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B780C82-3C45-8E46-A7A4-AE14A0BF77B5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19" i="21" l="1"/>
  <c r="AQ19" i="21"/>
  <c r="AR19" i="21"/>
  <c r="AS19" i="21"/>
  <c r="AT19" i="21"/>
  <c r="AU19" i="21"/>
  <c r="AV19" i="21"/>
  <c r="AW19" i="21"/>
  <c r="BS19" i="21"/>
  <c r="BT19" i="21"/>
  <c r="BU19" i="21"/>
  <c r="BV19" i="21"/>
  <c r="BX19" i="21"/>
  <c r="BY19" i="21"/>
  <c r="CV19" i="21"/>
  <c r="CW19" i="21"/>
  <c r="CX19" i="21"/>
  <c r="CY19" i="21"/>
  <c r="CZ19" i="21"/>
  <c r="DA19" i="21"/>
  <c r="DB19" i="21"/>
  <c r="DC19" i="21"/>
  <c r="EA19" i="21"/>
  <c r="EB19" i="21"/>
  <c r="EC19" i="21"/>
  <c r="ED19" i="21"/>
  <c r="EE19" i="21"/>
  <c r="EF19" i="21"/>
  <c r="EG19" i="21"/>
  <c r="FC19" i="21"/>
  <c r="FD19" i="21"/>
  <c r="FE19" i="21"/>
  <c r="FF19" i="21"/>
  <c r="FH19" i="21"/>
  <c r="FI19" i="21"/>
  <c r="GE19" i="21"/>
  <c r="GF19" i="21"/>
  <c r="GG19" i="21"/>
  <c r="GH19" i="21"/>
  <c r="GI19" i="21"/>
  <c r="GJ19" i="21"/>
  <c r="GK19" i="21"/>
  <c r="HG19" i="21"/>
  <c r="HH19" i="21"/>
  <c r="HI19" i="21"/>
  <c r="HJ19" i="21"/>
  <c r="HK19" i="21"/>
  <c r="HL19" i="21"/>
  <c r="HM19" i="21"/>
  <c r="HN19" i="21"/>
  <c r="II19" i="21"/>
  <c r="IJ19" i="21"/>
  <c r="IK19" i="21"/>
  <c r="IL19" i="21"/>
  <c r="IM19" i="21"/>
  <c r="IN19" i="21"/>
  <c r="IO19" i="21"/>
  <c r="JK19" i="21"/>
  <c r="JL19" i="21"/>
  <c r="JM19" i="21"/>
  <c r="JN19" i="21"/>
  <c r="JO19" i="21"/>
  <c r="JP19" i="21"/>
  <c r="JQ19" i="21"/>
  <c r="JR19" i="21"/>
  <c r="KM19" i="21"/>
  <c r="KN19" i="21"/>
  <c r="KO19" i="21"/>
  <c r="KP19" i="21"/>
  <c r="KQ19" i="21"/>
  <c r="KR19" i="21"/>
  <c r="KS19" i="21"/>
  <c r="LO19" i="21"/>
  <c r="LP19" i="21"/>
  <c r="LQ19" i="21"/>
  <c r="LR19" i="21"/>
  <c r="LS19" i="21"/>
  <c r="LT19" i="21"/>
  <c r="LU19" i="21"/>
  <c r="LV19" i="21"/>
  <c r="MQ19" i="21"/>
  <c r="MR19" i="21"/>
  <c r="MS19" i="21"/>
  <c r="MT19" i="21"/>
  <c r="MV19" i="21"/>
  <c r="MW19" i="21"/>
  <c r="NS19" i="21"/>
  <c r="NT19" i="21"/>
  <c r="NU19" i="21"/>
  <c r="NV19" i="21"/>
  <c r="NW19" i="21"/>
  <c r="NX19" i="21"/>
  <c r="NY19" i="21"/>
  <c r="NZ19" i="21"/>
  <c r="OU19" i="21"/>
  <c r="OV19" i="21"/>
  <c r="OW19" i="21"/>
  <c r="OX19" i="21"/>
  <c r="OZ19" i="21"/>
  <c r="PA19" i="21"/>
  <c r="PW19" i="21"/>
  <c r="PX19" i="21"/>
  <c r="PY19" i="21"/>
  <c r="PZ19" i="21"/>
  <c r="QA19" i="21"/>
  <c r="QB19" i="21"/>
  <c r="QC19" i="21"/>
  <c r="QY19" i="21"/>
  <c r="QZ19" i="21"/>
  <c r="RA19" i="21"/>
  <c r="RB19" i="21"/>
  <c r="RC19" i="21"/>
  <c r="RD19" i="21"/>
  <c r="RE19" i="21"/>
  <c r="SA19" i="21"/>
  <c r="SB19" i="21"/>
  <c r="SC19" i="21"/>
  <c r="SD19" i="21"/>
  <c r="SE19" i="21"/>
  <c r="SF19" i="21"/>
  <c r="SG19" i="21"/>
  <c r="TC19" i="21"/>
  <c r="TD19" i="21"/>
  <c r="TE19" i="21"/>
  <c r="TF19" i="21"/>
  <c r="TG19" i="21"/>
  <c r="TH19" i="21"/>
  <c r="TI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UB19" i="21"/>
  <c r="UC19" i="21"/>
  <c r="UD19" i="21"/>
  <c r="AP9" i="19"/>
  <c r="AQ9" i="19"/>
  <c r="AR9" i="19"/>
  <c r="AS9" i="19"/>
  <c r="AT9" i="19"/>
  <c r="AU9" i="19"/>
  <c r="AV9" i="19"/>
  <c r="BS9" i="19"/>
  <c r="BT9" i="19"/>
  <c r="BU9" i="19"/>
  <c r="BV9" i="19"/>
  <c r="BX9" i="19"/>
  <c r="BY9" i="19"/>
  <c r="CV9" i="19"/>
  <c r="CW9" i="19"/>
  <c r="CX9" i="19"/>
  <c r="CY9" i="19"/>
  <c r="CZ9" i="19"/>
  <c r="DA9" i="19"/>
  <c r="DB9" i="19"/>
  <c r="EA9" i="19"/>
  <c r="EB9" i="19"/>
  <c r="EC9" i="19"/>
  <c r="ED9" i="19"/>
  <c r="EE9" i="19"/>
  <c r="EF9" i="19"/>
  <c r="EG9" i="19"/>
  <c r="FC9" i="19"/>
  <c r="FD9" i="19"/>
  <c r="FE9" i="19"/>
  <c r="FF9" i="19"/>
  <c r="FH9" i="19"/>
  <c r="FI9" i="19"/>
  <c r="GE9" i="19"/>
  <c r="GF9" i="19"/>
  <c r="GG9" i="19"/>
  <c r="GI9" i="19" s="1"/>
  <c r="GH9" i="19"/>
  <c r="GJ9" i="19"/>
  <c r="GK9" i="19"/>
  <c r="HG9" i="19"/>
  <c r="HH9" i="19"/>
  <c r="HI9" i="19"/>
  <c r="HJ9" i="19"/>
  <c r="HK9" i="19"/>
  <c r="HL9" i="19"/>
  <c r="HM9" i="19"/>
  <c r="II9" i="19"/>
  <c r="IJ9" i="19"/>
  <c r="IM9" i="19" s="1"/>
  <c r="IK9" i="19"/>
  <c r="IL9" i="19"/>
  <c r="IN9" i="19"/>
  <c r="IO9" i="19"/>
  <c r="JK9" i="19"/>
  <c r="JL9" i="19"/>
  <c r="JM9" i="19"/>
  <c r="JN9" i="19"/>
  <c r="JO9" i="19"/>
  <c r="JP9" i="19"/>
  <c r="JQ9" i="19"/>
  <c r="KM9" i="19"/>
  <c r="KN9" i="19"/>
  <c r="KO9" i="19"/>
  <c r="KP9" i="19"/>
  <c r="KR9" i="19"/>
  <c r="KS9" i="19"/>
  <c r="LO9" i="19"/>
  <c r="LP9" i="19"/>
  <c r="LQ9" i="19"/>
  <c r="LR9" i="19"/>
  <c r="LT9" i="19"/>
  <c r="LU9" i="19"/>
  <c r="MQ9" i="19"/>
  <c r="MR9" i="19"/>
  <c r="MS9" i="19"/>
  <c r="MT9" i="19"/>
  <c r="MV9" i="19"/>
  <c r="MW9" i="19"/>
  <c r="NS9" i="19"/>
  <c r="NT9" i="19"/>
  <c r="NU9" i="19"/>
  <c r="NV9" i="19"/>
  <c r="NX9" i="19"/>
  <c r="NY9" i="19"/>
  <c r="OU9" i="19"/>
  <c r="OV9" i="19"/>
  <c r="OW9" i="19"/>
  <c r="OX9" i="19"/>
  <c r="OZ9" i="19"/>
  <c r="PA9" i="19"/>
  <c r="PW9" i="19"/>
  <c r="PX9" i="19"/>
  <c r="PY9" i="19"/>
  <c r="PZ9" i="19"/>
  <c r="QB9" i="19"/>
  <c r="QC9" i="19"/>
  <c r="QY9" i="19"/>
  <c r="QZ9" i="19"/>
  <c r="RA9" i="19"/>
  <c r="RB9" i="19"/>
  <c r="RC9" i="19"/>
  <c r="RD9" i="19"/>
  <c r="RE9" i="19"/>
  <c r="SA9" i="19"/>
  <c r="SB9" i="19"/>
  <c r="SC9" i="19"/>
  <c r="SD9" i="19"/>
  <c r="SF9" i="19"/>
  <c r="SG9" i="19"/>
  <c r="TC9" i="19"/>
  <c r="TD9" i="19"/>
  <c r="TE9" i="19"/>
  <c r="TF9" i="19"/>
  <c r="TG9" i="19"/>
  <c r="TH9" i="19"/>
  <c r="TI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AP10" i="26"/>
  <c r="AQ10" i="26"/>
  <c r="AR10" i="26"/>
  <c r="AS10" i="26"/>
  <c r="AT10" i="26"/>
  <c r="AU10" i="26"/>
  <c r="AV10" i="26"/>
  <c r="AW10" i="26"/>
  <c r="BS10" i="26"/>
  <c r="BT10" i="26"/>
  <c r="BU10" i="26"/>
  <c r="BV10" i="26"/>
  <c r="BX10" i="26"/>
  <c r="BY10" i="26"/>
  <c r="CV10" i="26"/>
  <c r="CW10" i="26"/>
  <c r="CX10" i="26"/>
  <c r="CY10" i="26"/>
  <c r="CZ10" i="26"/>
  <c r="DA10" i="26"/>
  <c r="DB10" i="26"/>
  <c r="DC10" i="26"/>
  <c r="EA10" i="26"/>
  <c r="EB10" i="26"/>
  <c r="EC10" i="26"/>
  <c r="ED10" i="26"/>
  <c r="EE10" i="26"/>
  <c r="EF10" i="26"/>
  <c r="EG10" i="26"/>
  <c r="FC10" i="26"/>
  <c r="FD10" i="26"/>
  <c r="FE10" i="26"/>
  <c r="FF10" i="26"/>
  <c r="FH10" i="26"/>
  <c r="FI10" i="26"/>
  <c r="GE10" i="26"/>
  <c r="GF10" i="26"/>
  <c r="GL10" i="26" s="1"/>
  <c r="GG10" i="26"/>
  <c r="GH10" i="26"/>
  <c r="GJ10" i="26"/>
  <c r="GK10" i="26"/>
  <c r="HG10" i="26"/>
  <c r="HH10" i="26"/>
  <c r="HI10" i="26"/>
  <c r="HK10" i="26" s="1"/>
  <c r="HJ10" i="26"/>
  <c r="HL10" i="26"/>
  <c r="HM10" i="26"/>
  <c r="HN10" i="26"/>
  <c r="II10" i="26"/>
  <c r="IJ10" i="26"/>
  <c r="IK10" i="26"/>
  <c r="IL10" i="26"/>
  <c r="IN10" i="26"/>
  <c r="IO10" i="26"/>
  <c r="JK10" i="26"/>
  <c r="JL10" i="26"/>
  <c r="JM10" i="26"/>
  <c r="JN10" i="26"/>
  <c r="JO10" i="26"/>
  <c r="JP10" i="26"/>
  <c r="JQ10" i="26"/>
  <c r="JR10" i="26"/>
  <c r="KM10" i="26"/>
  <c r="KN10" i="26"/>
  <c r="KQ10" i="26" s="1"/>
  <c r="KO10" i="26"/>
  <c r="KP10" i="26"/>
  <c r="KR10" i="26"/>
  <c r="KS10" i="26"/>
  <c r="LO10" i="26"/>
  <c r="LP10" i="26"/>
  <c r="LQ10" i="26"/>
  <c r="LR10" i="26"/>
  <c r="LS10" i="26"/>
  <c r="LT10" i="26"/>
  <c r="LU10" i="26"/>
  <c r="LV10" i="26"/>
  <c r="MQ10" i="26"/>
  <c r="MR10" i="26"/>
  <c r="MS10" i="26"/>
  <c r="MT10" i="26"/>
  <c r="MV10" i="26"/>
  <c r="MW10" i="26"/>
  <c r="NS10" i="26"/>
  <c r="NT10" i="26"/>
  <c r="NU10" i="26"/>
  <c r="NV10" i="26"/>
  <c r="NW10" i="26"/>
  <c r="NX10" i="26"/>
  <c r="NY10" i="26"/>
  <c r="NZ10" i="26"/>
  <c r="OU10" i="26"/>
  <c r="OV10" i="26"/>
  <c r="OW10" i="26"/>
  <c r="OX10" i="26"/>
  <c r="OZ10" i="26"/>
  <c r="PA10" i="26"/>
  <c r="PW10" i="26"/>
  <c r="PX10" i="26"/>
  <c r="PY10" i="26"/>
  <c r="PZ10" i="26"/>
  <c r="QA10" i="26"/>
  <c r="QB10" i="26"/>
  <c r="QC10" i="26"/>
  <c r="QY10" i="26"/>
  <c r="QZ10" i="26"/>
  <c r="RC10" i="26" s="1"/>
  <c r="RA10" i="26"/>
  <c r="RB10" i="26"/>
  <c r="RD10" i="26"/>
  <c r="RE10" i="26"/>
  <c r="SA10" i="26"/>
  <c r="SB10" i="26"/>
  <c r="SC10" i="26"/>
  <c r="SD10" i="26"/>
  <c r="SE10" i="26"/>
  <c r="SF10" i="26"/>
  <c r="SG10" i="26"/>
  <c r="TC10" i="26"/>
  <c r="TD10" i="26"/>
  <c r="TG10" i="26" s="1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AP19" i="19"/>
  <c r="AQ19" i="19"/>
  <c r="AR19" i="19"/>
  <c r="AS19" i="19"/>
  <c r="AT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EA19" i="19"/>
  <c r="EB19" i="19"/>
  <c r="EC19" i="19"/>
  <c r="ED19" i="19"/>
  <c r="EF19" i="19"/>
  <c r="EG19" i="19"/>
  <c r="FC19" i="19"/>
  <c r="FD19" i="19"/>
  <c r="FE19" i="19"/>
  <c r="FF19" i="19"/>
  <c r="FH19" i="19"/>
  <c r="FI19" i="19"/>
  <c r="GE19" i="19"/>
  <c r="GF19" i="19"/>
  <c r="GG19" i="19"/>
  <c r="GH19" i="19"/>
  <c r="GJ19" i="19"/>
  <c r="GK19" i="19"/>
  <c r="HG19" i="19"/>
  <c r="HH19" i="19"/>
  <c r="HI19" i="19"/>
  <c r="HJ19" i="19"/>
  <c r="HK19" i="19"/>
  <c r="HL19" i="19"/>
  <c r="HM19" i="19"/>
  <c r="II19" i="19"/>
  <c r="IJ19" i="19"/>
  <c r="IK19" i="19"/>
  <c r="IL19" i="19"/>
  <c r="IN19" i="19"/>
  <c r="IO19" i="19"/>
  <c r="JK19" i="19"/>
  <c r="JL19" i="19"/>
  <c r="JM19" i="19"/>
  <c r="JN19" i="19"/>
  <c r="JO19" i="19"/>
  <c r="JP19" i="19"/>
  <c r="JQ19" i="19"/>
  <c r="KM19" i="19"/>
  <c r="KN19" i="19"/>
  <c r="KO19" i="19"/>
  <c r="KP19" i="19"/>
  <c r="KR19" i="19"/>
  <c r="KS19" i="19"/>
  <c r="LO19" i="19"/>
  <c r="LP19" i="19"/>
  <c r="LS19" i="19" s="1"/>
  <c r="LQ19" i="19"/>
  <c r="LR19" i="19"/>
  <c r="LT19" i="19"/>
  <c r="LU19" i="19"/>
  <c r="MQ19" i="19"/>
  <c r="MR19" i="19"/>
  <c r="MS19" i="19"/>
  <c r="MT19" i="19"/>
  <c r="MV19" i="19"/>
  <c r="MW19" i="19"/>
  <c r="NS19" i="19"/>
  <c r="NT19" i="19"/>
  <c r="NW19" i="19" s="1"/>
  <c r="NU19" i="19"/>
  <c r="NV19" i="19"/>
  <c r="NX19" i="19"/>
  <c r="NY19" i="19"/>
  <c r="OU19" i="19"/>
  <c r="OV19" i="19"/>
  <c r="OW19" i="19"/>
  <c r="OX19" i="19"/>
  <c r="OZ19" i="19"/>
  <c r="PA19" i="19"/>
  <c r="PW19" i="19"/>
  <c r="PX19" i="19"/>
  <c r="QA19" i="19" s="1"/>
  <c r="PY19" i="19"/>
  <c r="PZ19" i="19"/>
  <c r="QB19" i="19"/>
  <c r="QC19" i="19"/>
  <c r="QY19" i="19"/>
  <c r="QZ19" i="19"/>
  <c r="RA19" i="19"/>
  <c r="RB19" i="19"/>
  <c r="RD19" i="19"/>
  <c r="RE19" i="19"/>
  <c r="SA19" i="19"/>
  <c r="SB19" i="19"/>
  <c r="SC19" i="19"/>
  <c r="SD19" i="19"/>
  <c r="SE19" i="19"/>
  <c r="SF19" i="19"/>
  <c r="SG19" i="19"/>
  <c r="TC19" i="19"/>
  <c r="TD19" i="19"/>
  <c r="TE19" i="19"/>
  <c r="TF19" i="19"/>
  <c r="TH19" i="19"/>
  <c r="TI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RF19" i="21" l="1"/>
  <c r="EH19" i="21"/>
  <c r="TJ19" i="21"/>
  <c r="OY19" i="21"/>
  <c r="GL19" i="21"/>
  <c r="EE19" i="19"/>
  <c r="GI19" i="19"/>
  <c r="KQ9" i="19"/>
  <c r="IM19" i="19"/>
  <c r="KQ19" i="19"/>
  <c r="OY19" i="19"/>
  <c r="RC19" i="19"/>
  <c r="TG19" i="19"/>
  <c r="DC9" i="19"/>
  <c r="DC19" i="19"/>
  <c r="LS9" i="19"/>
  <c r="AW9" i="19"/>
  <c r="JR9" i="19"/>
  <c r="NW9" i="19"/>
  <c r="QA9" i="19"/>
  <c r="SE9" i="19"/>
  <c r="HN9" i="19"/>
  <c r="IM10" i="26"/>
  <c r="OY10" i="26"/>
  <c r="GI10" i="26"/>
  <c r="PB10" i="26"/>
  <c r="MU10" i="26"/>
  <c r="TJ10" i="26"/>
  <c r="RF10" i="26"/>
  <c r="EH10" i="26"/>
  <c r="CZ19" i="19"/>
  <c r="GL19" i="19"/>
  <c r="AW19" i="19"/>
  <c r="NZ9" i="19"/>
  <c r="LV9" i="19"/>
  <c r="J9" i="19"/>
  <c r="K9" i="19" s="1"/>
  <c r="HN19" i="19"/>
  <c r="SH19" i="21"/>
  <c r="QD19" i="21"/>
  <c r="PB19" i="21"/>
  <c r="MU19" i="21"/>
  <c r="KT19" i="21"/>
  <c r="IP19" i="21"/>
  <c r="FG19" i="21"/>
  <c r="UI19" i="21"/>
  <c r="BZ19" i="21"/>
  <c r="UG19" i="21"/>
  <c r="UK19" i="21"/>
  <c r="P19" i="21"/>
  <c r="Q19" i="21" s="1"/>
  <c r="UH19" i="21"/>
  <c r="N19" i="21"/>
  <c r="DE19" i="21" s="1"/>
  <c r="G19" i="21"/>
  <c r="F19" i="21"/>
  <c r="UJ19" i="21"/>
  <c r="MX19" i="21"/>
  <c r="FJ19" i="21"/>
  <c r="UF19" i="21"/>
  <c r="BW19" i="21"/>
  <c r="UL19" i="21"/>
  <c r="L19" i="21"/>
  <c r="DD19" i="21" s="1"/>
  <c r="J19" i="21"/>
  <c r="RF9" i="19"/>
  <c r="GL9" i="19"/>
  <c r="OY9" i="19"/>
  <c r="TJ9" i="19"/>
  <c r="G9" i="19" s="1"/>
  <c r="NZ19" i="19"/>
  <c r="EH9" i="19"/>
  <c r="LV19" i="19"/>
  <c r="JR19" i="19"/>
  <c r="SH9" i="19"/>
  <c r="QD9" i="19"/>
  <c r="PB9" i="19"/>
  <c r="MU9" i="19"/>
  <c r="KT9" i="19"/>
  <c r="IP9" i="19"/>
  <c r="FG9" i="19"/>
  <c r="UG9" i="19"/>
  <c r="UI9" i="19"/>
  <c r="UK9" i="19"/>
  <c r="P9" i="19"/>
  <c r="Q9" i="19" s="1"/>
  <c r="UH9" i="19"/>
  <c r="N9" i="19"/>
  <c r="DE9" i="19" s="1"/>
  <c r="MX9" i="19"/>
  <c r="FJ9" i="19"/>
  <c r="BZ9" i="19"/>
  <c r="UF9" i="19"/>
  <c r="BW9" i="19"/>
  <c r="UL9" i="19"/>
  <c r="L9" i="19"/>
  <c r="DD9" i="19" s="1"/>
  <c r="TJ19" i="19"/>
  <c r="F19" i="19" s="1"/>
  <c r="RF19" i="19"/>
  <c r="PB19" i="19"/>
  <c r="EH19" i="19"/>
  <c r="SH10" i="26"/>
  <c r="QD10" i="26"/>
  <c r="KT10" i="26"/>
  <c r="IP10" i="26"/>
  <c r="FG10" i="26"/>
  <c r="UI10" i="26"/>
  <c r="BZ10" i="26"/>
  <c r="UK10" i="26"/>
  <c r="UH10" i="26"/>
  <c r="N10" i="26"/>
  <c r="DE10" i="26" s="1"/>
  <c r="UG10" i="26"/>
  <c r="P10" i="26"/>
  <c r="Q10" i="26" s="1"/>
  <c r="G10" i="26"/>
  <c r="F10" i="26"/>
  <c r="UL10" i="26"/>
  <c r="L10" i="26"/>
  <c r="DD10" i="26" s="1"/>
  <c r="J10" i="26"/>
  <c r="MX10" i="26"/>
  <c r="FJ10" i="26"/>
  <c r="UF10" i="26"/>
  <c r="BW10" i="26"/>
  <c r="I10" i="26" s="1"/>
  <c r="SH19" i="19"/>
  <c r="QD19" i="19"/>
  <c r="MU19" i="19"/>
  <c r="KT19" i="19"/>
  <c r="IP19" i="19"/>
  <c r="FG19" i="19"/>
  <c r="UG19" i="19"/>
  <c r="UK19" i="19"/>
  <c r="UF19" i="19"/>
  <c r="UH19" i="19"/>
  <c r="BZ19" i="19"/>
  <c r="N19" i="19"/>
  <c r="DE19" i="19" s="1"/>
  <c r="P19" i="19"/>
  <c r="Q19" i="19" s="1"/>
  <c r="MX19" i="19"/>
  <c r="FJ19" i="19"/>
  <c r="UL19" i="19"/>
  <c r="L19" i="19"/>
  <c r="DD19" i="19" s="1"/>
  <c r="J19" i="19"/>
  <c r="UI19" i="19"/>
  <c r="BW19" i="19"/>
  <c r="UJ9" i="19" l="1"/>
  <c r="O9" i="19"/>
  <c r="F9" i="19"/>
  <c r="H9" i="19" s="1"/>
  <c r="UJ10" i="26"/>
  <c r="O10" i="26"/>
  <c r="UM10" i="26"/>
  <c r="O19" i="19"/>
  <c r="G19" i="19"/>
  <c r="H19" i="19" s="1"/>
  <c r="I19" i="19"/>
  <c r="O19" i="21"/>
  <c r="UM19" i="21"/>
  <c r="DF19" i="21"/>
  <c r="R19" i="21" s="1"/>
  <c r="I19" i="21"/>
  <c r="H19" i="21" s="1"/>
  <c r="A19" i="21" s="1" a="1"/>
  <c r="A19" i="21" s="1"/>
  <c r="K19" i="21"/>
  <c r="M19" i="21" s="1"/>
  <c r="UM9" i="19"/>
  <c r="UJ19" i="19"/>
  <c r="I9" i="19"/>
  <c r="DF9" i="19"/>
  <c r="R9" i="19" s="1"/>
  <c r="M9" i="19"/>
  <c r="DF10" i="26"/>
  <c r="R10" i="26" s="1"/>
  <c r="K10" i="26"/>
  <c r="M10" i="26" s="1"/>
  <c r="H10" i="26"/>
  <c r="DF19" i="19"/>
  <c r="R19" i="19" s="1"/>
  <c r="UM19" i="19"/>
  <c r="K19" i="19"/>
  <c r="M19" i="19" s="1"/>
  <c r="S19" i="21" l="1"/>
  <c r="T19" i="21"/>
  <c r="E19" i="21"/>
  <c r="S9" i="19"/>
  <c r="T9" i="19"/>
  <c r="E9" i="19"/>
  <c r="S10" i="26"/>
  <c r="T10" i="26"/>
  <c r="E10" i="26"/>
  <c r="S19" i="19"/>
  <c r="T19" i="19"/>
  <c r="E19" i="19"/>
  <c r="AP13" i="21" l="1"/>
  <c r="AQ13" i="21"/>
  <c r="AR13" i="21"/>
  <c r="AS13" i="21"/>
  <c r="AT13" i="21"/>
  <c r="AU13" i="21"/>
  <c r="AV13" i="21"/>
  <c r="AW13" i="21" s="1"/>
  <c r="BS13" i="21"/>
  <c r="BT13" i="21"/>
  <c r="BU13" i="21"/>
  <c r="BV13" i="21"/>
  <c r="BX13" i="21"/>
  <c r="BY13" i="21"/>
  <c r="CV13" i="21"/>
  <c r="CW13" i="21"/>
  <c r="CX13" i="21"/>
  <c r="CY13" i="21"/>
  <c r="CZ13" i="21"/>
  <c r="DA13" i="21"/>
  <c r="DB13" i="21"/>
  <c r="DC13" i="21" s="1"/>
  <c r="EA13" i="21"/>
  <c r="EB13" i="21"/>
  <c r="EE13" i="21" s="1"/>
  <c r="EC13" i="21"/>
  <c r="ED13" i="21"/>
  <c r="EF13" i="21"/>
  <c r="EG13" i="21"/>
  <c r="FC13" i="21"/>
  <c r="FD13" i="21"/>
  <c r="FE13" i="21"/>
  <c r="FF13" i="21"/>
  <c r="FH13" i="21"/>
  <c r="FI13" i="21"/>
  <c r="GE13" i="21"/>
  <c r="GF13" i="21"/>
  <c r="GG13" i="21"/>
  <c r="GH13" i="21"/>
  <c r="GJ13" i="21"/>
  <c r="GK13" i="21"/>
  <c r="HG13" i="21"/>
  <c r="HH13" i="21"/>
  <c r="HI13" i="21"/>
  <c r="HJ13" i="21"/>
  <c r="HL13" i="21"/>
  <c r="HM13" i="21"/>
  <c r="II13" i="21"/>
  <c r="IJ13" i="21"/>
  <c r="IK13" i="21"/>
  <c r="IL13" i="21"/>
  <c r="IN13" i="21"/>
  <c r="IO13" i="21"/>
  <c r="JK13" i="21"/>
  <c r="JL13" i="21"/>
  <c r="JM13" i="21"/>
  <c r="JN13" i="21"/>
  <c r="JP13" i="21"/>
  <c r="JQ13" i="21"/>
  <c r="KM13" i="21"/>
  <c r="KN13" i="21"/>
  <c r="KO13" i="21"/>
  <c r="KP13" i="21"/>
  <c r="KR13" i="21"/>
  <c r="KS13" i="21"/>
  <c r="LO13" i="21"/>
  <c r="LP13" i="21"/>
  <c r="LQ13" i="21"/>
  <c r="LR13" i="21"/>
  <c r="LS13" i="21"/>
  <c r="LT13" i="21"/>
  <c r="LU13" i="21"/>
  <c r="MQ13" i="21"/>
  <c r="MR13" i="21"/>
  <c r="MS13" i="21"/>
  <c r="MT13" i="21"/>
  <c r="MV13" i="21"/>
  <c r="MW13" i="21"/>
  <c r="NS13" i="21"/>
  <c r="NT13" i="21"/>
  <c r="NU13" i="21"/>
  <c r="NW13" i="21" s="1"/>
  <c r="NV13" i="21"/>
  <c r="NX13" i="21"/>
  <c r="NY13" i="21"/>
  <c r="OU13" i="21"/>
  <c r="OV13" i="21"/>
  <c r="OW13" i="21"/>
  <c r="OX13" i="21"/>
  <c r="OZ13" i="21"/>
  <c r="PA13" i="21"/>
  <c r="PW13" i="21"/>
  <c r="PX13" i="21"/>
  <c r="QA13" i="21" s="1"/>
  <c r="PY13" i="21"/>
  <c r="PZ13" i="21"/>
  <c r="QB13" i="21"/>
  <c r="QC13" i="21"/>
  <c r="QY13" i="21"/>
  <c r="QZ13" i="21"/>
  <c r="RA13" i="21"/>
  <c r="RB13" i="21"/>
  <c r="RD13" i="21"/>
  <c r="RE13" i="21"/>
  <c r="SA13" i="21"/>
  <c r="SB13" i="21"/>
  <c r="SC13" i="21"/>
  <c r="SD13" i="21"/>
  <c r="SE13" i="21"/>
  <c r="SF13" i="21"/>
  <c r="SG13" i="21"/>
  <c r="TC13" i="21"/>
  <c r="TD13" i="21"/>
  <c r="TE13" i="21"/>
  <c r="TF13" i="21"/>
  <c r="TH13" i="21"/>
  <c r="TI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W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J13" i="4" s="1"/>
  <c r="JK13" i="4"/>
  <c r="JL13" i="4"/>
  <c r="JM13" i="4"/>
  <c r="JN13" i="4"/>
  <c r="JO13" i="4"/>
  <c r="JP13" i="4"/>
  <c r="KL13" i="4"/>
  <c r="KM13" i="4"/>
  <c r="KN13" i="4"/>
  <c r="KO13" i="4"/>
  <c r="KP13" i="4"/>
  <c r="KQ13" i="4"/>
  <c r="KR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LZ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TP13" i="4"/>
  <c r="TQ13" i="4"/>
  <c r="TR13" i="4"/>
  <c r="TS13" i="4"/>
  <c r="TT13" i="4"/>
  <c r="TU13" i="4"/>
  <c r="TV13" i="4"/>
  <c r="TW13" i="4"/>
  <c r="TX13" i="4"/>
  <c r="TY13" i="4"/>
  <c r="TZ13" i="4"/>
  <c r="UA13" i="4"/>
  <c r="UB13" i="4"/>
  <c r="UX13" i="4"/>
  <c r="UY13" i="4"/>
  <c r="UZ13" i="4"/>
  <c r="VA13" i="4"/>
  <c r="VB13" i="4"/>
  <c r="VC13" i="4"/>
  <c r="VD13" i="4" s="1"/>
  <c r="VE13" i="4"/>
  <c r="VF13" i="4"/>
  <c r="VG13" i="4"/>
  <c r="VH13" i="4"/>
  <c r="VI13" i="4"/>
  <c r="VJ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AP18" i="19"/>
  <c r="AQ18" i="19"/>
  <c r="AR18" i="19"/>
  <c r="AS18" i="19"/>
  <c r="AU18" i="19"/>
  <c r="AV18" i="19"/>
  <c r="BS18" i="19"/>
  <c r="BT18" i="19"/>
  <c r="BU18" i="19"/>
  <c r="BV18" i="19"/>
  <c r="BX18" i="19"/>
  <c r="BY18" i="19"/>
  <c r="CV18" i="19"/>
  <c r="CW18" i="19"/>
  <c r="CX18" i="19"/>
  <c r="CY18" i="19"/>
  <c r="DA18" i="19"/>
  <c r="DB18" i="19"/>
  <c r="EA18" i="19"/>
  <c r="EB18" i="19"/>
  <c r="EC18" i="19"/>
  <c r="ED18" i="19"/>
  <c r="EF18" i="19"/>
  <c r="EG18" i="19"/>
  <c r="FC18" i="19"/>
  <c r="FD18" i="19"/>
  <c r="FE18" i="19"/>
  <c r="FF18" i="19"/>
  <c r="FH18" i="19"/>
  <c r="FI18" i="19"/>
  <c r="GE18" i="19"/>
  <c r="GF18" i="19"/>
  <c r="GG18" i="19"/>
  <c r="GH18" i="19"/>
  <c r="GJ18" i="19"/>
  <c r="GK18" i="19"/>
  <c r="HG18" i="19"/>
  <c r="HH18" i="19"/>
  <c r="HI18" i="19"/>
  <c r="HJ18" i="19"/>
  <c r="HL18" i="19"/>
  <c r="HM18" i="19"/>
  <c r="II18" i="19"/>
  <c r="IJ18" i="19"/>
  <c r="IK18" i="19"/>
  <c r="IL18" i="19"/>
  <c r="IN18" i="19"/>
  <c r="IO18" i="19"/>
  <c r="JK18" i="19"/>
  <c r="JL18" i="19"/>
  <c r="JM18" i="19"/>
  <c r="JN18" i="19"/>
  <c r="JP18" i="19"/>
  <c r="JQ18" i="19"/>
  <c r="KM18" i="19"/>
  <c r="KN18" i="19"/>
  <c r="KO18" i="19"/>
  <c r="KP18" i="19"/>
  <c r="KR18" i="19"/>
  <c r="KS18" i="19"/>
  <c r="LO18" i="19"/>
  <c r="LP18" i="19"/>
  <c r="LQ18" i="19"/>
  <c r="LR18" i="19"/>
  <c r="LT18" i="19"/>
  <c r="LU18" i="19"/>
  <c r="MQ18" i="19"/>
  <c r="MR18" i="19"/>
  <c r="MS18" i="19"/>
  <c r="MT18" i="19"/>
  <c r="MV18" i="19"/>
  <c r="MW18" i="19"/>
  <c r="NS18" i="19"/>
  <c r="NT18" i="19"/>
  <c r="NU18" i="19"/>
  <c r="NV18" i="19"/>
  <c r="NX18" i="19"/>
  <c r="NY18" i="19"/>
  <c r="OU18" i="19"/>
  <c r="OV18" i="19"/>
  <c r="OW18" i="19"/>
  <c r="OX18" i="19"/>
  <c r="OZ18" i="19"/>
  <c r="PA18" i="19"/>
  <c r="PW18" i="19"/>
  <c r="PX18" i="19"/>
  <c r="PY18" i="19"/>
  <c r="PZ18" i="19"/>
  <c r="QA18" i="19"/>
  <c r="QB18" i="19"/>
  <c r="QC18" i="19"/>
  <c r="QY18" i="19"/>
  <c r="QZ18" i="19"/>
  <c r="RA18" i="19"/>
  <c r="RB18" i="19"/>
  <c r="RD18" i="19"/>
  <c r="RE18" i="19"/>
  <c r="SA18" i="19"/>
  <c r="SB18" i="19"/>
  <c r="SC18" i="19"/>
  <c r="SD18" i="19"/>
  <c r="SE18" i="19"/>
  <c r="SF18" i="19"/>
  <c r="SG18" i="19"/>
  <c r="TC18" i="19"/>
  <c r="TD18" i="19"/>
  <c r="TE18" i="19"/>
  <c r="TF18" i="19"/>
  <c r="TH18" i="19"/>
  <c r="TI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JO13" i="21" l="1"/>
  <c r="LV13" i="21"/>
  <c r="HK13" i="21"/>
  <c r="NZ13" i="21"/>
  <c r="GI13" i="21"/>
  <c r="RC13" i="21"/>
  <c r="HN13" i="21"/>
  <c r="TG13" i="21"/>
  <c r="JR13" i="21"/>
  <c r="IM13" i="21"/>
  <c r="KQ13" i="21"/>
  <c r="RC18" i="19"/>
  <c r="TG18" i="19"/>
  <c r="XO13" i="4"/>
  <c r="NH13" i="4"/>
  <c r="FL13" i="4"/>
  <c r="FS13" i="4" s="1"/>
  <c r="OP13" i="4"/>
  <c r="OW13" i="4" s="1"/>
  <c r="AT18" i="19"/>
  <c r="OY18" i="19"/>
  <c r="NW18" i="19"/>
  <c r="LV18" i="19"/>
  <c r="GI18" i="19"/>
  <c r="LS18" i="19"/>
  <c r="EE18" i="19"/>
  <c r="NZ18" i="19"/>
  <c r="KQ18" i="19"/>
  <c r="OY13" i="21"/>
  <c r="RF13" i="21"/>
  <c r="TJ13" i="21"/>
  <c r="EH13" i="21"/>
  <c r="GL13" i="21"/>
  <c r="DC18" i="19"/>
  <c r="HK18" i="19"/>
  <c r="JO18" i="19"/>
  <c r="PB18" i="19"/>
  <c r="IP18" i="19"/>
  <c r="EH18" i="19"/>
  <c r="JR18" i="19"/>
  <c r="HN18" i="19"/>
  <c r="AW18" i="19"/>
  <c r="CZ18" i="19"/>
  <c r="RF18" i="19"/>
  <c r="TJ18" i="19"/>
  <c r="F18" i="19" s="1"/>
  <c r="GL18" i="19"/>
  <c r="ED13" i="4"/>
  <c r="PX13" i="4"/>
  <c r="QE13" i="4" s="1"/>
  <c r="RF13" i="4"/>
  <c r="RM13" i="4" s="1"/>
  <c r="SN13" i="4"/>
  <c r="XL13" i="4"/>
  <c r="GT13" i="4"/>
  <c r="HA13" i="4" s="1"/>
  <c r="JQ13" i="4"/>
  <c r="MG13" i="4"/>
  <c r="BV13" i="4"/>
  <c r="BZ13" i="4" s="1"/>
  <c r="WL13" i="4"/>
  <c r="WS13" i="4" s="1"/>
  <c r="KY13" i="4"/>
  <c r="IB13" i="4"/>
  <c r="II13" i="4" s="1"/>
  <c r="SH13" i="21"/>
  <c r="QD13" i="21"/>
  <c r="PB13" i="21"/>
  <c r="MU13" i="21"/>
  <c r="KT13" i="21"/>
  <c r="IP13" i="21"/>
  <c r="FG13" i="21"/>
  <c r="UI13" i="21"/>
  <c r="UG13" i="21"/>
  <c r="BW13" i="21"/>
  <c r="UL13" i="21"/>
  <c r="P13" i="21"/>
  <c r="Q13" i="21" s="1"/>
  <c r="UH13" i="21"/>
  <c r="N13" i="21"/>
  <c r="DE13" i="21" s="1"/>
  <c r="G13" i="21"/>
  <c r="F13" i="21"/>
  <c r="UK13" i="21"/>
  <c r="J13" i="21"/>
  <c r="MX13" i="21"/>
  <c r="FJ13" i="21"/>
  <c r="L13" i="21"/>
  <c r="DD13" i="21" s="1"/>
  <c r="BZ13" i="21"/>
  <c r="UF13" i="21"/>
  <c r="DA13" i="4"/>
  <c r="VK13" i="4"/>
  <c r="UC13" i="4"/>
  <c r="SU13" i="4"/>
  <c r="NO13" i="4"/>
  <c r="EK13" i="4"/>
  <c r="P13" i="4"/>
  <c r="Q13" i="4" s="1"/>
  <c r="XS13" i="4"/>
  <c r="N13" i="4"/>
  <c r="AY13" i="4"/>
  <c r="R13" i="4"/>
  <c r="S13" i="4" s="1"/>
  <c r="XP13" i="4"/>
  <c r="L13" i="4"/>
  <c r="M13" i="4" s="1"/>
  <c r="J13" i="4"/>
  <c r="I13" i="4"/>
  <c r="G13" i="4"/>
  <c r="T13" i="4"/>
  <c r="U13" i="4" s="1"/>
  <c r="F13" i="4"/>
  <c r="SH18" i="19"/>
  <c r="QD18" i="19"/>
  <c r="MU18" i="19"/>
  <c r="KT18" i="19"/>
  <c r="IM18" i="19"/>
  <c r="FG18" i="19"/>
  <c r="UF18" i="19"/>
  <c r="BW18" i="19"/>
  <c r="UK18" i="19"/>
  <c r="P18" i="19"/>
  <c r="Q18" i="19" s="1"/>
  <c r="UH18" i="19"/>
  <c r="UG18" i="19"/>
  <c r="UJ18" i="19" s="1"/>
  <c r="N18" i="19"/>
  <c r="O18" i="19" s="1"/>
  <c r="G18" i="19"/>
  <c r="MX18" i="19"/>
  <c r="FJ18" i="19"/>
  <c r="UL18" i="19"/>
  <c r="L18" i="19"/>
  <c r="DD18" i="19" s="1"/>
  <c r="J18" i="19"/>
  <c r="UI18" i="19"/>
  <c r="BZ18" i="19"/>
  <c r="I13" i="21" l="1"/>
  <c r="I18" i="19"/>
  <c r="DF18" i="19"/>
  <c r="DE18" i="19"/>
  <c r="DB13" i="4"/>
  <c r="UJ13" i="21"/>
  <c r="UM13" i="21"/>
  <c r="O13" i="21"/>
  <c r="DF13" i="21"/>
  <c r="H13" i="21"/>
  <c r="K13" i="21"/>
  <c r="M13" i="21" s="1"/>
  <c r="R13" i="21"/>
  <c r="DC13" i="4"/>
  <c r="V13" i="4" s="1"/>
  <c r="XT13" i="4"/>
  <c r="O13" i="4"/>
  <c r="H13" i="4"/>
  <c r="A13" i="4" s="1" a="1"/>
  <c r="A13" i="4" s="1"/>
  <c r="K13" i="4"/>
  <c r="H18" i="19"/>
  <c r="UM18" i="19"/>
  <c r="K18" i="19"/>
  <c r="M18" i="19" s="1"/>
  <c r="R18" i="19"/>
  <c r="S13" i="21" l="1"/>
  <c r="T13" i="21"/>
  <c r="E13" i="21"/>
  <c r="E13" i="4"/>
  <c r="W13" i="4"/>
  <c r="X13" i="4"/>
  <c r="S18" i="19"/>
  <c r="T18" i="19"/>
  <c r="E18" i="19"/>
  <c r="SG18" i="21" l="1"/>
  <c r="SF18" i="21"/>
  <c r="SD18" i="21"/>
  <c r="SC18" i="21"/>
  <c r="SB18" i="21"/>
  <c r="SA18" i="21"/>
  <c r="SG24" i="21"/>
  <c r="SF24" i="21"/>
  <c r="SD24" i="21"/>
  <c r="SC24" i="21"/>
  <c r="SB24" i="21"/>
  <c r="SA24" i="21"/>
  <c r="SG15" i="21"/>
  <c r="SF15" i="21"/>
  <c r="SD15" i="21"/>
  <c r="SC15" i="21"/>
  <c r="SB15" i="21"/>
  <c r="SA15" i="21"/>
  <c r="SG20" i="21"/>
  <c r="SF20" i="21"/>
  <c r="SD20" i="21"/>
  <c r="SC20" i="21"/>
  <c r="SB20" i="21"/>
  <c r="SA20" i="21"/>
  <c r="SG12" i="21"/>
  <c r="SF12" i="21"/>
  <c r="SD12" i="21"/>
  <c r="SC12" i="21"/>
  <c r="SB12" i="21"/>
  <c r="SA12" i="21"/>
  <c r="SG21" i="21"/>
  <c r="SF21" i="21"/>
  <c r="SD21" i="21"/>
  <c r="SC21" i="21"/>
  <c r="SB21" i="21"/>
  <c r="SA21" i="21"/>
  <c r="SG16" i="21"/>
  <c r="SF16" i="21"/>
  <c r="SD16" i="21"/>
  <c r="SC16" i="21"/>
  <c r="SB16" i="21"/>
  <c r="SA16" i="21"/>
  <c r="SG22" i="21"/>
  <c r="SF22" i="21"/>
  <c r="SD22" i="21"/>
  <c r="SC22" i="21"/>
  <c r="SB22" i="21"/>
  <c r="SA22" i="21"/>
  <c r="SG23" i="21"/>
  <c r="SF23" i="21"/>
  <c r="SD23" i="21"/>
  <c r="SC23" i="21"/>
  <c r="SB23" i="21"/>
  <c r="SA23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7" i="21"/>
  <c r="SF17" i="21"/>
  <c r="SD17" i="21"/>
  <c r="SC17" i="21"/>
  <c r="SB17" i="21"/>
  <c r="SA17" i="21"/>
  <c r="SG14" i="21"/>
  <c r="SF14" i="21"/>
  <c r="SD14" i="21"/>
  <c r="SC14" i="21"/>
  <c r="SB14" i="21"/>
  <c r="SA14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8" i="21"/>
  <c r="RD18" i="21"/>
  <c r="RB18" i="21"/>
  <c r="RA18" i="21"/>
  <c r="QZ18" i="21"/>
  <c r="QY18" i="21"/>
  <c r="RE24" i="21"/>
  <c r="RD24" i="21"/>
  <c r="RB24" i="21"/>
  <c r="RA24" i="21"/>
  <c r="QZ24" i="21"/>
  <c r="QY24" i="21"/>
  <c r="RE15" i="21"/>
  <c r="RD15" i="21"/>
  <c r="RB15" i="21"/>
  <c r="RA15" i="21"/>
  <c r="QZ15" i="21"/>
  <c r="QY15" i="21"/>
  <c r="RE20" i="21"/>
  <c r="RD20" i="21"/>
  <c r="RB20" i="21"/>
  <c r="RA20" i="21"/>
  <c r="QZ20" i="21"/>
  <c r="QY20" i="21"/>
  <c r="RE12" i="21"/>
  <c r="RD12" i="21"/>
  <c r="RB12" i="21"/>
  <c r="RA12" i="21"/>
  <c r="QZ12" i="21"/>
  <c r="QY12" i="21"/>
  <c r="RE21" i="21"/>
  <c r="RD21" i="21"/>
  <c r="RB21" i="21"/>
  <c r="RA21" i="21"/>
  <c r="QZ21" i="21"/>
  <c r="QY21" i="21"/>
  <c r="RE16" i="21"/>
  <c r="RD16" i="21"/>
  <c r="RB16" i="21"/>
  <c r="RA16" i="21"/>
  <c r="QZ16" i="21"/>
  <c r="QY16" i="21"/>
  <c r="RE22" i="21"/>
  <c r="RD22" i="21"/>
  <c r="RB22" i="21"/>
  <c r="RA22" i="21"/>
  <c r="QZ22" i="21"/>
  <c r="QY22" i="21"/>
  <c r="RE23" i="21"/>
  <c r="RD23" i="21"/>
  <c r="RB23" i="21"/>
  <c r="RA23" i="21"/>
  <c r="QZ23" i="21"/>
  <c r="QY23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7" i="21"/>
  <c r="RD17" i="21"/>
  <c r="RB17" i="21"/>
  <c r="RA17" i="21"/>
  <c r="QZ17" i="21"/>
  <c r="QY17" i="21"/>
  <c r="RE14" i="21"/>
  <c r="RD14" i="21"/>
  <c r="RB14" i="21"/>
  <c r="RA14" i="21"/>
  <c r="QZ14" i="21"/>
  <c r="QY14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8" i="21"/>
  <c r="QB18" i="21"/>
  <c r="PZ18" i="21"/>
  <c r="PY18" i="21"/>
  <c r="PX18" i="21"/>
  <c r="PW18" i="21"/>
  <c r="QC24" i="21"/>
  <c r="QB24" i="21"/>
  <c r="PZ24" i="21"/>
  <c r="PY24" i="21"/>
  <c r="PX24" i="21"/>
  <c r="PW24" i="21"/>
  <c r="QC15" i="21"/>
  <c r="QB15" i="21"/>
  <c r="PZ15" i="21"/>
  <c r="PY15" i="21"/>
  <c r="PX15" i="21"/>
  <c r="PW15" i="21"/>
  <c r="QC20" i="21"/>
  <c r="QB20" i="21"/>
  <c r="PZ20" i="21"/>
  <c r="PY20" i="21"/>
  <c r="PX20" i="21"/>
  <c r="PW20" i="21"/>
  <c r="QC12" i="21"/>
  <c r="QB12" i="21"/>
  <c r="PZ12" i="21"/>
  <c r="PY12" i="21"/>
  <c r="PX12" i="21"/>
  <c r="PW12" i="21"/>
  <c r="QC21" i="21"/>
  <c r="QB21" i="21"/>
  <c r="PZ21" i="21"/>
  <c r="PY21" i="21"/>
  <c r="PX21" i="21"/>
  <c r="PW21" i="21"/>
  <c r="QC16" i="21"/>
  <c r="QB16" i="21"/>
  <c r="PZ16" i="21"/>
  <c r="PY16" i="21"/>
  <c r="PX16" i="21"/>
  <c r="PW16" i="21"/>
  <c r="QC22" i="21"/>
  <c r="QB22" i="21"/>
  <c r="PZ22" i="21"/>
  <c r="PY22" i="21"/>
  <c r="PX22" i="21"/>
  <c r="PW22" i="21"/>
  <c r="QC23" i="21"/>
  <c r="QB23" i="21"/>
  <c r="PZ23" i="21"/>
  <c r="PY23" i="21"/>
  <c r="PX23" i="21"/>
  <c r="PW23" i="21"/>
  <c r="QC11" i="21"/>
  <c r="QB11" i="21"/>
  <c r="PZ11" i="21"/>
  <c r="PY11" i="21"/>
  <c r="PX11" i="21"/>
  <c r="PW11" i="21"/>
  <c r="QC10" i="21"/>
  <c r="QB10" i="21"/>
  <c r="PZ10" i="21"/>
  <c r="PY10" i="21"/>
  <c r="PX10" i="21"/>
  <c r="PW10" i="21"/>
  <c r="QC17" i="21"/>
  <c r="QB17" i="21"/>
  <c r="PZ17" i="21"/>
  <c r="PY17" i="21"/>
  <c r="PX17" i="21"/>
  <c r="PW17" i="21"/>
  <c r="QC14" i="21"/>
  <c r="QB14" i="21"/>
  <c r="PZ14" i="21"/>
  <c r="PY14" i="21"/>
  <c r="PX14" i="21"/>
  <c r="PW14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8" i="21"/>
  <c r="OZ18" i="21"/>
  <c r="OX18" i="21"/>
  <c r="OW18" i="21"/>
  <c r="OV18" i="21"/>
  <c r="OU18" i="21"/>
  <c r="PA24" i="21"/>
  <c r="OZ24" i="21"/>
  <c r="OX24" i="21"/>
  <c r="OW24" i="21"/>
  <c r="OV24" i="21"/>
  <c r="OU24" i="21"/>
  <c r="PA15" i="21"/>
  <c r="OZ15" i="21"/>
  <c r="OX15" i="21"/>
  <c r="OW15" i="21"/>
  <c r="OV15" i="21"/>
  <c r="OU15" i="21"/>
  <c r="PA20" i="21"/>
  <c r="OZ20" i="21"/>
  <c r="OX20" i="21"/>
  <c r="OW20" i="21"/>
  <c r="OV20" i="21"/>
  <c r="OU20" i="21"/>
  <c r="PA12" i="21"/>
  <c r="OZ12" i="21"/>
  <c r="OX12" i="21"/>
  <c r="OW12" i="21"/>
  <c r="OV12" i="21"/>
  <c r="OU12" i="21"/>
  <c r="PA21" i="21"/>
  <c r="OZ21" i="21"/>
  <c r="OX21" i="21"/>
  <c r="OW21" i="21"/>
  <c r="OV21" i="21"/>
  <c r="OU21" i="21"/>
  <c r="PA16" i="21"/>
  <c r="OZ16" i="21"/>
  <c r="OX16" i="21"/>
  <c r="OW16" i="21"/>
  <c r="OV16" i="21"/>
  <c r="OU16" i="21"/>
  <c r="PA22" i="21"/>
  <c r="OZ22" i="21"/>
  <c r="OX22" i="21"/>
  <c r="OW22" i="21"/>
  <c r="OV22" i="21"/>
  <c r="OU22" i="21"/>
  <c r="PA23" i="21"/>
  <c r="OZ23" i="21"/>
  <c r="OX23" i="21"/>
  <c r="OW23" i="21"/>
  <c r="OV23" i="21"/>
  <c r="OU23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4" i="21"/>
  <c r="NX24" i="21"/>
  <c r="NV24" i="21"/>
  <c r="NU24" i="21"/>
  <c r="NT24" i="21"/>
  <c r="NS24" i="21"/>
  <c r="NY15" i="21"/>
  <c r="NX15" i="21"/>
  <c r="NV15" i="21"/>
  <c r="NU15" i="21"/>
  <c r="NT15" i="21"/>
  <c r="NS15" i="21"/>
  <c r="NY20" i="21"/>
  <c r="NX20" i="21"/>
  <c r="NV20" i="21"/>
  <c r="NU20" i="21"/>
  <c r="NT20" i="21"/>
  <c r="NS20" i="21"/>
  <c r="NY12" i="21"/>
  <c r="NX12" i="21"/>
  <c r="NV12" i="21"/>
  <c r="NU12" i="21"/>
  <c r="NT12" i="21"/>
  <c r="NS12" i="21"/>
  <c r="NY21" i="21"/>
  <c r="NX21" i="21"/>
  <c r="NV21" i="21"/>
  <c r="NU21" i="21"/>
  <c r="NT21" i="21"/>
  <c r="NS21" i="21"/>
  <c r="NY16" i="21"/>
  <c r="NX16" i="21"/>
  <c r="NV16" i="21"/>
  <c r="NU16" i="21"/>
  <c r="NT16" i="21"/>
  <c r="NS16" i="21"/>
  <c r="NY22" i="21"/>
  <c r="NX22" i="21"/>
  <c r="NV22" i="21"/>
  <c r="NU22" i="21"/>
  <c r="NT22" i="21"/>
  <c r="NS22" i="21"/>
  <c r="NY23" i="21"/>
  <c r="NX23" i="21"/>
  <c r="NV23" i="21"/>
  <c r="NU23" i="21"/>
  <c r="NT23" i="21"/>
  <c r="NS23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4" i="21"/>
  <c r="MV24" i="21"/>
  <c r="MT24" i="21"/>
  <c r="MS24" i="21"/>
  <c r="MR24" i="21"/>
  <c r="MQ24" i="21"/>
  <c r="MW15" i="21"/>
  <c r="MV15" i="21"/>
  <c r="MT15" i="21"/>
  <c r="MS15" i="21"/>
  <c r="MR15" i="21"/>
  <c r="MQ15" i="21"/>
  <c r="MW20" i="21"/>
  <c r="MV20" i="21"/>
  <c r="MT20" i="21"/>
  <c r="MS20" i="21"/>
  <c r="MR20" i="21"/>
  <c r="MQ20" i="21"/>
  <c r="MW12" i="21"/>
  <c r="MV12" i="21"/>
  <c r="MT12" i="21"/>
  <c r="MS12" i="21"/>
  <c r="MR12" i="21"/>
  <c r="MQ12" i="21"/>
  <c r="MW21" i="21"/>
  <c r="MV21" i="21"/>
  <c r="MT21" i="21"/>
  <c r="MS21" i="21"/>
  <c r="MR21" i="21"/>
  <c r="MQ21" i="21"/>
  <c r="MW16" i="21"/>
  <c r="MV16" i="21"/>
  <c r="MT16" i="21"/>
  <c r="MS16" i="21"/>
  <c r="MR16" i="21"/>
  <c r="MQ16" i="21"/>
  <c r="MW22" i="21"/>
  <c r="MV22" i="21"/>
  <c r="MT22" i="21"/>
  <c r="MS22" i="21"/>
  <c r="MR22" i="21"/>
  <c r="MQ22" i="21"/>
  <c r="MW23" i="21"/>
  <c r="MV23" i="21"/>
  <c r="MT23" i="21"/>
  <c r="MS23" i="21"/>
  <c r="MR23" i="21"/>
  <c r="MQ23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4" i="21"/>
  <c r="LT24" i="21"/>
  <c r="LR24" i="21"/>
  <c r="LQ24" i="21"/>
  <c r="LP24" i="21"/>
  <c r="LO24" i="21"/>
  <c r="LU15" i="21"/>
  <c r="LT15" i="21"/>
  <c r="LR15" i="21"/>
  <c r="LQ15" i="21"/>
  <c r="LP15" i="21"/>
  <c r="LO15" i="21"/>
  <c r="LU20" i="21"/>
  <c r="LT20" i="21"/>
  <c r="LR20" i="21"/>
  <c r="LQ20" i="21"/>
  <c r="LP20" i="21"/>
  <c r="LO20" i="21"/>
  <c r="LU12" i="21"/>
  <c r="LT12" i="21"/>
  <c r="LR12" i="21"/>
  <c r="LQ12" i="21"/>
  <c r="LP12" i="21"/>
  <c r="LO12" i="21"/>
  <c r="LU21" i="21"/>
  <c r="LT21" i="21"/>
  <c r="LR21" i="21"/>
  <c r="LQ21" i="21"/>
  <c r="LP21" i="21"/>
  <c r="LO21" i="21"/>
  <c r="LU16" i="21"/>
  <c r="LT16" i="21"/>
  <c r="LR16" i="21"/>
  <c r="LQ16" i="21"/>
  <c r="LP16" i="21"/>
  <c r="LO16" i="21"/>
  <c r="LU22" i="21"/>
  <c r="LT22" i="21"/>
  <c r="LR22" i="21"/>
  <c r="LQ22" i="21"/>
  <c r="LP22" i="21"/>
  <c r="LO22" i="21"/>
  <c r="LU23" i="21"/>
  <c r="LT23" i="21"/>
  <c r="LR23" i="21"/>
  <c r="LQ23" i="21"/>
  <c r="LP23" i="21"/>
  <c r="LO23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4" i="21"/>
  <c r="KR24" i="21"/>
  <c r="KP24" i="21"/>
  <c r="KO24" i="21"/>
  <c r="KN24" i="21"/>
  <c r="KM24" i="21"/>
  <c r="KS15" i="21"/>
  <c r="KR15" i="21"/>
  <c r="KP15" i="21"/>
  <c r="KO15" i="21"/>
  <c r="KN15" i="21"/>
  <c r="KM15" i="21"/>
  <c r="KS20" i="21"/>
  <c r="KR20" i="21"/>
  <c r="KP20" i="21"/>
  <c r="KO20" i="21"/>
  <c r="KN20" i="21"/>
  <c r="KM20" i="21"/>
  <c r="KS12" i="21"/>
  <c r="KR12" i="21"/>
  <c r="KP12" i="21"/>
  <c r="KO12" i="21"/>
  <c r="KN12" i="21"/>
  <c r="KM12" i="21"/>
  <c r="KS21" i="21"/>
  <c r="KR21" i="21"/>
  <c r="KP21" i="21"/>
  <c r="KO21" i="21"/>
  <c r="KN21" i="21"/>
  <c r="KM21" i="21"/>
  <c r="KS16" i="21"/>
  <c r="KR16" i="21"/>
  <c r="KP16" i="21"/>
  <c r="KO16" i="21"/>
  <c r="KN16" i="21"/>
  <c r="KM16" i="21"/>
  <c r="KS22" i="21"/>
  <c r="KR22" i="21"/>
  <c r="KP22" i="21"/>
  <c r="KO22" i="21"/>
  <c r="KN22" i="21"/>
  <c r="KM22" i="21"/>
  <c r="KS23" i="21"/>
  <c r="KR23" i="21"/>
  <c r="KP23" i="21"/>
  <c r="KO23" i="21"/>
  <c r="KN23" i="21"/>
  <c r="KM23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4" i="21"/>
  <c r="JP24" i="21"/>
  <c r="JN24" i="21"/>
  <c r="JM24" i="21"/>
  <c r="JL24" i="21"/>
  <c r="JK24" i="21"/>
  <c r="JQ15" i="21"/>
  <c r="JP15" i="21"/>
  <c r="JN15" i="21"/>
  <c r="JM15" i="21"/>
  <c r="JL15" i="21"/>
  <c r="JK15" i="21"/>
  <c r="JQ20" i="21"/>
  <c r="JP20" i="21"/>
  <c r="JN20" i="21"/>
  <c r="JM20" i="21"/>
  <c r="JL20" i="21"/>
  <c r="JK20" i="21"/>
  <c r="JQ12" i="21"/>
  <c r="JP12" i="21"/>
  <c r="JN12" i="21"/>
  <c r="JM12" i="21"/>
  <c r="JL12" i="21"/>
  <c r="JK12" i="21"/>
  <c r="JQ21" i="21"/>
  <c r="JP21" i="21"/>
  <c r="JN21" i="21"/>
  <c r="JM21" i="21"/>
  <c r="JL21" i="21"/>
  <c r="JK21" i="21"/>
  <c r="JQ16" i="21"/>
  <c r="JP16" i="21"/>
  <c r="JN16" i="21"/>
  <c r="JM16" i="21"/>
  <c r="JL16" i="21"/>
  <c r="JK16" i="21"/>
  <c r="JQ22" i="21"/>
  <c r="JP22" i="21"/>
  <c r="JN22" i="21"/>
  <c r="JM22" i="21"/>
  <c r="JL22" i="21"/>
  <c r="JK22" i="21"/>
  <c r="JQ23" i="21"/>
  <c r="JP23" i="21"/>
  <c r="JN23" i="21"/>
  <c r="JM23" i="21"/>
  <c r="JL23" i="21"/>
  <c r="JK23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4" i="21"/>
  <c r="IN24" i="21"/>
  <c r="IL24" i="21"/>
  <c r="IK24" i="21"/>
  <c r="IJ24" i="21"/>
  <c r="II24" i="21"/>
  <c r="IO15" i="21"/>
  <c r="IN15" i="21"/>
  <c r="IL15" i="21"/>
  <c r="IK15" i="21"/>
  <c r="IJ15" i="21"/>
  <c r="II15" i="21"/>
  <c r="IO20" i="21"/>
  <c r="IN20" i="21"/>
  <c r="IL20" i="21"/>
  <c r="IK20" i="21"/>
  <c r="IJ20" i="21"/>
  <c r="II20" i="21"/>
  <c r="IO12" i="21"/>
  <c r="IN12" i="21"/>
  <c r="IL12" i="21"/>
  <c r="IK12" i="21"/>
  <c r="IJ12" i="21"/>
  <c r="II12" i="21"/>
  <c r="IO21" i="21"/>
  <c r="IN21" i="21"/>
  <c r="IL21" i="21"/>
  <c r="IK21" i="21"/>
  <c r="IJ21" i="21"/>
  <c r="II21" i="21"/>
  <c r="IO16" i="21"/>
  <c r="IN16" i="21"/>
  <c r="IL16" i="21"/>
  <c r="IK16" i="21"/>
  <c r="IJ16" i="21"/>
  <c r="II16" i="21"/>
  <c r="IO22" i="21"/>
  <c r="IN22" i="21"/>
  <c r="IL22" i="21"/>
  <c r="IK22" i="21"/>
  <c r="IJ22" i="21"/>
  <c r="II22" i="21"/>
  <c r="IO23" i="21"/>
  <c r="IN23" i="21"/>
  <c r="IL23" i="21"/>
  <c r="IK23" i="21"/>
  <c r="IJ23" i="21"/>
  <c r="II23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4" i="21"/>
  <c r="HL24" i="21"/>
  <c r="HJ24" i="21"/>
  <c r="HI24" i="21"/>
  <c r="HH24" i="21"/>
  <c r="HG24" i="21"/>
  <c r="HM15" i="21"/>
  <c r="HL15" i="21"/>
  <c r="HJ15" i="21"/>
  <c r="HI15" i="21"/>
  <c r="HH15" i="21"/>
  <c r="HG15" i="21"/>
  <c r="HM20" i="21"/>
  <c r="HL20" i="21"/>
  <c r="HJ20" i="21"/>
  <c r="HI20" i="21"/>
  <c r="HH20" i="21"/>
  <c r="HG20" i="21"/>
  <c r="HM12" i="21"/>
  <c r="HL12" i="21"/>
  <c r="HJ12" i="21"/>
  <c r="HI12" i="21"/>
  <c r="HH12" i="21"/>
  <c r="HG12" i="21"/>
  <c r="HM21" i="21"/>
  <c r="HL21" i="21"/>
  <c r="HJ21" i="21"/>
  <c r="HI21" i="21"/>
  <c r="HH21" i="21"/>
  <c r="HG21" i="21"/>
  <c r="HM16" i="21"/>
  <c r="HL16" i="21"/>
  <c r="HJ16" i="21"/>
  <c r="HI16" i="21"/>
  <c r="HH16" i="21"/>
  <c r="HG16" i="21"/>
  <c r="HM22" i="21"/>
  <c r="HL22" i="21"/>
  <c r="HJ22" i="21"/>
  <c r="HI22" i="21"/>
  <c r="HH22" i="21"/>
  <c r="HG22" i="21"/>
  <c r="HM23" i="21"/>
  <c r="HL23" i="21"/>
  <c r="HJ23" i="21"/>
  <c r="HI23" i="21"/>
  <c r="HH23" i="21"/>
  <c r="HG23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4" i="21"/>
  <c r="GJ24" i="21"/>
  <c r="GH24" i="21"/>
  <c r="GG24" i="21"/>
  <c r="GF24" i="21"/>
  <c r="GE24" i="21"/>
  <c r="GK15" i="21"/>
  <c r="GJ15" i="21"/>
  <c r="GH15" i="21"/>
  <c r="GG15" i="21"/>
  <c r="GF15" i="21"/>
  <c r="GE15" i="21"/>
  <c r="GK20" i="21"/>
  <c r="GJ20" i="21"/>
  <c r="GH20" i="21"/>
  <c r="GG20" i="21"/>
  <c r="GF20" i="21"/>
  <c r="GE20" i="21"/>
  <c r="GK12" i="21"/>
  <c r="GJ12" i="21"/>
  <c r="GH12" i="21"/>
  <c r="GG12" i="21"/>
  <c r="GF12" i="21"/>
  <c r="GE12" i="21"/>
  <c r="GK21" i="21"/>
  <c r="GJ21" i="21"/>
  <c r="GH21" i="21"/>
  <c r="GG21" i="21"/>
  <c r="GF21" i="21"/>
  <c r="GE21" i="21"/>
  <c r="GK16" i="21"/>
  <c r="GJ16" i="21"/>
  <c r="GH16" i="21"/>
  <c r="GG16" i="21"/>
  <c r="GF16" i="21"/>
  <c r="GE16" i="21"/>
  <c r="GK22" i="21"/>
  <c r="GJ22" i="21"/>
  <c r="GH22" i="21"/>
  <c r="GG22" i="21"/>
  <c r="GF22" i="21"/>
  <c r="GE22" i="21"/>
  <c r="GK23" i="21"/>
  <c r="GJ23" i="21"/>
  <c r="GH23" i="21"/>
  <c r="GG23" i="21"/>
  <c r="GF23" i="21"/>
  <c r="GE23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4" i="21"/>
  <c r="FH24" i="21"/>
  <c r="FF24" i="21"/>
  <c r="FE24" i="21"/>
  <c r="FD24" i="21"/>
  <c r="FC24" i="21"/>
  <c r="FI15" i="21"/>
  <c r="FH15" i="21"/>
  <c r="FF15" i="21"/>
  <c r="FE15" i="21"/>
  <c r="FD15" i="21"/>
  <c r="FC15" i="21"/>
  <c r="FI20" i="21"/>
  <c r="FH20" i="21"/>
  <c r="FF20" i="21"/>
  <c r="FE20" i="21"/>
  <c r="FD20" i="21"/>
  <c r="FC20" i="21"/>
  <c r="FI12" i="21"/>
  <c r="FH12" i="21"/>
  <c r="FF12" i="21"/>
  <c r="FE12" i="21"/>
  <c r="FD12" i="21"/>
  <c r="FC12" i="21"/>
  <c r="FI21" i="21"/>
  <c r="FH21" i="21"/>
  <c r="FF21" i="21"/>
  <c r="FE21" i="21"/>
  <c r="FD21" i="21"/>
  <c r="FC21" i="21"/>
  <c r="FI16" i="21"/>
  <c r="FH16" i="21"/>
  <c r="FF16" i="21"/>
  <c r="FE16" i="21"/>
  <c r="FD16" i="21"/>
  <c r="FC16" i="21"/>
  <c r="FI22" i="21"/>
  <c r="FH22" i="21"/>
  <c r="FF22" i="21"/>
  <c r="FE22" i="21"/>
  <c r="FD22" i="21"/>
  <c r="FC22" i="21"/>
  <c r="FI23" i="21"/>
  <c r="FH23" i="21"/>
  <c r="FF23" i="21"/>
  <c r="FE23" i="21"/>
  <c r="FD23" i="21"/>
  <c r="FC23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4" i="21"/>
  <c r="EF24" i="21"/>
  <c r="ED24" i="21"/>
  <c r="EC24" i="21"/>
  <c r="EB24" i="21"/>
  <c r="EA24" i="21"/>
  <c r="EG15" i="21"/>
  <c r="EF15" i="21"/>
  <c r="ED15" i="21"/>
  <c r="EC15" i="21"/>
  <c r="EB15" i="21"/>
  <c r="EA15" i="21"/>
  <c r="EG20" i="21"/>
  <c r="EF20" i="21"/>
  <c r="ED20" i="21"/>
  <c r="EC20" i="21"/>
  <c r="EB20" i="21"/>
  <c r="EA20" i="21"/>
  <c r="EG12" i="21"/>
  <c r="EF12" i="21"/>
  <c r="ED12" i="21"/>
  <c r="EC12" i="21"/>
  <c r="EB12" i="21"/>
  <c r="EA12" i="21"/>
  <c r="EG21" i="21"/>
  <c r="EF21" i="21"/>
  <c r="ED21" i="21"/>
  <c r="EC21" i="21"/>
  <c r="EB21" i="21"/>
  <c r="EA21" i="21"/>
  <c r="EG16" i="21"/>
  <c r="EF16" i="21"/>
  <c r="ED16" i="21"/>
  <c r="EC16" i="21"/>
  <c r="EB16" i="21"/>
  <c r="EA16" i="21"/>
  <c r="EG22" i="21"/>
  <c r="EF22" i="21"/>
  <c r="ED22" i="21"/>
  <c r="EC22" i="21"/>
  <c r="EB22" i="21"/>
  <c r="EA22" i="21"/>
  <c r="EG23" i="21"/>
  <c r="EF23" i="21"/>
  <c r="ED23" i="21"/>
  <c r="EC23" i="21"/>
  <c r="EB23" i="21"/>
  <c r="EA23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7" i="19"/>
  <c r="SF27" i="19"/>
  <c r="SD27" i="19"/>
  <c r="SC27" i="19"/>
  <c r="SB27" i="19"/>
  <c r="SA27" i="19"/>
  <c r="SG29" i="19"/>
  <c r="SF29" i="19"/>
  <c r="SD29" i="19"/>
  <c r="SC29" i="19"/>
  <c r="SB29" i="19"/>
  <c r="SA29" i="19"/>
  <c r="SG22" i="19"/>
  <c r="SF22" i="19"/>
  <c r="SD22" i="19"/>
  <c r="SC22" i="19"/>
  <c r="SB22" i="19"/>
  <c r="SA22" i="19"/>
  <c r="SG28" i="19"/>
  <c r="SF28" i="19"/>
  <c r="SD28" i="19"/>
  <c r="SC28" i="19"/>
  <c r="SB28" i="19"/>
  <c r="SA28" i="19"/>
  <c r="SG21" i="19"/>
  <c r="SF21" i="19"/>
  <c r="SD21" i="19"/>
  <c r="SC21" i="19"/>
  <c r="SB21" i="19"/>
  <c r="SA21" i="19"/>
  <c r="SG24" i="19"/>
  <c r="SF24" i="19"/>
  <c r="SD24" i="19"/>
  <c r="SC24" i="19"/>
  <c r="SB24" i="19"/>
  <c r="SA24" i="19"/>
  <c r="SG30" i="19"/>
  <c r="SF30" i="19"/>
  <c r="SD30" i="19"/>
  <c r="SC30" i="19"/>
  <c r="SB30" i="19"/>
  <c r="SA30" i="19"/>
  <c r="SG26" i="19"/>
  <c r="SF26" i="19"/>
  <c r="SD26" i="19"/>
  <c r="SC26" i="19"/>
  <c r="SB26" i="19"/>
  <c r="SA26" i="19"/>
  <c r="SG23" i="19"/>
  <c r="SF23" i="19"/>
  <c r="SD23" i="19"/>
  <c r="SC23" i="19"/>
  <c r="SB23" i="19"/>
  <c r="SA23" i="19"/>
  <c r="SG20" i="19"/>
  <c r="SF20" i="19"/>
  <c r="SD20" i="19"/>
  <c r="SC20" i="19"/>
  <c r="SB20" i="19"/>
  <c r="SA20" i="19"/>
  <c r="SG10" i="19"/>
  <c r="SF10" i="19"/>
  <c r="SD10" i="19"/>
  <c r="SC10" i="19"/>
  <c r="SB10" i="19"/>
  <c r="SA10" i="19"/>
  <c r="SG15" i="19"/>
  <c r="SF15" i="19"/>
  <c r="SD15" i="19"/>
  <c r="SC15" i="19"/>
  <c r="SB15" i="19"/>
  <c r="SA15" i="19"/>
  <c r="SG25" i="19"/>
  <c r="SF25" i="19"/>
  <c r="SD25" i="19"/>
  <c r="SC25" i="19"/>
  <c r="SB25" i="19"/>
  <c r="SA25" i="19"/>
  <c r="SG16" i="19"/>
  <c r="SF16" i="19"/>
  <c r="SD16" i="19"/>
  <c r="SC16" i="19"/>
  <c r="SB16" i="19"/>
  <c r="SA16" i="19"/>
  <c r="SG14" i="19"/>
  <c r="SF14" i="19"/>
  <c r="SD14" i="19"/>
  <c r="SC14" i="19"/>
  <c r="SB14" i="19"/>
  <c r="SA14" i="19"/>
  <c r="SG17" i="19"/>
  <c r="SF17" i="19"/>
  <c r="SD17" i="19"/>
  <c r="SC17" i="19"/>
  <c r="SB17" i="19"/>
  <c r="SA17" i="19"/>
  <c r="SG13" i="19"/>
  <c r="SF13" i="19"/>
  <c r="SD13" i="19"/>
  <c r="SC13" i="19"/>
  <c r="SB13" i="19"/>
  <c r="SA13" i="19"/>
  <c r="SG12" i="19"/>
  <c r="SF12" i="19"/>
  <c r="SD12" i="19"/>
  <c r="SC12" i="19"/>
  <c r="SB12" i="19"/>
  <c r="SA12" i="19"/>
  <c r="SG6" i="19"/>
  <c r="SF6" i="19"/>
  <c r="SD6" i="19"/>
  <c r="SC6" i="19"/>
  <c r="SB6" i="19"/>
  <c r="SA6" i="19"/>
  <c r="SG11" i="19"/>
  <c r="SF11" i="19"/>
  <c r="SD11" i="19"/>
  <c r="SC11" i="19"/>
  <c r="SB11" i="19"/>
  <c r="SA11" i="19"/>
  <c r="SG8" i="19"/>
  <c r="SF8" i="19"/>
  <c r="SD8" i="19"/>
  <c r="SC8" i="19"/>
  <c r="SB8" i="19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7" i="19"/>
  <c r="RD27" i="19"/>
  <c r="RB27" i="19"/>
  <c r="RA27" i="19"/>
  <c r="QZ27" i="19"/>
  <c r="QY27" i="19"/>
  <c r="RE29" i="19"/>
  <c r="RD29" i="19"/>
  <c r="RB29" i="19"/>
  <c r="RA29" i="19"/>
  <c r="QZ29" i="19"/>
  <c r="QY29" i="19"/>
  <c r="RE22" i="19"/>
  <c r="RD22" i="19"/>
  <c r="RB22" i="19"/>
  <c r="RA22" i="19"/>
  <c r="QZ22" i="19"/>
  <c r="QY22" i="19"/>
  <c r="RE28" i="19"/>
  <c r="RD28" i="19"/>
  <c r="RB28" i="19"/>
  <c r="RA28" i="19"/>
  <c r="QZ28" i="19"/>
  <c r="QY28" i="19"/>
  <c r="RE21" i="19"/>
  <c r="RD21" i="19"/>
  <c r="RB21" i="19"/>
  <c r="RA21" i="19"/>
  <c r="QZ21" i="19"/>
  <c r="QY21" i="19"/>
  <c r="RE24" i="19"/>
  <c r="RD24" i="19"/>
  <c r="RB24" i="19"/>
  <c r="RA24" i="19"/>
  <c r="QZ24" i="19"/>
  <c r="QY24" i="19"/>
  <c r="RE30" i="19"/>
  <c r="RD30" i="19"/>
  <c r="RB30" i="19"/>
  <c r="RA30" i="19"/>
  <c r="QZ30" i="19"/>
  <c r="QY30" i="19"/>
  <c r="RE26" i="19"/>
  <c r="RD26" i="19"/>
  <c r="RB26" i="19"/>
  <c r="RA26" i="19"/>
  <c r="QZ26" i="19"/>
  <c r="QY26" i="19"/>
  <c r="RE23" i="19"/>
  <c r="RD23" i="19"/>
  <c r="RB23" i="19"/>
  <c r="RA23" i="19"/>
  <c r="QZ23" i="19"/>
  <c r="QY23" i="19"/>
  <c r="RE20" i="19"/>
  <c r="RD20" i="19"/>
  <c r="RB20" i="19"/>
  <c r="RA20" i="19"/>
  <c r="QZ20" i="19"/>
  <c r="QY20" i="19"/>
  <c r="RE10" i="19"/>
  <c r="RD10" i="19"/>
  <c r="RB10" i="19"/>
  <c r="RA10" i="19"/>
  <c r="QZ10" i="19"/>
  <c r="QY10" i="19"/>
  <c r="RE15" i="19"/>
  <c r="RD15" i="19"/>
  <c r="RB15" i="19"/>
  <c r="RA15" i="19"/>
  <c r="QZ15" i="19"/>
  <c r="QY15" i="19"/>
  <c r="RE25" i="19"/>
  <c r="RD25" i="19"/>
  <c r="RB25" i="19"/>
  <c r="RA25" i="19"/>
  <c r="QZ25" i="19"/>
  <c r="QY25" i="19"/>
  <c r="RE16" i="19"/>
  <c r="RD16" i="19"/>
  <c r="RB16" i="19"/>
  <c r="RA16" i="19"/>
  <c r="QZ16" i="19"/>
  <c r="QY16" i="19"/>
  <c r="RE14" i="19"/>
  <c r="RD14" i="19"/>
  <c r="RB14" i="19"/>
  <c r="RA14" i="19"/>
  <c r="QZ14" i="19"/>
  <c r="QY14" i="19"/>
  <c r="RE17" i="19"/>
  <c r="RD17" i="19"/>
  <c r="RB17" i="19"/>
  <c r="RA17" i="19"/>
  <c r="QZ17" i="19"/>
  <c r="QY17" i="19"/>
  <c r="RE13" i="19"/>
  <c r="RD13" i="19"/>
  <c r="RB13" i="19"/>
  <c r="RA13" i="19"/>
  <c r="QZ13" i="19"/>
  <c r="QY13" i="19"/>
  <c r="RE12" i="19"/>
  <c r="RD12" i="19"/>
  <c r="RB12" i="19"/>
  <c r="RA12" i="19"/>
  <c r="QZ12" i="19"/>
  <c r="QY12" i="19"/>
  <c r="RE6" i="19"/>
  <c r="RD6" i="19"/>
  <c r="RB6" i="19"/>
  <c r="RA6" i="19"/>
  <c r="QZ6" i="19"/>
  <c r="QY6" i="19"/>
  <c r="RE11" i="19"/>
  <c r="RD11" i="19"/>
  <c r="RB11" i="19"/>
  <c r="RA11" i="19"/>
  <c r="QZ11" i="19"/>
  <c r="QY11" i="19"/>
  <c r="RE8" i="19"/>
  <c r="RD8" i="19"/>
  <c r="RB8" i="19"/>
  <c r="RA8" i="19"/>
  <c r="QZ8" i="19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7" i="19"/>
  <c r="QB27" i="19"/>
  <c r="PZ27" i="19"/>
  <c r="PY27" i="19"/>
  <c r="PX27" i="19"/>
  <c r="PW27" i="19"/>
  <c r="QC29" i="19"/>
  <c r="QB29" i="19"/>
  <c r="PZ29" i="19"/>
  <c r="PY29" i="19"/>
  <c r="PX29" i="19"/>
  <c r="PW29" i="19"/>
  <c r="QC22" i="19"/>
  <c r="QB22" i="19"/>
  <c r="PZ22" i="19"/>
  <c r="PY22" i="19"/>
  <c r="PX22" i="19"/>
  <c r="PW22" i="19"/>
  <c r="QC28" i="19"/>
  <c r="QB28" i="19"/>
  <c r="PZ28" i="19"/>
  <c r="PY28" i="19"/>
  <c r="PX28" i="19"/>
  <c r="PW28" i="19"/>
  <c r="QC21" i="19"/>
  <c r="QB21" i="19"/>
  <c r="PZ21" i="19"/>
  <c r="PY21" i="19"/>
  <c r="PX21" i="19"/>
  <c r="PW21" i="19"/>
  <c r="QC24" i="19"/>
  <c r="QB24" i="19"/>
  <c r="PZ24" i="19"/>
  <c r="PY24" i="19"/>
  <c r="PX24" i="19"/>
  <c r="PW24" i="19"/>
  <c r="QC30" i="19"/>
  <c r="QB30" i="19"/>
  <c r="PZ30" i="19"/>
  <c r="PY30" i="19"/>
  <c r="PX30" i="19"/>
  <c r="PW30" i="19"/>
  <c r="QC26" i="19"/>
  <c r="QB26" i="19"/>
  <c r="PZ26" i="19"/>
  <c r="PY26" i="19"/>
  <c r="PX26" i="19"/>
  <c r="PW26" i="19"/>
  <c r="QC23" i="19"/>
  <c r="QB23" i="19"/>
  <c r="PZ23" i="19"/>
  <c r="PY23" i="19"/>
  <c r="PX23" i="19"/>
  <c r="PW23" i="19"/>
  <c r="QC20" i="19"/>
  <c r="QB20" i="19"/>
  <c r="PZ20" i="19"/>
  <c r="PY20" i="19"/>
  <c r="PX20" i="19"/>
  <c r="PW20" i="19"/>
  <c r="QC10" i="19"/>
  <c r="QB10" i="19"/>
  <c r="PZ10" i="19"/>
  <c r="PY10" i="19"/>
  <c r="PX10" i="19"/>
  <c r="PW10" i="19"/>
  <c r="QC15" i="19"/>
  <c r="QB15" i="19"/>
  <c r="PZ15" i="19"/>
  <c r="PY15" i="19"/>
  <c r="PX15" i="19"/>
  <c r="PW15" i="19"/>
  <c r="QC25" i="19"/>
  <c r="QB25" i="19"/>
  <c r="PZ25" i="19"/>
  <c r="PY25" i="19"/>
  <c r="PX25" i="19"/>
  <c r="PW25" i="19"/>
  <c r="QC16" i="19"/>
  <c r="QB16" i="19"/>
  <c r="PZ16" i="19"/>
  <c r="PY16" i="19"/>
  <c r="PX16" i="19"/>
  <c r="PW16" i="19"/>
  <c r="QC14" i="19"/>
  <c r="QB14" i="19"/>
  <c r="PZ14" i="19"/>
  <c r="PY14" i="19"/>
  <c r="PX14" i="19"/>
  <c r="PW14" i="19"/>
  <c r="QC17" i="19"/>
  <c r="QB17" i="19"/>
  <c r="PZ17" i="19"/>
  <c r="PY17" i="19"/>
  <c r="PX17" i="19"/>
  <c r="PW17" i="19"/>
  <c r="QC13" i="19"/>
  <c r="QB13" i="19"/>
  <c r="PZ13" i="19"/>
  <c r="PY13" i="19"/>
  <c r="PX13" i="19"/>
  <c r="PW13" i="19"/>
  <c r="QC12" i="19"/>
  <c r="QB12" i="19"/>
  <c r="PZ12" i="19"/>
  <c r="PY12" i="19"/>
  <c r="PX12" i="19"/>
  <c r="PW12" i="19"/>
  <c r="QC6" i="19"/>
  <c r="QB6" i="19"/>
  <c r="PZ6" i="19"/>
  <c r="PY6" i="19"/>
  <c r="PX6" i="19"/>
  <c r="PW6" i="19"/>
  <c r="QC11" i="19"/>
  <c r="QB11" i="19"/>
  <c r="PZ11" i="19"/>
  <c r="PY11" i="19"/>
  <c r="PX11" i="19"/>
  <c r="PW11" i="19"/>
  <c r="QC8" i="19"/>
  <c r="QB8" i="19"/>
  <c r="PZ8" i="19"/>
  <c r="PY8" i="19"/>
  <c r="PX8" i="19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7" i="19"/>
  <c r="OZ27" i="19"/>
  <c r="OX27" i="19"/>
  <c r="OW27" i="19"/>
  <c r="OV27" i="19"/>
  <c r="OU27" i="19"/>
  <c r="PA29" i="19"/>
  <c r="OZ29" i="19"/>
  <c r="OX29" i="19"/>
  <c r="OW29" i="19"/>
  <c r="OV29" i="19"/>
  <c r="OU29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4" i="19"/>
  <c r="OZ24" i="19"/>
  <c r="OX24" i="19"/>
  <c r="OW24" i="19"/>
  <c r="OV24" i="19"/>
  <c r="OU24" i="19"/>
  <c r="PA30" i="19"/>
  <c r="OZ30" i="19"/>
  <c r="OX30" i="19"/>
  <c r="OW30" i="19"/>
  <c r="OV30" i="19"/>
  <c r="OU30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5" i="19"/>
  <c r="OZ15" i="19"/>
  <c r="OX15" i="19"/>
  <c r="OW15" i="19"/>
  <c r="OV15" i="19"/>
  <c r="OU15" i="19"/>
  <c r="PA25" i="19"/>
  <c r="OZ25" i="19"/>
  <c r="OX25" i="19"/>
  <c r="OW25" i="19"/>
  <c r="OV25" i="19"/>
  <c r="OU25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7" i="19"/>
  <c r="OZ17" i="19"/>
  <c r="OX17" i="19"/>
  <c r="OW17" i="19"/>
  <c r="OV17" i="19"/>
  <c r="OU17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6" i="19"/>
  <c r="OZ6" i="19"/>
  <c r="OX6" i="19"/>
  <c r="OW6" i="19"/>
  <c r="OV6" i="19"/>
  <c r="OU6" i="19"/>
  <c r="PA11" i="19"/>
  <c r="OZ11" i="19"/>
  <c r="OX11" i="19"/>
  <c r="OW11" i="19"/>
  <c r="OV11" i="19"/>
  <c r="OU11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9" i="19"/>
  <c r="NX29" i="19"/>
  <c r="NV29" i="19"/>
  <c r="NU29" i="19"/>
  <c r="NT29" i="19"/>
  <c r="NS29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4" i="19"/>
  <c r="NX24" i="19"/>
  <c r="NV24" i="19"/>
  <c r="NU24" i="19"/>
  <c r="NT24" i="19"/>
  <c r="NS24" i="19"/>
  <c r="NY30" i="19"/>
  <c r="NX30" i="19"/>
  <c r="NV30" i="19"/>
  <c r="NU30" i="19"/>
  <c r="NT30" i="19"/>
  <c r="NS30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5" i="19"/>
  <c r="NX15" i="19"/>
  <c r="NV15" i="19"/>
  <c r="NU15" i="19"/>
  <c r="NT15" i="19"/>
  <c r="NS15" i="19"/>
  <c r="NY25" i="19"/>
  <c r="NX25" i="19"/>
  <c r="NV25" i="19"/>
  <c r="NU25" i="19"/>
  <c r="NT25" i="19"/>
  <c r="NS25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7" i="19"/>
  <c r="NX17" i="19"/>
  <c r="NV17" i="19"/>
  <c r="NU17" i="19"/>
  <c r="NT17" i="19"/>
  <c r="NS17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6" i="19"/>
  <c r="NX6" i="19"/>
  <c r="NV6" i="19"/>
  <c r="NU6" i="19"/>
  <c r="NT6" i="19"/>
  <c r="NS6" i="19"/>
  <c r="NY11" i="19"/>
  <c r="NX11" i="19"/>
  <c r="NV11" i="19"/>
  <c r="NU11" i="19"/>
  <c r="NT11" i="19"/>
  <c r="NS11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9" i="19"/>
  <c r="MV29" i="19"/>
  <c r="MT29" i="19"/>
  <c r="MS29" i="19"/>
  <c r="MR29" i="19"/>
  <c r="MQ29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4" i="19"/>
  <c r="MV24" i="19"/>
  <c r="MT24" i="19"/>
  <c r="MS24" i="19"/>
  <c r="MR24" i="19"/>
  <c r="MQ24" i="19"/>
  <c r="MW30" i="19"/>
  <c r="MV30" i="19"/>
  <c r="MT30" i="19"/>
  <c r="MS30" i="19"/>
  <c r="MR30" i="19"/>
  <c r="MQ30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5" i="19"/>
  <c r="MV15" i="19"/>
  <c r="MT15" i="19"/>
  <c r="MS15" i="19"/>
  <c r="MR15" i="19"/>
  <c r="MQ15" i="19"/>
  <c r="MW25" i="19"/>
  <c r="MV25" i="19"/>
  <c r="MT25" i="19"/>
  <c r="MS25" i="19"/>
  <c r="MR25" i="19"/>
  <c r="MQ25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7" i="19"/>
  <c r="MV17" i="19"/>
  <c r="MT17" i="19"/>
  <c r="MS17" i="19"/>
  <c r="MR17" i="19"/>
  <c r="MQ17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6" i="19"/>
  <c r="MV6" i="19"/>
  <c r="MT6" i="19"/>
  <c r="MS6" i="19"/>
  <c r="MR6" i="19"/>
  <c r="MQ6" i="19"/>
  <c r="MW11" i="19"/>
  <c r="MV11" i="19"/>
  <c r="MT11" i="19"/>
  <c r="MS11" i="19"/>
  <c r="MR11" i="19"/>
  <c r="MQ11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9" i="19"/>
  <c r="LT29" i="19"/>
  <c r="LR29" i="19"/>
  <c r="LQ29" i="19"/>
  <c r="LP29" i="19"/>
  <c r="LO29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4" i="19"/>
  <c r="LT24" i="19"/>
  <c r="LR24" i="19"/>
  <c r="LQ24" i="19"/>
  <c r="LP24" i="19"/>
  <c r="LO24" i="19"/>
  <c r="LU30" i="19"/>
  <c r="LT30" i="19"/>
  <c r="LR30" i="19"/>
  <c r="LQ30" i="19"/>
  <c r="LP30" i="19"/>
  <c r="LO30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5" i="19"/>
  <c r="LT15" i="19"/>
  <c r="LR15" i="19"/>
  <c r="LQ15" i="19"/>
  <c r="LP15" i="19"/>
  <c r="LO15" i="19"/>
  <c r="LU25" i="19"/>
  <c r="LT25" i="19"/>
  <c r="LR25" i="19"/>
  <c r="LQ25" i="19"/>
  <c r="LP25" i="19"/>
  <c r="LO25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7" i="19"/>
  <c r="LT17" i="19"/>
  <c r="LR17" i="19"/>
  <c r="LQ17" i="19"/>
  <c r="LP17" i="19"/>
  <c r="LO17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6" i="19"/>
  <c r="LT6" i="19"/>
  <c r="LR6" i="19"/>
  <c r="LQ6" i="19"/>
  <c r="LP6" i="19"/>
  <c r="LO6" i="19"/>
  <c r="LU11" i="19"/>
  <c r="LT11" i="19"/>
  <c r="LR11" i="19"/>
  <c r="LQ11" i="19"/>
  <c r="LP11" i="19"/>
  <c r="LO11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9" i="19"/>
  <c r="KR29" i="19"/>
  <c r="KP29" i="19"/>
  <c r="KO29" i="19"/>
  <c r="KN29" i="19"/>
  <c r="KM29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4" i="19"/>
  <c r="KR24" i="19"/>
  <c r="KP24" i="19"/>
  <c r="KO24" i="19"/>
  <c r="KN24" i="19"/>
  <c r="KM24" i="19"/>
  <c r="KS30" i="19"/>
  <c r="KR30" i="19"/>
  <c r="KP30" i="19"/>
  <c r="KO30" i="19"/>
  <c r="KN30" i="19"/>
  <c r="KM30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5" i="19"/>
  <c r="KR15" i="19"/>
  <c r="KP15" i="19"/>
  <c r="KO15" i="19"/>
  <c r="KN15" i="19"/>
  <c r="KM15" i="19"/>
  <c r="KS25" i="19"/>
  <c r="KR25" i="19"/>
  <c r="KP25" i="19"/>
  <c r="KO25" i="19"/>
  <c r="KN25" i="19"/>
  <c r="KM25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7" i="19"/>
  <c r="KR17" i="19"/>
  <c r="KP17" i="19"/>
  <c r="KO17" i="19"/>
  <c r="KN17" i="19"/>
  <c r="KM17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6" i="19"/>
  <c r="KR6" i="19"/>
  <c r="KP6" i="19"/>
  <c r="KO6" i="19"/>
  <c r="KN6" i="19"/>
  <c r="KM6" i="19"/>
  <c r="KS11" i="19"/>
  <c r="KR11" i="19"/>
  <c r="KP11" i="19"/>
  <c r="KO11" i="19"/>
  <c r="KN11" i="19"/>
  <c r="KM11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9" i="19"/>
  <c r="JP29" i="19"/>
  <c r="JN29" i="19"/>
  <c r="JM29" i="19"/>
  <c r="JL29" i="19"/>
  <c r="JK29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4" i="19"/>
  <c r="JP24" i="19"/>
  <c r="JN24" i="19"/>
  <c r="JM24" i="19"/>
  <c r="JL24" i="19"/>
  <c r="JK24" i="19"/>
  <c r="JQ30" i="19"/>
  <c r="JP30" i="19"/>
  <c r="JN30" i="19"/>
  <c r="JM30" i="19"/>
  <c r="JL30" i="19"/>
  <c r="JK30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5" i="19"/>
  <c r="JP15" i="19"/>
  <c r="JN15" i="19"/>
  <c r="JM15" i="19"/>
  <c r="JL15" i="19"/>
  <c r="JK15" i="19"/>
  <c r="JQ25" i="19"/>
  <c r="JP25" i="19"/>
  <c r="JN25" i="19"/>
  <c r="JM25" i="19"/>
  <c r="JL25" i="19"/>
  <c r="JK25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7" i="19"/>
  <c r="JP17" i="19"/>
  <c r="JN17" i="19"/>
  <c r="JM17" i="19"/>
  <c r="JL17" i="19"/>
  <c r="JK17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6" i="19"/>
  <c r="JP6" i="19"/>
  <c r="JN6" i="19"/>
  <c r="JM6" i="19"/>
  <c r="JL6" i="19"/>
  <c r="JK6" i="19"/>
  <c r="JQ11" i="19"/>
  <c r="JP11" i="19"/>
  <c r="JN11" i="19"/>
  <c r="JM11" i="19"/>
  <c r="JL11" i="19"/>
  <c r="JK11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9" i="19"/>
  <c r="IN29" i="19"/>
  <c r="IL29" i="19"/>
  <c r="IK29" i="19"/>
  <c r="IJ29" i="19"/>
  <c r="II29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4" i="19"/>
  <c r="IN24" i="19"/>
  <c r="IL24" i="19"/>
  <c r="IK24" i="19"/>
  <c r="IJ24" i="19"/>
  <c r="II24" i="19"/>
  <c r="IO30" i="19"/>
  <c r="IN30" i="19"/>
  <c r="IL30" i="19"/>
  <c r="IK30" i="19"/>
  <c r="IJ30" i="19"/>
  <c r="II30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5" i="19"/>
  <c r="IN15" i="19"/>
  <c r="IL15" i="19"/>
  <c r="IK15" i="19"/>
  <c r="IJ15" i="19"/>
  <c r="II15" i="19"/>
  <c r="IO25" i="19"/>
  <c r="IN25" i="19"/>
  <c r="IL25" i="19"/>
  <c r="IK25" i="19"/>
  <c r="IJ25" i="19"/>
  <c r="II25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7" i="19"/>
  <c r="IN17" i="19"/>
  <c r="IL17" i="19"/>
  <c r="IK17" i="19"/>
  <c r="IJ17" i="19"/>
  <c r="II17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6" i="19"/>
  <c r="IN6" i="19"/>
  <c r="IL6" i="19"/>
  <c r="IK6" i="19"/>
  <c r="IJ6" i="19"/>
  <c r="II6" i="19"/>
  <c r="IO11" i="19"/>
  <c r="IN11" i="19"/>
  <c r="IL11" i="19"/>
  <c r="IK11" i="19"/>
  <c r="IJ11" i="19"/>
  <c r="II11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9" i="19"/>
  <c r="HL29" i="19"/>
  <c r="HJ29" i="19"/>
  <c r="HI29" i="19"/>
  <c r="HH29" i="19"/>
  <c r="HG29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4" i="19"/>
  <c r="HL24" i="19"/>
  <c r="HJ24" i="19"/>
  <c r="HI24" i="19"/>
  <c r="HH24" i="19"/>
  <c r="HG24" i="19"/>
  <c r="HM30" i="19"/>
  <c r="HL30" i="19"/>
  <c r="HJ30" i="19"/>
  <c r="HI30" i="19"/>
  <c r="HH30" i="19"/>
  <c r="HG30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5" i="19"/>
  <c r="HL15" i="19"/>
  <c r="HJ15" i="19"/>
  <c r="HI15" i="19"/>
  <c r="HH15" i="19"/>
  <c r="HG15" i="19"/>
  <c r="HM25" i="19"/>
  <c r="HL25" i="19"/>
  <c r="HJ25" i="19"/>
  <c r="HI25" i="19"/>
  <c r="HH25" i="19"/>
  <c r="HG25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7" i="19"/>
  <c r="HL17" i="19"/>
  <c r="HJ17" i="19"/>
  <c r="HI17" i="19"/>
  <c r="HH17" i="19"/>
  <c r="HG17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6" i="19"/>
  <c r="HL6" i="19"/>
  <c r="HJ6" i="19"/>
  <c r="HI6" i="19"/>
  <c r="HH6" i="19"/>
  <c r="HG6" i="19"/>
  <c r="HM11" i="19"/>
  <c r="HL11" i="19"/>
  <c r="HJ11" i="19"/>
  <c r="HI11" i="19"/>
  <c r="HH11" i="19"/>
  <c r="HG11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9" i="19"/>
  <c r="GJ29" i="19"/>
  <c r="GH29" i="19"/>
  <c r="GG29" i="19"/>
  <c r="GF29" i="19"/>
  <c r="GE29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4" i="19"/>
  <c r="GJ24" i="19"/>
  <c r="GH24" i="19"/>
  <c r="GG24" i="19"/>
  <c r="GF24" i="19"/>
  <c r="GE24" i="19"/>
  <c r="GK30" i="19"/>
  <c r="GJ30" i="19"/>
  <c r="GH30" i="19"/>
  <c r="GG30" i="19"/>
  <c r="GF30" i="19"/>
  <c r="GE30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5" i="19"/>
  <c r="GJ15" i="19"/>
  <c r="GH15" i="19"/>
  <c r="GG15" i="19"/>
  <c r="GF15" i="19"/>
  <c r="GE15" i="19"/>
  <c r="GK25" i="19"/>
  <c r="GJ25" i="19"/>
  <c r="GH25" i="19"/>
  <c r="GG25" i="19"/>
  <c r="GF25" i="19"/>
  <c r="GE25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7" i="19"/>
  <c r="GJ17" i="19"/>
  <c r="GH17" i="19"/>
  <c r="GG17" i="19"/>
  <c r="GF17" i="19"/>
  <c r="GE17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6" i="19"/>
  <c r="GJ6" i="19"/>
  <c r="GH6" i="19"/>
  <c r="GG6" i="19"/>
  <c r="GF6" i="19"/>
  <c r="GE6" i="19"/>
  <c r="GK11" i="19"/>
  <c r="GJ11" i="19"/>
  <c r="GH11" i="19"/>
  <c r="GG11" i="19"/>
  <c r="GF11" i="19"/>
  <c r="GE11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9" i="19"/>
  <c r="FH29" i="19"/>
  <c r="FF29" i="19"/>
  <c r="FE29" i="19"/>
  <c r="FD29" i="19"/>
  <c r="FC29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4" i="19"/>
  <c r="FH24" i="19"/>
  <c r="FF24" i="19"/>
  <c r="FE24" i="19"/>
  <c r="FD24" i="19"/>
  <c r="FC24" i="19"/>
  <c r="FI30" i="19"/>
  <c r="FH30" i="19"/>
  <c r="FF30" i="19"/>
  <c r="FE30" i="19"/>
  <c r="FD30" i="19"/>
  <c r="FC30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5" i="19"/>
  <c r="FH15" i="19"/>
  <c r="FF15" i="19"/>
  <c r="FE15" i="19"/>
  <c r="FD15" i="19"/>
  <c r="FC15" i="19"/>
  <c r="FI25" i="19"/>
  <c r="FH25" i="19"/>
  <c r="FF25" i="19"/>
  <c r="FE25" i="19"/>
  <c r="FD25" i="19"/>
  <c r="FC25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7" i="19"/>
  <c r="FH17" i="19"/>
  <c r="FF17" i="19"/>
  <c r="FE17" i="19"/>
  <c r="FD17" i="19"/>
  <c r="FC17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6" i="19"/>
  <c r="FH6" i="19"/>
  <c r="FF6" i="19"/>
  <c r="FE6" i="19"/>
  <c r="FD6" i="19"/>
  <c r="FC6" i="19"/>
  <c r="FI11" i="19"/>
  <c r="FH11" i="19"/>
  <c r="FF11" i="19"/>
  <c r="FE11" i="19"/>
  <c r="FD11" i="19"/>
  <c r="FC11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9" i="19"/>
  <c r="EF29" i="19"/>
  <c r="ED29" i="19"/>
  <c r="EC29" i="19"/>
  <c r="EB29" i="19"/>
  <c r="EA29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4" i="19"/>
  <c r="EF24" i="19"/>
  <c r="ED24" i="19"/>
  <c r="EC24" i="19"/>
  <c r="EB24" i="19"/>
  <c r="EA24" i="19"/>
  <c r="EG30" i="19"/>
  <c r="EF30" i="19"/>
  <c r="ED30" i="19"/>
  <c r="EC30" i="19"/>
  <c r="EB30" i="19"/>
  <c r="EA30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5" i="19"/>
  <c r="EF15" i="19"/>
  <c r="ED15" i="19"/>
  <c r="EC15" i="19"/>
  <c r="EB15" i="19"/>
  <c r="EA15" i="19"/>
  <c r="EG25" i="19"/>
  <c r="EF25" i="19"/>
  <c r="ED25" i="19"/>
  <c r="EC25" i="19"/>
  <c r="EB25" i="19"/>
  <c r="EA25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7" i="19"/>
  <c r="EF17" i="19"/>
  <c r="ED17" i="19"/>
  <c r="EC17" i="19"/>
  <c r="EB17" i="19"/>
  <c r="EA17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6" i="19"/>
  <c r="EF6" i="19"/>
  <c r="ED6" i="19"/>
  <c r="EC6" i="19"/>
  <c r="EB6" i="19"/>
  <c r="EA6" i="19"/>
  <c r="EG11" i="19"/>
  <c r="EF11" i="19"/>
  <c r="ED11" i="19"/>
  <c r="EC11" i="19"/>
  <c r="EB11" i="19"/>
  <c r="EA11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1" i="26"/>
  <c r="SF11" i="26"/>
  <c r="SD11" i="26"/>
  <c r="SC11" i="26"/>
  <c r="SB11" i="26"/>
  <c r="SA11" i="26"/>
  <c r="SG12" i="26"/>
  <c r="SF12" i="26"/>
  <c r="SD12" i="26"/>
  <c r="SC12" i="26"/>
  <c r="SB12" i="26"/>
  <c r="SA12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1" i="26"/>
  <c r="RD11" i="26"/>
  <c r="RB11" i="26"/>
  <c r="RA11" i="26"/>
  <c r="QZ11" i="26"/>
  <c r="QY11" i="26"/>
  <c r="RE12" i="26"/>
  <c r="RD12" i="26"/>
  <c r="RB12" i="26"/>
  <c r="RA12" i="26"/>
  <c r="QZ12" i="26"/>
  <c r="QY12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1" i="26"/>
  <c r="QB11" i="26"/>
  <c r="PZ11" i="26"/>
  <c r="PY11" i="26"/>
  <c r="PX11" i="26"/>
  <c r="PW11" i="26"/>
  <c r="QC12" i="26"/>
  <c r="QB12" i="26"/>
  <c r="PZ12" i="26"/>
  <c r="PY12" i="26"/>
  <c r="PX12" i="26"/>
  <c r="PW12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1" i="26"/>
  <c r="OZ11" i="26"/>
  <c r="OX11" i="26"/>
  <c r="OW11" i="26"/>
  <c r="OV11" i="26"/>
  <c r="OU11" i="26"/>
  <c r="PA12" i="26"/>
  <c r="OZ12" i="26"/>
  <c r="OX12" i="26"/>
  <c r="OW12" i="26"/>
  <c r="OV12" i="26"/>
  <c r="OU12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2" i="26"/>
  <c r="NX12" i="26"/>
  <c r="NV12" i="26"/>
  <c r="NU12" i="26"/>
  <c r="NT12" i="26"/>
  <c r="NS12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2" i="26"/>
  <c r="MV12" i="26"/>
  <c r="MT12" i="26"/>
  <c r="MS12" i="26"/>
  <c r="MR12" i="26"/>
  <c r="MQ12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2" i="26"/>
  <c r="LT12" i="26"/>
  <c r="LR12" i="26"/>
  <c r="LQ12" i="26"/>
  <c r="LP12" i="26"/>
  <c r="LO12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2" i="26"/>
  <c r="KR12" i="26"/>
  <c r="KP12" i="26"/>
  <c r="KO12" i="26"/>
  <c r="KN12" i="26"/>
  <c r="KM12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2" i="26"/>
  <c r="JP12" i="26"/>
  <c r="JN12" i="26"/>
  <c r="JM12" i="26"/>
  <c r="JL12" i="26"/>
  <c r="JK12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2" i="26"/>
  <c r="IN12" i="26"/>
  <c r="IL12" i="26"/>
  <c r="IK12" i="26"/>
  <c r="IJ12" i="26"/>
  <c r="II12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2" i="26"/>
  <c r="HL12" i="26"/>
  <c r="HJ12" i="26"/>
  <c r="HI12" i="26"/>
  <c r="HH12" i="26"/>
  <c r="HG12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2" i="26"/>
  <c r="GJ12" i="26"/>
  <c r="GH12" i="26"/>
  <c r="GG12" i="26"/>
  <c r="GF12" i="26"/>
  <c r="GE12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2" i="26"/>
  <c r="FH12" i="26"/>
  <c r="FF12" i="26"/>
  <c r="FE12" i="26"/>
  <c r="FD12" i="26"/>
  <c r="FC12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2" i="26"/>
  <c r="EF12" i="26"/>
  <c r="ED12" i="26"/>
  <c r="EC12" i="26"/>
  <c r="EB12" i="26"/>
  <c r="EA12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5" i="4"/>
  <c r="VI25" i="4"/>
  <c r="VH25" i="4"/>
  <c r="VG25" i="4"/>
  <c r="VF25" i="4"/>
  <c r="VE25" i="4"/>
  <c r="VC25" i="4"/>
  <c r="VB25" i="4"/>
  <c r="VA25" i="4"/>
  <c r="UZ25" i="4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TC18" i="21"/>
  <c r="TD18" i="21"/>
  <c r="TE18" i="21"/>
  <c r="TF18" i="21"/>
  <c r="TH18" i="21"/>
  <c r="TI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TC11" i="26"/>
  <c r="TD11" i="26"/>
  <c r="TE11" i="26"/>
  <c r="TF11" i="26"/>
  <c r="TH11" i="26"/>
  <c r="TI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FL14" i="22" l="1"/>
  <c r="UV5" i="23"/>
  <c r="UV9" i="23"/>
  <c r="QX7" i="23"/>
  <c r="QX9" i="23"/>
  <c r="QX11" i="23"/>
  <c r="RE11" i="23" s="1"/>
  <c r="SF4" i="23"/>
  <c r="SM4" i="23" s="1"/>
  <c r="SF6" i="23"/>
  <c r="SM6" i="23" s="1"/>
  <c r="SF10" i="23"/>
  <c r="SM10" i="23" s="1"/>
  <c r="SF12" i="23"/>
  <c r="SM12" i="23" s="1"/>
  <c r="TN7" i="23"/>
  <c r="TU7" i="23" s="1"/>
  <c r="UV4" i="23"/>
  <c r="VC4" i="23" s="1"/>
  <c r="UV8" i="23"/>
  <c r="VC8" i="23" s="1"/>
  <c r="UV12" i="23"/>
  <c r="VC12" i="23" s="1"/>
  <c r="UV14" i="23"/>
  <c r="VC14" i="23" s="1"/>
  <c r="GT14" i="22"/>
  <c r="IB7" i="22"/>
  <c r="IB11" i="22"/>
  <c r="II11" i="22" s="1"/>
  <c r="IB13" i="22"/>
  <c r="II13" i="22" s="1"/>
  <c r="IB14" i="22"/>
  <c r="II14" i="22" s="1"/>
  <c r="JJ5" i="22"/>
  <c r="JQ5" i="22" s="1"/>
  <c r="JJ7" i="22"/>
  <c r="JQ7" i="22" s="1"/>
  <c r="JJ11" i="22"/>
  <c r="JJ10" i="22"/>
  <c r="JQ10" i="22" s="1"/>
  <c r="JJ13" i="22"/>
  <c r="JQ13" i="22" s="1"/>
  <c r="PX11" i="22"/>
  <c r="QE11" i="22" s="1"/>
  <c r="PX14" i="22"/>
  <c r="QE14" i="22" s="1"/>
  <c r="QD11" i="21"/>
  <c r="QD21" i="21"/>
  <c r="QD24" i="21"/>
  <c r="RF6" i="21"/>
  <c r="RF14" i="21"/>
  <c r="RF23" i="21"/>
  <c r="RF12" i="21"/>
  <c r="RF18" i="21"/>
  <c r="SH9" i="21"/>
  <c r="SH17" i="21"/>
  <c r="SH22" i="21"/>
  <c r="HN20" i="19"/>
  <c r="JR24" i="19"/>
  <c r="JR29" i="19"/>
  <c r="KT7" i="19"/>
  <c r="KT12" i="19"/>
  <c r="KT16" i="19"/>
  <c r="NZ24" i="19"/>
  <c r="NZ29" i="19"/>
  <c r="PB7" i="19"/>
  <c r="PB12" i="19"/>
  <c r="PB16" i="19"/>
  <c r="SH24" i="19"/>
  <c r="SH29" i="19"/>
  <c r="GI5" i="26"/>
  <c r="AT11" i="26"/>
  <c r="UV16" i="23"/>
  <c r="VC16" i="23" s="1"/>
  <c r="UV18" i="23"/>
  <c r="VC18" i="23" s="1"/>
  <c r="UV11" i="23"/>
  <c r="VC11" i="23" s="1"/>
  <c r="II7" i="22"/>
  <c r="PX15" i="22"/>
  <c r="PX12" i="22"/>
  <c r="QE12" i="22" s="1"/>
  <c r="RF11" i="22"/>
  <c r="RM11" i="22" s="1"/>
  <c r="RF13" i="22"/>
  <c r="RM13" i="22" s="1"/>
  <c r="LZ14" i="22"/>
  <c r="MG14" i="22" s="1"/>
  <c r="NH5" i="22"/>
  <c r="NO5" i="22" s="1"/>
  <c r="ED12" i="22"/>
  <c r="EK12" i="22" s="1"/>
  <c r="FL6" i="22"/>
  <c r="FL8" i="22"/>
  <c r="FS8" i="22" s="1"/>
  <c r="FL9" i="22"/>
  <c r="FS9" i="22" s="1"/>
  <c r="FL15" i="22"/>
  <c r="FS15" i="22" s="1"/>
  <c r="GT6" i="22"/>
  <c r="HA6" i="22" s="1"/>
  <c r="KR6" i="22"/>
  <c r="KY6" i="22" s="1"/>
  <c r="VD18" i="4"/>
  <c r="KR5" i="4"/>
  <c r="KY5" i="4" s="1"/>
  <c r="VD19" i="4"/>
  <c r="VK19" i="4" s="1"/>
  <c r="VD25" i="4"/>
  <c r="VK25" i="4" s="1"/>
  <c r="JJ8" i="4"/>
  <c r="VD12" i="4"/>
  <c r="VK12" i="4" s="1"/>
  <c r="VD16" i="4"/>
  <c r="VD22" i="4"/>
  <c r="VK22" i="4" s="1"/>
  <c r="ED5" i="4"/>
  <c r="ED12" i="4"/>
  <c r="EK12" i="4" s="1"/>
  <c r="ED20" i="4"/>
  <c r="EK20" i="4" s="1"/>
  <c r="ED16" i="4"/>
  <c r="EK16" i="4" s="1"/>
  <c r="ED18" i="4"/>
  <c r="EK18" i="4" s="1"/>
  <c r="ED22" i="4"/>
  <c r="ED25" i="4"/>
  <c r="GT16" i="4"/>
  <c r="HA16" i="4" s="1"/>
  <c r="GT25" i="4"/>
  <c r="IB4" i="4"/>
  <c r="II4" i="4" s="1"/>
  <c r="IB17" i="4"/>
  <c r="II17" i="4" s="1"/>
  <c r="IB11" i="4"/>
  <c r="II11" i="4" s="1"/>
  <c r="JJ5" i="4"/>
  <c r="JJ12" i="4"/>
  <c r="JQ12" i="4" s="1"/>
  <c r="JJ10" i="4"/>
  <c r="JQ10" i="4" s="1"/>
  <c r="JJ20" i="4"/>
  <c r="JQ20" i="4" s="1"/>
  <c r="JJ16" i="4"/>
  <c r="JQ16" i="4" s="1"/>
  <c r="JJ18" i="4"/>
  <c r="JQ18" i="4" s="1"/>
  <c r="JJ22" i="4"/>
  <c r="JQ22" i="4" s="1"/>
  <c r="JJ25" i="4"/>
  <c r="JQ25" i="4" s="1"/>
  <c r="KR4" i="4"/>
  <c r="KR14" i="4"/>
  <c r="KR11" i="4"/>
  <c r="LZ6" i="4"/>
  <c r="MG6" i="4" s="1"/>
  <c r="LZ12" i="4"/>
  <c r="MG12" i="4" s="1"/>
  <c r="LZ9" i="4"/>
  <c r="MG9" i="4" s="1"/>
  <c r="LZ10" i="4"/>
  <c r="MG10" i="4" s="1"/>
  <c r="LZ20" i="4"/>
  <c r="MG20" i="4" s="1"/>
  <c r="LZ16" i="4"/>
  <c r="MG16" i="4" s="1"/>
  <c r="LZ19" i="4"/>
  <c r="MG19" i="4" s="1"/>
  <c r="NH4" i="4"/>
  <c r="NO4" i="4" s="1"/>
  <c r="NH7" i="4"/>
  <c r="NO7" i="4" s="1"/>
  <c r="NH23" i="4"/>
  <c r="NO23" i="4" s="1"/>
  <c r="NH11" i="4"/>
  <c r="NO11" i="4" s="1"/>
  <c r="OP5" i="4"/>
  <c r="OW5" i="4" s="1"/>
  <c r="OP6" i="4"/>
  <c r="OW6" i="4" s="1"/>
  <c r="OP12" i="4"/>
  <c r="OP10" i="4"/>
  <c r="OW10" i="4" s="1"/>
  <c r="OP20" i="4"/>
  <c r="OW20" i="4" s="1"/>
  <c r="OP16" i="4"/>
  <c r="OW16" i="4" s="1"/>
  <c r="OP19" i="4"/>
  <c r="OW19" i="4" s="1"/>
  <c r="OP18" i="4"/>
  <c r="OW18" i="4" s="1"/>
  <c r="OP25" i="4"/>
  <c r="OW25" i="4" s="1"/>
  <c r="PX11" i="4"/>
  <c r="QE11" i="4" s="1"/>
  <c r="RF5" i="4"/>
  <c r="RM5" i="4" s="1"/>
  <c r="RF12" i="4"/>
  <c r="RM12" i="4" s="1"/>
  <c r="RF10" i="4"/>
  <c r="RM10" i="4" s="1"/>
  <c r="RF20" i="4"/>
  <c r="RM20" i="4" s="1"/>
  <c r="RF16" i="4"/>
  <c r="SN8" i="4"/>
  <c r="SU8" i="4" s="1"/>
  <c r="SN11" i="4"/>
  <c r="SU11" i="4" s="1"/>
  <c r="TV5" i="4"/>
  <c r="UC5" i="4" s="1"/>
  <c r="TV6" i="4"/>
  <c r="TV12" i="4"/>
  <c r="TV10" i="4"/>
  <c r="UC10" i="4" s="1"/>
  <c r="TV20" i="4"/>
  <c r="VD4" i="4"/>
  <c r="FL25" i="4"/>
  <c r="FS25" i="4" s="1"/>
  <c r="IB18" i="4"/>
  <c r="II18" i="4" s="1"/>
  <c r="KR25" i="4"/>
  <c r="KY25" i="4" s="1"/>
  <c r="VD7" i="4"/>
  <c r="VK7" i="4" s="1"/>
  <c r="VD17" i="4"/>
  <c r="GL5" i="19"/>
  <c r="GL6" i="19"/>
  <c r="GL14" i="19"/>
  <c r="PB5" i="19"/>
  <c r="PB6" i="19"/>
  <c r="PB14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1" i="26"/>
  <c r="KT6" i="26"/>
  <c r="KT11" i="26"/>
  <c r="LV6" i="26"/>
  <c r="NZ11" i="26"/>
  <c r="PB6" i="26"/>
  <c r="PB11" i="26"/>
  <c r="QD6" i="26"/>
  <c r="SH11" i="26"/>
  <c r="DV5" i="24"/>
  <c r="DV7" i="24"/>
  <c r="EC7" i="24" s="1"/>
  <c r="DV9" i="24"/>
  <c r="EC9" i="24" s="1"/>
  <c r="DV11" i="24"/>
  <c r="EC11" i="24" s="1"/>
  <c r="DV13" i="24"/>
  <c r="EC13" i="24" s="1"/>
  <c r="DV15" i="24"/>
  <c r="FD5" i="24"/>
  <c r="FK5" i="24" s="1"/>
  <c r="HT13" i="24"/>
  <c r="IA13" i="24" s="1"/>
  <c r="KJ13" i="24"/>
  <c r="KQ13" i="24" s="1"/>
  <c r="LR7" i="24"/>
  <c r="LY7" i="24" s="1"/>
  <c r="LR9" i="24"/>
  <c r="LY9" i="24" s="1"/>
  <c r="LR11" i="24"/>
  <c r="LY11" i="24" s="1"/>
  <c r="LR13" i="24"/>
  <c r="LY13" i="24" s="1"/>
  <c r="MZ5" i="24"/>
  <c r="NG5" i="24" s="1"/>
  <c r="MZ7" i="24"/>
  <c r="NG7" i="24" s="1"/>
  <c r="MZ9" i="24"/>
  <c r="MZ11" i="24"/>
  <c r="MZ13" i="24"/>
  <c r="NG13" i="24" s="1"/>
  <c r="OH7" i="24"/>
  <c r="OO7" i="24" s="1"/>
  <c r="PP15" i="24"/>
  <c r="PW15" i="24" s="1"/>
  <c r="QX5" i="24"/>
  <c r="RE5" i="24" s="1"/>
  <c r="QX7" i="24"/>
  <c r="RE7" i="24" s="1"/>
  <c r="QX9" i="24"/>
  <c r="RE9" i="24" s="1"/>
  <c r="QX11" i="24"/>
  <c r="RE11" i="24" s="1"/>
  <c r="QX13" i="24"/>
  <c r="RE13" i="24" s="1"/>
  <c r="SF15" i="24"/>
  <c r="SM15" i="24" s="1"/>
  <c r="TN5" i="24"/>
  <c r="TU5" i="24" s="1"/>
  <c r="TN7" i="24"/>
  <c r="TU7" i="24" s="1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SN14" i="22"/>
  <c r="SU14" i="22" s="1"/>
  <c r="OP15" i="22"/>
  <c r="OW15" i="22" s="1"/>
  <c r="OP17" i="22"/>
  <c r="OW17" i="22" s="1"/>
  <c r="PX8" i="22"/>
  <c r="QE8" i="22" s="1"/>
  <c r="JJ14" i="22"/>
  <c r="KR7" i="22"/>
  <c r="KY7" i="22" s="1"/>
  <c r="KR11" i="22"/>
  <c r="KY11" i="22" s="1"/>
  <c r="KR13" i="22"/>
  <c r="KY13" i="22" s="1"/>
  <c r="PX13" i="22"/>
  <c r="QE13" i="22" s="1"/>
  <c r="PX16" i="22"/>
  <c r="QE16" i="22" s="1"/>
  <c r="SN8" i="22"/>
  <c r="SU8" i="22" s="1"/>
  <c r="VD17" i="22"/>
  <c r="VK17" i="22" s="1"/>
  <c r="NH13" i="22"/>
  <c r="NO13" i="22" s="1"/>
  <c r="NH14" i="22"/>
  <c r="NO14" i="22" s="1"/>
  <c r="OP5" i="22"/>
  <c r="OW5" i="22" s="1"/>
  <c r="OP7" i="22"/>
  <c r="OW7" i="22" s="1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LZ6" i="22"/>
  <c r="MG6" i="22" s="1"/>
  <c r="NH6" i="22"/>
  <c r="NO6" i="22" s="1"/>
  <c r="NH9" i="22"/>
  <c r="NO9" i="22" s="1"/>
  <c r="OP6" i="22"/>
  <c r="OW6" i="22" s="1"/>
  <c r="SN5" i="22"/>
  <c r="SU5" i="22" s="1"/>
  <c r="SN11" i="22"/>
  <c r="SU11" i="22" s="1"/>
  <c r="SN10" i="22"/>
  <c r="SU10" i="22" s="1"/>
  <c r="TV5" i="22"/>
  <c r="UC5" i="22" s="1"/>
  <c r="TV7" i="22"/>
  <c r="UC7" i="22" s="1"/>
  <c r="TV11" i="22"/>
  <c r="UC11" i="22" s="1"/>
  <c r="TV10" i="22"/>
  <c r="UC10" i="22" s="1"/>
  <c r="TV13" i="22"/>
  <c r="UC13" i="22" s="1"/>
  <c r="TV16" i="22"/>
  <c r="UC16" i="22" s="1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Q4" i="22" s="1"/>
  <c r="JJ15" i="22"/>
  <c r="JQ15" i="22" s="1"/>
  <c r="JJ17" i="22"/>
  <c r="JQ17" i="22" s="1"/>
  <c r="NH16" i="4"/>
  <c r="NO16" i="4" s="1"/>
  <c r="PX16" i="4"/>
  <c r="QE16" i="4" s="1"/>
  <c r="TV7" i="4"/>
  <c r="UC7" i="4" s="1"/>
  <c r="TV15" i="4"/>
  <c r="UC15" i="4" s="1"/>
  <c r="TV23" i="4"/>
  <c r="UC23" i="4" s="1"/>
  <c r="TV24" i="4"/>
  <c r="UC24" i="4" s="1"/>
  <c r="OW12" i="4"/>
  <c r="ED8" i="4"/>
  <c r="ED11" i="4"/>
  <c r="EK11" i="4" s="1"/>
  <c r="FL5" i="4"/>
  <c r="FS5" i="4" s="1"/>
  <c r="TV25" i="4"/>
  <c r="UC25" i="4" s="1"/>
  <c r="KR6" i="4"/>
  <c r="KY6" i="4" s="1"/>
  <c r="KR12" i="4"/>
  <c r="KY12" i="4" s="1"/>
  <c r="KR10" i="4"/>
  <c r="KY10" i="4" s="1"/>
  <c r="KR20" i="4"/>
  <c r="KY20" i="4" s="1"/>
  <c r="KR16" i="4"/>
  <c r="KY16" i="4" s="1"/>
  <c r="LZ8" i="4"/>
  <c r="MG8" i="4" s="1"/>
  <c r="VK18" i="4"/>
  <c r="GT4" i="4"/>
  <c r="HA4" i="4" s="1"/>
  <c r="GT14" i="4"/>
  <c r="HA14" i="4" s="1"/>
  <c r="IB15" i="4"/>
  <c r="II15" i="4" s="1"/>
  <c r="UC6" i="4"/>
  <c r="UC12" i="4"/>
  <c r="GT11" i="4"/>
  <c r="HA11" i="4" s="1"/>
  <c r="IB5" i="4"/>
  <c r="II5" i="4" s="1"/>
  <c r="IB6" i="4"/>
  <c r="II6" i="4" s="1"/>
  <c r="IB12" i="4"/>
  <c r="II12" i="4" s="1"/>
  <c r="IB10" i="4"/>
  <c r="II10" i="4" s="1"/>
  <c r="IB20" i="4"/>
  <c r="II20" i="4" s="1"/>
  <c r="IB16" i="4"/>
  <c r="II16" i="4" s="1"/>
  <c r="VD11" i="4"/>
  <c r="VK11" i="4" s="1"/>
  <c r="EK25" i="4"/>
  <c r="KR19" i="4"/>
  <c r="KY19" i="4" s="1"/>
  <c r="KR18" i="4"/>
  <c r="KY18" i="4" s="1"/>
  <c r="LZ17" i="4"/>
  <c r="MG17" i="4" s="1"/>
  <c r="NH5" i="4"/>
  <c r="NO5" i="4" s="1"/>
  <c r="NH6" i="4"/>
  <c r="NO6" i="4" s="1"/>
  <c r="PX15" i="4"/>
  <c r="QE15" i="4" s="1"/>
  <c r="RF18" i="4"/>
  <c r="RM18" i="4" s="1"/>
  <c r="FL4" i="4"/>
  <c r="FS4" i="4" s="1"/>
  <c r="FL14" i="4"/>
  <c r="FS14" i="4" s="1"/>
  <c r="FL11" i="4"/>
  <c r="FS11" i="4" s="1"/>
  <c r="GT5" i="4"/>
  <c r="HA5" i="4" s="1"/>
  <c r="GT6" i="4"/>
  <c r="HA6" i="4" s="1"/>
  <c r="GT12" i="4"/>
  <c r="HA12" i="4" s="1"/>
  <c r="GT9" i="4"/>
  <c r="HA9" i="4" s="1"/>
  <c r="GT10" i="4"/>
  <c r="GT20" i="4"/>
  <c r="HA20" i="4" s="1"/>
  <c r="NH12" i="4"/>
  <c r="NO12" i="4" s="1"/>
  <c r="NH9" i="4"/>
  <c r="NO9" i="4" s="1"/>
  <c r="NH10" i="4"/>
  <c r="NO10" i="4" s="1"/>
  <c r="NH18" i="4"/>
  <c r="NO18" i="4" s="1"/>
  <c r="NH22" i="4"/>
  <c r="NO22" i="4" s="1"/>
  <c r="NH25" i="4"/>
  <c r="NO25" i="4" s="1"/>
  <c r="OP14" i="4"/>
  <c r="OW14" i="4" s="1"/>
  <c r="OP11" i="4"/>
  <c r="OW11" i="4" s="1"/>
  <c r="PX5" i="4"/>
  <c r="QE5" i="4" s="1"/>
  <c r="PX25" i="4"/>
  <c r="QE25" i="4" s="1"/>
  <c r="RF14" i="4"/>
  <c r="RM14" i="4" s="1"/>
  <c r="SN5" i="4"/>
  <c r="SU5" i="4" s="1"/>
  <c r="SN6" i="4"/>
  <c r="SU6" i="4" s="1"/>
  <c r="SN12" i="4"/>
  <c r="SU12" i="4" s="1"/>
  <c r="SN10" i="4"/>
  <c r="SU10" i="4" s="1"/>
  <c r="SN20" i="4"/>
  <c r="SU20" i="4" s="1"/>
  <c r="SN16" i="4"/>
  <c r="SU16" i="4" s="1"/>
  <c r="SN18" i="4"/>
  <c r="SU18" i="4" s="1"/>
  <c r="SN22" i="4"/>
  <c r="SU22" i="4" s="1"/>
  <c r="SN25" i="4"/>
  <c r="SU25" i="4" s="1"/>
  <c r="VD5" i="4"/>
  <c r="VK5" i="4" s="1"/>
  <c r="VD6" i="4"/>
  <c r="VK6" i="4" s="1"/>
  <c r="JJ23" i="4"/>
  <c r="JQ23" i="4" s="1"/>
  <c r="GL26" i="19"/>
  <c r="GL28" i="19"/>
  <c r="JR11" i="19"/>
  <c r="JR17" i="19"/>
  <c r="JR15" i="19"/>
  <c r="KT26" i="19"/>
  <c r="KT28" i="19"/>
  <c r="PB26" i="19"/>
  <c r="PB28" i="19"/>
  <c r="GL23" i="19"/>
  <c r="GL21" i="19"/>
  <c r="GL27" i="19"/>
  <c r="HN8" i="19"/>
  <c r="HN13" i="19"/>
  <c r="HN25" i="19"/>
  <c r="KT23" i="19"/>
  <c r="KT21" i="19"/>
  <c r="KT27" i="19"/>
  <c r="PB23" i="19"/>
  <c r="PB21" i="19"/>
  <c r="FJ24" i="19"/>
  <c r="FJ29" i="19"/>
  <c r="GL7" i="19"/>
  <c r="GL12" i="19"/>
  <c r="GL16" i="19"/>
  <c r="GL10" i="19"/>
  <c r="KT10" i="19"/>
  <c r="PB10" i="19"/>
  <c r="KT5" i="19"/>
  <c r="KT6" i="19"/>
  <c r="KT14" i="19"/>
  <c r="LV8" i="19"/>
  <c r="LV13" i="19"/>
  <c r="LV25" i="19"/>
  <c r="LV20" i="19"/>
  <c r="PB27" i="19"/>
  <c r="QD8" i="19"/>
  <c r="QD13" i="19"/>
  <c r="QD25" i="19"/>
  <c r="QD20" i="19"/>
  <c r="FJ4" i="19"/>
  <c r="FJ11" i="19"/>
  <c r="FJ17" i="19"/>
  <c r="FJ15" i="19"/>
  <c r="HN30" i="19"/>
  <c r="HN22" i="19"/>
  <c r="JR4" i="19"/>
  <c r="LV30" i="19"/>
  <c r="LV22" i="19"/>
  <c r="NZ4" i="19"/>
  <c r="NZ11" i="19"/>
  <c r="NZ17" i="19"/>
  <c r="NZ15" i="19"/>
  <c r="QD30" i="19"/>
  <c r="QD22" i="19"/>
  <c r="SH4" i="19"/>
  <c r="SH11" i="19"/>
  <c r="SH17" i="19"/>
  <c r="SH15" i="19"/>
  <c r="HN7" i="19"/>
  <c r="HN12" i="19"/>
  <c r="HN16" i="19"/>
  <c r="HN10" i="19"/>
  <c r="HN26" i="19"/>
  <c r="HN28" i="19"/>
  <c r="IP4" i="19"/>
  <c r="IP11" i="19"/>
  <c r="IP17" i="19"/>
  <c r="IP15" i="19"/>
  <c r="IP24" i="19"/>
  <c r="IP29" i="19"/>
  <c r="LV7" i="19"/>
  <c r="LV12" i="19"/>
  <c r="LV16" i="19"/>
  <c r="LV10" i="19"/>
  <c r="LV26" i="19"/>
  <c r="LV28" i="19"/>
  <c r="MX4" i="19"/>
  <c r="MX11" i="19"/>
  <c r="MX17" i="19"/>
  <c r="MX15" i="19"/>
  <c r="MX24" i="19"/>
  <c r="MX29" i="19"/>
  <c r="QD7" i="19"/>
  <c r="QD12" i="19"/>
  <c r="QD16" i="19"/>
  <c r="QD10" i="19"/>
  <c r="QD26" i="19"/>
  <c r="QD28" i="19"/>
  <c r="RF4" i="19"/>
  <c r="RF11" i="19"/>
  <c r="RF17" i="19"/>
  <c r="RF15" i="19"/>
  <c r="RF24" i="19"/>
  <c r="RF29" i="19"/>
  <c r="EH8" i="19"/>
  <c r="EH13" i="19"/>
  <c r="EH25" i="19"/>
  <c r="EH20" i="19"/>
  <c r="EH30" i="19"/>
  <c r="EH22" i="19"/>
  <c r="FJ23" i="19"/>
  <c r="FJ21" i="19"/>
  <c r="FJ27" i="19"/>
  <c r="IP8" i="19"/>
  <c r="IP13" i="19"/>
  <c r="IP25" i="19"/>
  <c r="IP20" i="19"/>
  <c r="IP30" i="19"/>
  <c r="IP22" i="19"/>
  <c r="JR5" i="19"/>
  <c r="JR6" i="19"/>
  <c r="JR14" i="19"/>
  <c r="JR23" i="19"/>
  <c r="JR21" i="19"/>
  <c r="JR27" i="19"/>
  <c r="MX8" i="19"/>
  <c r="MX13" i="19"/>
  <c r="MX25" i="19"/>
  <c r="MX20" i="19"/>
  <c r="MX30" i="19"/>
  <c r="MX22" i="19"/>
  <c r="NZ5" i="19"/>
  <c r="NZ6" i="19"/>
  <c r="NZ14" i="19"/>
  <c r="NZ23" i="19"/>
  <c r="NZ21" i="19"/>
  <c r="NZ27" i="19"/>
  <c r="RF8" i="19"/>
  <c r="RF13" i="19"/>
  <c r="RF25" i="19"/>
  <c r="RF20" i="19"/>
  <c r="RF30" i="19"/>
  <c r="RF22" i="19"/>
  <c r="SH5" i="19"/>
  <c r="SH6" i="19"/>
  <c r="SH14" i="19"/>
  <c r="SH23" i="19"/>
  <c r="SH21" i="19"/>
  <c r="SH27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1" i="26"/>
  <c r="IP5" i="26"/>
  <c r="IP12" i="26"/>
  <c r="LV5" i="26"/>
  <c r="MX5" i="26"/>
  <c r="MX12" i="26"/>
  <c r="QD5" i="26"/>
  <c r="QD12" i="26"/>
  <c r="RF5" i="26"/>
  <c r="RF12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U9" i="24" s="1"/>
  <c r="TN11" i="24"/>
  <c r="TU11" i="24" s="1"/>
  <c r="FD8" i="24"/>
  <c r="FK8" i="24" s="1"/>
  <c r="FD4" i="24"/>
  <c r="FK4" i="24" s="1"/>
  <c r="FD6" i="24"/>
  <c r="FK6" i="24" s="1"/>
  <c r="FD10" i="24"/>
  <c r="FK10" i="24" s="1"/>
  <c r="GL7" i="24"/>
  <c r="GS7" i="24" s="1"/>
  <c r="OH15" i="24"/>
  <c r="OO15" i="24" s="1"/>
  <c r="SF13" i="24"/>
  <c r="SM13" i="24" s="1"/>
  <c r="UV7" i="24"/>
  <c r="VC7" i="24" s="1"/>
  <c r="GL4" i="24"/>
  <c r="GS4" i="24" s="1"/>
  <c r="GL10" i="24"/>
  <c r="GS10" i="24" s="1"/>
  <c r="LR10" i="24"/>
  <c r="LY10" i="24" s="1"/>
  <c r="MZ4" i="24"/>
  <c r="NG4" i="24" s="1"/>
  <c r="MZ10" i="24"/>
  <c r="NG10" i="24" s="1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VC6" i="24" s="1"/>
  <c r="UV10" i="24"/>
  <c r="VC10" i="24" s="1"/>
  <c r="UV12" i="24"/>
  <c r="VC12" i="24" s="1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KQ11" i="24" s="1"/>
  <c r="EC5" i="24"/>
  <c r="NG9" i="24"/>
  <c r="FD14" i="24"/>
  <c r="FK14" i="24" s="1"/>
  <c r="GL15" i="24"/>
  <c r="GS15" i="24" s="1"/>
  <c r="OH10" i="24"/>
  <c r="OO10" i="24" s="1"/>
  <c r="PP13" i="24"/>
  <c r="PW13" i="24" s="1"/>
  <c r="QX10" i="24"/>
  <c r="RE10" i="24" s="1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KQ10" i="23" s="1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TU11" i="23" s="1"/>
  <c r="SF7" i="23"/>
  <c r="SM7" i="23" s="1"/>
  <c r="SF9" i="23"/>
  <c r="SM9" i="23" s="1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IA9" i="23" s="1"/>
  <c r="HT11" i="23"/>
  <c r="IA11" i="23" s="1"/>
  <c r="JB4" i="23"/>
  <c r="JI4" i="23" s="1"/>
  <c r="JB7" i="23"/>
  <c r="JI7" i="23" s="1"/>
  <c r="JB9" i="23"/>
  <c r="JI9" i="23" s="1"/>
  <c r="JB11" i="23"/>
  <c r="JI11" i="23" s="1"/>
  <c r="JB15" i="23"/>
  <c r="JI15" i="23" s="1"/>
  <c r="KJ4" i="23"/>
  <c r="KQ4" i="23" s="1"/>
  <c r="KJ7" i="23"/>
  <c r="KQ7" i="23" s="1"/>
  <c r="KJ9" i="23"/>
  <c r="KQ9" i="23" s="1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U12" i="23" s="1"/>
  <c r="TN16" i="23"/>
  <c r="TU16" i="23" s="1"/>
  <c r="RE7" i="23"/>
  <c r="UV17" i="23"/>
  <c r="VC17" i="23" s="1"/>
  <c r="SF18" i="23"/>
  <c r="SM18" i="23" s="1"/>
  <c r="VC5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IA5" i="23" s="1"/>
  <c r="HT14" i="23"/>
  <c r="IA14" i="23" s="1"/>
  <c r="HT16" i="23"/>
  <c r="IA16" i="23" s="1"/>
  <c r="HT18" i="23"/>
  <c r="IA18" i="23" s="1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NG12" i="23" s="1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W16" i="23" s="1"/>
  <c r="PP18" i="23"/>
  <c r="PW18" i="23" s="1"/>
  <c r="QX5" i="23"/>
  <c r="RE5" i="23" s="1"/>
  <c r="QX17" i="23"/>
  <c r="RE17" i="23" s="1"/>
  <c r="EH6" i="21"/>
  <c r="EH14" i="21"/>
  <c r="EH23" i="21"/>
  <c r="EH12" i="21"/>
  <c r="EH18" i="21"/>
  <c r="FJ9" i="21"/>
  <c r="FJ17" i="21"/>
  <c r="FJ22" i="21"/>
  <c r="FJ20" i="21"/>
  <c r="GL4" i="21"/>
  <c r="GL7" i="21"/>
  <c r="GL10" i="21"/>
  <c r="GL16" i="21"/>
  <c r="GL15" i="21"/>
  <c r="HN5" i="21"/>
  <c r="HN8" i="21"/>
  <c r="HN11" i="21"/>
  <c r="HN21" i="21"/>
  <c r="HN24" i="21"/>
  <c r="IP6" i="21"/>
  <c r="IP14" i="21"/>
  <c r="IP23" i="21"/>
  <c r="IP12" i="21"/>
  <c r="IP18" i="21"/>
  <c r="JR9" i="21"/>
  <c r="JR17" i="21"/>
  <c r="JR22" i="21"/>
  <c r="JR20" i="21"/>
  <c r="KT4" i="21"/>
  <c r="KT7" i="21"/>
  <c r="KT10" i="21"/>
  <c r="KT16" i="21"/>
  <c r="KT15" i="21"/>
  <c r="LV5" i="21"/>
  <c r="LV8" i="21"/>
  <c r="LV11" i="21"/>
  <c r="LV21" i="21"/>
  <c r="LV24" i="21"/>
  <c r="MX6" i="21"/>
  <c r="MX14" i="21"/>
  <c r="MX23" i="21"/>
  <c r="MX12" i="21"/>
  <c r="MX18" i="21"/>
  <c r="NZ9" i="21"/>
  <c r="NZ17" i="21"/>
  <c r="NZ22" i="21"/>
  <c r="NZ20" i="21"/>
  <c r="PB4" i="21"/>
  <c r="PB7" i="21"/>
  <c r="PB10" i="21"/>
  <c r="PB16" i="21"/>
  <c r="PB15" i="21"/>
  <c r="QD5" i="21"/>
  <c r="QD8" i="21"/>
  <c r="SH20" i="21"/>
  <c r="UK18" i="21"/>
  <c r="UF18" i="21"/>
  <c r="BZ18" i="21"/>
  <c r="EH5" i="21"/>
  <c r="EH8" i="21"/>
  <c r="EH11" i="21"/>
  <c r="EH21" i="21"/>
  <c r="EH24" i="21"/>
  <c r="FJ6" i="21"/>
  <c r="FJ14" i="21"/>
  <c r="FJ23" i="21"/>
  <c r="FJ12" i="21"/>
  <c r="FJ18" i="21"/>
  <c r="GL9" i="21"/>
  <c r="GL17" i="21"/>
  <c r="GL22" i="21"/>
  <c r="GL20" i="21"/>
  <c r="HN4" i="21"/>
  <c r="HN7" i="21"/>
  <c r="HN10" i="21"/>
  <c r="HN16" i="21"/>
  <c r="HN15" i="21"/>
  <c r="IP5" i="21"/>
  <c r="IP8" i="21"/>
  <c r="IP11" i="21"/>
  <c r="IP21" i="21"/>
  <c r="IP24" i="21"/>
  <c r="JR6" i="21"/>
  <c r="JR14" i="21"/>
  <c r="JR23" i="21"/>
  <c r="JR12" i="21"/>
  <c r="JR18" i="21"/>
  <c r="KT9" i="21"/>
  <c r="KT17" i="21"/>
  <c r="KT22" i="21"/>
  <c r="KT20" i="21"/>
  <c r="LV4" i="21"/>
  <c r="LV7" i="21"/>
  <c r="LV10" i="21"/>
  <c r="LV16" i="21"/>
  <c r="LV15" i="21"/>
  <c r="MX5" i="21"/>
  <c r="MX8" i="21"/>
  <c r="MX11" i="21"/>
  <c r="MX21" i="21"/>
  <c r="MX24" i="21"/>
  <c r="NZ6" i="21"/>
  <c r="NZ14" i="21"/>
  <c r="NZ23" i="21"/>
  <c r="NZ12" i="21"/>
  <c r="NZ18" i="21"/>
  <c r="PB9" i="21"/>
  <c r="PB17" i="21"/>
  <c r="PB22" i="21"/>
  <c r="PB20" i="21"/>
  <c r="QD4" i="21"/>
  <c r="QD7" i="21"/>
  <c r="QD10" i="21"/>
  <c r="QD16" i="21"/>
  <c r="QD15" i="21"/>
  <c r="RF5" i="21"/>
  <c r="RF8" i="21"/>
  <c r="RF11" i="21"/>
  <c r="RF21" i="21"/>
  <c r="RF24" i="21"/>
  <c r="SH6" i="21"/>
  <c r="SH14" i="21"/>
  <c r="SH23" i="21"/>
  <c r="SH12" i="21"/>
  <c r="SH18" i="21"/>
  <c r="EH4" i="21"/>
  <c r="EH7" i="21"/>
  <c r="EH10" i="21"/>
  <c r="EH16" i="21"/>
  <c r="EH15" i="21"/>
  <c r="FJ5" i="21"/>
  <c r="FJ8" i="21"/>
  <c r="FJ11" i="21"/>
  <c r="FJ21" i="21"/>
  <c r="FJ24" i="21"/>
  <c r="GL6" i="21"/>
  <c r="GL14" i="21"/>
  <c r="GL23" i="21"/>
  <c r="GL12" i="21"/>
  <c r="GL18" i="21"/>
  <c r="HN9" i="21"/>
  <c r="HN17" i="21"/>
  <c r="HN22" i="21"/>
  <c r="HN20" i="21"/>
  <c r="IP4" i="21"/>
  <c r="IP7" i="21"/>
  <c r="IP10" i="21"/>
  <c r="IP16" i="21"/>
  <c r="IP15" i="21"/>
  <c r="JR5" i="21"/>
  <c r="JR8" i="21"/>
  <c r="JR11" i="21"/>
  <c r="JR21" i="21"/>
  <c r="JR24" i="21"/>
  <c r="KT6" i="21"/>
  <c r="KT14" i="21"/>
  <c r="KT23" i="21"/>
  <c r="KT12" i="21"/>
  <c r="KT18" i="21"/>
  <c r="LV9" i="21"/>
  <c r="LV17" i="21"/>
  <c r="LV22" i="21"/>
  <c r="LV20" i="21"/>
  <c r="MX4" i="21"/>
  <c r="MX7" i="21"/>
  <c r="MX10" i="21"/>
  <c r="MX16" i="21"/>
  <c r="MX15" i="21"/>
  <c r="NZ5" i="21"/>
  <c r="NZ8" i="21"/>
  <c r="NZ11" i="21"/>
  <c r="NZ21" i="21"/>
  <c r="NZ24" i="21"/>
  <c r="PB6" i="21"/>
  <c r="PB14" i="21"/>
  <c r="PB23" i="21"/>
  <c r="PB12" i="21"/>
  <c r="PB18" i="21"/>
  <c r="QD9" i="21"/>
  <c r="QD17" i="21"/>
  <c r="QD22" i="21"/>
  <c r="QD20" i="21"/>
  <c r="RF4" i="21"/>
  <c r="RF7" i="21"/>
  <c r="RF10" i="21"/>
  <c r="RF16" i="21"/>
  <c r="RF15" i="21"/>
  <c r="SH5" i="21"/>
  <c r="SH8" i="21"/>
  <c r="SH11" i="21"/>
  <c r="SH21" i="21"/>
  <c r="SH24" i="21"/>
  <c r="EH9" i="21"/>
  <c r="EH17" i="21"/>
  <c r="EH22" i="21"/>
  <c r="EH20" i="21"/>
  <c r="FJ4" i="21"/>
  <c r="FJ7" i="21"/>
  <c r="FJ10" i="21"/>
  <c r="FJ16" i="21"/>
  <c r="FJ15" i="21"/>
  <c r="GL5" i="21"/>
  <c r="GL8" i="21"/>
  <c r="GL11" i="21"/>
  <c r="GL21" i="21"/>
  <c r="GL24" i="21"/>
  <c r="HN6" i="21"/>
  <c r="HN14" i="21"/>
  <c r="HN23" i="21"/>
  <c r="HN12" i="21"/>
  <c r="HN18" i="21"/>
  <c r="IP9" i="21"/>
  <c r="IP17" i="21"/>
  <c r="IP22" i="21"/>
  <c r="IP20" i="21"/>
  <c r="JR4" i="21"/>
  <c r="JR7" i="21"/>
  <c r="JR10" i="21"/>
  <c r="JR16" i="21"/>
  <c r="JR15" i="21"/>
  <c r="KT5" i="21"/>
  <c r="KT8" i="21"/>
  <c r="KT11" i="21"/>
  <c r="KT21" i="21"/>
  <c r="KT24" i="21"/>
  <c r="LV6" i="21"/>
  <c r="LV14" i="21"/>
  <c r="LV23" i="21"/>
  <c r="LV12" i="21"/>
  <c r="LV18" i="21"/>
  <c r="MX9" i="21"/>
  <c r="MX17" i="21"/>
  <c r="MX22" i="21"/>
  <c r="MX20" i="21"/>
  <c r="NZ4" i="21"/>
  <c r="NZ7" i="21"/>
  <c r="NZ10" i="21"/>
  <c r="NZ16" i="21"/>
  <c r="NZ15" i="21"/>
  <c r="PB5" i="21"/>
  <c r="PB8" i="21"/>
  <c r="PB11" i="21"/>
  <c r="PB21" i="21"/>
  <c r="PB24" i="21"/>
  <c r="QD6" i="21"/>
  <c r="QD14" i="21"/>
  <c r="QD23" i="21"/>
  <c r="QD12" i="21"/>
  <c r="QD18" i="21"/>
  <c r="RF9" i="21"/>
  <c r="RF17" i="21"/>
  <c r="RF22" i="21"/>
  <c r="RF20" i="21"/>
  <c r="SH4" i="21"/>
  <c r="SH7" i="21"/>
  <c r="SH10" i="21"/>
  <c r="SH16" i="21"/>
  <c r="SH15" i="21"/>
  <c r="EH7" i="19"/>
  <c r="EH12" i="19"/>
  <c r="EH16" i="19"/>
  <c r="EH10" i="19"/>
  <c r="EH26" i="19"/>
  <c r="EH28" i="19"/>
  <c r="FJ8" i="19"/>
  <c r="FJ13" i="19"/>
  <c r="FJ25" i="19"/>
  <c r="FJ20" i="19"/>
  <c r="EH15" i="19"/>
  <c r="EH24" i="19"/>
  <c r="EH29" i="19"/>
  <c r="FJ5" i="19"/>
  <c r="FJ6" i="19"/>
  <c r="FJ14" i="19"/>
  <c r="EH4" i="19"/>
  <c r="EH11" i="19"/>
  <c r="EH17" i="19"/>
  <c r="EH5" i="19"/>
  <c r="EH6" i="19"/>
  <c r="EH14" i="19"/>
  <c r="EH23" i="19"/>
  <c r="EH21" i="19"/>
  <c r="EH27" i="19"/>
  <c r="FJ7" i="19"/>
  <c r="FJ12" i="19"/>
  <c r="FJ16" i="19"/>
  <c r="FJ30" i="19"/>
  <c r="FJ22" i="19"/>
  <c r="GL4" i="19"/>
  <c r="GL11" i="19"/>
  <c r="GL17" i="19"/>
  <c r="GL15" i="19"/>
  <c r="GL24" i="19"/>
  <c r="GL29" i="19"/>
  <c r="HN5" i="19"/>
  <c r="HN6" i="19"/>
  <c r="HN14" i="19"/>
  <c r="HN23" i="19"/>
  <c r="HN21" i="19"/>
  <c r="HN27" i="19"/>
  <c r="IP7" i="19"/>
  <c r="IP12" i="19"/>
  <c r="IP16" i="19"/>
  <c r="IP10" i="19"/>
  <c r="IP26" i="19"/>
  <c r="IP28" i="19"/>
  <c r="JR8" i="19"/>
  <c r="JR13" i="19"/>
  <c r="JR25" i="19"/>
  <c r="JR20" i="19"/>
  <c r="JR30" i="19"/>
  <c r="JR22" i="19"/>
  <c r="KT4" i="19"/>
  <c r="KT11" i="19"/>
  <c r="KT17" i="19"/>
  <c r="KT15" i="19"/>
  <c r="KT24" i="19"/>
  <c r="KT29" i="19"/>
  <c r="LV5" i="19"/>
  <c r="LV6" i="19"/>
  <c r="LV14" i="19"/>
  <c r="LV23" i="19"/>
  <c r="LV21" i="19"/>
  <c r="LV27" i="19"/>
  <c r="MX7" i="19"/>
  <c r="MX12" i="19"/>
  <c r="MX16" i="19"/>
  <c r="MX10" i="19"/>
  <c r="MX26" i="19"/>
  <c r="MX28" i="19"/>
  <c r="NZ8" i="19"/>
  <c r="NZ13" i="19"/>
  <c r="NZ25" i="19"/>
  <c r="NZ20" i="19"/>
  <c r="NZ30" i="19"/>
  <c r="NZ22" i="19"/>
  <c r="PB4" i="19"/>
  <c r="PB11" i="19"/>
  <c r="PB17" i="19"/>
  <c r="PB15" i="19"/>
  <c r="PB24" i="19"/>
  <c r="PB29" i="19"/>
  <c r="QD5" i="19"/>
  <c r="QD6" i="19"/>
  <c r="QD14" i="19"/>
  <c r="QD23" i="19"/>
  <c r="QD21" i="19"/>
  <c r="QD27" i="19"/>
  <c r="RF7" i="19"/>
  <c r="RF12" i="19"/>
  <c r="RF16" i="19"/>
  <c r="RF10" i="19"/>
  <c r="RF26" i="19"/>
  <c r="RF28" i="19"/>
  <c r="SH8" i="19"/>
  <c r="SH13" i="19"/>
  <c r="SH25" i="19"/>
  <c r="SH20" i="19"/>
  <c r="SH30" i="19"/>
  <c r="SH22" i="19"/>
  <c r="FJ10" i="19"/>
  <c r="FJ26" i="19"/>
  <c r="FJ28" i="19"/>
  <c r="GL8" i="19"/>
  <c r="GL13" i="19"/>
  <c r="GL25" i="19"/>
  <c r="GL20" i="19"/>
  <c r="GL30" i="19"/>
  <c r="GL22" i="19"/>
  <c r="HN4" i="19"/>
  <c r="HN11" i="19"/>
  <c r="HN17" i="19"/>
  <c r="HN15" i="19"/>
  <c r="HN24" i="19"/>
  <c r="HN29" i="19"/>
  <c r="IP5" i="19"/>
  <c r="IP6" i="19"/>
  <c r="IP14" i="19"/>
  <c r="IP23" i="19"/>
  <c r="IP21" i="19"/>
  <c r="IP27" i="19"/>
  <c r="JR7" i="19"/>
  <c r="JR12" i="19"/>
  <c r="JR16" i="19"/>
  <c r="JR10" i="19"/>
  <c r="JR26" i="19"/>
  <c r="JR28" i="19"/>
  <c r="KT8" i="19"/>
  <c r="KT13" i="19"/>
  <c r="KT25" i="19"/>
  <c r="KT20" i="19"/>
  <c r="KT30" i="19"/>
  <c r="KT22" i="19"/>
  <c r="LV4" i="19"/>
  <c r="LV11" i="19"/>
  <c r="LV17" i="19"/>
  <c r="LV15" i="19"/>
  <c r="LV24" i="19"/>
  <c r="LV29" i="19"/>
  <c r="MX5" i="19"/>
  <c r="MX6" i="19"/>
  <c r="MX14" i="19"/>
  <c r="MX23" i="19"/>
  <c r="MX21" i="19"/>
  <c r="MX27" i="19"/>
  <c r="NZ7" i="19"/>
  <c r="NZ12" i="19"/>
  <c r="NZ16" i="19"/>
  <c r="NZ10" i="19"/>
  <c r="NZ26" i="19"/>
  <c r="NZ28" i="19"/>
  <c r="PB8" i="19"/>
  <c r="PB13" i="19"/>
  <c r="PB25" i="19"/>
  <c r="PB20" i="19"/>
  <c r="PB30" i="19"/>
  <c r="PB22" i="19"/>
  <c r="QD4" i="19"/>
  <c r="QD11" i="19"/>
  <c r="QD17" i="19"/>
  <c r="QD15" i="19"/>
  <c r="QD24" i="19"/>
  <c r="QD29" i="19"/>
  <c r="RF5" i="19"/>
  <c r="RF6" i="19"/>
  <c r="RF14" i="19"/>
  <c r="RF23" i="19"/>
  <c r="RF21" i="19"/>
  <c r="RF27" i="19"/>
  <c r="SH7" i="19"/>
  <c r="SH12" i="19"/>
  <c r="SH16" i="19"/>
  <c r="SH10" i="19"/>
  <c r="SH26" i="19"/>
  <c r="SH28" i="19"/>
  <c r="BW8" i="27"/>
  <c r="P8" i="27"/>
  <c r="Q8" i="27" s="1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1" i="26"/>
  <c r="GI4" i="26"/>
  <c r="GL6" i="26"/>
  <c r="GI11" i="26"/>
  <c r="UK11" i="26"/>
  <c r="GL7" i="26"/>
  <c r="GI12" i="26"/>
  <c r="GL8" i="26"/>
  <c r="HN4" i="26"/>
  <c r="HN9" i="26"/>
  <c r="HN11" i="26"/>
  <c r="IP6" i="26"/>
  <c r="JR5" i="26"/>
  <c r="EH5" i="26"/>
  <c r="EH12" i="26"/>
  <c r="FJ7" i="26"/>
  <c r="FJ8" i="26"/>
  <c r="GL4" i="26"/>
  <c r="GI6" i="26"/>
  <c r="GL11" i="26"/>
  <c r="EH7" i="26"/>
  <c r="EH8" i="26"/>
  <c r="FJ4" i="26"/>
  <c r="FJ9" i="26"/>
  <c r="FJ11" i="26"/>
  <c r="GI7" i="26"/>
  <c r="GL12" i="26"/>
  <c r="HN5" i="26"/>
  <c r="HN12" i="26"/>
  <c r="LV12" i="26"/>
  <c r="SH9" i="26"/>
  <c r="EH4" i="26"/>
  <c r="EH9" i="26"/>
  <c r="EH11" i="26"/>
  <c r="FJ6" i="26"/>
  <c r="GL9" i="26"/>
  <c r="HN7" i="26"/>
  <c r="HN8" i="26"/>
  <c r="IP4" i="26"/>
  <c r="IP9" i="26"/>
  <c r="IP11" i="26"/>
  <c r="JR6" i="26"/>
  <c r="KT5" i="26"/>
  <c r="KT12" i="26"/>
  <c r="LV7" i="26"/>
  <c r="LV8" i="26"/>
  <c r="MX4" i="26"/>
  <c r="MX9" i="26"/>
  <c r="MX11" i="26"/>
  <c r="NZ6" i="26"/>
  <c r="PB5" i="26"/>
  <c r="PB12" i="26"/>
  <c r="QD7" i="26"/>
  <c r="QD8" i="26"/>
  <c r="RF4" i="26"/>
  <c r="RF9" i="26"/>
  <c r="RF11" i="26"/>
  <c r="SH6" i="26"/>
  <c r="N11" i="26"/>
  <c r="DE11" i="26" s="1"/>
  <c r="EH6" i="26"/>
  <c r="FJ5" i="26"/>
  <c r="FJ12" i="26"/>
  <c r="GL5" i="26"/>
  <c r="GI8" i="26"/>
  <c r="JR12" i="26"/>
  <c r="KT7" i="26"/>
  <c r="KT8" i="26"/>
  <c r="LV4" i="26"/>
  <c r="LV9" i="26"/>
  <c r="LV11" i="26"/>
  <c r="MX6" i="26"/>
  <c r="NZ5" i="26"/>
  <c r="NZ12" i="26"/>
  <c r="PB7" i="26"/>
  <c r="PB8" i="26"/>
  <c r="QD4" i="26"/>
  <c r="QD9" i="26"/>
  <c r="QD11" i="26"/>
  <c r="RF6" i="26"/>
  <c r="SH5" i="26"/>
  <c r="SH12" i="26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PW11" i="24" s="1"/>
  <c r="TN10" i="24"/>
  <c r="TU10" i="24" s="1"/>
  <c r="UV4" i="24"/>
  <c r="VC4" i="24" s="1"/>
  <c r="FD13" i="24"/>
  <c r="FK13" i="24" s="1"/>
  <c r="FD15" i="24"/>
  <c r="FK15" i="24" s="1"/>
  <c r="GL5" i="24"/>
  <c r="GS5" i="24" s="1"/>
  <c r="LR4" i="24"/>
  <c r="LY4" i="24" s="1"/>
  <c r="LR15" i="24"/>
  <c r="LY15" i="24" s="1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UV14" i="24"/>
  <c r="VC14" i="24" s="1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NG11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NG16" i="23" s="1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S5" i="23" s="1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SF11" i="23"/>
  <c r="SM11" i="23" s="1"/>
  <c r="SF14" i="23"/>
  <c r="SM14" i="23" s="1"/>
  <c r="TN5" i="23"/>
  <c r="TU5" i="23" s="1"/>
  <c r="TN14" i="23"/>
  <c r="TU14" i="23" s="1"/>
  <c r="FD7" i="23"/>
  <c r="FK7" i="23" s="1"/>
  <c r="FD11" i="23"/>
  <c r="FK11" i="23" s="1"/>
  <c r="PP17" i="23"/>
  <c r="PW17" i="23" s="1"/>
  <c r="QX4" i="23"/>
  <c r="RE4" i="23" s="1"/>
  <c r="IA17" i="23"/>
  <c r="DV12" i="23"/>
  <c r="EC12" i="23" s="1"/>
  <c r="FD8" i="23"/>
  <c r="FK8" i="23" s="1"/>
  <c r="JB17" i="23"/>
  <c r="JI17" i="23" s="1"/>
  <c r="KJ13" i="23"/>
  <c r="KQ13" i="23" s="1"/>
  <c r="LR10" i="23"/>
  <c r="LY10" i="23" s="1"/>
  <c r="SF15" i="23"/>
  <c r="SM15" i="23" s="1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JQ11" i="22"/>
  <c r="RF12" i="22"/>
  <c r="RM12" i="22" s="1"/>
  <c r="IB5" i="22"/>
  <c r="II5" i="22" s="1"/>
  <c r="IB6" i="22"/>
  <c r="II6" i="22" s="1"/>
  <c r="KR17" i="22"/>
  <c r="KY17" i="22" s="1"/>
  <c r="LZ4" i="22"/>
  <c r="MG4" i="22" s="1"/>
  <c r="LZ15" i="22"/>
  <c r="MG15" i="22" s="1"/>
  <c r="LZ17" i="22"/>
  <c r="MG17" i="22" s="1"/>
  <c r="PX5" i="22"/>
  <c r="QE5" i="22" s="1"/>
  <c r="RF8" i="22"/>
  <c r="RM8" i="22" s="1"/>
  <c r="ED8" i="22"/>
  <c r="EK8" i="22" s="1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HA4" i="22" s="1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RF16" i="22"/>
  <c r="RM16" i="22" s="1"/>
  <c r="RF14" i="22"/>
  <c r="RM14" i="22" s="1"/>
  <c r="SN15" i="22"/>
  <c r="SU15" i="22" s="1"/>
  <c r="FS14" i="22"/>
  <c r="GT5" i="22"/>
  <c r="HA5" i="22" s="1"/>
  <c r="GT7" i="22"/>
  <c r="HA7" i="22" s="1"/>
  <c r="GT11" i="22"/>
  <c r="HA11" i="22" s="1"/>
  <c r="GT10" i="22"/>
  <c r="HA10" i="22" s="1"/>
  <c r="GT13" i="22"/>
  <c r="HA13" i="22" s="1"/>
  <c r="SN13" i="22"/>
  <c r="SU13" i="22" s="1"/>
  <c r="SN16" i="22"/>
  <c r="SU16" i="22" s="1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GT12" i="22"/>
  <c r="HA12" i="22" s="1"/>
  <c r="HA14" i="22"/>
  <c r="IB16" i="22"/>
  <c r="II16" i="22" s="1"/>
  <c r="JJ12" i="22"/>
  <c r="JQ12" i="22" s="1"/>
  <c r="JQ14" i="22"/>
  <c r="KR16" i="22"/>
  <c r="KY16" i="22" s="1"/>
  <c r="LZ12" i="22"/>
  <c r="MG12" i="22" s="1"/>
  <c r="NH16" i="22"/>
  <c r="NO16" i="22" s="1"/>
  <c r="OP12" i="22"/>
  <c r="OW12" i="22" s="1"/>
  <c r="PX10" i="22"/>
  <c r="QE10" i="22" s="1"/>
  <c r="QE15" i="22"/>
  <c r="RF6" i="22"/>
  <c r="RM6" i="22" s="1"/>
  <c r="SN7" i="22"/>
  <c r="SU7" i="22" s="1"/>
  <c r="VD12" i="22"/>
  <c r="VK12" i="22" s="1"/>
  <c r="ED17" i="22"/>
  <c r="EK17" i="22" s="1"/>
  <c r="GT8" i="22"/>
  <c r="HA8" i="22" s="1"/>
  <c r="JJ8" i="22"/>
  <c r="JQ8" i="22" s="1"/>
  <c r="LZ8" i="22"/>
  <c r="MG8" i="22" s="1"/>
  <c r="OP8" i="22"/>
  <c r="OW8" i="22" s="1"/>
  <c r="PX17" i="22"/>
  <c r="QE17" i="22" s="1"/>
  <c r="SN17" i="22"/>
  <c r="SU17" i="22" s="1"/>
  <c r="VD8" i="22"/>
  <c r="VK8" i="22" s="1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3" i="4"/>
  <c r="EK23" i="4" s="1"/>
  <c r="JQ5" i="4"/>
  <c r="JJ6" i="4"/>
  <c r="JQ6" i="4" s="1"/>
  <c r="OP7" i="4"/>
  <c r="OW7" i="4" s="1"/>
  <c r="OP15" i="4"/>
  <c r="OW15" i="4" s="1"/>
  <c r="OP23" i="4"/>
  <c r="RF4" i="4"/>
  <c r="RM4" i="4" s="1"/>
  <c r="VK16" i="4"/>
  <c r="GT15" i="4"/>
  <c r="HA15" i="4" s="1"/>
  <c r="NH20" i="4"/>
  <c r="NO20" i="4" s="1"/>
  <c r="PX4" i="4"/>
  <c r="QE4" i="4" s="1"/>
  <c r="PX14" i="4"/>
  <c r="QE14" i="4" s="1"/>
  <c r="RF17" i="4"/>
  <c r="RM17" i="4" s="1"/>
  <c r="TV16" i="4"/>
  <c r="UC16" i="4" s="1"/>
  <c r="TV19" i="4"/>
  <c r="UC19" i="4" s="1"/>
  <c r="TV18" i="4"/>
  <c r="UC18" i="4" s="1"/>
  <c r="HA10" i="4"/>
  <c r="GT23" i="4"/>
  <c r="HA23" i="4" s="1"/>
  <c r="KY14" i="4"/>
  <c r="KY11" i="4"/>
  <c r="LZ15" i="4"/>
  <c r="MG15" i="4" s="1"/>
  <c r="NH19" i="4"/>
  <c r="NO19" i="4" s="1"/>
  <c r="VD10" i="4"/>
  <c r="VK10" i="4" s="1"/>
  <c r="ED4" i="4"/>
  <c r="EK4" i="4" s="1"/>
  <c r="ED10" i="4"/>
  <c r="EK10" i="4" s="1"/>
  <c r="GT18" i="4"/>
  <c r="HA18" i="4" s="1"/>
  <c r="GT22" i="4"/>
  <c r="HA22" i="4" s="1"/>
  <c r="IB22" i="4"/>
  <c r="II22" i="4" s="1"/>
  <c r="IB25" i="4"/>
  <c r="II25" i="4" s="1"/>
  <c r="JJ4" i="4"/>
  <c r="JQ4" i="4" s="1"/>
  <c r="LZ23" i="4"/>
  <c r="MG23" i="4" s="1"/>
  <c r="LZ24" i="4"/>
  <c r="MG24" i="4" s="1"/>
  <c r="RF15" i="4"/>
  <c r="RM15" i="4" s="1"/>
  <c r="SN21" i="4"/>
  <c r="SU21" i="4" s="1"/>
  <c r="SN23" i="4"/>
  <c r="SU23" i="4" s="1"/>
  <c r="EK8" i="4"/>
  <c r="ED14" i="4"/>
  <c r="EK14" i="4" s="1"/>
  <c r="FL15" i="4"/>
  <c r="FS15" i="4" s="1"/>
  <c r="FL23" i="4"/>
  <c r="FS23" i="4" s="1"/>
  <c r="JQ8" i="4"/>
  <c r="FL6" i="4"/>
  <c r="FS6" i="4" s="1"/>
  <c r="FL12" i="4"/>
  <c r="FS12" i="4" s="1"/>
  <c r="FL10" i="4"/>
  <c r="FS10" i="4" s="1"/>
  <c r="FL20" i="4"/>
  <c r="FS20" i="4" s="1"/>
  <c r="FL16" i="4"/>
  <c r="FS16" i="4" s="1"/>
  <c r="FL19" i="4"/>
  <c r="FS19" i="4" s="1"/>
  <c r="FL18" i="4"/>
  <c r="FS18" i="4" s="1"/>
  <c r="FL22" i="4"/>
  <c r="FS22" i="4" s="1"/>
  <c r="IB14" i="4"/>
  <c r="II14" i="4" s="1"/>
  <c r="JJ14" i="4"/>
  <c r="JQ14" i="4" s="1"/>
  <c r="JJ11" i="4"/>
  <c r="JQ11" i="4" s="1"/>
  <c r="KR15" i="4"/>
  <c r="KY15" i="4" s="1"/>
  <c r="KR23" i="4"/>
  <c r="KY23" i="4" s="1"/>
  <c r="NH8" i="4"/>
  <c r="NO8" i="4" s="1"/>
  <c r="NH15" i="4"/>
  <c r="NO15" i="4" s="1"/>
  <c r="NH14" i="4"/>
  <c r="NO14" i="4" s="1"/>
  <c r="NH21" i="4"/>
  <c r="NO21" i="4" s="1"/>
  <c r="PX6" i="4"/>
  <c r="QE6" i="4" s="1"/>
  <c r="PX12" i="4"/>
  <c r="QE12" i="4" s="1"/>
  <c r="PX9" i="4"/>
  <c r="QE9" i="4" s="1"/>
  <c r="PX10" i="4"/>
  <c r="QE10" i="4" s="1"/>
  <c r="PX23" i="4"/>
  <c r="QE23" i="4" s="1"/>
  <c r="RF24" i="4"/>
  <c r="RM24" i="4" s="1"/>
  <c r="TV14" i="4"/>
  <c r="UC14" i="4" s="1"/>
  <c r="KR22" i="4"/>
  <c r="KY22" i="4" s="1"/>
  <c r="NH17" i="4"/>
  <c r="NO17" i="4" s="1"/>
  <c r="PX18" i="4"/>
  <c r="QE18" i="4" s="1"/>
  <c r="PX22" i="4"/>
  <c r="QE22" i="4" s="1"/>
  <c r="RF22" i="4"/>
  <c r="RM22" i="4" s="1"/>
  <c r="RF25" i="4"/>
  <c r="RM25" i="4" s="1"/>
  <c r="SN4" i="4"/>
  <c r="SU4" i="4" s="1"/>
  <c r="VD15" i="4"/>
  <c r="VK15" i="4" s="1"/>
  <c r="VD21" i="4"/>
  <c r="VK21" i="4" s="1"/>
  <c r="IB23" i="4"/>
  <c r="II23" i="4" s="1"/>
  <c r="JJ15" i="4"/>
  <c r="JQ15" i="4" s="1"/>
  <c r="RF23" i="4"/>
  <c r="RM23" i="4" s="1"/>
  <c r="SN15" i="4"/>
  <c r="SU15" i="4" s="1"/>
  <c r="VK4" i="4"/>
  <c r="VD24" i="4"/>
  <c r="VK24" i="4" s="1"/>
  <c r="ED15" i="4"/>
  <c r="EK15" i="4" s="1"/>
  <c r="ED9" i="4"/>
  <c r="EK9" i="4" s="1"/>
  <c r="ED21" i="4"/>
  <c r="EK21" i="4" s="1"/>
  <c r="FL7" i="4"/>
  <c r="FS7" i="4" s="1"/>
  <c r="FL17" i="4"/>
  <c r="FS17" i="4" s="1"/>
  <c r="GT8" i="4"/>
  <c r="HA8" i="4" s="1"/>
  <c r="IB19" i="4"/>
  <c r="II19" i="4" s="1"/>
  <c r="IB24" i="4"/>
  <c r="II24" i="4" s="1"/>
  <c r="JJ9" i="4"/>
  <c r="JQ9" i="4" s="1"/>
  <c r="JJ21" i="4"/>
  <c r="JQ21" i="4" s="1"/>
  <c r="KR7" i="4"/>
  <c r="KY7" i="4" s="1"/>
  <c r="KR17" i="4"/>
  <c r="KY17" i="4" s="1"/>
  <c r="LZ14" i="4"/>
  <c r="MG14" i="4" s="1"/>
  <c r="OP17" i="4"/>
  <c r="OW17" i="4" s="1"/>
  <c r="PX8" i="4"/>
  <c r="QE8" i="4" s="1"/>
  <c r="RF19" i="4"/>
  <c r="RM19" i="4" s="1"/>
  <c r="SN9" i="4"/>
  <c r="SU9" i="4" s="1"/>
  <c r="TV17" i="4"/>
  <c r="UC17" i="4" s="1"/>
  <c r="TV11" i="4"/>
  <c r="UC11" i="4" s="1"/>
  <c r="VD8" i="4"/>
  <c r="VK8" i="4" s="1"/>
  <c r="ED19" i="4"/>
  <c r="EK19" i="4" s="1"/>
  <c r="ED24" i="4"/>
  <c r="EK24" i="4" s="1"/>
  <c r="FL9" i="4"/>
  <c r="FS9" i="4" s="1"/>
  <c r="FL21" i="4"/>
  <c r="FS21" i="4" s="1"/>
  <c r="GT7" i="4"/>
  <c r="HA7" i="4" s="1"/>
  <c r="GT17" i="4"/>
  <c r="HA17" i="4" s="1"/>
  <c r="IB8" i="4"/>
  <c r="II8" i="4" s="1"/>
  <c r="JJ19" i="4"/>
  <c r="JQ19" i="4" s="1"/>
  <c r="JJ24" i="4"/>
  <c r="JQ24" i="4" s="1"/>
  <c r="KR9" i="4"/>
  <c r="KY9" i="4" s="1"/>
  <c r="KR21" i="4"/>
  <c r="KY21" i="4" s="1"/>
  <c r="LZ5" i="4"/>
  <c r="MG5" i="4" s="1"/>
  <c r="LZ7" i="4"/>
  <c r="MG7" i="4" s="1"/>
  <c r="LZ11" i="4"/>
  <c r="MG11" i="4" s="1"/>
  <c r="NH24" i="4"/>
  <c r="NO24" i="4" s="1"/>
  <c r="OP9" i="4"/>
  <c r="OW9" i="4" s="1"/>
  <c r="OP21" i="4"/>
  <c r="OW21" i="4" s="1"/>
  <c r="PX7" i="4"/>
  <c r="QE7" i="4" s="1"/>
  <c r="PX17" i="4"/>
  <c r="QE17" i="4" s="1"/>
  <c r="RF8" i="4"/>
  <c r="RM8" i="4" s="1"/>
  <c r="SN19" i="4"/>
  <c r="SU19" i="4" s="1"/>
  <c r="SN24" i="4"/>
  <c r="SU24" i="4" s="1"/>
  <c r="TV9" i="4"/>
  <c r="UC9" i="4" s="1"/>
  <c r="TV21" i="4"/>
  <c r="UC21" i="4" s="1"/>
  <c r="VD14" i="4"/>
  <c r="VK14" i="4" s="1"/>
  <c r="EK22" i="4"/>
  <c r="HA25" i="4"/>
  <c r="OW23" i="4"/>
  <c r="RM16" i="4"/>
  <c r="UC20" i="4"/>
  <c r="VK17" i="4"/>
  <c r="FL24" i="4"/>
  <c r="FS24" i="4" s="1"/>
  <c r="GT21" i="4"/>
  <c r="HA21" i="4" s="1"/>
  <c r="IB7" i="4"/>
  <c r="II7" i="4" s="1"/>
  <c r="KR24" i="4"/>
  <c r="KY24" i="4" s="1"/>
  <c r="LZ21" i="4"/>
  <c r="MG21" i="4" s="1"/>
  <c r="OP24" i="4"/>
  <c r="OW24" i="4" s="1"/>
  <c r="PX21" i="4"/>
  <c r="QE21" i="4" s="1"/>
  <c r="RF7" i="4"/>
  <c r="RM7" i="4" s="1"/>
  <c r="KY4" i="4"/>
  <c r="OP4" i="4"/>
  <c r="OW4" i="4" s="1"/>
  <c r="OP22" i="4"/>
  <c r="OW22" i="4" s="1"/>
  <c r="PX20" i="4"/>
  <c r="QE20" i="4" s="1"/>
  <c r="RF6" i="4"/>
  <c r="RM6" i="4" s="1"/>
  <c r="RF11" i="4"/>
  <c r="RM11" i="4" s="1"/>
  <c r="SN14" i="4"/>
  <c r="SU14" i="4" s="1"/>
  <c r="TV4" i="4"/>
  <c r="UC4" i="4" s="1"/>
  <c r="TV22" i="4"/>
  <c r="UC22" i="4" s="1"/>
  <c r="VD9" i="4"/>
  <c r="VK9" i="4" s="1"/>
  <c r="ED7" i="4"/>
  <c r="EK7" i="4" s="1"/>
  <c r="ED17" i="4"/>
  <c r="EK17" i="4" s="1"/>
  <c r="FL8" i="4"/>
  <c r="FS8" i="4" s="1"/>
  <c r="GT19" i="4"/>
  <c r="HA19" i="4" s="1"/>
  <c r="GT24" i="4"/>
  <c r="HA24" i="4" s="1"/>
  <c r="IB9" i="4"/>
  <c r="II9" i="4" s="1"/>
  <c r="IB21" i="4"/>
  <c r="II21" i="4" s="1"/>
  <c r="JJ7" i="4"/>
  <c r="JQ7" i="4" s="1"/>
  <c r="JJ17" i="4"/>
  <c r="JQ17" i="4" s="1"/>
  <c r="KR8" i="4"/>
  <c r="KY8" i="4" s="1"/>
  <c r="LZ4" i="4"/>
  <c r="MG4" i="4" s="1"/>
  <c r="LZ18" i="4"/>
  <c r="MG18" i="4" s="1"/>
  <c r="LZ22" i="4"/>
  <c r="MG22" i="4" s="1"/>
  <c r="LZ25" i="4"/>
  <c r="MG25" i="4" s="1"/>
  <c r="OP8" i="4"/>
  <c r="OW8" i="4" s="1"/>
  <c r="PX19" i="4"/>
  <c r="QE19" i="4" s="1"/>
  <c r="PX24" i="4"/>
  <c r="QE24" i="4" s="1"/>
  <c r="RF9" i="4"/>
  <c r="RM9" i="4" s="1"/>
  <c r="RF21" i="4"/>
  <c r="RM21" i="4" s="1"/>
  <c r="SN7" i="4"/>
  <c r="SU7" i="4" s="1"/>
  <c r="SN17" i="4"/>
  <c r="SU17" i="4" s="1"/>
  <c r="TV8" i="4"/>
  <c r="UC8" i="4" s="1"/>
  <c r="VD20" i="4"/>
  <c r="VK20" i="4" s="1"/>
  <c r="VD23" i="4"/>
  <c r="VK23" i="4" s="1"/>
  <c r="SE4" i="21"/>
  <c r="SE5" i="21"/>
  <c r="SE6" i="21"/>
  <c r="SE9" i="21"/>
  <c r="SE7" i="21"/>
  <c r="SE8" i="21"/>
  <c r="SE14" i="21"/>
  <c r="SE17" i="21"/>
  <c r="SE10" i="21"/>
  <c r="SE11" i="21"/>
  <c r="SE23" i="21"/>
  <c r="SE22" i="21"/>
  <c r="SE16" i="21"/>
  <c r="SE21" i="21"/>
  <c r="SE12" i="21"/>
  <c r="SE20" i="21"/>
  <c r="SE15" i="21"/>
  <c r="SE24" i="21"/>
  <c r="SE18" i="21"/>
  <c r="RC4" i="21"/>
  <c r="RC5" i="21"/>
  <c r="RC6" i="21"/>
  <c r="RC9" i="21"/>
  <c r="RC7" i="21"/>
  <c r="RC8" i="21"/>
  <c r="RC14" i="21"/>
  <c r="RC17" i="21"/>
  <c r="RC10" i="21"/>
  <c r="RC11" i="21"/>
  <c r="RC23" i="21"/>
  <c r="RC22" i="21"/>
  <c r="RC16" i="21"/>
  <c r="RC21" i="21"/>
  <c r="RC12" i="21"/>
  <c r="RC20" i="21"/>
  <c r="RC15" i="21"/>
  <c r="RC24" i="21"/>
  <c r="RC18" i="21"/>
  <c r="QA4" i="21"/>
  <c r="QA5" i="21"/>
  <c r="QA6" i="21"/>
  <c r="QA9" i="21"/>
  <c r="QA7" i="21"/>
  <c r="QA8" i="21"/>
  <c r="QA14" i="21"/>
  <c r="QA17" i="21"/>
  <c r="QA10" i="21"/>
  <c r="QA11" i="21"/>
  <c r="QA23" i="21"/>
  <c r="QA22" i="21"/>
  <c r="QA16" i="21"/>
  <c r="QA21" i="21"/>
  <c r="QA12" i="21"/>
  <c r="QA20" i="21"/>
  <c r="QA15" i="21"/>
  <c r="QA24" i="21"/>
  <c r="QA18" i="21"/>
  <c r="OY4" i="21"/>
  <c r="OY5" i="21"/>
  <c r="OY6" i="21"/>
  <c r="OY9" i="21"/>
  <c r="OY7" i="21"/>
  <c r="OY8" i="21"/>
  <c r="OY14" i="21"/>
  <c r="OY17" i="21"/>
  <c r="OY10" i="21"/>
  <c r="OY11" i="21"/>
  <c r="OY23" i="21"/>
  <c r="OY22" i="21"/>
  <c r="OY16" i="21"/>
  <c r="OY21" i="21"/>
  <c r="OY12" i="21"/>
  <c r="OY20" i="21"/>
  <c r="OY15" i="21"/>
  <c r="OY24" i="21"/>
  <c r="OY18" i="21"/>
  <c r="NW4" i="21"/>
  <c r="NW9" i="21"/>
  <c r="NW14" i="21"/>
  <c r="NW23" i="21"/>
  <c r="NW21" i="21"/>
  <c r="NW24" i="21"/>
  <c r="NW6" i="21"/>
  <c r="NW8" i="21"/>
  <c r="NW10" i="21"/>
  <c r="NW16" i="21"/>
  <c r="NW15" i="21"/>
  <c r="NW5" i="21"/>
  <c r="NW7" i="21"/>
  <c r="NW17" i="21"/>
  <c r="NW11" i="21"/>
  <c r="NW22" i="21"/>
  <c r="NW12" i="21"/>
  <c r="NW20" i="21"/>
  <c r="NW18" i="21"/>
  <c r="MU4" i="21"/>
  <c r="MU5" i="21"/>
  <c r="MU6" i="21"/>
  <c r="MU9" i="21"/>
  <c r="MU7" i="21"/>
  <c r="MU8" i="21"/>
  <c r="MU14" i="21"/>
  <c r="MU17" i="21"/>
  <c r="MU10" i="21"/>
  <c r="MU11" i="21"/>
  <c r="MU23" i="21"/>
  <c r="MU22" i="21"/>
  <c r="MU16" i="21"/>
  <c r="MU21" i="21"/>
  <c r="MU12" i="21"/>
  <c r="MU20" i="21"/>
  <c r="MU15" i="21"/>
  <c r="MU24" i="21"/>
  <c r="MU18" i="21"/>
  <c r="LS4" i="21"/>
  <c r="LS5" i="21"/>
  <c r="LS6" i="21"/>
  <c r="LS9" i="21"/>
  <c r="LS7" i="21"/>
  <c r="LS8" i="21"/>
  <c r="LS14" i="21"/>
  <c r="LS17" i="21"/>
  <c r="LS10" i="21"/>
  <c r="LS11" i="21"/>
  <c r="LS23" i="21"/>
  <c r="LS22" i="21"/>
  <c r="LS16" i="21"/>
  <c r="LS21" i="21"/>
  <c r="LS12" i="21"/>
  <c r="LS20" i="21"/>
  <c r="LS15" i="21"/>
  <c r="LS24" i="21"/>
  <c r="LS18" i="21"/>
  <c r="KQ4" i="21"/>
  <c r="KQ5" i="21"/>
  <c r="KQ6" i="21"/>
  <c r="KQ9" i="21"/>
  <c r="KQ7" i="21"/>
  <c r="KQ8" i="21"/>
  <c r="KQ14" i="21"/>
  <c r="KQ17" i="21"/>
  <c r="KQ10" i="21"/>
  <c r="KQ11" i="21"/>
  <c r="KQ23" i="21"/>
  <c r="KQ22" i="21"/>
  <c r="KQ16" i="21"/>
  <c r="KQ21" i="21"/>
  <c r="KQ12" i="21"/>
  <c r="KQ20" i="21"/>
  <c r="KQ15" i="21"/>
  <c r="KQ24" i="21"/>
  <c r="KQ18" i="21"/>
  <c r="JO4" i="21"/>
  <c r="JO5" i="21"/>
  <c r="JO6" i="21"/>
  <c r="JO9" i="21"/>
  <c r="JO7" i="21"/>
  <c r="JO8" i="21"/>
  <c r="JO14" i="21"/>
  <c r="JO17" i="21"/>
  <c r="JO10" i="21"/>
  <c r="JO11" i="21"/>
  <c r="JO23" i="21"/>
  <c r="JO22" i="21"/>
  <c r="JO16" i="21"/>
  <c r="JO21" i="21"/>
  <c r="JO12" i="21"/>
  <c r="JO20" i="21"/>
  <c r="JO15" i="21"/>
  <c r="JO24" i="21"/>
  <c r="JO18" i="21"/>
  <c r="IM4" i="21"/>
  <c r="IM5" i="21"/>
  <c r="IM6" i="21"/>
  <c r="IM9" i="21"/>
  <c r="IM7" i="21"/>
  <c r="IM8" i="21"/>
  <c r="IM14" i="21"/>
  <c r="IM17" i="21"/>
  <c r="IM10" i="21"/>
  <c r="IM11" i="21"/>
  <c r="IM23" i="21"/>
  <c r="IM22" i="21"/>
  <c r="IM16" i="21"/>
  <c r="IM21" i="21"/>
  <c r="IM12" i="21"/>
  <c r="IM20" i="21"/>
  <c r="IM15" i="21"/>
  <c r="IM24" i="21"/>
  <c r="IM18" i="21"/>
  <c r="HK4" i="21"/>
  <c r="HK5" i="21"/>
  <c r="HK6" i="21"/>
  <c r="HK9" i="21"/>
  <c r="HK7" i="21"/>
  <c r="HK8" i="21"/>
  <c r="HK14" i="21"/>
  <c r="HK17" i="21"/>
  <c r="HK10" i="21"/>
  <c r="HK11" i="21"/>
  <c r="HK23" i="21"/>
  <c r="HK22" i="21"/>
  <c r="HK16" i="21"/>
  <c r="HK21" i="21"/>
  <c r="HK12" i="21"/>
  <c r="HK20" i="21"/>
  <c r="HK15" i="21"/>
  <c r="HK24" i="21"/>
  <c r="HK18" i="21"/>
  <c r="GI4" i="21"/>
  <c r="GI5" i="21"/>
  <c r="GI6" i="21"/>
  <c r="GI9" i="21"/>
  <c r="GI7" i="21"/>
  <c r="GI8" i="21"/>
  <c r="GI14" i="21"/>
  <c r="GI17" i="21"/>
  <c r="GI10" i="21"/>
  <c r="GI11" i="21"/>
  <c r="GI23" i="21"/>
  <c r="GI22" i="21"/>
  <c r="GI16" i="21"/>
  <c r="GI21" i="21"/>
  <c r="GI12" i="21"/>
  <c r="GI20" i="21"/>
  <c r="GI15" i="21"/>
  <c r="GI24" i="21"/>
  <c r="GI18" i="21"/>
  <c r="FG4" i="21"/>
  <c r="FG5" i="21"/>
  <c r="FG6" i="21"/>
  <c r="FG9" i="21"/>
  <c r="FG7" i="21"/>
  <c r="FG8" i="21"/>
  <c r="FG14" i="21"/>
  <c r="FG17" i="21"/>
  <c r="FG10" i="21"/>
  <c r="FG11" i="21"/>
  <c r="FG23" i="21"/>
  <c r="FG22" i="21"/>
  <c r="FG16" i="21"/>
  <c r="FG21" i="21"/>
  <c r="FG12" i="21"/>
  <c r="FG20" i="21"/>
  <c r="FG15" i="21"/>
  <c r="FG24" i="21"/>
  <c r="FG18" i="21"/>
  <c r="EE4" i="21"/>
  <c r="EE5" i="21"/>
  <c r="EE6" i="21"/>
  <c r="EE9" i="21"/>
  <c r="EE7" i="21"/>
  <c r="EE8" i="21"/>
  <c r="EE14" i="21"/>
  <c r="EE17" i="21"/>
  <c r="EE10" i="21"/>
  <c r="EE11" i="21"/>
  <c r="EE23" i="21"/>
  <c r="EE22" i="21"/>
  <c r="EE16" i="21"/>
  <c r="EE21" i="21"/>
  <c r="EE12" i="21"/>
  <c r="EE20" i="21"/>
  <c r="EE15" i="21"/>
  <c r="EE24" i="21"/>
  <c r="EE18" i="21"/>
  <c r="TG18" i="21"/>
  <c r="SE4" i="19"/>
  <c r="SE5" i="19"/>
  <c r="SE7" i="19"/>
  <c r="SE8" i="19"/>
  <c r="SE11" i="19"/>
  <c r="SE6" i="19"/>
  <c r="SE12" i="19"/>
  <c r="SE13" i="19"/>
  <c r="SE17" i="19"/>
  <c r="SE14" i="19"/>
  <c r="SE16" i="19"/>
  <c r="SE25" i="19"/>
  <c r="SE15" i="19"/>
  <c r="SE10" i="19"/>
  <c r="SE20" i="19"/>
  <c r="SE23" i="19"/>
  <c r="SE26" i="19"/>
  <c r="SE30" i="19"/>
  <c r="SE24" i="19"/>
  <c r="SE21" i="19"/>
  <c r="SE28" i="19"/>
  <c r="SE22" i="19"/>
  <c r="SE29" i="19"/>
  <c r="SE27" i="19"/>
  <c r="RC4" i="19"/>
  <c r="RC5" i="19"/>
  <c r="RC7" i="19"/>
  <c r="RC8" i="19"/>
  <c r="RC11" i="19"/>
  <c r="RC6" i="19"/>
  <c r="RC12" i="19"/>
  <c r="RC13" i="19"/>
  <c r="RC17" i="19"/>
  <c r="RC14" i="19"/>
  <c r="RC16" i="19"/>
  <c r="RC25" i="19"/>
  <c r="RC15" i="19"/>
  <c r="RC10" i="19"/>
  <c r="RC20" i="19"/>
  <c r="RC23" i="19"/>
  <c r="RC26" i="19"/>
  <c r="RC30" i="19"/>
  <c r="RC24" i="19"/>
  <c r="RC21" i="19"/>
  <c r="RC28" i="19"/>
  <c r="RC22" i="19"/>
  <c r="RC29" i="19"/>
  <c r="RC27" i="19"/>
  <c r="QA4" i="19"/>
  <c r="QA5" i="19"/>
  <c r="QA7" i="19"/>
  <c r="QA8" i="19"/>
  <c r="QA11" i="19"/>
  <c r="QA6" i="19"/>
  <c r="QA12" i="19"/>
  <c r="QA13" i="19"/>
  <c r="QA17" i="19"/>
  <c r="QA14" i="19"/>
  <c r="QA16" i="19"/>
  <c r="QA25" i="19"/>
  <c r="QA15" i="19"/>
  <c r="QA10" i="19"/>
  <c r="QA20" i="19"/>
  <c r="QA23" i="19"/>
  <c r="QA26" i="19"/>
  <c r="QA30" i="19"/>
  <c r="QA24" i="19"/>
  <c r="QA21" i="19"/>
  <c r="QA28" i="19"/>
  <c r="QA22" i="19"/>
  <c r="QA29" i="19"/>
  <c r="QA27" i="19"/>
  <c r="OY4" i="19"/>
  <c r="OY5" i="19"/>
  <c r="OY7" i="19"/>
  <c r="OY8" i="19"/>
  <c r="OY11" i="19"/>
  <c r="OY6" i="19"/>
  <c r="OY12" i="19"/>
  <c r="OY13" i="19"/>
  <c r="OY17" i="19"/>
  <c r="OY14" i="19"/>
  <c r="OY16" i="19"/>
  <c r="OY25" i="19"/>
  <c r="OY15" i="19"/>
  <c r="OY10" i="19"/>
  <c r="OY20" i="19"/>
  <c r="OY23" i="19"/>
  <c r="OY26" i="19"/>
  <c r="OY30" i="19"/>
  <c r="OY24" i="19"/>
  <c r="OY21" i="19"/>
  <c r="OY28" i="19"/>
  <c r="OY22" i="19"/>
  <c r="OY29" i="19"/>
  <c r="OY27" i="19"/>
  <c r="NW4" i="19"/>
  <c r="NW5" i="19"/>
  <c r="NW7" i="19"/>
  <c r="NW8" i="19"/>
  <c r="NW11" i="19"/>
  <c r="NW6" i="19"/>
  <c r="NW12" i="19"/>
  <c r="NW13" i="19"/>
  <c r="NW17" i="19"/>
  <c r="NW14" i="19"/>
  <c r="NW16" i="19"/>
  <c r="NW25" i="19"/>
  <c r="NW15" i="19"/>
  <c r="NW10" i="19"/>
  <c r="NW20" i="19"/>
  <c r="NW23" i="19"/>
  <c r="NW26" i="19"/>
  <c r="NW30" i="19"/>
  <c r="NW24" i="19"/>
  <c r="NW21" i="19"/>
  <c r="NW28" i="19"/>
  <c r="NW22" i="19"/>
  <c r="NW29" i="19"/>
  <c r="NW27" i="19"/>
  <c r="MU4" i="19"/>
  <c r="MU5" i="19"/>
  <c r="MU7" i="19"/>
  <c r="MU8" i="19"/>
  <c r="MU11" i="19"/>
  <c r="MU6" i="19"/>
  <c r="MU12" i="19"/>
  <c r="MU13" i="19"/>
  <c r="MU17" i="19"/>
  <c r="MU14" i="19"/>
  <c r="MU16" i="19"/>
  <c r="MU25" i="19"/>
  <c r="MU15" i="19"/>
  <c r="MU10" i="19"/>
  <c r="MU20" i="19"/>
  <c r="MU23" i="19"/>
  <c r="MU26" i="19"/>
  <c r="MU30" i="19"/>
  <c r="MU24" i="19"/>
  <c r="MU21" i="19"/>
  <c r="MU28" i="19"/>
  <c r="MU22" i="19"/>
  <c r="MU29" i="19"/>
  <c r="MU27" i="19"/>
  <c r="LS4" i="19"/>
  <c r="LS5" i="19"/>
  <c r="LS7" i="19"/>
  <c r="LS8" i="19"/>
  <c r="LS11" i="19"/>
  <c r="LS6" i="19"/>
  <c r="LS12" i="19"/>
  <c r="LS13" i="19"/>
  <c r="LS17" i="19"/>
  <c r="LS14" i="19"/>
  <c r="LS16" i="19"/>
  <c r="LS25" i="19"/>
  <c r="LS15" i="19"/>
  <c r="LS10" i="19"/>
  <c r="LS20" i="19"/>
  <c r="LS23" i="19"/>
  <c r="LS26" i="19"/>
  <c r="LS30" i="19"/>
  <c r="LS24" i="19"/>
  <c r="LS21" i="19"/>
  <c r="LS28" i="19"/>
  <c r="LS22" i="19"/>
  <c r="LS29" i="19"/>
  <c r="LS27" i="19"/>
  <c r="KQ4" i="19"/>
  <c r="KQ5" i="19"/>
  <c r="KQ7" i="19"/>
  <c r="KQ8" i="19"/>
  <c r="KQ11" i="19"/>
  <c r="KQ6" i="19"/>
  <c r="KQ12" i="19"/>
  <c r="KQ13" i="19"/>
  <c r="KQ17" i="19"/>
  <c r="KQ14" i="19"/>
  <c r="KQ16" i="19"/>
  <c r="KQ25" i="19"/>
  <c r="KQ15" i="19"/>
  <c r="KQ10" i="19"/>
  <c r="KQ20" i="19"/>
  <c r="KQ23" i="19"/>
  <c r="KQ26" i="19"/>
  <c r="KQ30" i="19"/>
  <c r="KQ24" i="19"/>
  <c r="KQ21" i="19"/>
  <c r="KQ28" i="19"/>
  <c r="KQ22" i="19"/>
  <c r="KQ29" i="19"/>
  <c r="KQ27" i="19"/>
  <c r="JO4" i="19"/>
  <c r="JO5" i="19"/>
  <c r="JO7" i="19"/>
  <c r="JO8" i="19"/>
  <c r="JO11" i="19"/>
  <c r="JO6" i="19"/>
  <c r="JO12" i="19"/>
  <c r="JO13" i="19"/>
  <c r="JO17" i="19"/>
  <c r="JO14" i="19"/>
  <c r="JO16" i="19"/>
  <c r="JO25" i="19"/>
  <c r="JO15" i="19"/>
  <c r="JO10" i="19"/>
  <c r="JO20" i="19"/>
  <c r="JO23" i="19"/>
  <c r="JO26" i="19"/>
  <c r="JO30" i="19"/>
  <c r="JO24" i="19"/>
  <c r="JO21" i="19"/>
  <c r="JO28" i="19"/>
  <c r="JO22" i="19"/>
  <c r="JO29" i="19"/>
  <c r="JO27" i="19"/>
  <c r="IM4" i="19"/>
  <c r="IM5" i="19"/>
  <c r="IM7" i="19"/>
  <c r="IM8" i="19"/>
  <c r="IM11" i="19"/>
  <c r="IM6" i="19"/>
  <c r="IM12" i="19"/>
  <c r="IM13" i="19"/>
  <c r="IM17" i="19"/>
  <c r="IM14" i="19"/>
  <c r="IM16" i="19"/>
  <c r="IM25" i="19"/>
  <c r="IM15" i="19"/>
  <c r="IM10" i="19"/>
  <c r="IM20" i="19"/>
  <c r="IM23" i="19"/>
  <c r="IM26" i="19"/>
  <c r="IM30" i="19"/>
  <c r="IM24" i="19"/>
  <c r="IM21" i="19"/>
  <c r="IM28" i="19"/>
  <c r="IM22" i="19"/>
  <c r="IM29" i="19"/>
  <c r="IM27" i="19"/>
  <c r="HK4" i="19"/>
  <c r="HK5" i="19"/>
  <c r="HK7" i="19"/>
  <c r="HK8" i="19"/>
  <c r="HK11" i="19"/>
  <c r="HK6" i="19"/>
  <c r="HK12" i="19"/>
  <c r="HK13" i="19"/>
  <c r="HK17" i="19"/>
  <c r="HK14" i="19"/>
  <c r="HK16" i="19"/>
  <c r="HK25" i="19"/>
  <c r="HK15" i="19"/>
  <c r="HK10" i="19"/>
  <c r="HK20" i="19"/>
  <c r="HK23" i="19"/>
  <c r="HK26" i="19"/>
  <c r="HK30" i="19"/>
  <c r="HK24" i="19"/>
  <c r="HK21" i="19"/>
  <c r="HK28" i="19"/>
  <c r="HK22" i="19"/>
  <c r="HK29" i="19"/>
  <c r="HK27" i="19"/>
  <c r="GI4" i="19"/>
  <c r="GI5" i="19"/>
  <c r="GI7" i="19"/>
  <c r="GI8" i="19"/>
  <c r="GI11" i="19"/>
  <c r="GI6" i="19"/>
  <c r="GI12" i="19"/>
  <c r="GI13" i="19"/>
  <c r="GI17" i="19"/>
  <c r="GI14" i="19"/>
  <c r="GI16" i="19"/>
  <c r="GI25" i="19"/>
  <c r="GI15" i="19"/>
  <c r="GI10" i="19"/>
  <c r="GI20" i="19"/>
  <c r="GI23" i="19"/>
  <c r="GI26" i="19"/>
  <c r="GI30" i="19"/>
  <c r="GI24" i="19"/>
  <c r="GI21" i="19"/>
  <c r="GI28" i="19"/>
  <c r="GI22" i="19"/>
  <c r="GI29" i="19"/>
  <c r="GI27" i="19"/>
  <c r="FG4" i="19"/>
  <c r="FG5" i="19"/>
  <c r="FG7" i="19"/>
  <c r="FG8" i="19"/>
  <c r="FG11" i="19"/>
  <c r="FG6" i="19"/>
  <c r="FG12" i="19"/>
  <c r="FG13" i="19"/>
  <c r="FG17" i="19"/>
  <c r="FG14" i="19"/>
  <c r="FG16" i="19"/>
  <c r="FG25" i="19"/>
  <c r="FG15" i="19"/>
  <c r="FG10" i="19"/>
  <c r="FG20" i="19"/>
  <c r="FG23" i="19"/>
  <c r="FG26" i="19"/>
  <c r="FG30" i="19"/>
  <c r="FG24" i="19"/>
  <c r="FG21" i="19"/>
  <c r="FG28" i="19"/>
  <c r="FG22" i="19"/>
  <c r="FG29" i="19"/>
  <c r="FG27" i="19"/>
  <c r="EE4" i="19"/>
  <c r="EE5" i="19"/>
  <c r="EE7" i="19"/>
  <c r="EE8" i="19"/>
  <c r="EE11" i="19"/>
  <c r="EE6" i="19"/>
  <c r="EE12" i="19"/>
  <c r="EE13" i="19"/>
  <c r="EE17" i="19"/>
  <c r="EE14" i="19"/>
  <c r="EE16" i="19"/>
  <c r="EE25" i="19"/>
  <c r="EE15" i="19"/>
  <c r="EE10" i="19"/>
  <c r="EE20" i="19"/>
  <c r="EE23" i="19"/>
  <c r="EE26" i="19"/>
  <c r="EE30" i="19"/>
  <c r="EE24" i="19"/>
  <c r="EE21" i="19"/>
  <c r="EE28" i="19"/>
  <c r="EE22" i="19"/>
  <c r="EE29" i="19"/>
  <c r="EE27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2" i="26"/>
  <c r="SE11" i="26"/>
  <c r="RC4" i="26"/>
  <c r="RC7" i="26"/>
  <c r="RC5" i="26"/>
  <c r="RC6" i="26"/>
  <c r="RC9" i="26"/>
  <c r="RC8" i="26"/>
  <c r="RC12" i="26"/>
  <c r="RC11" i="26"/>
  <c r="QA4" i="26"/>
  <c r="QA7" i="26"/>
  <c r="QA5" i="26"/>
  <c r="QA6" i="26"/>
  <c r="QA9" i="26"/>
  <c r="QA8" i="26"/>
  <c r="QA12" i="26"/>
  <c r="QA11" i="26"/>
  <c r="OY4" i="26"/>
  <c r="OY7" i="26"/>
  <c r="OY5" i="26"/>
  <c r="OY6" i="26"/>
  <c r="OY9" i="26"/>
  <c r="OY8" i="26"/>
  <c r="OY12" i="26"/>
  <c r="OY11" i="26"/>
  <c r="NW4" i="26"/>
  <c r="NW7" i="26"/>
  <c r="NW5" i="26"/>
  <c r="NW6" i="26"/>
  <c r="NW9" i="26"/>
  <c r="NW8" i="26"/>
  <c r="NW12" i="26"/>
  <c r="NW11" i="26"/>
  <c r="MU4" i="26"/>
  <c r="MU7" i="26"/>
  <c r="MU5" i="26"/>
  <c r="MU6" i="26"/>
  <c r="MU9" i="26"/>
  <c r="MU8" i="26"/>
  <c r="MU12" i="26"/>
  <c r="MU11" i="26"/>
  <c r="LS4" i="26"/>
  <c r="LS7" i="26"/>
  <c r="LS5" i="26"/>
  <c r="LS6" i="26"/>
  <c r="LS9" i="26"/>
  <c r="LS8" i="26"/>
  <c r="LS12" i="26"/>
  <c r="LS11" i="26"/>
  <c r="KQ4" i="26"/>
  <c r="KQ7" i="26"/>
  <c r="KQ5" i="26"/>
  <c r="KQ6" i="26"/>
  <c r="KQ9" i="26"/>
  <c r="KQ8" i="26"/>
  <c r="KQ12" i="26"/>
  <c r="KQ11" i="26"/>
  <c r="JO4" i="26"/>
  <c r="JO7" i="26"/>
  <c r="JO5" i="26"/>
  <c r="JO6" i="26"/>
  <c r="JO9" i="26"/>
  <c r="JO8" i="26"/>
  <c r="JO12" i="26"/>
  <c r="JO11" i="26"/>
  <c r="IM4" i="26"/>
  <c r="IM7" i="26"/>
  <c r="IM5" i="26"/>
  <c r="IM6" i="26"/>
  <c r="IM9" i="26"/>
  <c r="IM8" i="26"/>
  <c r="IM12" i="26"/>
  <c r="IM11" i="26"/>
  <c r="HK4" i="26"/>
  <c r="HK7" i="26"/>
  <c r="HK5" i="26"/>
  <c r="HK6" i="26"/>
  <c r="HK9" i="26"/>
  <c r="HK8" i="26"/>
  <c r="HK12" i="26"/>
  <c r="HK11" i="26"/>
  <c r="FG4" i="26"/>
  <c r="FG7" i="26"/>
  <c r="FG5" i="26"/>
  <c r="FG6" i="26"/>
  <c r="FG9" i="26"/>
  <c r="FG8" i="26"/>
  <c r="FG12" i="26"/>
  <c r="FG11" i="26"/>
  <c r="EE4" i="26"/>
  <c r="EE7" i="26"/>
  <c r="EE5" i="26"/>
  <c r="EE6" i="26"/>
  <c r="EE9" i="26"/>
  <c r="EE8" i="26"/>
  <c r="EE12" i="26"/>
  <c r="EE11" i="26"/>
  <c r="DC18" i="21"/>
  <c r="UL18" i="21"/>
  <c r="N18" i="21"/>
  <c r="O18" i="21" s="1"/>
  <c r="CZ18" i="21"/>
  <c r="P18" i="21"/>
  <c r="DF18" i="21" s="1"/>
  <c r="BW18" i="21"/>
  <c r="L18" i="21"/>
  <c r="DD18" i="21" s="1"/>
  <c r="UH18" i="21"/>
  <c r="UG18" i="21"/>
  <c r="AT18" i="21"/>
  <c r="J18" i="21"/>
  <c r="K18" i="21" s="1"/>
  <c r="UI18" i="21"/>
  <c r="TJ18" i="21"/>
  <c r="F18" i="21" s="1"/>
  <c r="AW18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UI8" i="27"/>
  <c r="TJ8" i="27"/>
  <c r="F8" i="27" s="1"/>
  <c r="AW8" i="27"/>
  <c r="UL11" i="26"/>
  <c r="TG11" i="26"/>
  <c r="DC11" i="26"/>
  <c r="P11" i="26"/>
  <c r="Q11" i="26" s="1"/>
  <c r="UH11" i="26"/>
  <c r="UG11" i="26"/>
  <c r="L11" i="26"/>
  <c r="DD11" i="26" s="1"/>
  <c r="UF11" i="26"/>
  <c r="BZ11" i="26"/>
  <c r="J11" i="26"/>
  <c r="K11" i="26" s="1"/>
  <c r="UI11" i="26"/>
  <c r="TJ11" i="26"/>
  <c r="G11" i="26" s="1"/>
  <c r="F11" i="26"/>
  <c r="AW11" i="26"/>
  <c r="DF8" i="27" l="1"/>
  <c r="UJ11" i="26"/>
  <c r="UJ8" i="27"/>
  <c r="O11" i="26"/>
  <c r="DE18" i="21"/>
  <c r="R18" i="21" s="1"/>
  <c r="S18" i="21" s="1"/>
  <c r="DE8" i="27"/>
  <c r="R8" i="27" s="1"/>
  <c r="S8" i="27" s="1"/>
  <c r="I8" i="27"/>
  <c r="I11" i="26"/>
  <c r="H11" i="26" s="1"/>
  <c r="A11" i="26" s="1" a="1"/>
  <c r="A11" i="26" s="1"/>
  <c r="M18" i="21"/>
  <c r="Q18" i="21"/>
  <c r="UM18" i="21"/>
  <c r="I18" i="21"/>
  <c r="UJ18" i="21"/>
  <c r="G18" i="21"/>
  <c r="UM8" i="27"/>
  <c r="G8" i="27"/>
  <c r="H8" i="27" s="1"/>
  <c r="M8" i="27"/>
  <c r="UM11" i="26"/>
  <c r="DF11" i="26"/>
  <c r="R11" i="26" s="1"/>
  <c r="M11" i="26"/>
  <c r="H18" i="21" l="1"/>
  <c r="A18" i="21" s="1" a="1"/>
  <c r="A18" i="21" s="1"/>
  <c r="E18" i="21"/>
  <c r="T18" i="21"/>
  <c r="T8" i="27"/>
  <c r="E8" i="27"/>
  <c r="S11" i="26"/>
  <c r="T11" i="26"/>
  <c r="E11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4" i="21"/>
  <c r="BX24" i="21"/>
  <c r="BV24" i="21"/>
  <c r="BU24" i="21"/>
  <c r="BT24" i="21"/>
  <c r="BS24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12" i="21"/>
  <c r="BX12" i="21"/>
  <c r="BV12" i="21"/>
  <c r="BU12" i="21"/>
  <c r="BT12" i="21"/>
  <c r="BS12" i="21"/>
  <c r="BY21" i="21"/>
  <c r="BX21" i="21"/>
  <c r="BV21" i="21"/>
  <c r="BU21" i="21"/>
  <c r="BT21" i="21"/>
  <c r="BS21" i="21"/>
  <c r="BY16" i="21"/>
  <c r="BX16" i="21"/>
  <c r="BV16" i="21"/>
  <c r="BU16" i="21"/>
  <c r="BT16" i="21"/>
  <c r="BS16" i="21"/>
  <c r="BY22" i="21"/>
  <c r="BX22" i="21"/>
  <c r="BV22" i="21"/>
  <c r="BU22" i="21"/>
  <c r="BT22" i="21"/>
  <c r="BS22" i="21"/>
  <c r="BY23" i="21"/>
  <c r="BX23" i="21"/>
  <c r="BV23" i="21"/>
  <c r="BU23" i="21"/>
  <c r="BT23" i="21"/>
  <c r="BS23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7" i="21"/>
  <c r="BX17" i="21"/>
  <c r="BV17" i="21"/>
  <c r="BU17" i="21"/>
  <c r="BT17" i="21"/>
  <c r="BS17" i="21"/>
  <c r="BY14" i="21"/>
  <c r="BX14" i="21"/>
  <c r="BV14" i="21"/>
  <c r="BU14" i="21"/>
  <c r="BT14" i="21"/>
  <c r="BS14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4" i="21"/>
  <c r="AU24" i="21"/>
  <c r="AS24" i="21"/>
  <c r="AR24" i="21"/>
  <c r="AQ24" i="21"/>
  <c r="AP24" i="21"/>
  <c r="AV15" i="21"/>
  <c r="AU15" i="21"/>
  <c r="AS15" i="21"/>
  <c r="AR15" i="21"/>
  <c r="AQ15" i="21"/>
  <c r="AW15" i="21" s="1"/>
  <c r="AP15" i="21"/>
  <c r="AV20" i="21"/>
  <c r="AU20" i="21"/>
  <c r="AS20" i="21"/>
  <c r="AR20" i="21"/>
  <c r="AQ20" i="21"/>
  <c r="AP20" i="21"/>
  <c r="AV12" i="21"/>
  <c r="AU12" i="21"/>
  <c r="AS12" i="21"/>
  <c r="AR12" i="21"/>
  <c r="AQ12" i="21"/>
  <c r="AP12" i="21"/>
  <c r="AV21" i="21"/>
  <c r="AU21" i="21"/>
  <c r="AS21" i="21"/>
  <c r="AR21" i="21"/>
  <c r="AQ21" i="21"/>
  <c r="AP21" i="21"/>
  <c r="AV16" i="21"/>
  <c r="AU16" i="21"/>
  <c r="AS16" i="21"/>
  <c r="AR16" i="21"/>
  <c r="AQ16" i="21"/>
  <c r="AP16" i="21"/>
  <c r="AV22" i="21"/>
  <c r="AU22" i="21"/>
  <c r="AS22" i="21"/>
  <c r="AR22" i="21"/>
  <c r="AQ22" i="21"/>
  <c r="AP22" i="21"/>
  <c r="AV23" i="21"/>
  <c r="AU23" i="21"/>
  <c r="AS23" i="21"/>
  <c r="AR23" i="21"/>
  <c r="AQ23" i="21"/>
  <c r="AP23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4" i="19"/>
  <c r="BX24" i="19"/>
  <c r="BV24" i="19"/>
  <c r="BU24" i="19"/>
  <c r="BT24" i="19"/>
  <c r="BS24" i="19"/>
  <c r="BY30" i="19"/>
  <c r="BX30" i="19"/>
  <c r="BV30" i="19"/>
  <c r="BU30" i="19"/>
  <c r="BT30" i="19"/>
  <c r="BS30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7" i="19"/>
  <c r="BX17" i="19"/>
  <c r="BV17" i="19"/>
  <c r="BU17" i="19"/>
  <c r="BT17" i="19"/>
  <c r="BS17" i="19"/>
  <c r="BY13" i="19"/>
  <c r="BX13" i="19"/>
  <c r="BV13" i="19"/>
  <c r="BU13" i="19"/>
  <c r="BT13" i="19"/>
  <c r="BS13" i="19"/>
  <c r="BY12" i="19"/>
  <c r="BX12" i="19"/>
  <c r="BV12" i="19"/>
  <c r="BU12" i="19"/>
  <c r="BT12" i="19"/>
  <c r="BS12" i="19"/>
  <c r="BY6" i="19"/>
  <c r="BX6" i="19"/>
  <c r="BV6" i="19"/>
  <c r="BU6" i="19"/>
  <c r="BT6" i="19"/>
  <c r="BS6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4" i="19"/>
  <c r="AU24" i="19"/>
  <c r="AS24" i="19"/>
  <c r="AR24" i="19"/>
  <c r="AQ24" i="19"/>
  <c r="AP24" i="19"/>
  <c r="AV30" i="19"/>
  <c r="AU30" i="19"/>
  <c r="AS30" i="19"/>
  <c r="AR30" i="19"/>
  <c r="AQ30" i="19"/>
  <c r="AP30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7" i="19"/>
  <c r="AU17" i="19"/>
  <c r="AS17" i="19"/>
  <c r="AR17" i="19"/>
  <c r="AQ17" i="19"/>
  <c r="AP17" i="19"/>
  <c r="AV13" i="19"/>
  <c r="AU13" i="19"/>
  <c r="AS13" i="19"/>
  <c r="AR13" i="19"/>
  <c r="AQ13" i="19"/>
  <c r="AP13" i="19"/>
  <c r="AV12" i="19"/>
  <c r="AU12" i="19"/>
  <c r="AS12" i="19"/>
  <c r="AR12" i="19"/>
  <c r="AQ12" i="19"/>
  <c r="AP12" i="19"/>
  <c r="AV6" i="19"/>
  <c r="AU6" i="19"/>
  <c r="AS6" i="19"/>
  <c r="AR6" i="19"/>
  <c r="AQ6" i="19"/>
  <c r="AP6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5" i="4"/>
  <c r="BX25" i="4"/>
  <c r="BW25" i="4"/>
  <c r="BU25" i="4"/>
  <c r="BT25" i="4"/>
  <c r="BS25" i="4"/>
  <c r="BR25" i="4"/>
  <c r="BQ25" i="4"/>
  <c r="BP25" i="4"/>
  <c r="BY24" i="4"/>
  <c r="BX24" i="4"/>
  <c r="BW24" i="4"/>
  <c r="BU24" i="4"/>
  <c r="BT24" i="4"/>
  <c r="BS24" i="4"/>
  <c r="BR24" i="4"/>
  <c r="BQ24" i="4"/>
  <c r="BP24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8" i="4"/>
  <c r="BX18" i="4"/>
  <c r="BW18" i="4"/>
  <c r="BU18" i="4"/>
  <c r="BT18" i="4"/>
  <c r="BS18" i="4"/>
  <c r="BR18" i="4"/>
  <c r="BQ18" i="4"/>
  <c r="BP18" i="4"/>
  <c r="BY23" i="4"/>
  <c r="BX23" i="4"/>
  <c r="BW23" i="4"/>
  <c r="BU23" i="4"/>
  <c r="BT23" i="4"/>
  <c r="BS23" i="4"/>
  <c r="BR23" i="4"/>
  <c r="BQ23" i="4"/>
  <c r="BP23" i="4"/>
  <c r="BY19" i="4"/>
  <c r="BX19" i="4"/>
  <c r="BW19" i="4"/>
  <c r="BU19" i="4"/>
  <c r="BT19" i="4"/>
  <c r="BS19" i="4"/>
  <c r="BR19" i="4"/>
  <c r="BQ19" i="4"/>
  <c r="BP19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U24" i="4" s="1"/>
  <c r="AP24" i="4"/>
  <c r="AO24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P11" i="4"/>
  <c r="AO11" i="4"/>
  <c r="AX18" i="4"/>
  <c r="AW18" i="4"/>
  <c r="AV18" i="4"/>
  <c r="AT18" i="4"/>
  <c r="AS18" i="4"/>
  <c r="AR18" i="4"/>
  <c r="AQ18" i="4"/>
  <c r="AP18" i="4"/>
  <c r="AO18" i="4"/>
  <c r="AX23" i="4"/>
  <c r="AW23" i="4"/>
  <c r="AV23" i="4"/>
  <c r="AT23" i="4"/>
  <c r="AS23" i="4"/>
  <c r="AR23" i="4"/>
  <c r="AQ23" i="4"/>
  <c r="AP23" i="4"/>
  <c r="AO23" i="4"/>
  <c r="AX19" i="4"/>
  <c r="AW19" i="4"/>
  <c r="AV19" i="4"/>
  <c r="AT19" i="4"/>
  <c r="AS19" i="4"/>
  <c r="AR19" i="4"/>
  <c r="AQ19" i="4"/>
  <c r="AP19" i="4"/>
  <c r="AO19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BZ14" i="21" l="1"/>
  <c r="BZ6" i="21"/>
  <c r="AW7" i="21"/>
  <c r="AU12" i="22"/>
  <c r="AW4" i="21"/>
  <c r="BZ23" i="21"/>
  <c r="AW16" i="21"/>
  <c r="BV11" i="4"/>
  <c r="BZ15" i="27"/>
  <c r="AM11" i="23"/>
  <c r="AQ11" i="23" s="1"/>
  <c r="AU7" i="4"/>
  <c r="AY7" i="4" s="1"/>
  <c r="AU15" i="4"/>
  <c r="AY15" i="4" s="1"/>
  <c r="BW16" i="21"/>
  <c r="AW23" i="19"/>
  <c r="AW21" i="19"/>
  <c r="AW27" i="19"/>
  <c r="BZ8" i="19"/>
  <c r="BZ13" i="19"/>
  <c r="BZ25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BZ12" i="22" s="1"/>
  <c r="AY8" i="22"/>
  <c r="BV7" i="22"/>
  <c r="BZ7" i="22" s="1"/>
  <c r="BV16" i="22"/>
  <c r="BZ16" i="22" s="1"/>
  <c r="AU25" i="4"/>
  <c r="AY25" i="4" s="1"/>
  <c r="BV7" i="4"/>
  <c r="BZ7" i="4" s="1"/>
  <c r="BZ21" i="4"/>
  <c r="BV24" i="4"/>
  <c r="BZ24" i="4" s="1"/>
  <c r="AU11" i="4"/>
  <c r="AY11" i="4" s="1"/>
  <c r="BV12" i="4"/>
  <c r="BZ12" i="4" s="1"/>
  <c r="BV16" i="4"/>
  <c r="BZ16" i="4" s="1"/>
  <c r="AU4" i="4"/>
  <c r="AY4" i="4" s="1"/>
  <c r="BZ30" i="19"/>
  <c r="BZ22" i="19"/>
  <c r="BZ7" i="19"/>
  <c r="BZ20" i="19"/>
  <c r="AW7" i="19"/>
  <c r="AW12" i="19"/>
  <c r="AW16" i="19"/>
  <c r="AW10" i="19"/>
  <c r="AW5" i="19"/>
  <c r="AW6" i="19"/>
  <c r="AW14" i="19"/>
  <c r="AW26" i="19"/>
  <c r="AW28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2" i="23"/>
  <c r="AQ8" i="23"/>
  <c r="BN16" i="23"/>
  <c r="BR16" i="23" s="1"/>
  <c r="BW22" i="21"/>
  <c r="BZ20" i="21"/>
  <c r="BZ24" i="21"/>
  <c r="AW9" i="21"/>
  <c r="AW17" i="21"/>
  <c r="AW22" i="21"/>
  <c r="AW20" i="21"/>
  <c r="BZ5" i="21"/>
  <c r="BZ8" i="21"/>
  <c r="BZ11" i="21"/>
  <c r="BZ12" i="19"/>
  <c r="BZ16" i="19"/>
  <c r="BZ10" i="19"/>
  <c r="BZ26" i="19"/>
  <c r="BZ28" i="19"/>
  <c r="AW4" i="19"/>
  <c r="AW11" i="19"/>
  <c r="AW17" i="19"/>
  <c r="AW15" i="19"/>
  <c r="AW24" i="19"/>
  <c r="AW29" i="19"/>
  <c r="BZ5" i="19"/>
  <c r="BZ6" i="19"/>
  <c r="BZ14" i="19"/>
  <c r="BZ23" i="19"/>
  <c r="BZ21" i="19"/>
  <c r="BZ27" i="19"/>
  <c r="AW8" i="19"/>
  <c r="AW13" i="19"/>
  <c r="AW25" i="19"/>
  <c r="AW20" i="19"/>
  <c r="AW30" i="19"/>
  <c r="AW22" i="19"/>
  <c r="BZ4" i="19"/>
  <c r="BZ11" i="19"/>
  <c r="BZ17" i="19"/>
  <c r="BZ15" i="19"/>
  <c r="BZ24" i="19"/>
  <c r="BZ29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2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AY12" i="22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5" i="4"/>
  <c r="BZ25" i="4" s="1"/>
  <c r="BV4" i="4"/>
  <c r="BZ4" i="4" s="1"/>
  <c r="BV14" i="4"/>
  <c r="BZ14" i="4" s="1"/>
  <c r="AU6" i="4"/>
  <c r="AY6" i="4" s="1"/>
  <c r="BV23" i="4"/>
  <c r="BZ23" i="4" s="1"/>
  <c r="AU20" i="4"/>
  <c r="AY20" i="4" s="1"/>
  <c r="AU22" i="4"/>
  <c r="AY22" i="4" s="1"/>
  <c r="BV6" i="4"/>
  <c r="BZ6" i="4" s="1"/>
  <c r="AY24" i="4"/>
  <c r="AU16" i="4"/>
  <c r="AY16" i="4" s="1"/>
  <c r="BV15" i="4"/>
  <c r="BZ15" i="4" s="1"/>
  <c r="AU5" i="4"/>
  <c r="AY5" i="4" s="1"/>
  <c r="AU9" i="4"/>
  <c r="AY9" i="4" s="1"/>
  <c r="BV17" i="4"/>
  <c r="BZ17" i="4" s="1"/>
  <c r="BV18" i="4"/>
  <c r="BZ18" i="4" s="1"/>
  <c r="BZ11" i="4"/>
  <c r="BZ15" i="21"/>
  <c r="BZ12" i="21"/>
  <c r="BW24" i="21"/>
  <c r="AW6" i="21"/>
  <c r="AW14" i="21"/>
  <c r="AW23" i="21"/>
  <c r="AW12" i="21"/>
  <c r="BZ4" i="21"/>
  <c r="BZ7" i="21"/>
  <c r="BZ10" i="21"/>
  <c r="BZ21" i="21"/>
  <c r="BW15" i="21"/>
  <c r="BZ16" i="21"/>
  <c r="BW20" i="21"/>
  <c r="AW5" i="21"/>
  <c r="AW8" i="21"/>
  <c r="AW11" i="21"/>
  <c r="AW21" i="21"/>
  <c r="AW24" i="21"/>
  <c r="BZ9" i="21"/>
  <c r="BZ17" i="21"/>
  <c r="BZ22" i="21"/>
  <c r="BW12" i="21"/>
  <c r="BW21" i="21"/>
  <c r="AW6" i="27"/>
  <c r="AW7" i="27"/>
  <c r="AW10" i="27"/>
  <c r="BZ4" i="27"/>
  <c r="BZ13" i="27"/>
  <c r="BZ7" i="27"/>
  <c r="BZ9" i="26"/>
  <c r="AW5" i="26"/>
  <c r="AW12" i="26"/>
  <c r="BZ5" i="26"/>
  <c r="AW7" i="26"/>
  <c r="AW8" i="26"/>
  <c r="BZ7" i="26"/>
  <c r="AU14" i="4"/>
  <c r="AY14" i="4" s="1"/>
  <c r="AU23" i="4"/>
  <c r="AY23" i="4" s="1"/>
  <c r="BV9" i="4"/>
  <c r="BZ9" i="4" s="1"/>
  <c r="BV20" i="4"/>
  <c r="BZ20" i="4" s="1"/>
  <c r="AU17" i="4"/>
  <c r="AY17" i="4" s="1"/>
  <c r="AU18" i="4"/>
  <c r="AY18" i="4" s="1"/>
  <c r="BV5" i="4"/>
  <c r="BZ5" i="4" s="1"/>
  <c r="BV22" i="4"/>
  <c r="BZ22" i="4" s="1"/>
  <c r="BV19" i="4"/>
  <c r="BZ19" i="4" s="1"/>
  <c r="AU21" i="4"/>
  <c r="AY21" i="4" s="1"/>
  <c r="BV10" i="4"/>
  <c r="BZ10" i="4" s="1"/>
  <c r="AU8" i="4"/>
  <c r="AY8" i="4" s="1"/>
  <c r="AU10" i="4"/>
  <c r="AY10" i="4" s="1"/>
  <c r="AU19" i="4"/>
  <c r="AY19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T14" i="22"/>
  <c r="U14" i="22" s="1"/>
  <c r="I14" i="22"/>
  <c r="AU14" i="22"/>
  <c r="AY14" i="22" s="1"/>
  <c r="G14" i="22"/>
  <c r="N14" i="22"/>
  <c r="F14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4" i="21"/>
  <c r="BW17" i="21"/>
  <c r="BW10" i="21"/>
  <c r="BW11" i="21"/>
  <c r="BW23" i="21"/>
  <c r="AT4" i="21"/>
  <c r="AT5" i="21"/>
  <c r="AT6" i="21"/>
  <c r="AT9" i="21"/>
  <c r="AT7" i="21"/>
  <c r="AT8" i="21"/>
  <c r="AT14" i="21"/>
  <c r="AT17" i="21"/>
  <c r="AT10" i="21"/>
  <c r="AT11" i="21"/>
  <c r="AT23" i="21"/>
  <c r="AT22" i="21"/>
  <c r="AT16" i="21"/>
  <c r="AT21" i="21"/>
  <c r="AT12" i="21"/>
  <c r="AT20" i="21"/>
  <c r="AT15" i="21"/>
  <c r="AT24" i="21"/>
  <c r="BW4" i="19"/>
  <c r="BW5" i="19"/>
  <c r="BW7" i="19"/>
  <c r="BW8" i="19"/>
  <c r="BW11" i="19"/>
  <c r="BW6" i="19"/>
  <c r="BW12" i="19"/>
  <c r="BW13" i="19"/>
  <c r="BW17" i="19"/>
  <c r="BW14" i="19"/>
  <c r="BW16" i="19"/>
  <c r="BW25" i="19"/>
  <c r="BW15" i="19"/>
  <c r="BW10" i="19"/>
  <c r="BW20" i="19"/>
  <c r="BW23" i="19"/>
  <c r="BW26" i="19"/>
  <c r="BW30" i="19"/>
  <c r="BW24" i="19"/>
  <c r="BW21" i="19"/>
  <c r="BW28" i="19"/>
  <c r="BW22" i="19"/>
  <c r="BW29" i="19"/>
  <c r="BW27" i="19"/>
  <c r="AT4" i="19"/>
  <c r="AT5" i="19"/>
  <c r="AT7" i="19"/>
  <c r="AT8" i="19"/>
  <c r="AT11" i="19"/>
  <c r="AT6" i="19"/>
  <c r="AT12" i="19"/>
  <c r="AT13" i="19"/>
  <c r="AT17" i="19"/>
  <c r="AT14" i="19"/>
  <c r="AT16" i="19"/>
  <c r="AT25" i="19"/>
  <c r="AT15" i="19"/>
  <c r="AT10" i="19"/>
  <c r="AT20" i="19"/>
  <c r="AT23" i="19"/>
  <c r="AT26" i="19"/>
  <c r="AT30" i="19"/>
  <c r="AT24" i="19"/>
  <c r="AT21" i="19"/>
  <c r="AT28" i="19"/>
  <c r="AT22" i="19"/>
  <c r="AT29" i="19"/>
  <c r="AT27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2" i="26"/>
  <c r="AT4" i="26"/>
  <c r="AT7" i="26"/>
  <c r="AT5" i="26"/>
  <c r="AT6" i="26"/>
  <c r="AT9" i="26"/>
  <c r="AT8" i="26"/>
  <c r="AT12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4" i="21"/>
  <c r="TH24" i="21"/>
  <c r="TF24" i="21"/>
  <c r="TE24" i="21"/>
  <c r="TD24" i="21"/>
  <c r="TC24" i="21"/>
  <c r="TI15" i="21"/>
  <c r="TH15" i="21"/>
  <c r="TF15" i="21"/>
  <c r="TE15" i="21"/>
  <c r="TD15" i="21"/>
  <c r="TC15" i="21"/>
  <c r="TI20" i="21"/>
  <c r="TH20" i="21"/>
  <c r="TF20" i="21"/>
  <c r="TE20" i="21"/>
  <c r="TD20" i="21"/>
  <c r="TC20" i="21"/>
  <c r="TI12" i="21"/>
  <c r="TH12" i="21"/>
  <c r="TF12" i="21"/>
  <c r="TE12" i="21"/>
  <c r="TD12" i="21"/>
  <c r="TC12" i="21"/>
  <c r="TI21" i="21"/>
  <c r="TH21" i="21"/>
  <c r="TF21" i="21"/>
  <c r="TE21" i="21"/>
  <c r="TD21" i="21"/>
  <c r="TC21" i="21"/>
  <c r="TI16" i="21"/>
  <c r="TH16" i="21"/>
  <c r="TF16" i="21"/>
  <c r="TE16" i="21"/>
  <c r="TD16" i="21"/>
  <c r="TC16" i="21"/>
  <c r="TI22" i="21"/>
  <c r="TH22" i="21"/>
  <c r="TF22" i="21"/>
  <c r="TE22" i="21"/>
  <c r="TD22" i="21"/>
  <c r="TC22" i="21"/>
  <c r="TI23" i="21"/>
  <c r="TH23" i="21"/>
  <c r="TF23" i="21"/>
  <c r="TE23" i="21"/>
  <c r="TD23" i="21"/>
  <c r="TC23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4" i="21"/>
  <c r="TH14" i="21"/>
  <c r="TF14" i="21"/>
  <c r="TE14" i="21"/>
  <c r="TD14" i="21"/>
  <c r="TC14" i="21"/>
  <c r="TI8" i="21"/>
  <c r="TH8" i="21"/>
  <c r="TF8" i="21"/>
  <c r="TE8" i="21"/>
  <c r="TD8" i="21"/>
  <c r="TC8" i="21"/>
  <c r="TI17" i="21"/>
  <c r="TH17" i="21"/>
  <c r="TF17" i="21"/>
  <c r="TE17" i="21"/>
  <c r="TD17" i="21"/>
  <c r="TC17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7" i="19"/>
  <c r="TH27" i="19"/>
  <c r="TF27" i="19"/>
  <c r="TE27" i="19"/>
  <c r="TD27" i="19"/>
  <c r="TC27" i="19"/>
  <c r="TI16" i="19"/>
  <c r="TH16" i="19"/>
  <c r="TF16" i="19"/>
  <c r="TE16" i="19"/>
  <c r="TD16" i="19"/>
  <c r="TC16" i="19"/>
  <c r="TI29" i="19"/>
  <c r="TH29" i="19"/>
  <c r="TF29" i="19"/>
  <c r="TE29" i="19"/>
  <c r="TD29" i="19"/>
  <c r="TC29" i="19"/>
  <c r="TI22" i="19"/>
  <c r="TH22" i="19"/>
  <c r="TF22" i="19"/>
  <c r="TE22" i="19"/>
  <c r="TD22" i="19"/>
  <c r="TC22" i="19"/>
  <c r="TI28" i="19"/>
  <c r="TH28" i="19"/>
  <c r="TF28" i="19"/>
  <c r="TE28" i="19"/>
  <c r="TD28" i="19"/>
  <c r="TC28" i="19"/>
  <c r="TI21" i="19"/>
  <c r="TH21" i="19"/>
  <c r="TF21" i="19"/>
  <c r="TE21" i="19"/>
  <c r="TD21" i="19"/>
  <c r="TC21" i="19"/>
  <c r="TI24" i="19"/>
  <c r="TH24" i="19"/>
  <c r="TF24" i="19"/>
  <c r="TE24" i="19"/>
  <c r="TD24" i="19"/>
  <c r="TC24" i="19"/>
  <c r="TI30" i="19"/>
  <c r="TH30" i="19"/>
  <c r="TF30" i="19"/>
  <c r="TE30" i="19"/>
  <c r="TD30" i="19"/>
  <c r="TC30" i="19"/>
  <c r="TI26" i="19"/>
  <c r="TH26" i="19"/>
  <c r="TF26" i="19"/>
  <c r="TE26" i="19"/>
  <c r="TD26" i="19"/>
  <c r="TC26" i="19"/>
  <c r="TI23" i="19"/>
  <c r="TH23" i="19"/>
  <c r="TF23" i="19"/>
  <c r="TE23" i="19"/>
  <c r="TD23" i="19"/>
  <c r="TC23" i="19"/>
  <c r="TI20" i="19"/>
  <c r="TH20" i="19"/>
  <c r="TF20" i="19"/>
  <c r="TE20" i="19"/>
  <c r="TD20" i="19"/>
  <c r="TC20" i="19"/>
  <c r="TI10" i="19"/>
  <c r="TH10" i="19"/>
  <c r="TF10" i="19"/>
  <c r="TE10" i="19"/>
  <c r="TD10" i="19"/>
  <c r="TC10" i="19"/>
  <c r="TI15" i="19"/>
  <c r="TH15" i="19"/>
  <c r="TF15" i="19"/>
  <c r="TE15" i="19"/>
  <c r="TD15" i="19"/>
  <c r="TC15" i="19"/>
  <c r="TI25" i="19"/>
  <c r="TH25" i="19"/>
  <c r="TF25" i="19"/>
  <c r="TE25" i="19"/>
  <c r="TD25" i="19"/>
  <c r="TC25" i="19"/>
  <c r="TI14" i="19"/>
  <c r="TH14" i="19"/>
  <c r="TF14" i="19"/>
  <c r="TE14" i="19"/>
  <c r="TD14" i="19"/>
  <c r="TC14" i="19"/>
  <c r="TI17" i="19"/>
  <c r="TH17" i="19"/>
  <c r="TF17" i="19"/>
  <c r="TE17" i="19"/>
  <c r="TD17" i="19"/>
  <c r="TC17" i="19"/>
  <c r="TI11" i="19"/>
  <c r="TH11" i="19"/>
  <c r="TF11" i="19"/>
  <c r="TE11" i="19"/>
  <c r="TD11" i="19"/>
  <c r="TC11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8" i="19"/>
  <c r="TH8" i="19"/>
  <c r="TF8" i="19"/>
  <c r="TE8" i="19"/>
  <c r="TD8" i="19"/>
  <c r="TC8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2" i="26"/>
  <c r="TH12" i="26"/>
  <c r="TF12" i="26"/>
  <c r="TE12" i="26"/>
  <c r="TD12" i="26"/>
  <c r="TC12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2" i="26"/>
  <c r="WL22" i="4"/>
  <c r="WS22" i="4" s="1"/>
  <c r="TJ5" i="19"/>
  <c r="TJ13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4" i="21"/>
  <c r="TJ23" i="21"/>
  <c r="TJ12" i="21"/>
  <c r="TJ5" i="21"/>
  <c r="TJ8" i="21"/>
  <c r="TJ11" i="21"/>
  <c r="TJ21" i="21"/>
  <c r="TJ24" i="21"/>
  <c r="TJ25" i="19"/>
  <c r="TJ26" i="19"/>
  <c r="TJ28" i="19"/>
  <c r="TJ27" i="19"/>
  <c r="TJ7" i="19"/>
  <c r="TJ12" i="19"/>
  <c r="TJ14" i="19"/>
  <c r="TJ10" i="19"/>
  <c r="TJ23" i="19"/>
  <c r="TJ21" i="19"/>
  <c r="TJ16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6" i="4"/>
  <c r="WS16" i="4" s="1"/>
  <c r="WL4" i="4"/>
  <c r="WS4" i="4" s="1"/>
  <c r="WL7" i="4"/>
  <c r="WS7" i="4" s="1"/>
  <c r="WL12" i="4"/>
  <c r="WS12" i="4" s="1"/>
  <c r="WL15" i="4"/>
  <c r="WS15" i="4" s="1"/>
  <c r="WL14" i="4"/>
  <c r="WS14" i="4" s="1"/>
  <c r="WL21" i="4"/>
  <c r="WS21" i="4" s="1"/>
  <c r="WL17" i="4"/>
  <c r="WS17" i="4" s="1"/>
  <c r="WL18" i="4"/>
  <c r="WS18" i="4" s="1"/>
  <c r="WL11" i="4"/>
  <c r="WS11" i="4" s="1"/>
  <c r="WL25" i="4"/>
  <c r="WS25" i="4" s="1"/>
  <c r="XS18" i="4"/>
  <c r="XS11" i="4"/>
  <c r="XL15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7" i="21"/>
  <c r="TJ10" i="21"/>
  <c r="TJ16" i="21"/>
  <c r="TJ15" i="21"/>
  <c r="TJ9" i="21"/>
  <c r="TJ7" i="21"/>
  <c r="TJ22" i="21"/>
  <c r="TJ20" i="21"/>
  <c r="TJ4" i="19"/>
  <c r="TJ8" i="19"/>
  <c r="TJ17" i="19"/>
  <c r="TJ24" i="19"/>
  <c r="TJ29" i="19"/>
  <c r="TJ6" i="19"/>
  <c r="TJ11" i="19"/>
  <c r="TJ15" i="19"/>
  <c r="TJ20" i="19"/>
  <c r="TJ30" i="19"/>
  <c r="TJ22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1" i="4"/>
  <c r="XL7" i="4"/>
  <c r="XO25" i="4"/>
  <c r="XL18" i="4"/>
  <c r="XO18" i="4"/>
  <c r="WL19" i="4"/>
  <c r="WS19" i="4" s="1"/>
  <c r="XO19" i="4"/>
  <c r="XL16" i="4"/>
  <c r="XO7" i="4"/>
  <c r="XO23" i="4"/>
  <c r="XL12" i="4"/>
  <c r="XS24" i="4"/>
  <c r="XO22" i="4"/>
  <c r="XL19" i="4"/>
  <c r="XS16" i="4"/>
  <c r="XO21" i="4"/>
  <c r="XS6" i="4"/>
  <c r="XO4" i="4"/>
  <c r="XL5" i="4"/>
  <c r="XO11" i="4"/>
  <c r="XS17" i="4"/>
  <c r="XL17" i="4"/>
  <c r="XO16" i="4"/>
  <c r="XS10" i="4"/>
  <c r="XO15" i="4"/>
  <c r="XL4" i="4"/>
  <c r="WL24" i="4"/>
  <c r="WS24" i="4" s="1"/>
  <c r="XS14" i="4"/>
  <c r="XO10" i="4"/>
  <c r="WL6" i="4"/>
  <c r="WS6" i="4" s="1"/>
  <c r="XS22" i="4"/>
  <c r="XO17" i="4"/>
  <c r="XS21" i="4"/>
  <c r="XO20" i="4"/>
  <c r="XL10" i="4"/>
  <c r="XS8" i="4"/>
  <c r="WL9" i="4"/>
  <c r="WS9" i="4" s="1"/>
  <c r="XO14" i="4"/>
  <c r="XS15" i="4"/>
  <c r="XO9" i="4"/>
  <c r="XO8" i="4"/>
  <c r="WL20" i="4"/>
  <c r="WS20" i="4" s="1"/>
  <c r="XS25" i="4"/>
  <c r="XO24" i="4"/>
  <c r="XS23" i="4"/>
  <c r="XL8" i="4"/>
  <c r="XS7" i="4"/>
  <c r="XO6" i="4"/>
  <c r="WL23" i="4"/>
  <c r="WS23" i="4" s="1"/>
  <c r="XL24" i="4"/>
  <c r="XS19" i="4"/>
  <c r="XS20" i="4"/>
  <c r="XO12" i="4"/>
  <c r="XS5" i="4"/>
  <c r="TG4" i="21"/>
  <c r="TG5" i="21"/>
  <c r="TG6" i="21"/>
  <c r="TG9" i="21"/>
  <c r="TG17" i="21"/>
  <c r="TG8" i="21"/>
  <c r="TG14" i="21"/>
  <c r="TG7" i="21"/>
  <c r="TG10" i="21"/>
  <c r="TG11" i="21"/>
  <c r="TG23" i="21"/>
  <c r="TG22" i="21"/>
  <c r="TG16" i="21"/>
  <c r="TG21" i="21"/>
  <c r="TG12" i="21"/>
  <c r="TG20" i="21"/>
  <c r="TG15" i="21"/>
  <c r="TG24" i="21"/>
  <c r="TG4" i="19"/>
  <c r="TG7" i="19"/>
  <c r="TG5" i="19"/>
  <c r="TG6" i="19"/>
  <c r="TG8" i="19"/>
  <c r="TG12" i="19"/>
  <c r="TG13" i="19"/>
  <c r="TG11" i="19"/>
  <c r="TG17" i="19"/>
  <c r="TG14" i="19"/>
  <c r="TG25" i="19"/>
  <c r="TG15" i="19"/>
  <c r="TG10" i="19"/>
  <c r="TG20" i="19"/>
  <c r="TG23" i="19"/>
  <c r="TG26" i="19"/>
  <c r="TG30" i="19"/>
  <c r="TG24" i="19"/>
  <c r="TG21" i="19"/>
  <c r="TG28" i="19"/>
  <c r="TG22" i="19"/>
  <c r="TG29" i="19"/>
  <c r="TG16" i="19"/>
  <c r="TG27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2" i="26"/>
  <c r="XL6" i="4"/>
  <c r="XL22" i="4"/>
  <c r="XL23" i="4"/>
  <c r="XL20" i="4"/>
  <c r="XL9" i="4"/>
  <c r="XO5" i="4"/>
  <c r="XL25" i="4"/>
  <c r="XL11" i="4"/>
  <c r="XL14" i="4"/>
  <c r="XK17" i="4"/>
  <c r="XS4" i="4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E14" i="22" l="1"/>
  <c r="W14" i="22"/>
  <c r="X14" i="22"/>
  <c r="G27" i="19"/>
  <c r="XP24" i="4"/>
  <c r="XT24" i="4" s="1"/>
  <c r="XP10" i="4"/>
  <c r="XT10" i="4" s="1"/>
  <c r="XP23" i="4"/>
  <c r="XT23" i="4" s="1"/>
  <c r="N8" i="24"/>
  <c r="O8" i="24" s="1"/>
  <c r="F21" i="21"/>
  <c r="G21" i="21"/>
  <c r="F27" i="19"/>
  <c r="H15" i="23"/>
  <c r="A15" i="23" s="1" a="1"/>
  <c r="A15" i="23" s="1"/>
  <c r="A17" i="23" a="1"/>
  <c r="A17" i="23" s="1"/>
  <c r="E17" i="23"/>
  <c r="P17" i="23"/>
  <c r="H9" i="24"/>
  <c r="XP8" i="4"/>
  <c r="XT8" i="4" s="1"/>
  <c r="XP15" i="4"/>
  <c r="XT15" i="4" s="1"/>
  <c r="XH15" i="23"/>
  <c r="XL15" i="23" s="1"/>
  <c r="XH9" i="24"/>
  <c r="XL9" i="24" s="1"/>
  <c r="M9" i="24"/>
  <c r="CU15" i="23"/>
  <c r="XP18" i="4"/>
  <c r="XT18" i="4" s="1"/>
  <c r="XP20" i="4"/>
  <c r="XT20" i="4" s="1"/>
  <c r="XP19" i="4"/>
  <c r="XT19" i="4" s="1"/>
  <c r="XP25" i="4"/>
  <c r="XT25" i="4" s="1"/>
  <c r="XP21" i="4"/>
  <c r="XT21" i="4" s="1"/>
  <c r="XP22" i="4"/>
  <c r="XT22" i="4" s="1"/>
  <c r="XP9" i="4"/>
  <c r="XT9" i="4" s="1"/>
  <c r="XP16" i="4"/>
  <c r="XT16" i="4" s="1"/>
  <c r="CT9" i="24"/>
  <c r="N9" i="24" s="1"/>
  <c r="E9" i="24" s="1"/>
  <c r="CT15" i="23"/>
  <c r="XP12" i="4"/>
  <c r="XT12" i="4" s="1"/>
  <c r="XP14" i="4"/>
  <c r="XT14" i="4" s="1"/>
  <c r="XP7" i="4"/>
  <c r="XT7" i="4" s="1"/>
  <c r="XP5" i="4"/>
  <c r="XT5" i="4" s="1"/>
  <c r="XP6" i="4"/>
  <c r="XT6" i="4" s="1"/>
  <c r="XP11" i="4"/>
  <c r="XT11" i="4" s="1"/>
  <c r="XP17" i="4"/>
  <c r="XT17" i="4" s="1"/>
  <c r="XP4" i="4"/>
  <c r="XT4" i="4" s="1"/>
  <c r="P27" i="19"/>
  <c r="DF27" i="19" s="1"/>
  <c r="UF27" i="19"/>
  <c r="DC27" i="19"/>
  <c r="UL27" i="19"/>
  <c r="UK27" i="19"/>
  <c r="CZ27" i="19"/>
  <c r="UH27" i="19"/>
  <c r="UG27" i="19"/>
  <c r="N27" i="19"/>
  <c r="DE27" i="19" s="1"/>
  <c r="L27" i="19"/>
  <c r="J27" i="19"/>
  <c r="K27" i="19" s="1"/>
  <c r="UI27" i="19"/>
  <c r="UF21" i="21"/>
  <c r="UK21" i="21"/>
  <c r="CZ21" i="21"/>
  <c r="DC21" i="21"/>
  <c r="UI21" i="21"/>
  <c r="UH21" i="21"/>
  <c r="UG21" i="21"/>
  <c r="UL21" i="21"/>
  <c r="N21" i="21"/>
  <c r="L21" i="21"/>
  <c r="J21" i="21"/>
  <c r="P21" i="21"/>
  <c r="DF21" i="21" s="1"/>
  <c r="H27" i="19" l="1"/>
  <c r="P8" i="24"/>
  <c r="E8" i="24"/>
  <c r="I21" i="21"/>
  <c r="H21" i="21" s="1"/>
  <c r="A21" i="21" s="1" a="1"/>
  <c r="A21" i="21" s="1"/>
  <c r="I27" i="19"/>
  <c r="M27" i="19"/>
  <c r="Q27" i="19"/>
  <c r="N15" i="23"/>
  <c r="E15" i="23" s="1"/>
  <c r="P9" i="24"/>
  <c r="O9" i="24"/>
  <c r="O21" i="21"/>
  <c r="DE21" i="21"/>
  <c r="DD21" i="21"/>
  <c r="DD27" i="19"/>
  <c r="R27" i="19" s="1"/>
  <c r="T27" i="19" s="1"/>
  <c r="UJ27" i="19"/>
  <c r="UM27" i="19"/>
  <c r="O27" i="19"/>
  <c r="UJ21" i="21"/>
  <c r="UM21" i="21"/>
  <c r="K21" i="21"/>
  <c r="M21" i="21" s="1"/>
  <c r="Q21" i="21"/>
  <c r="P15" i="23" l="1"/>
  <c r="O15" i="23"/>
  <c r="E27" i="19"/>
  <c r="S27" i="19"/>
  <c r="R21" i="21"/>
  <c r="T21" i="21" s="1"/>
  <c r="S21" i="21" l="1"/>
  <c r="E21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G21" i="19" l="1"/>
  <c r="F21" i="19"/>
  <c r="UK21" i="19"/>
  <c r="UH21" i="19"/>
  <c r="P21" i="19"/>
  <c r="DF21" i="19" s="1"/>
  <c r="UF21" i="19"/>
  <c r="CZ21" i="19"/>
  <c r="DC21" i="19"/>
  <c r="UG21" i="19"/>
  <c r="UL21" i="19"/>
  <c r="N21" i="19"/>
  <c r="DE21" i="19" s="1"/>
  <c r="L21" i="19"/>
  <c r="UI21" i="19"/>
  <c r="J21" i="19"/>
  <c r="I21" i="19" l="1"/>
  <c r="H21" i="19" s="1"/>
  <c r="A21" i="19" s="1" a="1"/>
  <c r="A21" i="19" s="1"/>
  <c r="DD21" i="19"/>
  <c r="R21" i="19" s="1"/>
  <c r="T21" i="19" s="1"/>
  <c r="Q21" i="19"/>
  <c r="UJ21" i="19"/>
  <c r="O21" i="19"/>
  <c r="UM21" i="19"/>
  <c r="K21" i="19"/>
  <c r="M21" i="19" s="1"/>
  <c r="E21" i="19" l="1"/>
  <c r="S21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5" i="2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28" i="19"/>
  <c r="CW28" i="19"/>
  <c r="CX28" i="19"/>
  <c r="CY28" i="19"/>
  <c r="DA28" i="19"/>
  <c r="DB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30" i="19"/>
  <c r="CW30" i="19"/>
  <c r="CX30" i="19"/>
  <c r="CY30" i="19"/>
  <c r="DA30" i="19"/>
  <c r="DB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CQ18" i="4"/>
  <c r="CR18" i="4"/>
  <c r="CS18" i="4"/>
  <c r="CT18" i="4"/>
  <c r="CU18" i="4"/>
  <c r="CV18" i="4"/>
  <c r="CX18" i="4"/>
  <c r="CY18" i="4"/>
  <c r="CZ18" i="4"/>
  <c r="CQ16" i="4"/>
  <c r="CR16" i="4"/>
  <c r="CS16" i="4"/>
  <c r="CT16" i="4"/>
  <c r="CU16" i="4"/>
  <c r="CV16" i="4"/>
  <c r="CX16" i="4"/>
  <c r="CY16" i="4"/>
  <c r="CZ16" i="4"/>
  <c r="G12" i="21" l="1"/>
  <c r="G15" i="21"/>
  <c r="F15" i="21"/>
  <c r="F12" i="21"/>
  <c r="G30" i="19"/>
  <c r="G28" i="19"/>
  <c r="G22" i="19"/>
  <c r="G23" i="19"/>
  <c r="F30" i="19"/>
  <c r="F28" i="19"/>
  <c r="F22" i="19"/>
  <c r="F23" i="19"/>
  <c r="G7" i="27"/>
  <c r="F7" i="27"/>
  <c r="G14" i="27"/>
  <c r="F14" i="27"/>
  <c r="G11" i="27"/>
  <c r="F11" i="27"/>
  <c r="F18" i="4"/>
  <c r="I18" i="4"/>
  <c r="G22" i="4"/>
  <c r="F22" i="4"/>
  <c r="I22" i="4"/>
  <c r="G18" i="4"/>
  <c r="G16" i="4"/>
  <c r="F16" i="4"/>
  <c r="I16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2" i="4"/>
  <c r="S22" i="4" s="1"/>
  <c r="T22" i="4"/>
  <c r="U22" i="4" s="1"/>
  <c r="T18" i="4"/>
  <c r="U18" i="4" s="1"/>
  <c r="R18" i="4"/>
  <c r="S18" i="4" s="1"/>
  <c r="R16" i="4"/>
  <c r="S16" i="4" s="1"/>
  <c r="T16" i="4"/>
  <c r="U16" i="4" s="1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3" i="19"/>
  <c r="DF23" i="19" s="1"/>
  <c r="UK15" i="21"/>
  <c r="UF15" i="21"/>
  <c r="N12" i="21"/>
  <c r="DC15" i="21"/>
  <c r="P22" i="19"/>
  <c r="UK23" i="19"/>
  <c r="UF23" i="19"/>
  <c r="DC23" i="19"/>
  <c r="P7" i="27"/>
  <c r="DC11" i="27"/>
  <c r="XD10" i="24"/>
  <c r="XG10" i="24"/>
  <c r="XG14" i="23"/>
  <c r="CW16" i="4"/>
  <c r="DA16" i="4" s="1"/>
  <c r="CW22" i="4"/>
  <c r="DA22" i="4" s="1"/>
  <c r="CW18" i="4"/>
  <c r="DA18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5" i="21"/>
  <c r="UG15" i="21"/>
  <c r="P15" i="21"/>
  <c r="UL15" i="21"/>
  <c r="CZ15" i="21"/>
  <c r="I15" i="21" s="1"/>
  <c r="L15" i="21"/>
  <c r="N15" i="21"/>
  <c r="DE15" i="21" s="1"/>
  <c r="J15" i="21"/>
  <c r="K15" i="21" s="1"/>
  <c r="UI15" i="21"/>
  <c r="UH23" i="19"/>
  <c r="UG23" i="19"/>
  <c r="UL23" i="19"/>
  <c r="CZ23" i="19"/>
  <c r="L23" i="19"/>
  <c r="N23" i="19"/>
  <c r="DE23" i="19" s="1"/>
  <c r="J23" i="19"/>
  <c r="K23" i="19" s="1"/>
  <c r="UI23" i="19"/>
  <c r="UF22" i="19"/>
  <c r="UK28" i="19"/>
  <c r="UF28" i="19"/>
  <c r="UK30" i="19"/>
  <c r="UF30" i="19"/>
  <c r="DC22" i="19"/>
  <c r="UL22" i="19"/>
  <c r="N22" i="19"/>
  <c r="DE22" i="19" s="1"/>
  <c r="UK22" i="19"/>
  <c r="CZ22" i="19"/>
  <c r="UH22" i="19"/>
  <c r="UG22" i="19"/>
  <c r="L22" i="19"/>
  <c r="J22" i="19"/>
  <c r="K22" i="19" s="1"/>
  <c r="UI22" i="19"/>
  <c r="DC30" i="19"/>
  <c r="UH28" i="19"/>
  <c r="UG28" i="19"/>
  <c r="DC28" i="19"/>
  <c r="UL28" i="19"/>
  <c r="CZ28" i="19"/>
  <c r="P28" i="19"/>
  <c r="DF28" i="19" s="1"/>
  <c r="N28" i="19"/>
  <c r="L28" i="19"/>
  <c r="DD28" i="19" s="1"/>
  <c r="J28" i="19"/>
  <c r="K28" i="19" s="1"/>
  <c r="UI28" i="19"/>
  <c r="UH30" i="19"/>
  <c r="UG30" i="19"/>
  <c r="P30" i="19"/>
  <c r="UL30" i="19"/>
  <c r="CZ30" i="19"/>
  <c r="N30" i="19"/>
  <c r="L30" i="19"/>
  <c r="J30" i="19"/>
  <c r="K30" i="19" s="1"/>
  <c r="UI30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2" i="4"/>
  <c r="K22" i="4" s="1"/>
  <c r="P22" i="4"/>
  <c r="L22" i="4"/>
  <c r="M22" i="4" s="1"/>
  <c r="N22" i="4"/>
  <c r="P18" i="4"/>
  <c r="DC18" i="4" s="1"/>
  <c r="L18" i="4"/>
  <c r="M18" i="4" s="1"/>
  <c r="J18" i="4"/>
  <c r="K18" i="4" s="1"/>
  <c r="N18" i="4"/>
  <c r="N16" i="4"/>
  <c r="P16" i="4"/>
  <c r="DC16" i="4" s="1"/>
  <c r="L16" i="4"/>
  <c r="M16" i="4" s="1"/>
  <c r="J16" i="4"/>
  <c r="K16" i="4" s="1"/>
  <c r="M28" i="19" l="1"/>
  <c r="M11" i="27"/>
  <c r="M30" i="19"/>
  <c r="H10" i="24"/>
  <c r="M22" i="19"/>
  <c r="I30" i="19"/>
  <c r="H30" i="19" s="1"/>
  <c r="A30" i="19" s="1" a="1"/>
  <c r="A30" i="19" s="1"/>
  <c r="M7" i="27"/>
  <c r="I11" i="27"/>
  <c r="H11" i="27" s="1"/>
  <c r="DB18" i="4"/>
  <c r="V18" i="4" s="1"/>
  <c r="X18" i="4" s="1"/>
  <c r="I12" i="21"/>
  <c r="H12" i="21" s="1"/>
  <c r="M15" i="21"/>
  <c r="H15" i="21"/>
  <c r="I22" i="19"/>
  <c r="H22" i="19" s="1"/>
  <c r="A22" i="19" s="1" a="1"/>
  <c r="A22" i="19" s="1"/>
  <c r="I23" i="19"/>
  <c r="H23" i="19" s="1"/>
  <c r="A23" i="19" s="1" a="1"/>
  <c r="A23" i="19" s="1"/>
  <c r="I28" i="19"/>
  <c r="H28" i="19" s="1"/>
  <c r="A28" i="19" s="1" a="1"/>
  <c r="A28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8" i="4"/>
  <c r="A18" i="4" s="1" a="1"/>
  <c r="A18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0" i="23"/>
  <c r="A10" i="23" s="1" a="1"/>
  <c r="A10" i="23" s="1"/>
  <c r="H11" i="24"/>
  <c r="M23" i="19"/>
  <c r="M12" i="21"/>
  <c r="DD15" i="21"/>
  <c r="O12" i="21"/>
  <c r="DE12" i="21"/>
  <c r="R12" i="21" s="1"/>
  <c r="T12" i="21" s="1"/>
  <c r="Q15" i="21"/>
  <c r="DF15" i="21"/>
  <c r="DD23" i="19"/>
  <c r="R23" i="19" s="1"/>
  <c r="T23" i="19" s="1"/>
  <c r="DD30" i="19"/>
  <c r="Q22" i="19"/>
  <c r="DF22" i="19"/>
  <c r="O30" i="19"/>
  <c r="DE30" i="19"/>
  <c r="Q30" i="19"/>
  <c r="DF30" i="19"/>
  <c r="DD22" i="19"/>
  <c r="O28" i="19"/>
  <c r="DE28" i="19"/>
  <c r="R28" i="19" s="1"/>
  <c r="T28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2" i="4"/>
  <c r="DC22" i="4"/>
  <c r="O16" i="4"/>
  <c r="Q14" i="27"/>
  <c r="XH11" i="24"/>
  <c r="XL11" i="24" s="1"/>
  <c r="XH14" i="23"/>
  <c r="XL14" i="23" s="1"/>
  <c r="UM15" i="21"/>
  <c r="UJ15" i="21"/>
  <c r="Q23" i="19"/>
  <c r="UM23" i="19"/>
  <c r="O15" i="21"/>
  <c r="UJ28" i="19"/>
  <c r="UJ23" i="19"/>
  <c r="UM28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30" i="19"/>
  <c r="UM22" i="19"/>
  <c r="O22" i="19"/>
  <c r="O23" i="19"/>
  <c r="UJ30" i="19"/>
  <c r="UJ22" i="19"/>
  <c r="Q28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2" i="4"/>
  <c r="Q16" i="4"/>
  <c r="Q18" i="4"/>
  <c r="O18" i="4"/>
  <c r="N10" i="24" l="1"/>
  <c r="P10" i="24" s="1"/>
  <c r="N6" i="23"/>
  <c r="E6" i="23" s="1"/>
  <c r="N11" i="23"/>
  <c r="P11" i="23" s="1"/>
  <c r="R22" i="19"/>
  <c r="T22" i="19" s="1"/>
  <c r="R7" i="27"/>
  <c r="T7" i="27" s="1"/>
  <c r="R14" i="27"/>
  <c r="T14" i="27" s="1"/>
  <c r="R15" i="21"/>
  <c r="T15" i="21" s="1"/>
  <c r="E23" i="19"/>
  <c r="N11" i="24"/>
  <c r="N5" i="23"/>
  <c r="N14" i="23"/>
  <c r="V22" i="4"/>
  <c r="X22" i="4" s="1"/>
  <c r="E12" i="21"/>
  <c r="S12" i="21"/>
  <c r="R30" i="19"/>
  <c r="T30" i="19" s="1"/>
  <c r="S23" i="19"/>
  <c r="S28" i="19"/>
  <c r="E28" i="19"/>
  <c r="R11" i="27"/>
  <c r="T11" i="27" s="1"/>
  <c r="N10" i="23"/>
  <c r="P10" i="23" s="1"/>
  <c r="E16" i="4"/>
  <c r="W18" i="4"/>
  <c r="E18" i="4"/>
  <c r="W16" i="4"/>
  <c r="O6" i="23" l="1"/>
  <c r="E11" i="23"/>
  <c r="E10" i="24"/>
  <c r="O10" i="24"/>
  <c r="P6" i="23"/>
  <c r="O11" i="23"/>
  <c r="E15" i="21"/>
  <c r="E22" i="19"/>
  <c r="E30" i="19"/>
  <c r="E14" i="27"/>
  <c r="E7" i="27"/>
  <c r="S11" i="27"/>
  <c r="O11" i="24"/>
  <c r="P11" i="24"/>
  <c r="O14" i="23"/>
  <c r="P14" i="23"/>
  <c r="E5" i="23"/>
  <c r="P5" i="23"/>
  <c r="E22" i="4"/>
  <c r="S7" i="27"/>
  <c r="S22" i="19"/>
  <c r="E11" i="24"/>
  <c r="S15" i="21"/>
  <c r="S14" i="27"/>
  <c r="O5" i="23"/>
  <c r="E14" i="23"/>
  <c r="W22" i="4"/>
  <c r="S30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1" i="19"/>
  <c r="CW11" i="19"/>
  <c r="G11" i="19" s="1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4" i="4"/>
  <c r="CR14" i="4"/>
  <c r="CS14" i="4"/>
  <c r="CT14" i="4"/>
  <c r="CU14" i="4"/>
  <c r="CV14" i="4"/>
  <c r="CX14" i="4"/>
  <c r="CY14" i="4"/>
  <c r="CZ14" i="4"/>
  <c r="G5" i="21" l="1"/>
  <c r="G24" i="19"/>
  <c r="F5" i="21"/>
  <c r="F24" i="19"/>
  <c r="F11" i="19"/>
  <c r="G14" i="4"/>
  <c r="F14" i="4"/>
  <c r="I14" i="4"/>
  <c r="I10" i="22"/>
  <c r="F10" i="22"/>
  <c r="G10" i="22"/>
  <c r="T14" i="4"/>
  <c r="U14" i="4" s="1"/>
  <c r="R14" i="4"/>
  <c r="S14" i="4" s="1"/>
  <c r="R10" i="22"/>
  <c r="S10" i="22" s="1"/>
  <c r="T10" i="22"/>
  <c r="U10" i="22" s="1"/>
  <c r="UF5" i="21"/>
  <c r="DC5" i="21"/>
  <c r="N5" i="21"/>
  <c r="DE5" i="21" s="1"/>
  <c r="UI24" i="19"/>
  <c r="DC24" i="19"/>
  <c r="P11" i="19"/>
  <c r="P24" i="19"/>
  <c r="UF11" i="19"/>
  <c r="UK11" i="19"/>
  <c r="CW10" i="22"/>
  <c r="DA10" i="22" s="1"/>
  <c r="XO10" i="22"/>
  <c r="XL10" i="22"/>
  <c r="CW14" i="4"/>
  <c r="DA14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4" i="19"/>
  <c r="UG24" i="19"/>
  <c r="UL24" i="19"/>
  <c r="CZ24" i="19"/>
  <c r="UK24" i="19"/>
  <c r="L24" i="19"/>
  <c r="N24" i="19"/>
  <c r="DE24" i="19" s="1"/>
  <c r="J24" i="19"/>
  <c r="K24" i="19" s="1"/>
  <c r="UF24" i="19"/>
  <c r="UG11" i="19"/>
  <c r="UH11" i="19"/>
  <c r="DC11" i="19"/>
  <c r="UL11" i="19"/>
  <c r="CZ11" i="19"/>
  <c r="N11" i="19"/>
  <c r="DE11" i="19" s="1"/>
  <c r="L11" i="19"/>
  <c r="J11" i="19"/>
  <c r="K11" i="19" s="1"/>
  <c r="UI11" i="19"/>
  <c r="J10" i="22"/>
  <c r="K10" i="22" s="1"/>
  <c r="XS10" i="22"/>
  <c r="P10" i="22"/>
  <c r="L10" i="22"/>
  <c r="M10" i="22" s="1"/>
  <c r="N10" i="22"/>
  <c r="DB10" i="22" s="1"/>
  <c r="L14" i="4"/>
  <c r="M14" i="4" s="1"/>
  <c r="N14" i="4"/>
  <c r="P14" i="4"/>
  <c r="DC14" i="4" s="1"/>
  <c r="J14" i="4"/>
  <c r="H5" i="21" l="1"/>
  <c r="M5" i="21"/>
  <c r="M11" i="19"/>
  <c r="I11" i="19"/>
  <c r="H11" i="19" s="1"/>
  <c r="I24" i="19"/>
  <c r="H24" i="19" s="1"/>
  <c r="A24" i="19" s="1" a="1"/>
  <c r="A24" i="19" s="1"/>
  <c r="H10" i="22"/>
  <c r="DB14" i="4"/>
  <c r="V14" i="4" s="1"/>
  <c r="X14" i="4" s="1"/>
  <c r="H14" i="4"/>
  <c r="M24" i="19"/>
  <c r="DD24" i="19"/>
  <c r="Q24" i="19"/>
  <c r="DF24" i="19"/>
  <c r="Q11" i="19"/>
  <c r="DF11" i="19"/>
  <c r="DD11" i="19"/>
  <c r="Q10" i="22"/>
  <c r="DC10" i="22"/>
  <c r="O14" i="4"/>
  <c r="XP10" i="22"/>
  <c r="XT10" i="22" s="1"/>
  <c r="UJ5" i="21"/>
  <c r="O5" i="21"/>
  <c r="UM11" i="19"/>
  <c r="UM24" i="19"/>
  <c r="Q5" i="21"/>
  <c r="UJ11" i="19"/>
  <c r="UJ24" i="19"/>
  <c r="O24" i="19"/>
  <c r="UM5" i="21"/>
  <c r="R5" i="21"/>
  <c r="T5" i="21" s="1"/>
  <c r="O11" i="19"/>
  <c r="O10" i="22"/>
  <c r="Q14" i="4"/>
  <c r="K14" i="4"/>
  <c r="R24" i="19" l="1"/>
  <c r="T24" i="19" s="1"/>
  <c r="R11" i="19"/>
  <c r="T11" i="19" s="1"/>
  <c r="V10" i="22"/>
  <c r="X10" i="22" s="1"/>
  <c r="E5" i="21"/>
  <c r="S5" i="21"/>
  <c r="E14" i="4"/>
  <c r="W14" i="4"/>
  <c r="S24" i="19" l="1"/>
  <c r="E24" i="19"/>
  <c r="E11" i="19"/>
  <c r="S11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9" i="4"/>
  <c r="CR19" i="4"/>
  <c r="CS19" i="4"/>
  <c r="CT19" i="4"/>
  <c r="CU19" i="4"/>
  <c r="CV19" i="4"/>
  <c r="CX19" i="4"/>
  <c r="CY19" i="4"/>
  <c r="CZ19" i="4"/>
  <c r="CQ9" i="4"/>
  <c r="CR9" i="4"/>
  <c r="CS9" i="4"/>
  <c r="CT9" i="4"/>
  <c r="CU9" i="4"/>
  <c r="CV9" i="4"/>
  <c r="CX9" i="4"/>
  <c r="CY9" i="4"/>
  <c r="CZ9" i="4"/>
  <c r="G9" i="4" l="1"/>
  <c r="H15" i="27"/>
  <c r="A15" i="27" s="1" a="1"/>
  <c r="A15" i="27" s="1"/>
  <c r="F9" i="4"/>
  <c r="I9" i="4"/>
  <c r="F19" i="4"/>
  <c r="I19" i="4"/>
  <c r="G19" i="4"/>
  <c r="G5" i="26"/>
  <c r="F5" i="26"/>
  <c r="R9" i="4"/>
  <c r="S9" i="4" s="1"/>
  <c r="T9" i="4"/>
  <c r="U9" i="4" s="1"/>
  <c r="T19" i="4"/>
  <c r="U19" i="4" s="1"/>
  <c r="R19" i="4"/>
  <c r="S19" i="4" s="1"/>
  <c r="DD15" i="27"/>
  <c r="R15" i="27" s="1"/>
  <c r="T15" i="27" s="1"/>
  <c r="UM15" i="27"/>
  <c r="Q15" i="27"/>
  <c r="DC5" i="26"/>
  <c r="CW9" i="4"/>
  <c r="DA9" i="4" s="1"/>
  <c r="CW19" i="4"/>
  <c r="DA19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9" i="4"/>
  <c r="M19" i="4" s="1"/>
  <c r="P19" i="4"/>
  <c r="DC19" i="4" s="1"/>
  <c r="J19" i="4"/>
  <c r="K19" i="4" s="1"/>
  <c r="N19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9" i="4"/>
  <c r="V19" i="4" s="1"/>
  <c r="X19" i="4" s="1"/>
  <c r="H19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9" i="4"/>
  <c r="O19" i="4"/>
  <c r="Q9" i="4"/>
  <c r="E5" i="26" l="1"/>
  <c r="S5" i="26"/>
  <c r="E19" i="4"/>
  <c r="W19" i="4"/>
  <c r="W9" i="4"/>
  <c r="E9" i="4"/>
  <c r="CV16" i="21" l="1"/>
  <c r="CW16" i="21"/>
  <c r="CX16" i="21"/>
  <c r="CY16" i="21"/>
  <c r="DA16" i="21"/>
  <c r="DB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23" i="21"/>
  <c r="CW23" i="21"/>
  <c r="CX23" i="21"/>
  <c r="CY23" i="21"/>
  <c r="DA23" i="21"/>
  <c r="DB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UB23" i="21"/>
  <c r="UC23" i="21"/>
  <c r="UD23" i="21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23" i="21" l="1"/>
  <c r="G16" i="21"/>
  <c r="F23" i="21"/>
  <c r="F16" i="21"/>
  <c r="G17" i="19"/>
  <c r="F17" i="19"/>
  <c r="DC23" i="21"/>
  <c r="DC16" i="21"/>
  <c r="DC17" i="19"/>
  <c r="UK23" i="21"/>
  <c r="UI23" i="21"/>
  <c r="UK16" i="21"/>
  <c r="UI16" i="21"/>
  <c r="P16" i="21"/>
  <c r="DF16" i="21" s="1"/>
  <c r="P23" i="21"/>
  <c r="DF23" i="21" s="1"/>
  <c r="N16" i="21"/>
  <c r="UG16" i="21"/>
  <c r="UL16" i="21"/>
  <c r="UH16" i="21"/>
  <c r="L16" i="21"/>
  <c r="DD16" i="21" s="1"/>
  <c r="UF16" i="21"/>
  <c r="J16" i="21"/>
  <c r="K16" i="21" s="1"/>
  <c r="CZ16" i="21"/>
  <c r="I16" i="21" s="1"/>
  <c r="UG23" i="21"/>
  <c r="UL23" i="21"/>
  <c r="UH23" i="21"/>
  <c r="N23" i="21"/>
  <c r="L23" i="21"/>
  <c r="UF23" i="21"/>
  <c r="J23" i="21"/>
  <c r="K23" i="21" s="1"/>
  <c r="CZ23" i="21"/>
  <c r="I23" i="21" s="1"/>
  <c r="UF17" i="19"/>
  <c r="UL17" i="19"/>
  <c r="N17" i="19"/>
  <c r="UK17" i="19"/>
  <c r="CZ17" i="19"/>
  <c r="I17" i="19" s="1"/>
  <c r="UH17" i="19"/>
  <c r="UG17" i="19"/>
  <c r="L17" i="19"/>
  <c r="J17" i="19"/>
  <c r="K17" i="19" s="1"/>
  <c r="P17" i="19"/>
  <c r="DF17" i="19" s="1"/>
  <c r="UI17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6" i="21" l="1"/>
  <c r="H23" i="21"/>
  <c r="M16" i="21"/>
  <c r="H17" i="19"/>
  <c r="G10" i="27"/>
  <c r="F10" i="27"/>
  <c r="M23" i="21"/>
  <c r="M17" i="19"/>
  <c r="O16" i="21"/>
  <c r="DE16" i="21"/>
  <c r="R16" i="21" s="1"/>
  <c r="T16" i="21" s="1"/>
  <c r="O23" i="21"/>
  <c r="DE23" i="21"/>
  <c r="DD23" i="21"/>
  <c r="DD17" i="19"/>
  <c r="O17" i="19"/>
  <c r="DE17" i="19"/>
  <c r="UM23" i="21"/>
  <c r="UM16" i="21"/>
  <c r="UM17" i="19"/>
  <c r="DC10" i="27"/>
  <c r="Q23" i="21"/>
  <c r="UF10" i="27"/>
  <c r="P10" i="27"/>
  <c r="DF10" i="27" s="1"/>
  <c r="UJ23" i="21"/>
  <c r="Q16" i="21"/>
  <c r="UJ16" i="21"/>
  <c r="UJ17" i="19"/>
  <c r="Q17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7" i="19"/>
  <c r="T17" i="19" s="1"/>
  <c r="R23" i="21"/>
  <c r="T23" i="21" s="1"/>
  <c r="S16" i="21"/>
  <c r="E16" i="21"/>
  <c r="UJ10" i="27"/>
  <c r="E23" i="21" l="1"/>
  <c r="E17" i="19"/>
  <c r="S10" i="27"/>
  <c r="A16" i="21" a="1"/>
  <c r="A16" i="21" s="1"/>
  <c r="S23" i="21"/>
  <c r="S17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17" i="4" l="1"/>
  <c r="G9" i="23"/>
  <c r="G4" i="23"/>
  <c r="F17" i="4"/>
  <c r="I17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T17" i="4"/>
  <c r="U17" i="4" s="1"/>
  <c r="R17" i="4"/>
  <c r="S17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7" i="4"/>
  <c r="DA17" i="4" s="1"/>
  <c r="L17" i="4"/>
  <c r="M17" i="4" s="1"/>
  <c r="J17" i="4"/>
  <c r="K17" i="4" s="1"/>
  <c r="P17" i="4"/>
  <c r="DC17" i="4" s="1"/>
  <c r="N17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7" i="4" l="1"/>
  <c r="H9" i="23"/>
  <c r="A9" i="23" s="1" a="1"/>
  <c r="A9" i="23" s="1"/>
  <c r="H4" i="23"/>
  <c r="DB17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7" i="4"/>
  <c r="Q17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7" i="4" a="1"/>
  <c r="A17" i="4" s="1"/>
  <c r="N7" i="24"/>
  <c r="N4" i="23"/>
  <c r="P4" i="23" s="1"/>
  <c r="V17" i="4"/>
  <c r="X17" i="4" s="1"/>
  <c r="E9" i="23" l="1"/>
  <c r="O14" i="24"/>
  <c r="P14" i="24"/>
  <c r="O9" i="23"/>
  <c r="P15" i="24"/>
  <c r="E15" i="24"/>
  <c r="E7" i="24"/>
  <c r="P7" i="24"/>
  <c r="E17" i="4"/>
  <c r="O7" i="24"/>
  <c r="E4" i="23"/>
  <c r="O4" i="23"/>
  <c r="W17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4" i="21"/>
  <c r="CW24" i="21"/>
  <c r="CX24" i="21"/>
  <c r="CY24" i="21"/>
  <c r="DA24" i="21"/>
  <c r="DB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UB24" i="21"/>
  <c r="UC24" i="21"/>
  <c r="UD24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10" i="19"/>
  <c r="CW10" i="19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CV29" i="19"/>
  <c r="CW29" i="19"/>
  <c r="CX29" i="19"/>
  <c r="CY29" i="19"/>
  <c r="DA29" i="19"/>
  <c r="DB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2" i="26"/>
  <c r="CW12" i="26"/>
  <c r="CX12" i="26"/>
  <c r="CY12" i="26"/>
  <c r="DA12" i="26"/>
  <c r="DB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UB12" i="26"/>
  <c r="UC12" i="26"/>
  <c r="UD12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4" i="21"/>
  <c r="F11" i="21"/>
  <c r="F24" i="21"/>
  <c r="G29" i="19"/>
  <c r="G16" i="19"/>
  <c r="G10" i="19"/>
  <c r="F29" i="19"/>
  <c r="F16" i="19"/>
  <c r="F10" i="19"/>
  <c r="G13" i="27"/>
  <c r="G16" i="27"/>
  <c r="F13" i="27"/>
  <c r="F16" i="27"/>
  <c r="G12" i="26"/>
  <c r="F12" i="26"/>
  <c r="N7" i="23"/>
  <c r="P7" i="23" s="1"/>
  <c r="DC11" i="21"/>
  <c r="DC24" i="21"/>
  <c r="DC29" i="19"/>
  <c r="DC10" i="19"/>
  <c r="DC16" i="19"/>
  <c r="DC13" i="27"/>
  <c r="DC16" i="27"/>
  <c r="DC4" i="26"/>
  <c r="DC12" i="26"/>
  <c r="UK16" i="27"/>
  <c r="UK10" i="19"/>
  <c r="UF4" i="26"/>
  <c r="UK4" i="26"/>
  <c r="P24" i="21"/>
  <c r="UF24" i="21"/>
  <c r="UK16" i="19"/>
  <c r="UF16" i="19"/>
  <c r="CZ10" i="19"/>
  <c r="I10" i="19" s="1"/>
  <c r="UH16" i="27"/>
  <c r="UG16" i="27"/>
  <c r="P13" i="27"/>
  <c r="DF13" i="27" s="1"/>
  <c r="P12" i="26"/>
  <c r="UH24" i="21"/>
  <c r="UG24" i="21"/>
  <c r="UF11" i="21"/>
  <c r="N11" i="21"/>
  <c r="DE11" i="21" s="1"/>
  <c r="UK24" i="21"/>
  <c r="CZ24" i="21"/>
  <c r="I24" i="21" s="1"/>
  <c r="N24" i="21"/>
  <c r="DE24" i="21" s="1"/>
  <c r="L24" i="21"/>
  <c r="UL24" i="21"/>
  <c r="J24" i="21"/>
  <c r="K24" i="21" s="1"/>
  <c r="UI24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10" i="19"/>
  <c r="DE10" i="19" s="1"/>
  <c r="UF10" i="19"/>
  <c r="UL10" i="19"/>
  <c r="UH10" i="19"/>
  <c r="L10" i="19"/>
  <c r="UG10" i="19"/>
  <c r="J10" i="19"/>
  <c r="K10" i="19" s="1"/>
  <c r="P10" i="19"/>
  <c r="DF10" i="19" s="1"/>
  <c r="UI10" i="19"/>
  <c r="UH16" i="19"/>
  <c r="UG16" i="19"/>
  <c r="CZ16" i="19"/>
  <c r="L16" i="19"/>
  <c r="DD16" i="19" s="1"/>
  <c r="P16" i="19"/>
  <c r="N16" i="19"/>
  <c r="DE16" i="19" s="1"/>
  <c r="UL16" i="19"/>
  <c r="J16" i="19"/>
  <c r="K16" i="19" s="1"/>
  <c r="UI16" i="19"/>
  <c r="UF29" i="19"/>
  <c r="UH29" i="19"/>
  <c r="UG29" i="19"/>
  <c r="P29" i="19"/>
  <c r="N29" i="19"/>
  <c r="UK29" i="19"/>
  <c r="CZ29" i="19"/>
  <c r="L29" i="19"/>
  <c r="UL29" i="19"/>
  <c r="J29" i="19"/>
  <c r="K29" i="19" s="1"/>
  <c r="UI29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2" i="26"/>
  <c r="UF12" i="26"/>
  <c r="CZ12" i="26"/>
  <c r="L12" i="26"/>
  <c r="UH12" i="26"/>
  <c r="N12" i="26"/>
  <c r="DE12" i="26" s="1"/>
  <c r="UL12" i="26"/>
  <c r="J12" i="26"/>
  <c r="UI12" i="26"/>
  <c r="UG12" i="26"/>
  <c r="UH4" i="26"/>
  <c r="UG4" i="26"/>
  <c r="CZ4" i="26"/>
  <c r="UL4" i="26"/>
  <c r="UI4" i="26"/>
  <c r="M16" i="27" l="1"/>
  <c r="I11" i="21"/>
  <c r="I29" i="19"/>
  <c r="H29" i="19" s="1"/>
  <c r="I16" i="19"/>
  <c r="H16" i="19" s="1"/>
  <c r="H16" i="27"/>
  <c r="H24" i="21"/>
  <c r="H11" i="21"/>
  <c r="M29" i="19"/>
  <c r="H10" i="19"/>
  <c r="H13" i="27"/>
  <c r="E7" i="23"/>
  <c r="I12" i="26"/>
  <c r="H12" i="26" s="1"/>
  <c r="M11" i="21"/>
  <c r="M24" i="21"/>
  <c r="M13" i="27"/>
  <c r="M10" i="19"/>
  <c r="M16" i="19"/>
  <c r="O7" i="23"/>
  <c r="Q24" i="21"/>
  <c r="DF24" i="21"/>
  <c r="DD11" i="21"/>
  <c r="R11" i="21" s="1"/>
  <c r="T11" i="21" s="1"/>
  <c r="DD24" i="21"/>
  <c r="Q16" i="19"/>
  <c r="DF16" i="19"/>
  <c r="R16" i="19" s="1"/>
  <c r="T16" i="19" s="1"/>
  <c r="DD10" i="19"/>
  <c r="Q29" i="19"/>
  <c r="DF29" i="19"/>
  <c r="DD29" i="19"/>
  <c r="O29" i="19"/>
  <c r="DE29" i="19"/>
  <c r="DD16" i="27"/>
  <c r="DD12" i="26"/>
  <c r="Q12" i="26"/>
  <c r="DF12" i="26"/>
  <c r="UM29" i="19"/>
  <c r="UM16" i="27"/>
  <c r="UM12" i="26"/>
  <c r="UM24" i="21"/>
  <c r="UM11" i="21"/>
  <c r="UM10" i="19"/>
  <c r="UM16" i="19"/>
  <c r="UM13" i="27"/>
  <c r="UM4" i="26"/>
  <c r="UJ16" i="27"/>
  <c r="UJ24" i="21"/>
  <c r="UJ10" i="19"/>
  <c r="UJ13" i="27"/>
  <c r="O10" i="19"/>
  <c r="UJ16" i="19"/>
  <c r="UJ11" i="21"/>
  <c r="O11" i="21"/>
  <c r="UJ29" i="19"/>
  <c r="O13" i="27"/>
  <c r="Q13" i="27"/>
  <c r="O16" i="27"/>
  <c r="Q11" i="21"/>
  <c r="O24" i="21"/>
  <c r="Q10" i="19"/>
  <c r="O16" i="19"/>
  <c r="Q16" i="27"/>
  <c r="R13" i="27"/>
  <c r="T13" i="27" s="1"/>
  <c r="O12" i="26"/>
  <c r="UJ12" i="26"/>
  <c r="K12" i="26"/>
  <c r="M12" i="26" s="1"/>
  <c r="UJ4" i="26"/>
  <c r="A24" i="21" l="1" a="1"/>
  <c r="A24" i="21" s="1"/>
  <c r="R10" i="19"/>
  <c r="T10" i="19" s="1"/>
  <c r="R12" i="26"/>
  <c r="T12" i="26" s="1"/>
  <c r="R24" i="21"/>
  <c r="T24" i="21" s="1"/>
  <c r="R16" i="27"/>
  <c r="T16" i="27" s="1"/>
  <c r="E11" i="21"/>
  <c r="S11" i="21"/>
  <c r="E16" i="19"/>
  <c r="S16" i="19"/>
  <c r="R29" i="19"/>
  <c r="T29" i="19" s="1"/>
  <c r="S13" i="27"/>
  <c r="E13" i="27"/>
  <c r="E10" i="19" l="1"/>
  <c r="S16" i="27"/>
  <c r="S12" i="26"/>
  <c r="A29" i="19" a="1"/>
  <c r="A29" i="19" s="1"/>
  <c r="A16" i="27" a="1"/>
  <c r="A16" i="27" s="1"/>
  <c r="A12" i="26" a="1"/>
  <c r="A12" i="26" s="1"/>
  <c r="S24" i="21"/>
  <c r="E24" i="21"/>
  <c r="S10" i="19"/>
  <c r="E12" i="26"/>
  <c r="E16" i="27"/>
  <c r="E29" i="19"/>
  <c r="S29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5" i="22"/>
  <c r="F13" i="22"/>
  <c r="I13" i="22"/>
  <c r="I15" i="22"/>
  <c r="F15" i="22"/>
  <c r="R13" i="22"/>
  <c r="S13" i="22" s="1"/>
  <c r="T13" i="22"/>
  <c r="U13" i="22" s="1"/>
  <c r="R15" i="22"/>
  <c r="S15" i="22" s="1"/>
  <c r="T15" i="22"/>
  <c r="U15" i="22" s="1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F6" i="27" l="1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T7" i="4"/>
  <c r="U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A8" i="27" l="1" a="1"/>
  <c r="A8" i="27" s="1"/>
  <c r="A10" i="27" a="1"/>
  <c r="A10" i="27" s="1"/>
  <c r="F25" i="19"/>
  <c r="G25" i="19"/>
  <c r="A4" i="27" a="1"/>
  <c r="A4" i="27" s="1"/>
  <c r="A11" i="27" a="1"/>
  <c r="A11" i="27" s="1"/>
  <c r="A7" i="27" a="1"/>
  <c r="A7" i="27" s="1"/>
  <c r="A13" i="27" a="1"/>
  <c r="A13" i="27" s="1"/>
  <c r="DC25" i="19"/>
  <c r="A9" i="27" a="1"/>
  <c r="A9" i="27" s="1"/>
  <c r="A5" i="27" a="1"/>
  <c r="A5" i="27" s="1"/>
  <c r="A6" i="27" a="1"/>
  <c r="A6" i="27" s="1"/>
  <c r="A12" i="27" a="1"/>
  <c r="A12" i="27" s="1"/>
  <c r="UF25" i="19"/>
  <c r="P25" i="19"/>
  <c r="DF25" i="19" s="1"/>
  <c r="N25" i="19"/>
  <c r="DE25" i="19" s="1"/>
  <c r="UK25" i="19"/>
  <c r="CZ25" i="19"/>
  <c r="UH25" i="19"/>
  <c r="UL25" i="19"/>
  <c r="UG25" i="19"/>
  <c r="L25" i="19"/>
  <c r="DD25" i="19" s="1"/>
  <c r="J25" i="19"/>
  <c r="UI25" i="19"/>
  <c r="I25" i="19" l="1"/>
  <c r="H25" i="19" s="1"/>
  <c r="UM25" i="19"/>
  <c r="Q2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5" i="19"/>
  <c r="UJ25" i="19"/>
  <c r="K25" i="19"/>
  <c r="M25" i="19" s="1"/>
  <c r="R25" i="19" l="1"/>
  <c r="T25" i="19" s="1"/>
  <c r="S25" i="19" l="1"/>
  <c r="E25" i="19"/>
  <c r="CV26" i="19" l="1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G20" i="19" l="1"/>
  <c r="G26" i="19"/>
  <c r="F20" i="19"/>
  <c r="F26" i="19"/>
  <c r="DC20" i="19"/>
  <c r="DC26" i="19"/>
  <c r="UK26" i="19"/>
  <c r="UF26" i="19"/>
  <c r="P26" i="19"/>
  <c r="DF26" i="19" s="1"/>
  <c r="CZ26" i="19"/>
  <c r="I26" i="19" s="1"/>
  <c r="N26" i="19"/>
  <c r="DE26" i="19" s="1"/>
  <c r="UH26" i="19"/>
  <c r="UG26" i="19"/>
  <c r="UL26" i="19"/>
  <c r="L26" i="19"/>
  <c r="DD26" i="19" s="1"/>
  <c r="J26" i="19"/>
  <c r="UI26" i="19"/>
  <c r="UK20" i="19"/>
  <c r="UF20" i="19"/>
  <c r="P20" i="19"/>
  <c r="DF20" i="19" s="1"/>
  <c r="N20" i="19"/>
  <c r="DE20" i="19" s="1"/>
  <c r="CZ20" i="19"/>
  <c r="I20" i="19" s="1"/>
  <c r="UG20" i="19"/>
  <c r="UH20" i="19"/>
  <c r="UL20" i="19"/>
  <c r="L20" i="19"/>
  <c r="DD20" i="19" s="1"/>
  <c r="J20" i="19"/>
  <c r="K20" i="19" s="1"/>
  <c r="UI20" i="19"/>
  <c r="M20" i="19" l="1"/>
  <c r="H26" i="19"/>
  <c r="H20" i="19"/>
  <c r="UM26" i="19"/>
  <c r="UM20" i="19"/>
  <c r="Q26" i="19"/>
  <c r="O26" i="19"/>
  <c r="O20" i="19"/>
  <c r="R20" i="19"/>
  <c r="T20" i="19" s="1"/>
  <c r="Q20" i="19"/>
  <c r="UJ26" i="19"/>
  <c r="K26" i="19"/>
  <c r="M26" i="19" s="1"/>
  <c r="UJ20" i="19"/>
  <c r="A26" i="19" l="1" a="1"/>
  <c r="A26" i="19" s="1"/>
  <c r="S20" i="19"/>
  <c r="R26" i="19"/>
  <c r="T26" i="19" s="1"/>
  <c r="E20" i="19"/>
  <c r="S26" i="19" l="1"/>
  <c r="E26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CQ21" i="4"/>
  <c r="CR21" i="4"/>
  <c r="CS21" i="4"/>
  <c r="CT21" i="4"/>
  <c r="CU21" i="4"/>
  <c r="CV21" i="4"/>
  <c r="CX21" i="4"/>
  <c r="CY21" i="4"/>
  <c r="CZ21" i="4"/>
  <c r="G21" i="4" l="1"/>
  <c r="G17" i="22"/>
  <c r="F25" i="4"/>
  <c r="I25" i="4"/>
  <c r="I21" i="4"/>
  <c r="F21" i="4"/>
  <c r="H21" i="4" s="1"/>
  <c r="G25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1" i="4"/>
  <c r="S21" i="4" s="1"/>
  <c r="T21" i="4"/>
  <c r="U21" i="4" s="1"/>
  <c r="R25" i="4"/>
  <c r="S25" i="4" s="1"/>
  <c r="T25" i="4"/>
  <c r="U25" i="4" s="1"/>
  <c r="R7" i="22"/>
  <c r="S7" i="22" s="1"/>
  <c r="T7" i="22"/>
  <c r="U7" i="22" s="1"/>
  <c r="R17" i="22"/>
  <c r="S17" i="22" s="1"/>
  <c r="T17" i="22"/>
  <c r="U17" i="22" s="1"/>
  <c r="T9" i="22"/>
  <c r="U9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21" i="4"/>
  <c r="DA21" i="4" s="1"/>
  <c r="L25" i="4"/>
  <c r="M25" i="4" s="1"/>
  <c r="P25" i="4"/>
  <c r="DC25" i="4" s="1"/>
  <c r="N25" i="4"/>
  <c r="DB25" i="4" s="1"/>
  <c r="L21" i="4"/>
  <c r="M21" i="4" s="1"/>
  <c r="P21" i="4"/>
  <c r="DC21" i="4" s="1"/>
  <c r="N21" i="4"/>
  <c r="J21" i="4"/>
  <c r="K21" i="4" s="1"/>
  <c r="H17" i="22" l="1"/>
  <c r="A17" i="22" s="1" a="1"/>
  <c r="A17" i="22" s="1"/>
  <c r="DB21" i="4"/>
  <c r="V21" i="4" s="1"/>
  <c r="X21" i="4" s="1"/>
  <c r="DB17" i="22"/>
  <c r="DB9" i="22"/>
  <c r="H25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5" i="4"/>
  <c r="Q25" i="4"/>
  <c r="O21" i="4"/>
  <c r="Q21" i="4"/>
  <c r="A25" i="4" l="1" a="1"/>
  <c r="A25" i="4" s="1"/>
  <c r="N12" i="24"/>
  <c r="P12" i="24" s="1"/>
  <c r="N16" i="23"/>
  <c r="P16" i="23" s="1"/>
  <c r="V9" i="22"/>
  <c r="X9" i="22" s="1"/>
  <c r="V7" i="22"/>
  <c r="X7" i="22" s="1"/>
  <c r="V17" i="22"/>
  <c r="X17" i="22" s="1"/>
  <c r="E21" i="4"/>
  <c r="V25" i="4"/>
  <c r="X25" i="4" s="1"/>
  <c r="W21" i="4"/>
  <c r="W17" i="22" l="1"/>
  <c r="W7" i="22"/>
  <c r="W9" i="22"/>
  <c r="E12" i="24"/>
  <c r="O16" i="23"/>
  <c r="E16" i="23"/>
  <c r="O12" i="24"/>
  <c r="E9" i="22"/>
  <c r="E7" i="22"/>
  <c r="E17" i="22"/>
  <c r="W25" i="4"/>
  <c r="E25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2" i="19"/>
  <c r="CW12" i="19"/>
  <c r="CX12" i="19"/>
  <c r="CY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H6" i="4" l="1"/>
  <c r="G8" i="21"/>
  <c r="F8" i="21"/>
  <c r="G12" i="19"/>
  <c r="F12" i="19"/>
  <c r="CT6" i="24"/>
  <c r="CU6" i="24"/>
  <c r="DC8" i="21"/>
  <c r="DC12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2" i="19"/>
  <c r="UK12" i="19"/>
  <c r="P12" i="19"/>
  <c r="DF12" i="19" s="1"/>
  <c r="CZ12" i="19"/>
  <c r="I12" i="19" s="1"/>
  <c r="UH12" i="19"/>
  <c r="UG12" i="19"/>
  <c r="UL12" i="19"/>
  <c r="N12" i="19"/>
  <c r="DE12" i="19" s="1"/>
  <c r="L12" i="19"/>
  <c r="DD12" i="19" s="1"/>
  <c r="J12" i="19"/>
  <c r="K12" i="19" s="1"/>
  <c r="UI12" i="19"/>
  <c r="M12" i="19" l="1"/>
  <c r="H12" i="19"/>
  <c r="H8" i="21"/>
  <c r="UM8" i="21"/>
  <c r="UM12" i="19"/>
  <c r="Q12" i="19"/>
  <c r="O8" i="21"/>
  <c r="K8" i="21"/>
  <c r="M8" i="21" s="1"/>
  <c r="O12" i="19"/>
  <c r="UJ12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2" i="19"/>
  <c r="T12" i="19" s="1"/>
  <c r="S8" i="21" l="1"/>
  <c r="S12" i="19"/>
  <c r="E8" i="21"/>
  <c r="E12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T8" i="22"/>
  <c r="U8" i="22" s="1"/>
  <c r="R8" i="22"/>
  <c r="S8" i="22" s="1"/>
  <c r="R11" i="22"/>
  <c r="S11" i="22" s="1"/>
  <c r="T11" i="22"/>
  <c r="U11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2" i="22"/>
  <c r="S12" i="22" s="1"/>
  <c r="T12" i="22"/>
  <c r="U12" i="22" s="1"/>
  <c r="R5" i="22"/>
  <c r="S5" i="22" s="1"/>
  <c r="T5" i="22"/>
  <c r="U5" i="22" s="1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G8" i="4" l="1"/>
  <c r="F8" i="4"/>
  <c r="H8" i="4" s="1"/>
  <c r="I8" i="4"/>
  <c r="T8" i="4"/>
  <c r="U8" i="4" s="1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2" i="21" l="1"/>
  <c r="UC22" i="21"/>
  <c r="UB22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DB22" i="21"/>
  <c r="DA22" i="21"/>
  <c r="CY22" i="21"/>
  <c r="CX22" i="21"/>
  <c r="CW22" i="21"/>
  <c r="CV22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20" i="21"/>
  <c r="UC20" i="21"/>
  <c r="UB20" i="21"/>
  <c r="UA20" i="21"/>
  <c r="TZ20" i="21"/>
  <c r="TY20" i="21"/>
  <c r="TX20" i="21"/>
  <c r="TW20" i="21"/>
  <c r="TV20" i="21"/>
  <c r="TU20" i="21"/>
  <c r="TT20" i="21"/>
  <c r="TS20" i="21"/>
  <c r="TR20" i="21"/>
  <c r="TQ20" i="21"/>
  <c r="TP20" i="21"/>
  <c r="TO20" i="21"/>
  <c r="TN20" i="21"/>
  <c r="TM20" i="21"/>
  <c r="TL20" i="21"/>
  <c r="TK20" i="21"/>
  <c r="DB20" i="21"/>
  <c r="DA20" i="21"/>
  <c r="CY20" i="21"/>
  <c r="CX20" i="21"/>
  <c r="CW20" i="21"/>
  <c r="G20" i="21" s="1"/>
  <c r="CV20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4" i="21"/>
  <c r="UC14" i="21"/>
  <c r="UB14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DB14" i="21"/>
  <c r="DA14" i="21"/>
  <c r="CY14" i="21"/>
  <c r="CX14" i="21"/>
  <c r="CW14" i="21"/>
  <c r="CV14" i="21"/>
  <c r="UD17" i="21"/>
  <c r="UC17" i="21"/>
  <c r="UB17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DB17" i="21"/>
  <c r="DA17" i="21"/>
  <c r="CY17" i="21"/>
  <c r="CX17" i="21"/>
  <c r="CW17" i="21"/>
  <c r="CV17" i="21"/>
  <c r="CY5" i="19"/>
  <c r="CY15" i="19"/>
  <c r="CY8" i="19"/>
  <c r="CY13" i="19"/>
  <c r="CY7" i="19"/>
  <c r="CY14" i="19"/>
  <c r="CY4" i="19"/>
  <c r="CY6" i="19"/>
  <c r="CX6" i="19"/>
  <c r="CX4" i="19"/>
  <c r="CX14" i="19"/>
  <c r="CX7" i="19"/>
  <c r="CX13" i="19"/>
  <c r="CX8" i="19"/>
  <c r="CX15" i="19"/>
  <c r="CX5" i="19"/>
  <c r="CV13" i="19"/>
  <c r="CW13" i="19"/>
  <c r="DA13" i="19"/>
  <c r="DB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UB13" i="19"/>
  <c r="UC13" i="19"/>
  <c r="UD13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4" i="19"/>
  <c r="UC14" i="19"/>
  <c r="UB14" i="19"/>
  <c r="UA14" i="19"/>
  <c r="TZ14" i="19"/>
  <c r="TY14" i="19"/>
  <c r="TX14" i="19"/>
  <c r="TW14" i="19"/>
  <c r="TV14" i="19"/>
  <c r="TU14" i="19"/>
  <c r="TT14" i="19"/>
  <c r="TS14" i="19"/>
  <c r="TR14" i="19"/>
  <c r="TQ14" i="19"/>
  <c r="TP14" i="19"/>
  <c r="TO14" i="19"/>
  <c r="TN14" i="19"/>
  <c r="TM14" i="19"/>
  <c r="TL14" i="19"/>
  <c r="TK14" i="19"/>
  <c r="DB14" i="19"/>
  <c r="DA14" i="19"/>
  <c r="CW14" i="19"/>
  <c r="CV14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4" i="21" l="1"/>
  <c r="G10" i="21"/>
  <c r="F14" i="21"/>
  <c r="F10" i="21"/>
  <c r="F17" i="21"/>
  <c r="F7" i="21"/>
  <c r="F22" i="21"/>
  <c r="F4" i="21"/>
  <c r="F20" i="21"/>
  <c r="F9" i="21"/>
  <c r="F6" i="21"/>
  <c r="G9" i="21"/>
  <c r="G6" i="21"/>
  <c r="G17" i="21"/>
  <c r="G7" i="21"/>
  <c r="G22" i="21"/>
  <c r="G4" i="19"/>
  <c r="G5" i="19"/>
  <c r="F5" i="19"/>
  <c r="F14" i="19"/>
  <c r="F6" i="19"/>
  <c r="G14" i="19"/>
  <c r="G6" i="19"/>
  <c r="G15" i="19"/>
  <c r="G13" i="19"/>
  <c r="F15" i="19"/>
  <c r="F13" i="19"/>
  <c r="F7" i="19"/>
  <c r="F4" i="19"/>
  <c r="G7" i="19"/>
  <c r="G8" i="19"/>
  <c r="F8" i="19"/>
  <c r="DC14" i="21"/>
  <c r="DC17" i="21"/>
  <c r="DC9" i="21"/>
  <c r="DC7" i="21"/>
  <c r="DC10" i="21"/>
  <c r="DC20" i="21"/>
  <c r="DC4" i="21"/>
  <c r="DC6" i="21"/>
  <c r="DC22" i="21"/>
  <c r="DC14" i="19"/>
  <c r="DC6" i="19"/>
  <c r="DC5" i="19"/>
  <c r="DC15" i="19"/>
  <c r="DC8" i="19"/>
  <c r="DC7" i="19"/>
  <c r="DC4" i="19"/>
  <c r="DC13" i="19"/>
  <c r="CZ7" i="19"/>
  <c r="CZ13" i="19"/>
  <c r="CZ15" i="19"/>
  <c r="I15" i="19" s="1"/>
  <c r="CZ4" i="19"/>
  <c r="I4" i="19" s="1"/>
  <c r="P6" i="21"/>
  <c r="DF6" i="21" s="1"/>
  <c r="UF22" i="21"/>
  <c r="UK22" i="21"/>
  <c r="CZ6" i="21"/>
  <c r="UL22" i="21"/>
  <c r="L22" i="21"/>
  <c r="DD22" i="21" s="1"/>
  <c r="UH9" i="21"/>
  <c r="UF14" i="21"/>
  <c r="UK14" i="21"/>
  <c r="P4" i="21"/>
  <c r="DF4" i="21" s="1"/>
  <c r="UI20" i="21"/>
  <c r="L6" i="21"/>
  <c r="DD6" i="21" s="1"/>
  <c r="P20" i="21"/>
  <c r="DF20" i="21" s="1"/>
  <c r="P22" i="21"/>
  <c r="DF22" i="21" s="1"/>
  <c r="UH22" i="21"/>
  <c r="N17" i="21"/>
  <c r="DE17" i="21" s="1"/>
  <c r="UF4" i="21"/>
  <c r="UI9" i="21"/>
  <c r="CZ5" i="19"/>
  <c r="I5" i="19" s="1"/>
  <c r="CZ14" i="19"/>
  <c r="I14" i="19" s="1"/>
  <c r="UF7" i="21"/>
  <c r="P10" i="21"/>
  <c r="DF10" i="21" s="1"/>
  <c r="CZ10" i="21"/>
  <c r="P17" i="21"/>
  <c r="DF17" i="21" s="1"/>
  <c r="UF17" i="21"/>
  <c r="CZ14" i="21"/>
  <c r="I14" i="21" s="1"/>
  <c r="UI6" i="21"/>
  <c r="CZ22" i="21"/>
  <c r="UK20" i="21"/>
  <c r="CZ4" i="21"/>
  <c r="UG20" i="21"/>
  <c r="UH20" i="21"/>
  <c r="UL20" i="21"/>
  <c r="UH7" i="21"/>
  <c r="UL6" i="21"/>
  <c r="UH14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20" i="21"/>
  <c r="N22" i="21"/>
  <c r="DE22" i="21" s="1"/>
  <c r="UL17" i="21"/>
  <c r="N14" i="21"/>
  <c r="DE14" i="21" s="1"/>
  <c r="UK7" i="21"/>
  <c r="N10" i="21"/>
  <c r="DE10" i="21" s="1"/>
  <c r="UH10" i="21"/>
  <c r="UH6" i="21"/>
  <c r="UI22" i="21"/>
  <c r="UK17" i="21"/>
  <c r="UG4" i="21"/>
  <c r="UH4" i="21"/>
  <c r="CZ7" i="21"/>
  <c r="UL10" i="21"/>
  <c r="UH17" i="21"/>
  <c r="UI6" i="19"/>
  <c r="UI7" i="19"/>
  <c r="CZ8" i="19"/>
  <c r="UI13" i="19"/>
  <c r="UI4" i="19"/>
  <c r="UI5" i="19"/>
  <c r="UI15" i="19"/>
  <c r="UI14" i="19"/>
  <c r="UI8" i="19"/>
  <c r="CZ6" i="19"/>
  <c r="L14" i="21"/>
  <c r="DD14" i="21" s="1"/>
  <c r="UG10" i="21"/>
  <c r="UI14" i="21"/>
  <c r="UG7" i="21"/>
  <c r="UG17" i="21"/>
  <c r="UI4" i="21"/>
  <c r="UF9" i="21"/>
  <c r="J7" i="21"/>
  <c r="UI17" i="21"/>
  <c r="UI7" i="21"/>
  <c r="J10" i="21"/>
  <c r="UG22" i="21"/>
  <c r="L17" i="21"/>
  <c r="DD17" i="21" s="1"/>
  <c r="J14" i="21"/>
  <c r="J20" i="21"/>
  <c r="L20" i="21"/>
  <c r="DD20" i="21" s="1"/>
  <c r="UL14" i="21"/>
  <c r="UG9" i="21"/>
  <c r="J17" i="21"/>
  <c r="P14" i="21"/>
  <c r="DF14" i="21" s="1"/>
  <c r="CZ17" i="21"/>
  <c r="N4" i="21"/>
  <c r="DE4" i="21" s="1"/>
  <c r="L4" i="21"/>
  <c r="DD4" i="21" s="1"/>
  <c r="J4" i="21"/>
  <c r="CZ9" i="21"/>
  <c r="P7" i="21"/>
  <c r="DF7" i="21" s="1"/>
  <c r="UL4" i="21"/>
  <c r="UK4" i="21"/>
  <c r="UG14" i="21"/>
  <c r="UL9" i="21"/>
  <c r="L9" i="21"/>
  <c r="DD9" i="21" s="1"/>
  <c r="J9" i="21"/>
  <c r="UG6" i="21"/>
  <c r="UF10" i="21"/>
  <c r="UF20" i="21"/>
  <c r="J6" i="21"/>
  <c r="N20" i="21"/>
  <c r="DE20" i="21" s="1"/>
  <c r="J22" i="21"/>
  <c r="J6" i="19"/>
  <c r="N5" i="19"/>
  <c r="DE5" i="19" s="1"/>
  <c r="N6" i="19"/>
  <c r="DE6" i="19" s="1"/>
  <c r="N15" i="19"/>
  <c r="DE15" i="19" s="1"/>
  <c r="N14" i="19"/>
  <c r="DE14" i="19" s="1"/>
  <c r="N13" i="19"/>
  <c r="DE13" i="19" s="1"/>
  <c r="N7" i="19"/>
  <c r="DE7" i="19" s="1"/>
  <c r="N8" i="19"/>
  <c r="DE8" i="19" s="1"/>
  <c r="UK15" i="19"/>
  <c r="UH15" i="19"/>
  <c r="J5" i="19"/>
  <c r="K5" i="19" s="1"/>
  <c r="UF15" i="19"/>
  <c r="P8" i="19"/>
  <c r="DF8" i="19" s="1"/>
  <c r="UG8" i="19"/>
  <c r="UK5" i="19"/>
  <c r="P15" i="19"/>
  <c r="DF15" i="19" s="1"/>
  <c r="UH8" i="19"/>
  <c r="UG15" i="19"/>
  <c r="P13" i="19"/>
  <c r="DF13" i="19" s="1"/>
  <c r="UL5" i="19"/>
  <c r="UH5" i="19"/>
  <c r="UG5" i="19"/>
  <c r="UL15" i="19"/>
  <c r="J15" i="19"/>
  <c r="P5" i="19"/>
  <c r="DF5" i="19" s="1"/>
  <c r="UK8" i="19"/>
  <c r="UF8" i="19"/>
  <c r="UF5" i="19"/>
  <c r="UL8" i="19"/>
  <c r="UH13" i="19"/>
  <c r="UG13" i="19"/>
  <c r="UK13" i="19"/>
  <c r="UF13" i="19"/>
  <c r="L13" i="19"/>
  <c r="DD13" i="19" s="1"/>
  <c r="L8" i="19"/>
  <c r="DD8" i="19" s="1"/>
  <c r="J13" i="19"/>
  <c r="UL13" i="19"/>
  <c r="L15" i="19"/>
  <c r="DD15" i="19" s="1"/>
  <c r="J8" i="19"/>
  <c r="L5" i="19"/>
  <c r="DD5" i="19" s="1"/>
  <c r="UL7" i="19"/>
  <c r="UK7" i="19"/>
  <c r="P14" i="19"/>
  <c r="DF14" i="19" s="1"/>
  <c r="UF4" i="19"/>
  <c r="UK6" i="19"/>
  <c r="L6" i="19"/>
  <c r="DD6" i="19" s="1"/>
  <c r="UF14" i="19"/>
  <c r="UL4" i="19"/>
  <c r="P6" i="19"/>
  <c r="DF6" i="19" s="1"/>
  <c r="UG14" i="19"/>
  <c r="UL6" i="19"/>
  <c r="UL14" i="19"/>
  <c r="L7" i="19"/>
  <c r="DD7" i="19" s="1"/>
  <c r="UG4" i="19"/>
  <c r="UH4" i="19"/>
  <c r="UK14" i="19"/>
  <c r="P7" i="19"/>
  <c r="DF7" i="19" s="1"/>
  <c r="UF6" i="19"/>
  <c r="J7" i="19"/>
  <c r="UF7" i="19"/>
  <c r="UG6" i="19"/>
  <c r="UH6" i="19"/>
  <c r="J14" i="19"/>
  <c r="UG7" i="19"/>
  <c r="UH7" i="19"/>
  <c r="UH14" i="19"/>
  <c r="UK4" i="19"/>
  <c r="L14" i="19"/>
  <c r="DD14" i="19" s="1"/>
  <c r="H5" i="19" l="1"/>
  <c r="I4" i="21"/>
  <c r="I6" i="19"/>
  <c r="H6" i="19" s="1"/>
  <c r="H7" i="21"/>
  <c r="I10" i="21"/>
  <c r="H10" i="21" s="1"/>
  <c r="I20" i="21"/>
  <c r="I7" i="21"/>
  <c r="I17" i="21"/>
  <c r="H17" i="21" s="1"/>
  <c r="I9" i="21"/>
  <c r="H9" i="21" s="1"/>
  <c r="H4" i="21"/>
  <c r="H14" i="21"/>
  <c r="I22" i="21"/>
  <c r="H22" i="21" s="1"/>
  <c r="H20" i="21"/>
  <c r="I6" i="21"/>
  <c r="H6" i="21" s="1"/>
  <c r="I7" i="19"/>
  <c r="H7" i="19" s="1"/>
  <c r="I8" i="19"/>
  <c r="H8" i="19" s="1"/>
  <c r="I13" i="19"/>
  <c r="H13" i="19" s="1"/>
  <c r="H15" i="19"/>
  <c r="H14" i="19"/>
  <c r="H4" i="19"/>
  <c r="M5" i="19"/>
  <c r="UM6" i="21"/>
  <c r="UM14" i="21"/>
  <c r="UM7" i="19"/>
  <c r="UM17" i="21"/>
  <c r="UM5" i="19"/>
  <c r="UM4" i="21"/>
  <c r="UM20" i="21"/>
  <c r="UM22" i="21"/>
  <c r="UM7" i="21"/>
  <c r="UM9" i="21"/>
  <c r="UM10" i="21"/>
  <c r="UM8" i="19"/>
  <c r="UM6" i="19"/>
  <c r="UM13" i="19"/>
  <c r="UM14" i="19"/>
  <c r="UM4" i="19"/>
  <c r="UM15" i="19"/>
  <c r="O20" i="21"/>
  <c r="O4" i="21"/>
  <c r="O14" i="21"/>
  <c r="O6" i="21"/>
  <c r="O7" i="21"/>
  <c r="K10" i="21"/>
  <c r="M10" i="21" s="1"/>
  <c r="O22" i="21"/>
  <c r="O17" i="21"/>
  <c r="O9" i="21"/>
  <c r="O10" i="21"/>
  <c r="O7" i="19"/>
  <c r="O13" i="19"/>
  <c r="R13" i="19"/>
  <c r="T13" i="19" s="1"/>
  <c r="O6" i="19"/>
  <c r="O5" i="19"/>
  <c r="O14" i="19"/>
  <c r="O15" i="19"/>
  <c r="O8" i="19"/>
  <c r="UJ22" i="21"/>
  <c r="Q10" i="21"/>
  <c r="Q22" i="21"/>
  <c r="Q4" i="21"/>
  <c r="Q6" i="21"/>
  <c r="R7" i="21"/>
  <c r="T7" i="21" s="1"/>
  <c r="R20" i="21"/>
  <c r="T20" i="21" s="1"/>
  <c r="Q9" i="21"/>
  <c r="Q17" i="21"/>
  <c r="R10" i="21"/>
  <c r="T10" i="21" s="1"/>
  <c r="Q14" i="19"/>
  <c r="Q15" i="19"/>
  <c r="Q5" i="19"/>
  <c r="Q8" i="19"/>
  <c r="Q7" i="19"/>
  <c r="UJ10" i="21"/>
  <c r="UJ20" i="21"/>
  <c r="UJ5" i="19"/>
  <c r="UJ7" i="19"/>
  <c r="UJ4" i="21"/>
  <c r="UJ17" i="21"/>
  <c r="Q20" i="21"/>
  <c r="K14" i="21"/>
  <c r="M14" i="21" s="1"/>
  <c r="K7" i="21"/>
  <c r="M7" i="21" s="1"/>
  <c r="K20" i="21"/>
  <c r="M20" i="21" s="1"/>
  <c r="K7" i="19"/>
  <c r="M7" i="19" s="1"/>
  <c r="K14" i="19"/>
  <c r="M14" i="19" s="1"/>
  <c r="K15" i="19"/>
  <c r="M15" i="19" s="1"/>
  <c r="UJ7" i="21"/>
  <c r="UJ13" i="19"/>
  <c r="UJ4" i="19"/>
  <c r="UJ14" i="19"/>
  <c r="UJ8" i="19"/>
  <c r="UJ6" i="19"/>
  <c r="UJ15" i="19"/>
  <c r="K4" i="21"/>
  <c r="M4" i="21" s="1"/>
  <c r="UJ14" i="21"/>
  <c r="UJ6" i="21"/>
  <c r="K9" i="21"/>
  <c r="M9" i="21" s="1"/>
  <c r="Q7" i="21"/>
  <c r="UJ9" i="21"/>
  <c r="K22" i="21"/>
  <c r="M22" i="21" s="1"/>
  <c r="Q14" i="21"/>
  <c r="K6" i="21"/>
  <c r="M6" i="21" s="1"/>
  <c r="K17" i="21"/>
  <c r="M17" i="21" s="1"/>
  <c r="Q13" i="19"/>
  <c r="K13" i="19"/>
  <c r="M13" i="19" s="1"/>
  <c r="K8" i="19"/>
  <c r="M8" i="19" s="1"/>
  <c r="Q6" i="19"/>
  <c r="K6" i="19"/>
  <c r="M6" i="19" s="1"/>
  <c r="S7" i="21" l="1"/>
  <c r="S10" i="21"/>
  <c r="S20" i="21"/>
  <c r="S13" i="19"/>
  <c r="E10" i="21"/>
  <c r="E20" i="21"/>
  <c r="E7" i="21"/>
  <c r="R14" i="21"/>
  <c r="T14" i="21" s="1"/>
  <c r="R6" i="21"/>
  <c r="T6" i="21" s="1"/>
  <c r="R17" i="21"/>
  <c r="T17" i="21" s="1"/>
  <c r="R6" i="19"/>
  <c r="T6" i="19" s="1"/>
  <c r="R22" i="21"/>
  <c r="T22" i="21" s="1"/>
  <c r="R9" i="21"/>
  <c r="T9" i="21" s="1"/>
  <c r="R4" i="21"/>
  <c r="T4" i="21" s="1"/>
  <c r="E13" i="19"/>
  <c r="R8" i="19"/>
  <c r="T8" i="19" s="1"/>
  <c r="R15" i="19"/>
  <c r="T15" i="19" s="1"/>
  <c r="R5" i="19"/>
  <c r="T5" i="19" s="1"/>
  <c r="R14" i="19"/>
  <c r="T14" i="19" s="1"/>
  <c r="R7" i="19"/>
  <c r="T7" i="19" s="1"/>
  <c r="A20" i="21" l="1" a="1"/>
  <c r="A20" i="21" s="1"/>
  <c r="S17" i="21"/>
  <c r="S14" i="21"/>
  <c r="E4" i="21"/>
  <c r="S4" i="21"/>
  <c r="S9" i="21"/>
  <c r="S6" i="21"/>
  <c r="S22" i="21"/>
  <c r="S5" i="19"/>
  <c r="S14" i="19"/>
  <c r="E15" i="19"/>
  <c r="S15" i="19"/>
  <c r="S8" i="19"/>
  <c r="S6" i="19"/>
  <c r="E7" i="19"/>
  <c r="S7" i="19"/>
  <c r="E17" i="21"/>
  <c r="E6" i="21"/>
  <c r="E14" i="21"/>
  <c r="E22" i="21"/>
  <c r="E9" i="21"/>
  <c r="E6" i="19"/>
  <c r="E8" i="19"/>
  <c r="E14" i="19"/>
  <c r="E5" i="19"/>
  <c r="A13" i="21" l="1" a="1"/>
  <c r="A13" i="21" s="1"/>
  <c r="A12" i="21" a="1"/>
  <c r="A12" i="21" s="1"/>
  <c r="A15" i="21" a="1"/>
  <c r="A15" i="21" s="1"/>
  <c r="A11" i="21" a="1"/>
  <c r="A11" i="21" s="1"/>
  <c r="A5" i="21" a="1"/>
  <c r="A5" i="21" s="1"/>
  <c r="A23" i="21" a="1"/>
  <c r="A23" i="21" s="1"/>
  <c r="A10" i="21" a="1"/>
  <c r="A10" i="21" s="1"/>
  <c r="A6" i="21" a="1"/>
  <c r="A6" i="21" s="1"/>
  <c r="A4" i="21" a="1"/>
  <c r="A4" i="21" s="1"/>
  <c r="A14" i="21" a="1"/>
  <c r="A14" i="21" s="1"/>
  <c r="A22" i="21" a="1"/>
  <c r="A22" i="21" s="1"/>
  <c r="A9" i="21" a="1"/>
  <c r="A9" i="21" s="1"/>
  <c r="A8" i="21" a="1"/>
  <c r="A8" i="21" s="1"/>
  <c r="A17" i="21" a="1"/>
  <c r="A17" i="21" s="1"/>
  <c r="A7" i="21" a="1"/>
  <c r="A7" i="21" s="1"/>
  <c r="CY12" i="4"/>
  <c r="CY4" i="4"/>
  <c r="CY15" i="4"/>
  <c r="CY23" i="4"/>
  <c r="CY24" i="4"/>
  <c r="CY11" i="4"/>
  <c r="CY20" i="4"/>
  <c r="CY10" i="4"/>
  <c r="CY5" i="4"/>
  <c r="CX5" i="4"/>
  <c r="CU5" i="4"/>
  <c r="CU4" i="4"/>
  <c r="CU15" i="4"/>
  <c r="CU23" i="4"/>
  <c r="CU24" i="4"/>
  <c r="CU11" i="4"/>
  <c r="CU20" i="4"/>
  <c r="CU10" i="4"/>
  <c r="CU12" i="4"/>
  <c r="CT12" i="4"/>
  <c r="CR5" i="4"/>
  <c r="CR4" i="4"/>
  <c r="CR15" i="4"/>
  <c r="CR23" i="4"/>
  <c r="CR24" i="4"/>
  <c r="CR11" i="4"/>
  <c r="CR20" i="4"/>
  <c r="CR10" i="4"/>
  <c r="CR12" i="4"/>
  <c r="CQ12" i="4"/>
  <c r="CQ5" i="4"/>
  <c r="CQ4" i="4"/>
  <c r="CQ15" i="4"/>
  <c r="CQ23" i="4"/>
  <c r="CQ24" i="4"/>
  <c r="CQ11" i="4"/>
  <c r="CQ20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G10" i="4" l="1"/>
  <c r="I10" i="4"/>
  <c r="F10" i="4"/>
  <c r="R10" i="4"/>
  <c r="S10" i="4" s="1"/>
  <c r="T10" i="4"/>
  <c r="U10" i="4" s="1"/>
  <c r="N10" i="4"/>
  <c r="DB10" i="4" s="1"/>
  <c r="L10" i="4"/>
  <c r="J10" i="4"/>
  <c r="CW10" i="4"/>
  <c r="DA10" i="4" s="1"/>
  <c r="P10" i="4"/>
  <c r="DC10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G23" i="4" l="1"/>
  <c r="F23" i="4"/>
  <c r="I23" i="4"/>
  <c r="G20" i="4"/>
  <c r="I20" i="4"/>
  <c r="F20" i="4"/>
  <c r="H10" i="4"/>
  <c r="R20" i="4"/>
  <c r="S20" i="4" s="1"/>
  <c r="T20" i="4"/>
  <c r="U20" i="4" s="1"/>
  <c r="R23" i="4"/>
  <c r="S23" i="4" s="1"/>
  <c r="T23" i="4"/>
  <c r="U23" i="4" s="1"/>
  <c r="O10" i="4"/>
  <c r="V10" i="4"/>
  <c r="X10" i="4" s="1"/>
  <c r="N23" i="4"/>
  <c r="DB23" i="4" s="1"/>
  <c r="N20" i="4"/>
  <c r="DB20" i="4" s="1"/>
  <c r="K10" i="4"/>
  <c r="L23" i="4"/>
  <c r="J20" i="4"/>
  <c r="K20" i="4" s="1"/>
  <c r="J23" i="4"/>
  <c r="L20" i="4"/>
  <c r="Q20" i="4"/>
  <c r="Q23" i="4"/>
  <c r="M10" i="4"/>
  <c r="Q10" i="4"/>
  <c r="CW23" i="4"/>
  <c r="DA23" i="4" s="1"/>
  <c r="CW20" i="4"/>
  <c r="DA20" i="4" s="1"/>
  <c r="H20" i="4" l="1"/>
  <c r="A20" i="4" s="1" a="1"/>
  <c r="A20" i="4" s="1"/>
  <c r="H23" i="4"/>
  <c r="O20" i="4"/>
  <c r="V20" i="4"/>
  <c r="X20" i="4" s="1"/>
  <c r="O23" i="4"/>
  <c r="V23" i="4"/>
  <c r="X23" i="4" s="1"/>
  <c r="W10" i="4"/>
  <c r="K23" i="4"/>
  <c r="M20" i="4"/>
  <c r="M23" i="4"/>
  <c r="A23" i="4" l="1" a="1"/>
  <c r="A23" i="4" s="1"/>
  <c r="W23" i="4"/>
  <c r="W20" i="4"/>
  <c r="E10" i="4" l="1"/>
  <c r="E20" i="4"/>
  <c r="E23" i="4" l="1"/>
  <c r="CS4" i="4"/>
  <c r="CT4" i="4"/>
  <c r="CV4" i="4"/>
  <c r="CX4" i="4"/>
  <c r="CZ4" i="4"/>
  <c r="P4" i="4" s="1"/>
  <c r="DC4" i="4" s="1"/>
  <c r="CS15" i="4"/>
  <c r="CT15" i="4"/>
  <c r="CV15" i="4"/>
  <c r="CX15" i="4"/>
  <c r="CZ15" i="4"/>
  <c r="P15" i="4" s="1"/>
  <c r="DC15" i="4" s="1"/>
  <c r="CS5" i="4"/>
  <c r="CT5" i="4"/>
  <c r="CV5" i="4"/>
  <c r="CZ5" i="4"/>
  <c r="P5" i="4" s="1"/>
  <c r="DC5" i="4" s="1"/>
  <c r="CS24" i="4"/>
  <c r="CT24" i="4"/>
  <c r="CV24" i="4"/>
  <c r="CX24" i="4"/>
  <c r="CZ24" i="4"/>
  <c r="P24" i="4" s="1"/>
  <c r="DC24" i="4" s="1"/>
  <c r="CS11" i="4"/>
  <c r="CT11" i="4"/>
  <c r="CV11" i="4"/>
  <c r="CX11" i="4"/>
  <c r="CZ11" i="4"/>
  <c r="P11" i="4" s="1"/>
  <c r="DC11" i="4" s="1"/>
  <c r="CV12" i="4"/>
  <c r="CS12" i="4"/>
  <c r="G15" i="4" l="1"/>
  <c r="F15" i="4"/>
  <c r="I15" i="4"/>
  <c r="G5" i="4"/>
  <c r="F5" i="4"/>
  <c r="I5" i="4"/>
  <c r="G24" i="4"/>
  <c r="F24" i="4"/>
  <c r="I24" i="4"/>
  <c r="G11" i="4"/>
  <c r="F11" i="4"/>
  <c r="I11" i="4"/>
  <c r="G4" i="4"/>
  <c r="I4" i="4"/>
  <c r="F4" i="4"/>
  <c r="T15" i="4"/>
  <c r="U15" i="4" s="1"/>
  <c r="R15" i="4"/>
  <c r="S15" i="4" s="1"/>
  <c r="T4" i="4"/>
  <c r="U4" i="4" s="1"/>
  <c r="R4" i="4"/>
  <c r="S4" i="4" s="1"/>
  <c r="R11" i="4"/>
  <c r="S11" i="4" s="1"/>
  <c r="T11" i="4"/>
  <c r="U11" i="4" s="1"/>
  <c r="T5" i="4"/>
  <c r="U5" i="4" s="1"/>
  <c r="R5" i="4"/>
  <c r="S5" i="4" s="1"/>
  <c r="T24" i="4"/>
  <c r="U24" i="4" s="1"/>
  <c r="R24" i="4"/>
  <c r="S24" i="4" s="1"/>
  <c r="L12" i="4"/>
  <c r="N4" i="4"/>
  <c r="DB4" i="4" s="1"/>
  <c r="N11" i="4"/>
  <c r="DB11" i="4" s="1"/>
  <c r="N12" i="4"/>
  <c r="DB12" i="4" s="1"/>
  <c r="N24" i="4"/>
  <c r="DB24" i="4" s="1"/>
  <c r="N15" i="4"/>
  <c r="DB15" i="4" s="1"/>
  <c r="L5" i="4"/>
  <c r="M5" i="4" s="1"/>
  <c r="N5" i="4"/>
  <c r="DB5" i="4" s="1"/>
  <c r="J11" i="4"/>
  <c r="K11" i="4" s="1"/>
  <c r="L11" i="4"/>
  <c r="J12" i="4"/>
  <c r="L24" i="4"/>
  <c r="J24" i="4"/>
  <c r="K24" i="4" s="1"/>
  <c r="L15" i="4"/>
  <c r="J15" i="4"/>
  <c r="L4" i="4"/>
  <c r="J4" i="4"/>
  <c r="K4" i="4" s="1"/>
  <c r="J5" i="4"/>
  <c r="K5" i="4" s="1"/>
  <c r="Q11" i="4"/>
  <c r="Q24" i="4"/>
  <c r="Q5" i="4"/>
  <c r="Q4" i="4"/>
  <c r="Q15" i="4"/>
  <c r="CW24" i="4"/>
  <c r="DA24" i="4" s="1"/>
  <c r="CW15" i="4"/>
  <c r="DA15" i="4" s="1"/>
  <c r="CW4" i="4"/>
  <c r="DA4" i="4" s="1"/>
  <c r="CW12" i="4"/>
  <c r="CW5" i="4"/>
  <c r="DA5" i="4" s="1"/>
  <c r="CW11" i="4"/>
  <c r="DA11" i="4" s="1"/>
  <c r="H11" i="4" l="1"/>
  <c r="H5" i="4"/>
  <c r="H24" i="4"/>
  <c r="A24" i="4" s="1" a="1"/>
  <c r="A24" i="4" s="1"/>
  <c r="H4" i="4"/>
  <c r="H15" i="4"/>
  <c r="O5" i="4"/>
  <c r="O11" i="4"/>
  <c r="V11" i="4"/>
  <c r="X11" i="4" s="1"/>
  <c r="O4" i="4"/>
  <c r="V4" i="4"/>
  <c r="X4" i="4" s="1"/>
  <c r="O15" i="4"/>
  <c r="V15" i="4"/>
  <c r="X15" i="4" s="1"/>
  <c r="O24" i="4"/>
  <c r="V24" i="4"/>
  <c r="X24" i="4" s="1"/>
  <c r="O12" i="4"/>
  <c r="K15" i="4"/>
  <c r="M11" i="4"/>
  <c r="M12" i="4"/>
  <c r="M15" i="4"/>
  <c r="M4" i="4"/>
  <c r="M24" i="4"/>
  <c r="K12" i="4"/>
  <c r="CZ12" i="4"/>
  <c r="G12" i="4" s="1"/>
  <c r="CX12" i="4"/>
  <c r="F12" i="4" l="1"/>
  <c r="H12" i="4" s="1"/>
  <c r="I12" i="4"/>
  <c r="R12" i="4"/>
  <c r="S12" i="4" s="1"/>
  <c r="T12" i="4"/>
  <c r="U12" i="4" s="1"/>
  <c r="W11" i="4"/>
  <c r="W4" i="4"/>
  <c r="W24" i="4"/>
  <c r="W15" i="4"/>
  <c r="P12" i="4"/>
  <c r="DC12" i="4" s="1"/>
  <c r="DA12" i="4"/>
  <c r="V12" i="4" l="1"/>
  <c r="X12" i="4" s="1"/>
  <c r="Q12" i="4"/>
  <c r="W12" i="4" l="1"/>
  <c r="E11" i="4"/>
  <c r="E24" i="4" l="1"/>
  <c r="E12" i="4" l="1"/>
  <c r="E15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4" i="4" a="1"/>
  <c r="A14" i="4" s="1"/>
  <c r="A9" i="4" a="1"/>
  <c r="A9" i="4" s="1"/>
  <c r="A19" i="4" a="1"/>
  <c r="A19" i="4" s="1"/>
  <c r="A6" i="4" a="1"/>
  <c r="A6" i="4" s="1"/>
  <c r="A21" i="4" a="1"/>
  <c r="A21" i="4" s="1"/>
  <c r="A12" i="4" a="1"/>
  <c r="A12" i="4" s="1"/>
  <c r="A7" i="4" a="1"/>
  <c r="A7" i="4" s="1"/>
  <c r="A15" i="4" a="1"/>
  <c r="A15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S4" i="19"/>
  <c r="A9" i="19" l="1" a="1"/>
  <c r="A9" i="19" s="1"/>
  <c r="A19" i="19" a="1"/>
  <c r="A19" i="19" s="1"/>
  <c r="A16" i="19" a="1"/>
  <c r="A16" i="19" s="1"/>
  <c r="A18" i="19" a="1"/>
  <c r="A18" i="19" s="1"/>
  <c r="A27" i="19" a="1"/>
  <c r="A27" i="19" s="1"/>
  <c r="A10" i="19" a="1"/>
  <c r="A10" i="19" s="1"/>
  <c r="A11" i="19" a="1"/>
  <c r="A11" i="19" s="1"/>
  <c r="A17" i="19" a="1"/>
  <c r="A17" i="19" s="1"/>
  <c r="A15" i="19" a="1"/>
  <c r="A15" i="19" s="1"/>
  <c r="A4" i="19" a="1"/>
  <c r="A4" i="19" s="1"/>
  <c r="A25" i="19" a="1"/>
  <c r="A25" i="19" s="1"/>
  <c r="A20" i="19" a="1"/>
  <c r="A20" i="19" s="1"/>
  <c r="A12" i="19" a="1"/>
  <c r="A12" i="19" s="1"/>
  <c r="A13" i="19" a="1"/>
  <c r="A13" i="19" s="1"/>
  <c r="A6" i="19" a="1"/>
  <c r="A6" i="19" s="1"/>
  <c r="A8" i="19" a="1"/>
  <c r="A8" i="19" s="1"/>
  <c r="A7" i="19" a="1"/>
  <c r="A7" i="19" s="1"/>
  <c r="A5" i="19" a="1"/>
  <c r="A5" i="19" s="1"/>
  <c r="A14" i="19" a="1"/>
  <c r="A14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A10" i="26" s="1" a="1"/>
  <c r="A10" i="26" s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<sst xmlns="http://schemas.openxmlformats.org/spreadsheetml/2006/main" count="6096" uniqueCount="264">
  <si>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</si>
  <si>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</si>
  <si>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</si>
  <si>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</si>
  <si>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</si>
  <si>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</si>
  <si>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</si>
  <si>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</si>
  <si>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</si>
  <si>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</si>
  <si>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</si>
  <si>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</si>
  <si>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</si>
  <si>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</si>
  <si>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</si>
  <si>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</si>
  <si>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</si>
  <si>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</si>
  <si>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</si>
  <si>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</si>
  <si>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</si>
  <si>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</si>
  <si>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</si>
  <si>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</si>
  <si>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</si>
  <si>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</si>
  <si>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</si>
  <si>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</si>
  <si>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</si>
  <si>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</si>
  <si>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</si>
  <si>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</si>
  <si>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</si>
  <si>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</si>
  <si>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</si>
  <si>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</si>
  <si>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</si>
  <si>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</si>
  <si>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</si>
  <si>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</si>
  <si>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</si>
  <si>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</si>
  <si>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</si>
  <si>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</si>
  <si>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</si>
  <si>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</si>
  <si>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</si>
  <si>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</si>
  <si>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</si>
  <si>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</si>
  <si>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</si>
  <si>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</si>
  <si>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</si>
  <si>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</si>
  <si>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</si>
  <si>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</si>
  <si>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</si>
  <si>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</si>
  <si>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</si>
  <si>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</si>
  <si>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</si>
  <si>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</si>
  <si>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</si>
  <si>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</si>
  <si>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</si>
  <si>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</si>
  <si>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</si>
  <si>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</si>
  <si>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</si>
  <si>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</si>
  <si>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</si>
  <si>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</si>
  <si>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</si>
  <si>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</si>
  <si>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</si>
  <si>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</si>
  <si>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</si>
  <si>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</si>
  <si>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</si>
  <si>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</si>
  <si>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</si>
  <si>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</si>
  <si>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</si>
  <si>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</si>
  <si>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</si>
  <si>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</si>
  <si>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</si>
  <si>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</si>
  <si>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</si>
  <si>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</si>
  <si>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</si>
  <si>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</si>
  <si>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</si>
  <si>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</si>
  <si>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</si>
  <si>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</si>
  <si>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</si>
  <si>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</si>
  <si>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</si>
  <si>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</si>
  <si>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</si>
  <si>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</si>
  <si>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</si>
  <si>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</si>
  <si>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</si>
  <si>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</si>
  <si>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</si>
  <si>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</si>
  <si>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</si>
  <si>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</si>
  <si>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</si>
  <si>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</si>
  <si>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</si>
  <si>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</si>
  <si>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</si>
  <si>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</si>
  <si>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</si>
  <si>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</si>
  <si>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</si>
  <si>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</si>
  <si>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</si>
  <si>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</si>
  <si>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</si>
  <si>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</si>
  <si>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</si>
  <si>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</si>
  <si>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</si>
  <si>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</si>
  <si>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</si>
  <si>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</si>
  <si>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</si>
  <si>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</si>
  <si>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</si>
  <si>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</si>
  <si>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</si>
  <si>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</si>
  <si>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</si>
  <si>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</si>
  <si>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</si>
  <si>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</si>
  <si>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</si>
  <si>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</si>
  <si>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</si>
  <si>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</si>
  <si>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</si>
  <si>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</si>
  <si>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</si>
  <si>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</si>
  <si>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</si>
  <si>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</si>
  <si>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</si>
  <si>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</si>
  <si>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</si>
  <si>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</si>
  <si>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</si>
  <si>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</si>
  <si>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</si>
  <si>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</si>
  <si>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</si>
  <si>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</si>
  <si>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</si>
  <si>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</si>
  <si>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</si>
  <si>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</si>
  <si>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</si>
  <si>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</si>
  <si>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</si>
  <si>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</si>
  <si>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</si>
  <si>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</si>
  <si>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</si>
  <si>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</si>
  <si>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</si>
  <si>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</si>
  <si>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</si>
  <si>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</si>
  <si>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</si>
  <si>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</si>
  <si>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</si>
  <si>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</si>
  <si>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</si>
  <si>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</si>
  <si>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</si>
  <si>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</si>
  <si>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</si>
  <si>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</si>
  <si>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</si>
  <si>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</si>
  <si>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</si>
  <si>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</si>
  <si>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</si>
  <si>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</si>
  <si>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</si>
  <si>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</si>
  <si>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</si>
  <si>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</si>
  <si>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</si>
  <si>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</si>
  <si>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</si>
  <si>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</si>
  <si>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</si>
  <si>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</si>
  <si>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</si>
  <si>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</si>
  <si>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</si>
  <si>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</si>
  <si>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</si>
  <si>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</si>
  <si>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</si>
  <si>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</si>
  <si>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</si>
  <si>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</si>
  <si>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</si>
  <si>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</si>
  <si>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</si>
  <si>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</si>
  <si>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</si>
  <si>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</si>
  <si>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</si>
  <si>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</si>
  <si>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</si>
  <si>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</si>
  <si>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</si>
  <si>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</si>
  <si>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</si>
  <si>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</si>
  <si>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</si>
  <si>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</si>
  <si>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</si>
  <si>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</si>
  <si>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</si>
  <si>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</si>
  <si>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</si>
  <si>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</si>
  <si>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</si>
  <si>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</si>
  <si>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</si>
  <si>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</si>
  <si>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</si>
  <si>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</si>
  <si>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</si>
  <si>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</si>
  <si>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</si>
  <si>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</si>
  <si>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</si>
  <si>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</si>
  <si>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</si>
  <si>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</si>
  <si>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</si>
  <si>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</si>
  <si>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</si>
  <si>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</si>
  <si>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</si>
  <si>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</si>
  <si>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</si>
  <si>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</si>
  <si>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</si>
  <si>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</si>
  <si>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</si>
  <si>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</si>
  <si>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</si>
  <si>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</si>
  <si>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</si>
  <si>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2025 Age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</si>
</sst>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>IF(B8&gt;MAX('TUM-M'!A:A),"",INDEX('TUM-M'!B:B,MATCH(B8,'TUM-M'!A:A,0)))</f>
        <v>GIBBS, Gavin</v>
      </c>
      <c r="D32" s="14" t="str">
        <f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BLOOM, Tristan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MALLAIS, Rylan</v>
      </c>
      <c r="D48" s="14" t="str">
        <f>IF(B8&gt;MAX('DMT-M'!A:A),"",INDEX('DMT-M'!H:H,MATCH(B8,'DMT-M'!A:A,0)))</f>
        <v>Excellence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HARBO, Owen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45669</v>
      </c>
      <c r="C66" s="63"/>
    </row>
    <row r="67" spans="1:3" x14ac:dyDescent="0.2">
      <c r="B67" t="s">
        <v>252</v>
      </c>
    </row>
    <row r="68" spans="1:3" x14ac:dyDescent="0.2">
      <c r="B68" t="s">
        <v>263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188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191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223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269.82002698200591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6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>IF(AA4&gt;0,AA4,"")</f>
        <v>15.4</v>
      </c>
      <c r="AP4" s="38">
        <f>IF(AB4&gt;0,AB4,"")</f>
        <v>16.28</v>
      </c>
      <c r="AQ4" s="40">
        <f>IF(SUM(Y4:AB4)-AC4&gt;0,SUM(Y4:AB4)-AC4,"")</f>
        <v>57.480000000000004</v>
      </c>
      <c r="AR4" s="40">
        <f>IF(AF4&gt;0,AF4,"")</f>
        <v>15.6</v>
      </c>
      <c r="AS4" s="40">
        <f>IF(AG4&gt;0,AG4,"")</f>
        <v>16.37</v>
      </c>
      <c r="AT4" s="40">
        <f>IF(SUM(AD4:AG4)-AH4&gt;0,SUM(AD4:AG4)-AH4,"")</f>
        <v>58.97</v>
      </c>
      <c r="AU4" s="40">
        <f>IF(AQ4="","",MAX(AQ4,AT4))</f>
        <v>58.97</v>
      </c>
      <c r="AV4" s="40">
        <f>IF(AK4&gt;0,AK4,"")</f>
        <v>15</v>
      </c>
      <c r="AW4" s="40">
        <f>IF(AL4&gt;0,AL4,"")</f>
        <v>16.16</v>
      </c>
      <c r="AX4" s="40">
        <f>IF(SUM(AI4:AL4)-AM4&gt;0,SUM(AI4:AL4)-AM4,"")</f>
        <v>56.86</v>
      </c>
      <c r="AY4" s="40">
        <f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>IF(BB4&gt;0,BB4,"")</f>
        <v>5.0999999999999996</v>
      </c>
      <c r="BQ4" s="39">
        <f>IF(BC4&gt;0,BC4,"")</f>
        <v>16.809999999999999</v>
      </c>
      <c r="BR4" s="11">
        <f>IF(SUM(AZ4:BC4)-BD4&gt;0,SUM(AZ4:BC4)-BD4,"")</f>
        <v>26.89</v>
      </c>
      <c r="BS4" s="11">
        <f>IF(BG4&gt;0,BG4,"")</f>
        <v>15</v>
      </c>
      <c r="BT4" s="11">
        <f>IF(BH4&gt;0,BH4,"")</f>
        <v>15.94</v>
      </c>
      <c r="BU4" s="11">
        <f>IF(SUM(BE4:BH4)-BI4&gt;0,SUM(BE4:BH4)-BI4,"")</f>
        <v>56.14</v>
      </c>
      <c r="BV4" s="11">
        <f>IF(BR4="","",MAX(BR4,BU4))</f>
        <v>56.14</v>
      </c>
      <c r="BW4" s="11">
        <f>IF(BL4&gt;0,BL4,"")</f>
        <v>15.6</v>
      </c>
      <c r="BX4" s="11">
        <f>IF(BM4&gt;0,BM4,"")</f>
        <v>15.99</v>
      </c>
      <c r="BY4" s="11">
        <f>IF(SUM(BJ4:BM4)-BN4&gt;0,SUM(BJ4:BM4)-BN4,"")</f>
        <v>58.29</v>
      </c>
      <c r="BZ4" s="11">
        <f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>IF(CC4&gt;0,CC4,"")</f>
        <v>15.6</v>
      </c>
      <c r="CR4" s="38">
        <f>IF(CD4&gt;0,CD4,"")</f>
        <v>16.82</v>
      </c>
      <c r="CS4" s="40">
        <f>IF(SUM(CA4:CD4)-CE4&gt;0,SUM(CA4:CD4)-CE4,"")</f>
        <v>59.32</v>
      </c>
      <c r="CT4" s="40">
        <f>IF(CH4&gt;0,CH4,"")</f>
        <v>16.2</v>
      </c>
      <c r="CU4" s="40">
        <f>IF(CI4&gt;0,CI4,"")</f>
        <v>16.88</v>
      </c>
      <c r="CV4" s="40">
        <f>IF(SUM(CF4:CI4)-CJ4&gt;0,SUM(CF4:CI4)-CJ4,"")</f>
        <v>58.97999999999999</v>
      </c>
      <c r="CW4" s="40">
        <f>IF(CS4="","",MAX(CS4,CV4))</f>
        <v>59.32</v>
      </c>
      <c r="CX4" s="40">
        <f>IF(CM4&gt;0,CM4,"")</f>
        <v>16.2</v>
      </c>
      <c r="CY4" s="40">
        <f>IF(CN4&gt;0,CN4,"")</f>
        <v>16.77</v>
      </c>
      <c r="CZ4" s="40">
        <f>IF(SUM(CK4:CN4)-CO4&gt;0,SUM(CK4:CN4)-CO4,"")</f>
        <v>59.47</v>
      </c>
      <c r="DA4" s="40">
        <f>IF(SUM(CW4,CZ4)&gt;0,SUM(CW4,CZ4),"")</f>
        <v>118.78999999999999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16.12</v>
      </c>
      <c r="FH4" s="11">
        <f>IF(SUM(EL4:EO4)-EP4&gt;0,SUM(EL4:EO4)-EP4,"")</f>
        <v>56.320000000000007</v>
      </c>
      <c r="FI4" s="11">
        <f>IF(ES4&gt;0,ES4,"")</f>
        <v>9.1</v>
      </c>
      <c r="FJ4" s="11">
        <f>IF(ET4&gt;0,ET4,"")</f>
        <v>8.34</v>
      </c>
      <c r="FK4" s="11">
        <f>IF(SUM(EQ4:ET4)-EU4&gt;0,SUM(EQ4:ET4)-EU4,"")</f>
        <v>28.94</v>
      </c>
      <c r="FL4" s="11">
        <f>IF(MAX(FH4,FK4)&gt;0,MAX(FH4,FK4),"")</f>
        <v>56.320000000000007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>IF(FV4&gt;0,FV4,"")</f>
        <v>15</v>
      </c>
      <c r="GO4" s="40">
        <f>IF(FW4&gt;0,FW4,"")</f>
        <v>16.14</v>
      </c>
      <c r="GP4" s="40">
        <f>IF(SUM(FT4:FW4)-FX4&gt;0,SUM(FT4:FW4)-FX4,"")</f>
        <v>57.040000000000006</v>
      </c>
      <c r="GQ4" s="40">
        <f>IF(GA4&gt;0,GA4,"")</f>
        <v>15.6</v>
      </c>
      <c r="GR4" s="40">
        <f>IF(GB4&gt;0,GB4,"")</f>
        <v>16.2</v>
      </c>
      <c r="GS4" s="40">
        <f>IF(SUM(FY4:GB4)-GC4&gt;0,SUM(FY4:GB4)-GC4,"")</f>
        <v>57.5</v>
      </c>
      <c r="GT4" s="40">
        <f>IF(MAX(GP4,GS4)&gt;0,MAX(GP4,GS4),"")</f>
        <v>57.5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2</v>
      </c>
      <c r="GY4" s="40">
        <f>IF(GL4&gt;0,GL4,"")</f>
        <v>1.79</v>
      </c>
      <c r="GZ4" s="40">
        <f>IF(SUM(GI4:GL4)-GM4&gt;0,SUM(GI4:GL4)-GM4,"")</f>
        <v>6.29</v>
      </c>
      <c r="HA4" s="40">
        <f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>IF(JT4&gt;0,JT4,"")</f>
        <v>6.7</v>
      </c>
      <c r="KM4" s="11">
        <f>IF(JU4&gt;0,JU4,"")</f>
        <v>6.96</v>
      </c>
      <c r="KN4" s="11">
        <f>IF(SUM(JR4:JU4)-JV4&gt;0,SUM(JR4:JU4)-JV4,"")</f>
        <v>23.36</v>
      </c>
      <c r="KO4" s="11">
        <f>IF(JY4&gt;0,JY4,"")</f>
        <v>15.6</v>
      </c>
      <c r="KP4" s="11">
        <f>IF(JZ4&gt;0,JZ4,"")</f>
        <v>16.489999999999998</v>
      </c>
      <c r="KQ4" s="11">
        <f>IF(SUM(JW4:JZ4)-KA4&gt;0,SUM(JW4:JZ4)-KA4,"")</f>
        <v>56.89</v>
      </c>
      <c r="KR4" s="11">
        <f>IF(MAX(KN4,KQ4)&gt;0,MAX(KN4,KQ4),"")</f>
        <v>56.89</v>
      </c>
      <c r="KS4" s="11">
        <f>IF(KD4&gt;0,KD4,"")</f>
        <v>5.6</v>
      </c>
      <c r="KT4" s="11">
        <f>IF(KE4&gt;0,KE4,"")</f>
        <v>5.34</v>
      </c>
      <c r="KU4" s="11">
        <f>IF(SUM(KB4:KE4)-KF4&gt;0,SUM(KB4:KE4)-KF4,"")</f>
        <v>17.739999999999998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10.190000000000001</v>
      </c>
      <c r="WU4" s="26">
        <f>IF($CP4="P",CB4,(CB4+BA4)/2)</f>
        <v>5.75</v>
      </c>
      <c r="WV4" s="26">
        <f>IF($CP4="P",CC4,(CC4+BB4)/2)</f>
        <v>10.35</v>
      </c>
      <c r="WW4" s="26">
        <f>IF($CP4="P",CD4,(CD4+BC4)/2)</f>
        <v>16.814999999999998</v>
      </c>
      <c r="WX4" s="26">
        <f>IF($CP4="P",CE4,(CE4+BD4)/2)</f>
        <v>0</v>
      </c>
      <c r="WY4" s="26">
        <f>IF($CP4="P",CF4,(CF4+BE4)/2)</f>
        <v>16.7</v>
      </c>
      <c r="WZ4" s="26">
        <f>IF($CP4="P",CG4,(CG4+BF4)/2)</f>
        <v>8.85</v>
      </c>
      <c r="XA4" s="26">
        <f>IF($CP4="P",CH4,(CH4+BG4)/2)</f>
        <v>15.6</v>
      </c>
      <c r="XB4" s="26">
        <f>IF($CP4="P",CI4,(CI4+BH4)/2)</f>
        <v>16.41</v>
      </c>
      <c r="XC4" s="26">
        <f>IF($CP4="P",CJ4,(CJ4+BI4)/2)</f>
        <v>0</v>
      </c>
      <c r="XD4" s="26">
        <f>IF($CP4="P",CK4,(CK4+BJ4)/2)</f>
        <v>17.049999999999997</v>
      </c>
      <c r="XE4" s="26">
        <f>IF($CP4="P",CL4,(CL4+BK4)/2)</f>
        <v>9.5500000000000007</v>
      </c>
      <c r="XF4" s="26">
        <f>IF($CP4="P",CM4,(CM4+BL4)/2)</f>
        <v>15.899999999999999</v>
      </c>
      <c r="XG4" s="26">
        <f>IF($CP4="P",CN4,(CN4+BM4)/2)</f>
        <v>16.38</v>
      </c>
      <c r="XH4" s="26">
        <f>IF($CP4="P",CO4,(CO4+BN4)/2)</f>
        <v>0</v>
      </c>
      <c r="XI4" s="28" t="s">
        <v>53</v>
      </c>
      <c r="XJ4" s="11">
        <f>IF(WV4&gt;0,WV4,"")</f>
        <v>10.35</v>
      </c>
      <c r="XK4" s="11">
        <f>IF(WW4&gt;0,WW4,"")</f>
        <v>16.814999999999998</v>
      </c>
      <c r="XL4" s="11">
        <f>IF(SUM(WT4:WW4)-WX4&gt;0,SUM(WT4:WW4)-WX4,"")</f>
        <v>43.104999999999997</v>
      </c>
      <c r="XM4" s="11">
        <f>IF(XA4&gt;0,XA4,"")</f>
        <v>15.6</v>
      </c>
      <c r="XN4" s="11">
        <f>IF(XB4&gt;0,XB4,"")</f>
        <v>16.41</v>
      </c>
      <c r="XO4" s="11">
        <f>IF(SUM(WY4:XB4)-XC4&gt;0,SUM(WY4:XB4)-XC4,"")</f>
        <v>57.56</v>
      </c>
      <c r="XP4" s="11">
        <f>IF(MAX(XL4,XO4)&gt;0,MAX(XL4,XO4),"")</f>
        <v>57.56</v>
      </c>
      <c r="XQ4" s="11">
        <f>IF(XF4&gt;0,XF4,"")</f>
        <v>15.899999999999999</v>
      </c>
      <c r="XR4" s="11">
        <f>IF(XG4&gt;0,XG4,"")</f>
        <v>16.38</v>
      </c>
      <c r="XS4" s="11">
        <f>IF(SUM(XD4:XG4)-XH4&gt;0,SUM(XD4:XG4)-XH4,"")</f>
        <v>58.879999999999995</v>
      </c>
      <c r="XT4" s="11">
        <f>IF(SUM(XP4,XS4)&gt;0,SUM(XP4,XS4),"")</f>
        <v>116.44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69</v>
      </c>
      <c r="C5" s="4" t="s">
        <v>7</v>
      </c>
      <c r="D5" s="4">
        <v>2001</v>
      </c>
      <c r="E5" s="9">
        <f>SUM(J5:V5)+SUM(J5:T5)*0.0000001+SUM(J5)*0.0000000000001</f>
        <v>267.5200253510057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6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Merit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57.61</v>
      </c>
      <c r="K5" s="8" t="str">
        <f>IF(J5="","",IF(OR(J5=CS5,J5=CV5),$CA$1,IF(OR(J5=BR5,J5=BU5),$AZ$1,IF(OR(J5=AQ5,J5=AT5),$Y$1,""))))</f>
        <v>2024 Nationals</v>
      </c>
      <c r="L5" s="8">
        <f>IF(COUNT(AQ5,AT5,BR5,BU5,CS5,CV5)&gt;1,LARGE((AQ5,AT5,BR5,BU5,CS5,CV5),2),0)</f>
        <v>57.355000000000004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45.17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58.695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17.3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17.38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AZE (Feb 24)</v>
      </c>
      <c r="V5" s="8">
        <f>IF(MAX(DB5,DC5)&gt;0,MAX(DB5,DC5),"")</f>
        <v>14.010000000000005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>IF(AA5&gt;0,AA5,"")</f>
        <v>9.65</v>
      </c>
      <c r="AP5" s="38">
        <f>IF(AB5&gt;0,AB5,"")</f>
        <v>9.5300000000000011</v>
      </c>
      <c r="AQ5" s="40">
        <f>IF(SUM(Y5:AB5)-AC5&gt;0,SUM(Y5:AB5)-AC5,"")</f>
        <v>32.730000000000004</v>
      </c>
      <c r="AR5" s="40">
        <f>IF(AF5&gt;0,AF5,"")</f>
        <v>16.5</v>
      </c>
      <c r="AS5" s="40">
        <f>IF(AG5&gt;0,AG5,"")</f>
        <v>16.655000000000001</v>
      </c>
      <c r="AT5" s="40">
        <f>IF(SUM(AD5:AG5)-AH5&gt;0,SUM(AD5:AG5)-AH5,"")</f>
        <v>57.355000000000004</v>
      </c>
      <c r="AU5" s="40">
        <f>IF(AQ5="","",MAX(AQ5,AT5))</f>
        <v>57.355000000000004</v>
      </c>
      <c r="AV5" s="40">
        <f>IF(AK5&gt;0,AK5,"")</f>
        <v>17.3</v>
      </c>
      <c r="AW5" s="40">
        <f>IF(AL5&gt;0,AL5,"")</f>
        <v>16.844999999999999</v>
      </c>
      <c r="AX5" s="40">
        <f>IF(SUM(AI5:AL5)-AM5&gt;0,SUM(AI5:AL5)-AM5,"")</f>
        <v>58.695</v>
      </c>
      <c r="AY5" s="40">
        <f>IF(SUM(AU5,AX5)&gt;0,SUM(AU5,AX5),"")</f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>IF(BB5&gt;0,BB5,"")</f>
        <v>15</v>
      </c>
      <c r="BQ5" s="39">
        <f>IF(BC5&gt;0,BC5,"")</f>
        <v>16.809999999999999</v>
      </c>
      <c r="BR5" s="11">
        <f>IF(SUM(AZ5:BC5)-BD5&gt;0,SUM(AZ5:BC5)-BD5,"")</f>
        <v>57.61</v>
      </c>
      <c r="BS5" s="11">
        <f>IF(BG5&gt;0,BG5,"")</f>
        <v>3.8</v>
      </c>
      <c r="BT5" s="11">
        <f>IF(BH5&gt;0,BH5,"")</f>
        <v>3.58</v>
      </c>
      <c r="BU5" s="11">
        <f>IF(SUM(BE5:BH5)-BI5&gt;0,SUM(BE5:BH5)-BI5,"")</f>
        <v>12.78</v>
      </c>
      <c r="BV5" s="11">
        <f>IF(BR5="","",MAX(BR5,BU5))</f>
        <v>57.61</v>
      </c>
      <c r="BW5" s="11">
        <f>IF(BL5&gt;0,BL5,"")</f>
        <v>14.6</v>
      </c>
      <c r="BX5" s="11">
        <f>IF(BM5&gt;0,BM5,"")</f>
        <v>16.5</v>
      </c>
      <c r="BY5" s="11">
        <f>IF(SUM(BJ5:BM5)-BN5&gt;0,SUM(BJ5:BM5)-BN5,"")</f>
        <v>56.699999999999996</v>
      </c>
      <c r="BZ5" s="11">
        <f>IF(SUM(BV5,BY5)&gt;0,SUM(BV5,BY5),"")</f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>IF(CC5&gt;0,CC5,"")</f>
        <v>12.324999999999999</v>
      </c>
      <c r="CR5" s="38">
        <f>IF(CD5&gt;0,CD5,"")</f>
        <v>13.17</v>
      </c>
      <c r="CS5" s="40">
        <f>IF(SUM(CA5:CD5)-CE5&gt;0,SUM(CA5:CD5)-CE5,"")</f>
        <v>45.17</v>
      </c>
      <c r="CT5" s="40">
        <f>IF(CH5&gt;0,CH5,"")</f>
        <v>10.15</v>
      </c>
      <c r="CU5" s="40">
        <f>IF(CI5&gt;0,CI5,"")</f>
        <v>10.1175</v>
      </c>
      <c r="CV5" s="40">
        <f>IF(SUM(CF5:CI5)-CJ5&gt;0,SUM(CF5:CI5)-CJ5,"")</f>
        <v>35.067500000000003</v>
      </c>
      <c r="CW5" s="40">
        <f>IF(CS5="","",MAX(CS5,CV5))</f>
        <v>45.17</v>
      </c>
      <c r="CX5" s="40">
        <f>IF(CM5&gt;0,CM5,"")</f>
        <v>15.95</v>
      </c>
      <c r="CY5" s="40">
        <f>IF(CN5&gt;0,CN5,"")</f>
        <v>16.672499999999999</v>
      </c>
      <c r="CZ5" s="40">
        <f>IF(SUM(CK5:CN5)-CO5&gt;0,SUM(CK5:CN5)-CO5,"")</f>
        <v>57.697499999999998</v>
      </c>
      <c r="DA5" s="40">
        <f>IF(SUM(CW5,CZ5)&gt;0,SUM(CW5,CZ5),"")</f>
        <v>102.86750000000001</v>
      </c>
      <c r="DB5" s="51">
        <f>IF(MAX(ED5,FL5,GT5,IB5,JJ5,KR5,LZ5,NH5,OP5,PX5,RF5,SN5,TV5,VD5,WL5)-IF(N5="",0,N5)&gt;0.001,MAX(ED5,FL5,GT5,IB5,JJ5,KR5,LZ5,NH5,OP5,PX5,RF5,SN5,TV5,VD5,WL5)-IF(N5="",0,N5),"")</f>
        <v>14.010000000000005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17.38</v>
      </c>
      <c r="DZ5" s="40">
        <f>IF(SUM(DD5:DG5)-DH5&gt;0,SUM(DD5:DG5)-DH5,"")</f>
        <v>57.879999999999995</v>
      </c>
      <c r="EA5" s="40">
        <f>IF(DK5&gt;0,DK5,"")</f>
        <v>2</v>
      </c>
      <c r="EB5" s="40">
        <f>IF(DL5&gt;0,DL5,"")</f>
        <v>1.87</v>
      </c>
      <c r="EC5" s="40">
        <f>IF(SUM(DI5:DL5)-DM5&gt;0,SUM(DI5:DL5)-DM5,"")</f>
        <v>6.2700000000000005</v>
      </c>
      <c r="ED5" s="40">
        <f>IF(MAX(DZ5,EC5)&gt;0,MAX(DZ5,EC5),"")</f>
        <v>57.879999999999995</v>
      </c>
      <c r="EE5" s="40">
        <f>IF(DP5&gt;0,DP5,"")</f>
        <v>2</v>
      </c>
      <c r="EF5" s="40">
        <f>IF(DQ5&gt;0,DQ5,"")</f>
        <v>1.83</v>
      </c>
      <c r="EG5" s="40">
        <f>IF(SUM(DN5:DQ5)-DR5&gt;0,SUM(DN5:DQ5)-DR5,"")</f>
        <v>6.23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16.2</v>
      </c>
      <c r="FG5" s="11">
        <f>IF(EO5&gt;0,EO5,"")</f>
        <v>16.88</v>
      </c>
      <c r="FH5" s="11">
        <f>IF(SUM(EL5:EO5)-EP5&gt;0,SUM(EL5:EO5)-EP5,"")</f>
        <v>56.78</v>
      </c>
      <c r="FI5" s="11">
        <f>IF(ES5&gt;0,ES5,"")</f>
        <v>2</v>
      </c>
      <c r="FJ5" s="11">
        <f>IF(ET5&gt;0,ET5,"")</f>
        <v>1.85</v>
      </c>
      <c r="FK5" s="11">
        <f>IF(SUM(EQ5:ET5)-EU5&gt;0,SUM(EQ5:ET5)-EU5,"")</f>
        <v>6.15</v>
      </c>
      <c r="FL5" s="11">
        <f>IF(MAX(FH5,FK5)&gt;0,MAX(FH5,FK5),"")</f>
        <v>56.78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>IF(JT5&gt;0,JT5,"")</f>
        <v>7.4</v>
      </c>
      <c r="KM5" s="11">
        <f>IF(JU5&gt;0,JU5,"")</f>
        <v>7.06</v>
      </c>
      <c r="KN5" s="11">
        <f>IF(SUM(JR5:JU5)-JV5&gt;0,SUM(JR5:JU5)-JV5,"")</f>
        <v>23.76</v>
      </c>
      <c r="KO5" s="11">
        <f>IF(JY5&gt;0,JY5,"")</f>
        <v>16.100000000000001</v>
      </c>
      <c r="KP5" s="11">
        <f>IF(JZ5&gt;0,JZ5,"")</f>
        <v>17.04</v>
      </c>
      <c r="KQ5" s="11">
        <f>IF(SUM(JW5:JZ5)-KA5&gt;0,SUM(JW5:JZ5)-KA5,"")</f>
        <v>56.739999999999995</v>
      </c>
      <c r="KR5" s="11">
        <f>IF(MAX(KN5,KQ5)&gt;0,MAX(KN5,KQ5),"")</f>
        <v>56.739999999999995</v>
      </c>
      <c r="KS5" s="11">
        <f>IF(KD5&gt;0,KD5,"")</f>
        <v>2.2000000000000002</v>
      </c>
      <c r="KT5" s="11">
        <f>IF(KE5&gt;0,KE5,"")</f>
        <v>1.83</v>
      </c>
      <c r="KU5" s="11">
        <f>IF(SUM(KB5:KE5)-KF5&gt;0,SUM(KB5:KE5)-KF5,"")</f>
        <v>6.6300000000000008</v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>IF(MJ5&gt;0,MJ5,"")</f>
        <v>16.7</v>
      </c>
      <c r="NC5" s="11">
        <f>IF(MK5&gt;0,MK5,"")</f>
        <v>17.260000000000002</v>
      </c>
      <c r="ND5" s="11">
        <f>IF(SUM(MH5:MK5)-ML5&gt;0,SUM(MH5:MK5)-ML5,"")</f>
        <v>58.66</v>
      </c>
      <c r="NE5" s="11">
        <f>IF(MO5&gt;0,MO5,"")</f>
        <v>17.100000000000001</v>
      </c>
      <c r="NF5" s="11">
        <f>IF(MP5&gt;0,MP5,"")</f>
        <v>17.28</v>
      </c>
      <c r="NG5" s="11">
        <f>IF(SUM(MM5:MP5)-MQ5&gt;0,SUM(MM5:MP5)-MQ5,"")</f>
        <v>59.180000000000007</v>
      </c>
      <c r="NH5" s="11">
        <f>IF(MAX(ND5,NG5)&gt;0,MAX(ND5,NG5),"")</f>
        <v>59.180000000000007</v>
      </c>
      <c r="NI5" s="11">
        <f>IF(MT5&gt;0,MT5,"")</f>
        <v>14.7</v>
      </c>
      <c r="NJ5" s="11">
        <f>IF(MU5&gt;0,MU5,"")</f>
        <v>16.829999999999998</v>
      </c>
      <c r="NK5" s="11">
        <f>IF(SUM(MR5:MU5)-MV5&gt;0,SUM(MR5:MU5)-MV5,"")</f>
        <v>55.03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12.475</v>
      </c>
      <c r="WU5" s="26">
        <f>IF($CP5="P",CB5,(CB5+BA5)/2)</f>
        <v>7.2</v>
      </c>
      <c r="WV5" s="26">
        <f>IF($CP5="P",CC5,(CC5+BB5)/2)</f>
        <v>12.324999999999999</v>
      </c>
      <c r="WW5" s="26">
        <f>IF($CP5="P",CD5,(CD5+BC5)/2)</f>
        <v>13.17</v>
      </c>
      <c r="WX5" s="26">
        <f>IF($CP5="P",CE5,(CE5+BD5)/2)</f>
        <v>0</v>
      </c>
      <c r="WY5" s="26">
        <f>IF($CP5="P",CF5,(CF5+BE5)/2)</f>
        <v>9.2249999999999996</v>
      </c>
      <c r="WZ5" s="26">
        <f>IF($CP5="P",CG5,(CG5+BF5)/2)</f>
        <v>5.5750000000000002</v>
      </c>
      <c r="XA5" s="26">
        <f>IF($CP5="P",CH5,(CH5+BG5)/2)</f>
        <v>10.15</v>
      </c>
      <c r="XB5" s="26">
        <f>IF($CP5="P",CI5,(CI5+BH5)/2)</f>
        <v>10.1175</v>
      </c>
      <c r="XC5" s="26">
        <f>IF($CP5="P",CJ5,(CJ5+BI5)/2)</f>
        <v>0</v>
      </c>
      <c r="XD5" s="26">
        <f>IF($CP5="P",CK5,(CK5+BJ5)/2)</f>
        <v>15.85</v>
      </c>
      <c r="XE5" s="26">
        <f>IF($CP5="P",CL5,(CL5+BK5)/2)</f>
        <v>9.2249999999999996</v>
      </c>
      <c r="XF5" s="26">
        <f>IF($CP5="P",CM5,(CM5+BL5)/2)</f>
        <v>15.95</v>
      </c>
      <c r="XG5" s="26">
        <f>IF($CP5="P",CN5,(CN5+BM5)/2)</f>
        <v>16.672499999999999</v>
      </c>
      <c r="XH5" s="26">
        <f>IF($CP5="P",CO5,(CO5+BN5)/2)</f>
        <v>0</v>
      </c>
      <c r="XI5" s="28" t="s">
        <v>53</v>
      </c>
      <c r="XJ5" s="11">
        <f>IF(WV5&gt;0,WV5,"")</f>
        <v>12.324999999999999</v>
      </c>
      <c r="XK5" s="11">
        <f>IF(WW5&gt;0,WW5,"")</f>
        <v>13.17</v>
      </c>
      <c r="XL5" s="11">
        <f>IF(SUM(WT5:WW5)-WX5&gt;0,SUM(WT5:WW5)-WX5,"")</f>
        <v>45.17</v>
      </c>
      <c r="XM5" s="11">
        <f>IF(XA5&gt;0,XA5,"")</f>
        <v>10.15</v>
      </c>
      <c r="XN5" s="11">
        <f>IF(XB5&gt;0,XB5,"")</f>
        <v>10.1175</v>
      </c>
      <c r="XO5" s="11">
        <f>IF(SUM(WY5:XB5)-XC5&gt;0,SUM(WY5:XB5)-XC5,"")</f>
        <v>35.067500000000003</v>
      </c>
      <c r="XP5" s="11">
        <f>IF(MAX(XL5,XO5)&gt;0,MAX(XL5,XO5),"")</f>
        <v>45.17</v>
      </c>
      <c r="XQ5" s="11">
        <f>IF(XF5&gt;0,XF5,"")</f>
        <v>15.95</v>
      </c>
      <c r="XR5" s="11">
        <f>IF(XG5&gt;0,XG5,"")</f>
        <v>16.672499999999999</v>
      </c>
      <c r="XS5" s="11">
        <f>IF(SUM(XD5:XG5)-XH5&gt;0,SUM(XD5:XG5)-XH5,"")</f>
        <v>57.697499999999998</v>
      </c>
      <c r="XT5" s="11">
        <f>IF(SUM(XP5,XS5)&gt;0,SUM(XP5,XS5),"")</f>
        <v>102.86750000000001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84</v>
      </c>
      <c r="C6" s="4" t="s">
        <v>6</v>
      </c>
      <c r="D6" s="4">
        <v>2003</v>
      </c>
      <c r="E6" s="9">
        <f>SUM(J6:V6)+SUM(J6:T6)*0.0000001+SUM(J6)*0.0000000000001</f>
        <v>265.10002651000593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6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Excellence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59.84</v>
      </c>
      <c r="K6" s="8" t="str">
        <f>IF(J6="","",IF(OR(J6=CS6,J6=CV6),$CA$1,IF(OR(J6=BR6,J6=BU6),$AZ$1,IF(OR(J6=AQ6,J6=AT6),$Y$1,""))))</f>
        <v>2024 3rd Domestic Trial</v>
      </c>
      <c r="L6" s="8">
        <f>IF(COUNT(AQ6,AT6,BR6,BU6,CS6,CV6)&gt;1,LARGE((AQ6,AT6,BR6,BU6,CS6,CV6),2),0)</f>
        <v>57.55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56.56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57.81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17.14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>IF(AA6&gt;0,AA6,"")</f>
        <v>15.8</v>
      </c>
      <c r="AP6" s="38">
        <f>IF(AB6&gt;0,AB6,"")</f>
        <v>16.48</v>
      </c>
      <c r="AQ6" s="40">
        <f>IF(SUM(Y6:AB6)-AC6&gt;0,SUM(Y6:AB6)-AC6,"")</f>
        <v>55.88000000000001</v>
      </c>
      <c r="AR6" s="40">
        <f>IF(AF6&gt;0,AF6,"")</f>
        <v>7.1</v>
      </c>
      <c r="AS6" s="40">
        <f>IF(AG6&gt;0,AG6,"")</f>
        <v>6.97</v>
      </c>
      <c r="AT6" s="40">
        <f>IF(SUM(AD6:AG6)-AH6&gt;0,SUM(AD6:AG6)-AH6,"")</f>
        <v>20.74</v>
      </c>
      <c r="AU6" s="40">
        <f>IF(AQ6="","",MAX(AQ6,AT6))</f>
        <v>55.88000000000001</v>
      </c>
      <c r="AV6" s="40">
        <f>IF(AK6&gt;0,AK6,"")</f>
        <v>12.4</v>
      </c>
      <c r="AW6" s="40">
        <f>IF(AL6&gt;0,AL6,"")</f>
        <v>13.35</v>
      </c>
      <c r="AX6" s="40">
        <f>IF(SUM(AI6:AL6)-AM6&gt;0,SUM(AI6:AL6)-AM6,"")</f>
        <v>44.550000000000004</v>
      </c>
      <c r="AY6" s="40">
        <f>IF(SUM(AU6,AX6)&gt;0,SUM(AU6,AX6),"")</f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>IF(BB6&gt;0,BB6,"")</f>
        <v>15.2</v>
      </c>
      <c r="BQ6" s="39">
        <f>IF(BC6&gt;0,BC6,"")</f>
        <v>16.260000000000002</v>
      </c>
      <c r="BR6" s="11">
        <f>IF(SUM(AZ6:BC6)-BD6&gt;0,SUM(AZ6:BC6)-BD6,"")</f>
        <v>56.56</v>
      </c>
      <c r="BS6" s="11">
        <f>IF(BG6&gt;0,BG6,"")</f>
        <v>14.5</v>
      </c>
      <c r="BT6" s="11">
        <f>IF(BH6&gt;0,BH6,"")</f>
        <v>16.11</v>
      </c>
      <c r="BU6" s="11">
        <f>IF(SUM(BE6:BH6)-BI6&gt;0,SUM(BE6:BH6)-BI6,"")</f>
        <v>55.01</v>
      </c>
      <c r="BV6" s="11">
        <f>IF(BR6="","",MAX(BR6,BU6))</f>
        <v>56.56</v>
      </c>
      <c r="BW6" s="11">
        <f>IF(BL6&gt;0,BL6,"")</f>
        <v>15</v>
      </c>
      <c r="BX6" s="11">
        <f>IF(BM6&gt;0,BM6,"")</f>
        <v>15.98</v>
      </c>
      <c r="BY6" s="11">
        <f>IF(SUM(BJ6:BM6)-BN6&gt;0,SUM(BJ6:BM6)-BN6,"")</f>
        <v>55.379999999999995</v>
      </c>
      <c r="BZ6" s="11">
        <f>IF(SUM(BV6,BY6)&gt;0,SUM(BV6,BY6),"")</f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>IF(CC6&gt;0,CC6,"")</f>
        <v>15.2</v>
      </c>
      <c r="CR6" s="38">
        <f>IF(CD6&gt;0,CD6,"")</f>
        <v>17.05</v>
      </c>
      <c r="CS6" s="40">
        <f>IF(SUM(CA6:CD6)-CE6&gt;0,SUM(CA6:CD6)-CE6,"")</f>
        <v>57.55</v>
      </c>
      <c r="CT6" s="40">
        <f>IF(CH6&gt;0,CH6,"")</f>
        <v>15.8</v>
      </c>
      <c r="CU6" s="40">
        <f>IF(CI6&gt;0,CI6,"")</f>
        <v>17.14</v>
      </c>
      <c r="CV6" s="40">
        <f>IF(SUM(CF6:CI6)-CJ6&gt;0,SUM(CF6:CI6)-CJ6,"")</f>
        <v>59.84</v>
      </c>
      <c r="CW6" s="40">
        <f>IF(CS6="","",MAX(CS6,CV6))</f>
        <v>59.84</v>
      </c>
      <c r="CX6" s="40">
        <f>IF(CM6&gt;0,CM6,"")</f>
        <v>16.2</v>
      </c>
      <c r="CY6" s="40">
        <f>IF(CN6&gt;0,CN6,"")</f>
        <v>17.010000000000002</v>
      </c>
      <c r="CZ6" s="40">
        <f>IF(SUM(CK6:CN6)-CO6&gt;0,SUM(CK6:CN6)-CO6,"")</f>
        <v>57.81</v>
      </c>
      <c r="DA6" s="40">
        <f>IF(SUM(CW6,CZ6)&gt;0,SUM(CW6,CZ6),"")</f>
        <v>117.65</v>
      </c>
      <c r="DB6" s="51" t="str">
        <f>IF(MAX(ED6,FL6,GT6,IB6,JJ6,KR6,LZ6,NH6,OP6,PX6,RF6,SN6,TV6,VD6,WL6)-IF(N6="",0,N6)&gt;0.001,MAX(ED6,FL6,GT6,IB6,JJ6,KR6,LZ6,NH6,OP6,PX6,RF6,SN6,TV6,VD6,WL6)-IF(N6="",0,N6),"")</f>
        <v/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16.2</v>
      </c>
      <c r="FG6" s="11">
        <f>IF(EO6&gt;0,EO6,"")</f>
        <v>16.54</v>
      </c>
      <c r="FH6" s="11">
        <f>IF(SUM(EL6:EO6)-EP6&gt;0,SUM(EL6:EO6)-EP6,"")</f>
        <v>55.940000000000005</v>
      </c>
      <c r="FI6" s="11">
        <f>IF(ES6&gt;0,ES6,"")</f>
        <v>3.8</v>
      </c>
      <c r="FJ6" s="11">
        <f>IF(ET6&gt;0,ET6,"")</f>
        <v>3.65</v>
      </c>
      <c r="FK6" s="11">
        <f>IF(SUM(EQ6:ET6)-EU6&gt;0,SUM(EQ6:ET6)-EU6,"")</f>
        <v>12.049999999999999</v>
      </c>
      <c r="FL6" s="11">
        <f>IF(MAX(FH6,FK6)&gt;0,MAX(FH6,FK6),"")</f>
        <v>55.940000000000005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16.920000000000002</v>
      </c>
      <c r="KN6" s="11">
        <f>IF(SUM(JR6:JU6)-JV6&gt;0,SUM(JR6:JU6)-JV6,"")</f>
        <v>56.22</v>
      </c>
      <c r="KO6" s="11">
        <f>IF(JY6&gt;0,JY6,"")</f>
        <v>2</v>
      </c>
      <c r="KP6" s="11">
        <f>IF(JZ6&gt;0,JZ6,"")</f>
        <v>1.83</v>
      </c>
      <c r="KQ6" s="11">
        <f>IF(SUM(JW6:JZ6)-KA6&gt;0,SUM(JW6:JZ6)-KA6,"")</f>
        <v>6.23</v>
      </c>
      <c r="KR6" s="11">
        <f>IF(MAX(KN6,KQ6)&gt;0,MAX(KN6,KQ6),"")</f>
        <v>56.22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16.549999999999997</v>
      </c>
      <c r="WU6" s="26">
        <f>IF($CP6="P",CB6,(CB6+BA6)/2)</f>
        <v>8.65</v>
      </c>
      <c r="WV6" s="26">
        <f>IF($CP6="P",CC6,(CC6+BB6)/2)</f>
        <v>15.2</v>
      </c>
      <c r="WW6" s="26">
        <f>IF($CP6="P",CD6,(CD6+BC6)/2)</f>
        <v>16.655000000000001</v>
      </c>
      <c r="WX6" s="26">
        <f>IF($CP6="P",CE6,(CE6+BD6)/2)</f>
        <v>0</v>
      </c>
      <c r="WY6" s="26">
        <f>IF($CP6="P",CF6,(CF6+BE6)/2)</f>
        <v>16.649999999999999</v>
      </c>
      <c r="WZ6" s="26">
        <f>IF($CP6="P",CG6,(CG6+BF6)/2)</f>
        <v>9</v>
      </c>
      <c r="XA6" s="26">
        <f>IF($CP6="P",CH6,(CH6+BG6)/2)</f>
        <v>15.15</v>
      </c>
      <c r="XB6" s="26">
        <f>IF($CP6="P",CI6,(CI6+BH6)/2)</f>
        <v>16.625</v>
      </c>
      <c r="XC6" s="26">
        <f>IF($CP6="P",CJ6,(CJ6+BI6)/2)</f>
        <v>0</v>
      </c>
      <c r="XD6" s="26">
        <f>IF($CP6="P",CK6,(CK6+BJ6)/2)</f>
        <v>15.55</v>
      </c>
      <c r="XE6" s="26">
        <f>IF($CP6="P",CL6,(CL6+BK6)/2)</f>
        <v>8.9499999999999993</v>
      </c>
      <c r="XF6" s="26">
        <f>IF($CP6="P",CM6,(CM6+BL6)/2)</f>
        <v>15.6</v>
      </c>
      <c r="XG6" s="26">
        <f>IF($CP6="P",CN6,(CN6+BM6)/2)</f>
        <v>16.495000000000001</v>
      </c>
      <c r="XH6" s="26">
        <f>IF($CP6="P",CO6,(CO6+BN6)/2)</f>
        <v>0</v>
      </c>
      <c r="XI6" s="28" t="s">
        <v>53</v>
      </c>
      <c r="XJ6" s="11">
        <f>IF(WV6&gt;0,WV6,"")</f>
        <v>15.2</v>
      </c>
      <c r="XK6" s="11">
        <f>IF(WW6&gt;0,WW6,"")</f>
        <v>16.655000000000001</v>
      </c>
      <c r="XL6" s="11">
        <f>IF(SUM(WT6:WW6)-WX6&gt;0,SUM(WT6:WW6)-WX6,"")</f>
        <v>57.054999999999993</v>
      </c>
      <c r="XM6" s="11">
        <f>IF(XA6&gt;0,XA6,"")</f>
        <v>15.15</v>
      </c>
      <c r="XN6" s="11">
        <f>IF(XB6&gt;0,XB6,"")</f>
        <v>16.625</v>
      </c>
      <c r="XO6" s="11">
        <f>IF(SUM(WY6:XB6)-XC6&gt;0,SUM(WY6:XB6)-XC6,"")</f>
        <v>57.424999999999997</v>
      </c>
      <c r="XP6" s="11">
        <f>IF(MAX(XL6,XO6)&gt;0,MAX(XL6,XO6),"")</f>
        <v>57.424999999999997</v>
      </c>
      <c r="XQ6" s="11">
        <f>IF(XF6&gt;0,XF6,"")</f>
        <v>15.6</v>
      </c>
      <c r="XR6" s="11">
        <f>IF(XG6&gt;0,XG6,"")</f>
        <v>16.495000000000001</v>
      </c>
      <c r="XS6" s="11">
        <f>IF(SUM(XD6:XG6)-XH6&gt;0,SUM(XD6:XG6)-XH6,"")</f>
        <v>56.594999999999999</v>
      </c>
      <c r="XT6" s="11">
        <f>IF(SUM(XP6,XS6)&gt;0,SUM(XP6,XS6),"")</f>
        <v>114.02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167</v>
      </c>
      <c r="C7" s="4" t="s">
        <v>7</v>
      </c>
      <c r="D7" s="4">
        <v>2006</v>
      </c>
      <c r="E7" s="9">
        <f>SUM(J7:V7)+SUM(J7:T7)*0.0000001+SUM(J7)*0.0000000000001</f>
        <v>257.99002579900565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6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Excellence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56.190000000000005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55.72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57.120000000000005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16.2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16.420000000000002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>IF(AA7&gt;0,AA7,"")</f>
        <v>15.4</v>
      </c>
      <c r="AP7" s="38">
        <f>IF(AB7&gt;0,AB7,"")</f>
        <v>14.39</v>
      </c>
      <c r="AQ7" s="40">
        <f>IF(SUM(Y7:AB7)-AC7&gt;0,SUM(Y7:AB7)-AC7,"")</f>
        <v>54.99</v>
      </c>
      <c r="AR7" s="40">
        <f>IF(AF7&gt;0,AF7,"")</f>
        <v>15.4</v>
      </c>
      <c r="AS7" s="40">
        <f>IF(AG7&gt;0,AG7,"")</f>
        <v>15.02</v>
      </c>
      <c r="AT7" s="40">
        <f>IF(SUM(AD7:AG7)-AH7&gt;0,SUM(AD7:AG7)-AH7,"")</f>
        <v>55.72</v>
      </c>
      <c r="AU7" s="40">
        <f>IF(AQ7="","",MAX(AQ7,AT7))</f>
        <v>55.72</v>
      </c>
      <c r="AV7" s="40">
        <f>IF(AK7&gt;0,AK7,"")</f>
        <v>13.5</v>
      </c>
      <c r="AW7" s="40">
        <f>IF(AL7&gt;0,AL7,"")</f>
        <v>14.31</v>
      </c>
      <c r="AX7" s="40">
        <f>IF(SUM(AI7:AL7)-AM7&gt;0,SUM(AI7:AL7)-AM7,"")</f>
        <v>51.61</v>
      </c>
      <c r="AY7" s="40">
        <f>IF(SUM(AU7,AX7)&gt;0,SUM(AU7,AX7),"")</f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>IF(BB7&gt;0,BB7,"")</f>
        <v>3.2</v>
      </c>
      <c r="BQ7" s="39">
        <f>IF(BC7&gt;0,BC7,"")</f>
        <v>3.48</v>
      </c>
      <c r="BR7" s="11">
        <f>IF(SUM(AZ7:BC7)-BD7&gt;0,SUM(AZ7:BC7)-BD7,"")</f>
        <v>11.780000000000001</v>
      </c>
      <c r="BS7" s="11">
        <f>IF(BG7&gt;0,BG7,"")</f>
        <v>16</v>
      </c>
      <c r="BT7" s="11">
        <f>IF(BH7&gt;0,BH7,"")</f>
        <v>15.64</v>
      </c>
      <c r="BU7" s="11">
        <f>IF(SUM(BE7:BH7)-BI7&gt;0,SUM(BE7:BH7)-BI7,"")</f>
        <v>56.34</v>
      </c>
      <c r="BV7" s="11">
        <f>IF(BR7="","",MAX(BR7,BU7))</f>
        <v>56.34</v>
      </c>
      <c r="BW7" s="11">
        <f>IF(BL7&gt;0,BL7,"")</f>
        <v>16</v>
      </c>
      <c r="BX7" s="11">
        <f>IF(BM7&gt;0,BM7,"")</f>
        <v>15.5</v>
      </c>
      <c r="BY7" s="11">
        <f>IF(SUM(BJ7:BM7)-BN7&gt;0,SUM(BJ7:BM7)-BN7,"")</f>
        <v>56.4</v>
      </c>
      <c r="BZ7" s="11">
        <f>IF(SUM(BV7,BY7)&gt;0,SUM(BV7,BY7),"")</f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>IF(CC7&gt;0,CC7,"")</f>
        <v>3.8</v>
      </c>
      <c r="CR7" s="38">
        <f>IF(CD7&gt;0,CD7,"")</f>
        <v>3.5</v>
      </c>
      <c r="CS7" s="40">
        <f>IF(SUM(CA7:CD7)-CE7&gt;0,SUM(CA7:CD7)-CE7,"")</f>
        <v>12.2</v>
      </c>
      <c r="CT7" s="40">
        <f>IF(CH7&gt;0,CH7,"")</f>
        <v>16.2</v>
      </c>
      <c r="CU7" s="40">
        <f>IF(CI7&gt;0,CI7,"")</f>
        <v>15.99</v>
      </c>
      <c r="CV7" s="40">
        <f>IF(SUM(CF7:CI7)-CJ7&gt;0,SUM(CF7:CI7)-CJ7,"")</f>
        <v>56.190000000000005</v>
      </c>
      <c r="CW7" s="40">
        <f>IF(CS7="","",MAX(CS7,CV7))</f>
        <v>56.190000000000005</v>
      </c>
      <c r="CX7" s="40">
        <f>IF(CM7&gt;0,CM7,"")</f>
        <v>16.2</v>
      </c>
      <c r="CY7" s="40">
        <f>IF(CN7&gt;0,CN7,"")</f>
        <v>16.420000000000002</v>
      </c>
      <c r="CZ7" s="40">
        <f>IF(SUM(CK7:CN7)-CO7&gt;0,SUM(CK7:CN7)-CO7,"")</f>
        <v>57.120000000000005</v>
      </c>
      <c r="DA7" s="40">
        <f>IF(SUM(CW7,CZ7)&gt;0,SUM(CW7,CZ7),"")</f>
        <v>113.31</v>
      </c>
      <c r="DB7" s="51" t="str">
        <f>IF(MAX(ED7,FL7,GT7,IB7,JJ7,KR7,LZ7,NH7,OP7,PX7,RF7,SN7,TV7,VD7,WL7)-IF(N7="",0,N7)&gt;0.001,MAX(ED7,FL7,GT7,IB7,JJ7,KR7,LZ7,NH7,OP7,PX7,RF7,SN7,TV7,VD7,WL7)-IF(N7="",0,N7),"")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>IF(HD7&gt;0,HD7,"")</f>
        <v>12.3</v>
      </c>
      <c r="HW7" s="11">
        <f>IF(HE7&gt;0,HE7,"")</f>
        <v>12.61</v>
      </c>
      <c r="HX7" s="11">
        <f>IF(SUM(HB7:HE7)-HF7&gt;0,SUM(HB7:HE7)-HF7,"")</f>
        <v>43.71</v>
      </c>
      <c r="HY7" s="11">
        <f>IF(HI7&gt;0,HI7,"")</f>
        <v>15.4</v>
      </c>
      <c r="HZ7" s="11">
        <f>IF(HJ7&gt;0,HJ7,"")</f>
        <v>15.44</v>
      </c>
      <c r="IA7" s="11">
        <f>IF(SUM(HG7:HJ7)-HK7&gt;0,SUM(HG7:HJ7)-HK7,"")</f>
        <v>54.339999999999996</v>
      </c>
      <c r="IB7" s="11">
        <f>IF(MAX(HX7,IA7)&gt;0,MAX(HX7,IA7),"")</f>
        <v>54.339999999999996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2</v>
      </c>
      <c r="IG7" s="11">
        <f>IF(HT7&gt;0,HT7,"")</f>
        <v>1.72</v>
      </c>
      <c r="IH7" s="11">
        <f>IF(SUM(HQ7:HT7)-HU7&gt;0,SUM(HQ7:HT7)-HU7,"")</f>
        <v>6.3199999999999994</v>
      </c>
      <c r="II7" s="11">
        <f>IF(SUM(IB7,IE7,IH7)&gt;0,SUM(IB7,IE7,IH7),"")</f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>IF(IL7&gt;0,IL7,"")</f>
        <v>15.4</v>
      </c>
      <c r="JE7" s="40">
        <f>IF(IM7&gt;0,IM7,"")</f>
        <v>15.56</v>
      </c>
      <c r="JF7" s="40">
        <f>IF(SUM(IJ7:IM7)-IN7&gt;0,SUM(IJ7:IM7)-IN7,"")</f>
        <v>52.660000000000004</v>
      </c>
      <c r="JG7" s="40">
        <f>IF(IQ7&gt;0,IQ7,"")</f>
        <v>15.4</v>
      </c>
      <c r="JH7" s="40">
        <f>IF(IR7&gt;0,IR7,"")</f>
        <v>15.34</v>
      </c>
      <c r="JI7" s="40">
        <f>IF(SUM(IO7:IR7)-IS7&gt;0,SUM(IO7:IR7)-IS7,"")</f>
        <v>54.739999999999995</v>
      </c>
      <c r="JJ7" s="40">
        <f>IF(MAX(JF7,JI7)&gt;0,MAX(JF7,JI7),"")</f>
        <v>54.739999999999995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4.9000000000000004</v>
      </c>
      <c r="JO7" s="40">
        <f>IF(JB7&gt;0,JB7,"")</f>
        <v>5.05</v>
      </c>
      <c r="JP7" s="40">
        <f>IF(SUM(IY7:JB7)-JC7&gt;0,SUM(IY7:JB7)-JC7,"")</f>
        <v>17.55</v>
      </c>
      <c r="JQ7" s="40">
        <f>IF(SUM(JJ7,JM7,JP7)&gt;0,SUM(JJ7,JM7,JP7),"")</f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</v>
      </c>
      <c r="NC7" s="11">
        <f>IF(MK7&gt;0,MK7,"")</f>
        <v>15.4</v>
      </c>
      <c r="ND7" s="11">
        <f>IF(SUM(MH7:MK7)-ML7&gt;0,SUM(MH7:MK7)-ML7,"")</f>
        <v>54.8</v>
      </c>
      <c r="NE7" s="11">
        <f>IF(MO7&gt;0,MO7,"")</f>
        <v>14.6</v>
      </c>
      <c r="NF7" s="11">
        <f>IF(MP7&gt;0,MP7,"")</f>
        <v>16.149999999999999</v>
      </c>
      <c r="NG7" s="11">
        <f>IF(SUM(MM7:MP7)-MQ7&gt;0,SUM(MM7:MP7)-MQ7,"")</f>
        <v>54.85</v>
      </c>
      <c r="NH7" s="11">
        <f>IF(MAX(ND7,NG7)&gt;0,MAX(ND7,NG7),"")</f>
        <v>54.85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3.1500000000000004</v>
      </c>
      <c r="WU7" s="26">
        <f>IF($CP7="P",CB7,(CB7+BA7)/2)</f>
        <v>1.85</v>
      </c>
      <c r="WV7" s="26">
        <f>IF($CP7="P",CC7,(CC7+BB7)/2)</f>
        <v>3.5</v>
      </c>
      <c r="WW7" s="26">
        <f>IF($CP7="P",CD7,(CD7+BC7)/2)</f>
        <v>3.49</v>
      </c>
      <c r="WX7" s="26">
        <f>IF($CP7="P",CE7,(CE7+BD7)/2)</f>
        <v>0</v>
      </c>
      <c r="WY7" s="26">
        <f>IF($CP7="P",CF7,(CF7+BE7)/2)</f>
        <v>15.2</v>
      </c>
      <c r="WZ7" s="26">
        <f>IF($CP7="P",CG7,(CG7+BF7)/2)</f>
        <v>9.15</v>
      </c>
      <c r="XA7" s="26">
        <f>IF($CP7="P",CH7,(CH7+BG7)/2)</f>
        <v>16.100000000000001</v>
      </c>
      <c r="XB7" s="26">
        <f>IF($CP7="P",CI7,(CI7+BH7)/2)</f>
        <v>15.815000000000001</v>
      </c>
      <c r="XC7" s="26">
        <f>IF($CP7="P",CJ7,(CJ7+BI7)/2)</f>
        <v>0</v>
      </c>
      <c r="XD7" s="26">
        <f>IF($CP7="P",CK7,(CK7+BJ7)/2)</f>
        <v>15.9</v>
      </c>
      <c r="XE7" s="26">
        <f>IF($CP7="P",CL7,(CL7+BK7)/2)</f>
        <v>8.8000000000000007</v>
      </c>
      <c r="XF7" s="26">
        <f>IF($CP7="P",CM7,(CM7+BL7)/2)</f>
        <v>16.100000000000001</v>
      </c>
      <c r="XG7" s="26">
        <f>IF($CP7="P",CN7,(CN7+BM7)/2)</f>
        <v>15.96</v>
      </c>
      <c r="XH7" s="26">
        <f>IF($CP7="P",CO7,(CO7+BN7)/2)</f>
        <v>0</v>
      </c>
      <c r="XI7" s="28" t="s">
        <v>53</v>
      </c>
      <c r="XJ7" s="11">
        <f>IF(WV7&gt;0,WV7,"")</f>
        <v>3.5</v>
      </c>
      <c r="XK7" s="11">
        <f>IF(WW7&gt;0,WW7,"")</f>
        <v>3.49</v>
      </c>
      <c r="XL7" s="11">
        <f>IF(SUM(WT7:WW7)-WX7&gt;0,SUM(WT7:WW7)-WX7,"")</f>
        <v>11.99</v>
      </c>
      <c r="XM7" s="11">
        <f>IF(XA7&gt;0,XA7,"")</f>
        <v>16.100000000000001</v>
      </c>
      <c r="XN7" s="11">
        <f>IF(XB7&gt;0,XB7,"")</f>
        <v>15.815000000000001</v>
      </c>
      <c r="XO7" s="11">
        <f>IF(SUM(WY7:XB7)-XC7&gt;0,SUM(WY7:XB7)-XC7,"")</f>
        <v>56.265000000000001</v>
      </c>
      <c r="XP7" s="11">
        <f>IF(MAX(XL7,XO7)&gt;0,MAX(XL7,XO7),"")</f>
        <v>56.265000000000001</v>
      </c>
      <c r="XQ7" s="11">
        <f>IF(XF7&gt;0,XF7,"")</f>
        <v>16.100000000000001</v>
      </c>
      <c r="XR7" s="11">
        <f>IF(XG7&gt;0,XG7,"")</f>
        <v>15.96</v>
      </c>
      <c r="XS7" s="11">
        <f>IF(SUM(XD7:XG7)-XH7&gt;0,SUM(XD7:XG7)-XH7,"")</f>
        <v>56.760000000000005</v>
      </c>
      <c r="XT7" s="11">
        <f>IF(SUM(XP7,XS7)&gt;0,SUM(XP7,XS7),"")</f>
        <v>113.02500000000001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123</v>
      </c>
      <c r="C8" s="4" t="s">
        <v>7</v>
      </c>
      <c r="D8" s="4">
        <v>2005</v>
      </c>
      <c r="E8" s="9">
        <f>SUM(J8:V8)+SUM(J8:T8)*0.0000001+SUM(J8)*0.0000000000001</f>
        <v>255.38002553800564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6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National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/>
      </c>
      <c r="J8" s="8">
        <f>IF(COUNT(AQ8,AT8,BR8,BU8,CS8,CV8)&gt;0,LARGE((AQ8,AT8,BR8,BU8,CS8,CV8),1),0)</f>
        <v>56.529999999999994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56.26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55.86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56.36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14.97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>IF(AA8&gt;0,AA8,"")</f>
        <v>15.4</v>
      </c>
      <c r="AP8" s="38">
        <f>IF(AB8&gt;0,AB8,"")</f>
        <v>14.96</v>
      </c>
      <c r="AQ8" s="40">
        <f>IF(SUM(Y8:AB8)-AC8&gt;0,SUM(Y8:AB8)-AC8,"")</f>
        <v>55.86</v>
      </c>
      <c r="AR8" s="40">
        <f>IF(AF8&gt;0,AF8,"")</f>
        <v>13.8</v>
      </c>
      <c r="AS8" s="40">
        <f>IF(AG8&gt;0,AG8,"")</f>
        <v>14.89</v>
      </c>
      <c r="AT8" s="40">
        <f>IF(SUM(AD8:AG8)-AH8&gt;0,SUM(AD8:AG8)-AH8,"")</f>
        <v>53.49</v>
      </c>
      <c r="AU8" s="40">
        <f>IF(AQ8="","",MAX(AQ8,AT8))</f>
        <v>55.86</v>
      </c>
      <c r="AV8" s="40">
        <f>IF(AK8&gt;0,AK8,"")</f>
        <v>15.4</v>
      </c>
      <c r="AW8" s="40">
        <f>IF(AL8&gt;0,AL8,"")</f>
        <v>14.97</v>
      </c>
      <c r="AX8" s="40">
        <f>IF(SUM(AI8:AL8)-AM8&gt;0,SUM(AI8:AL8)-AM8,"")</f>
        <v>55.17</v>
      </c>
      <c r="AY8" s="40">
        <f>IF(SUM(AU8,AX8)&gt;0,SUM(AU8,AX8),"")</f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5.0999999999999996</v>
      </c>
      <c r="BQ8" s="39">
        <f>IF(BC8&gt;0,BC8,"")</f>
        <v>4.7699999999999996</v>
      </c>
      <c r="BR8" s="11">
        <f>IF(SUM(AZ8:BC8)-BD8&gt;0,SUM(AZ8:BC8)-BD8,"")</f>
        <v>17.169999999999998</v>
      </c>
      <c r="BS8" s="11">
        <f>IF(BG8&gt;0,BG8,"")</f>
        <v>3.2</v>
      </c>
      <c r="BT8" s="11">
        <f>IF(BH8&gt;0,BH8,"")</f>
        <v>3.16</v>
      </c>
      <c r="BU8" s="11">
        <f>IF(SUM(BE8:BH8)-BI8&gt;0,SUM(BE8:BH8)-BI8,"")</f>
        <v>11.36</v>
      </c>
      <c r="BV8" s="11">
        <f>IF(BR8="","",MAX(BR8,BU8))</f>
        <v>17.169999999999998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>IF(CC8&gt;0,CC8,"")</f>
        <v>14.2</v>
      </c>
      <c r="CR8" s="38">
        <f>IF(CD8&gt;0,CD8,"")</f>
        <v>15.76</v>
      </c>
      <c r="CS8" s="40">
        <f>IF(SUM(CA8:CD8)-CE8&gt;0,SUM(CA8:CD8)-CE8,"")</f>
        <v>56.26</v>
      </c>
      <c r="CT8" s="40">
        <f>IF(CH8&gt;0,CH8,"")</f>
        <v>14.4</v>
      </c>
      <c r="CU8" s="40">
        <f>IF(CI8&gt;0,CI8,"")</f>
        <v>15.83</v>
      </c>
      <c r="CV8" s="40">
        <f>IF(SUM(CF8:CI8)-CJ8&gt;0,SUM(CF8:CI8)-CJ8,"")</f>
        <v>56.529999999999994</v>
      </c>
      <c r="CW8" s="40">
        <f>IF(CS8="","",MAX(CS8,CV8))</f>
        <v>56.529999999999994</v>
      </c>
      <c r="CX8" s="40">
        <f>IF(CM8&gt;0,CM8,"")</f>
        <v>14.4</v>
      </c>
      <c r="CY8" s="40">
        <f>IF(CN8&gt;0,CN8,"")</f>
        <v>15.66</v>
      </c>
      <c r="CZ8" s="40">
        <f>IF(SUM(CK8:CN8)-CO8&gt;0,SUM(CK8:CN8)-CO8,"")</f>
        <v>56.36</v>
      </c>
      <c r="DA8" s="40">
        <f>IF(SUM(CW8,CZ8)&gt;0,SUM(CW8,CZ8),"")</f>
        <v>112.88999999999999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15.4</v>
      </c>
      <c r="HW8" s="11">
        <f>IF(HE8&gt;0,HE8,"")</f>
        <v>14.93</v>
      </c>
      <c r="HX8" s="11">
        <f>IF(SUM(HB8:HE8)-HF8&gt;0,SUM(HB8:HE8)-HF8,"")</f>
        <v>54.13</v>
      </c>
      <c r="HY8" s="11">
        <f>IF(HI8&gt;0,HI8,"")</f>
        <v>15.2</v>
      </c>
      <c r="HZ8" s="11">
        <f>IF(HJ8&gt;0,HJ8,"")</f>
        <v>14.44</v>
      </c>
      <c r="IA8" s="11">
        <f>IF(SUM(HG8:HJ8)-HK8&gt;0,SUM(HG8:HJ8)-HK8,"")</f>
        <v>52.339999999999996</v>
      </c>
      <c r="IB8" s="11">
        <f>IF(MAX(HX8,IA8)&gt;0,MAX(HX8,IA8),"")</f>
        <v>54.13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>IF(IL8&gt;0,IL8,"")</f>
        <v>15</v>
      </c>
      <c r="JE8" s="40">
        <f>IF(IM8&gt;0,IM8,"")</f>
        <v>15.22</v>
      </c>
      <c r="JF8" s="40">
        <f>IF(SUM(IJ8:IM8)-IN8&gt;0,SUM(IJ8:IM8)-IN8,"")</f>
        <v>54.12</v>
      </c>
      <c r="JG8" s="40">
        <f>IF(IQ8&gt;0,IQ8,"")</f>
        <v>15</v>
      </c>
      <c r="JH8" s="40">
        <f>IF(IR8&gt;0,IR8,"")</f>
        <v>15.12</v>
      </c>
      <c r="JI8" s="40">
        <f>IF(SUM(IO8:IR8)-IS8&gt;0,SUM(IO8:IR8)-IS8,"")</f>
        <v>54.72</v>
      </c>
      <c r="JJ8" s="40">
        <f>IF(MAX(JF8,JI8)&gt;0,MAX(JF8,JI8),"")</f>
        <v>54.72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8.1999999999999993</v>
      </c>
      <c r="JO8" s="40">
        <f>IF(JB8&gt;0,JB8,"")</f>
        <v>7.85</v>
      </c>
      <c r="JP8" s="40">
        <f>IF(SUM(IY8:JB8)-JC8&gt;0,SUM(IY8:JB8)-JC8,"")</f>
        <v>28.25</v>
      </c>
      <c r="JQ8" s="40">
        <f>IF(SUM(JJ8,JM8,JP8)&gt;0,SUM(JJ8,JM8,JP8),"")</f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15.39</v>
      </c>
      <c r="KN8" s="11">
        <f>IF(SUM(JR8:JU8)-JV8&gt;0,SUM(JR8:JU8)-JV8,"")</f>
        <v>52.99</v>
      </c>
      <c r="KO8" s="11">
        <f>IF(JY8&gt;0,JY8,"")</f>
        <v>14.4</v>
      </c>
      <c r="KP8" s="11">
        <f>IF(JZ8&gt;0,JZ8,"")</f>
        <v>15.23</v>
      </c>
      <c r="KQ8" s="11">
        <f>IF(SUM(JW8:JZ8)-KA8&gt;0,SUM(JW8:JZ8)-KA8,"")</f>
        <v>53.629999999999995</v>
      </c>
      <c r="KR8" s="11">
        <f>IF(MAX(KN8,KQ8)&gt;0,MAX(KN8,KQ8),"")</f>
        <v>53.629999999999995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15</v>
      </c>
      <c r="NC8" s="11">
        <f>IF(MK8&gt;0,MK8,"")</f>
        <v>14.99</v>
      </c>
      <c r="ND8" s="11">
        <f>IF(SUM(MH8:MK8)-ML8&gt;0,SUM(MH8:MK8)-ML8,"")</f>
        <v>54.29</v>
      </c>
      <c r="NE8" s="11">
        <f>IF(MO8&gt;0,MO8,"")</f>
        <v>14.4</v>
      </c>
      <c r="NF8" s="11">
        <f>IF(MP8&gt;0,MP8,"")</f>
        <v>15.24</v>
      </c>
      <c r="NG8" s="11">
        <f>IF(SUM(MM8:MP8)-MQ8&gt;0,SUM(MM8:MP8)-MQ8,"")</f>
        <v>54.04</v>
      </c>
      <c r="NH8" s="11">
        <f>IF(MAX(ND8,NG8)&gt;0,MAX(ND8,NG8),"")</f>
        <v>54.29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10.7</v>
      </c>
      <c r="WU8" s="26">
        <f>IF($CP8="P",CB8,(CB8+BA8)/2)</f>
        <v>6.1</v>
      </c>
      <c r="WV8" s="26">
        <f>IF($CP8="P",CC8,(CC8+BB8)/2)</f>
        <v>9.6499999999999986</v>
      </c>
      <c r="WW8" s="26">
        <f>IF($CP8="P",CD8,(CD8+BC8)/2)</f>
        <v>10.265000000000001</v>
      </c>
      <c r="WX8" s="26">
        <f>IF($CP8="P",CE8,(CE8+BD8)/2)</f>
        <v>0</v>
      </c>
      <c r="WY8" s="26">
        <f>IF($CP8="P",CF8,(CF8+BE8)/2)</f>
        <v>10.049999999999999</v>
      </c>
      <c r="WZ8" s="26">
        <f>IF($CP8="P",CG8,(CG8+BF8)/2)</f>
        <v>5.6000000000000005</v>
      </c>
      <c r="XA8" s="26">
        <f>IF($CP8="P",CH8,(CH8+BG8)/2)</f>
        <v>8.8000000000000007</v>
      </c>
      <c r="XB8" s="26">
        <f>IF($CP8="P",CI8,(CI8+BH8)/2)</f>
        <v>9.495000000000001</v>
      </c>
      <c r="XC8" s="26">
        <f>IF($CP8="P",CJ8,(CJ8+BI8)/2)</f>
        <v>0</v>
      </c>
      <c r="XD8" s="26">
        <f>IF($CP8="P",CK8,(CK8+BJ8)/2)</f>
        <v>8.5</v>
      </c>
      <c r="XE8" s="26">
        <f>IF($CP8="P",CL8,(CL8+BK8)/2)</f>
        <v>4.6500000000000004</v>
      </c>
      <c r="XF8" s="26">
        <f>IF($CP8="P",CM8,(CM8+BL8)/2)</f>
        <v>7.2</v>
      </c>
      <c r="XG8" s="26">
        <f>IF($CP8="P",CN8,(CN8+BM8)/2)</f>
        <v>7.83</v>
      </c>
      <c r="XH8" s="26">
        <f>IF($CP8="P",CO8,(CO8+BN8)/2)</f>
        <v>0</v>
      </c>
      <c r="XI8" s="28" t="s">
        <v>53</v>
      </c>
      <c r="XJ8" s="11">
        <f>IF(WV8&gt;0,WV8,"")</f>
        <v>9.6499999999999986</v>
      </c>
      <c r="XK8" s="11">
        <f>IF(WW8&gt;0,WW8,"")</f>
        <v>10.265000000000001</v>
      </c>
      <c r="XL8" s="11">
        <f>IF(SUM(WT8:WW8)-WX8&gt;0,SUM(WT8:WW8)-WX8,"")</f>
        <v>36.714999999999996</v>
      </c>
      <c r="XM8" s="11">
        <f>IF(XA8&gt;0,XA8,"")</f>
        <v>8.8000000000000007</v>
      </c>
      <c r="XN8" s="11">
        <f>IF(XB8&gt;0,XB8,"")</f>
        <v>9.495000000000001</v>
      </c>
      <c r="XO8" s="11">
        <f>IF(SUM(WY8:XB8)-XC8&gt;0,SUM(WY8:XB8)-XC8,"")</f>
        <v>33.945</v>
      </c>
      <c r="XP8" s="11">
        <f>IF(MAX(XL8,XO8)&gt;0,MAX(XL8,XO8),"")</f>
        <v>36.714999999999996</v>
      </c>
      <c r="XQ8" s="11">
        <f>IF(XF8&gt;0,XF8,"")</f>
        <v>7.2</v>
      </c>
      <c r="XR8" s="11">
        <f>IF(XG8&gt;0,XG8,"")</f>
        <v>7.83</v>
      </c>
      <c r="XS8" s="11">
        <f>IF(SUM(XD8:XG8)-XH8&gt;0,SUM(XD8:XG8)-XH8,"")</f>
        <v>28.18</v>
      </c>
      <c r="XT8" s="11">
        <f>IF(SUM(XP8,XS8)&gt;0,SUM(XP8,XS8),"")</f>
        <v>64.894999999999996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179</v>
      </c>
      <c r="C9" s="4" t="s">
        <v>6</v>
      </c>
      <c r="D9" s="4">
        <v>2001</v>
      </c>
      <c r="E9" s="9">
        <f>SUM(J9:V9)+SUM(J9:T9)*0.0000001+SUM(J9)*0.0000000000001</f>
        <v>248.13002481300546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6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54.62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54.07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53.52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54.36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16.16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>IF(AA9&gt;0,AA9,"")</f>
        <v>9.4</v>
      </c>
      <c r="AP9" s="38">
        <f>IF(AB9&gt;0,AB9,"")</f>
        <v>10.130000000000001</v>
      </c>
      <c r="AQ9" s="40">
        <f>IF(SUM(Y9:AB9)-AC9&gt;0,SUM(Y9:AB9)-AC9,"")</f>
        <v>34.43</v>
      </c>
      <c r="AR9" s="40">
        <f>IF(AF9&gt;0,AF9,"")</f>
        <v>14.2</v>
      </c>
      <c r="AS9" s="40">
        <f>IF(AG9&gt;0,AG9,"")</f>
        <v>16.32</v>
      </c>
      <c r="AT9" s="40">
        <f>IF(SUM(AD9:AG9)-AH9&gt;0,SUM(AD9:AG9)-AH9,"")</f>
        <v>54.62</v>
      </c>
      <c r="AU9" s="40">
        <f>IF(AQ9="","",MAX(AQ9,AT9))</f>
        <v>54.62</v>
      </c>
      <c r="AV9" s="40">
        <f>IF(AK9&gt;0,AK9,"")</f>
        <v>15.4</v>
      </c>
      <c r="AW9" s="40">
        <f>IF(AL9&gt;0,AL9,"")</f>
        <v>16.16</v>
      </c>
      <c r="AX9" s="40">
        <f>IF(SUM(AI9:AL9)-AM9&gt;0,SUM(AI9:AL9)-AM9,"")</f>
        <v>54.36</v>
      </c>
      <c r="AY9" s="40">
        <f>IF(SUM(AU9,AX9)&gt;0,SUM(AU9,AX9),"")</f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>IF(BB9&gt;0,BB9,"")</f>
        <v>3.2</v>
      </c>
      <c r="BQ9" s="39">
        <f>IF(BC9&gt;0,BC9,"")</f>
        <v>3.47</v>
      </c>
      <c r="BR9" s="11">
        <f>IF(SUM(AZ9:BC9)-BD9&gt;0,SUM(AZ9:BC9)-BD9,"")</f>
        <v>11.47</v>
      </c>
      <c r="BS9" s="11">
        <f>IF(BG9&gt;0,BG9,"")</f>
        <v>14.2</v>
      </c>
      <c r="BT9" s="11">
        <f>IF(BH9&gt;0,BH9,"")</f>
        <v>15.62</v>
      </c>
      <c r="BU9" s="11">
        <f>IF(SUM(BE9:BH9)-BI9&gt;0,SUM(BE9:BH9)-BI9,"")</f>
        <v>53.52</v>
      </c>
      <c r="BV9" s="11">
        <f>IF(BR9="","",MAX(BR9,BU9))</f>
        <v>53.52</v>
      </c>
      <c r="BW9" s="11">
        <f>IF(BL9&gt;0,BL9,"")</f>
        <v>14.4</v>
      </c>
      <c r="BX9" s="11">
        <f>IF(BM9&gt;0,BM9,"")</f>
        <v>15.65</v>
      </c>
      <c r="BY9" s="11">
        <f>IF(SUM(BJ9:BM9)-BN9&gt;0,SUM(BJ9:BM9)-BN9,"")</f>
        <v>52.65</v>
      </c>
      <c r="BZ9" s="11">
        <f>IF(SUM(BV9,BY9)&gt;0,SUM(BV9,BY9),"")</f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>IF(CC9&gt;0,CC9,"")</f>
        <v>6.3000000000000007</v>
      </c>
      <c r="CR9" s="38">
        <f>IF(CD9&gt;0,CD9,"")</f>
        <v>6.8000000000000007</v>
      </c>
      <c r="CS9" s="40">
        <f>IF(SUM(CA9:CD9)-CE9&gt;0,SUM(CA9:CD9)-CE9,"")</f>
        <v>22.95</v>
      </c>
      <c r="CT9" s="40">
        <f>IF(CH9&gt;0,CH9,"")</f>
        <v>14.2</v>
      </c>
      <c r="CU9" s="40">
        <f>IF(CI9&gt;0,CI9,"")</f>
        <v>15.969999999999999</v>
      </c>
      <c r="CV9" s="40">
        <f>IF(SUM(CF9:CI9)-CJ9&gt;0,SUM(CF9:CI9)-CJ9,"")</f>
        <v>54.07</v>
      </c>
      <c r="CW9" s="40">
        <f>IF(CS9="","",MAX(CS9,CV9))</f>
        <v>54.07</v>
      </c>
      <c r="CX9" s="40">
        <f>IF(CM9&gt;0,CM9,"")</f>
        <v>14.9</v>
      </c>
      <c r="CY9" s="40">
        <f>IF(CN9&gt;0,CN9,"")</f>
        <v>15.905000000000001</v>
      </c>
      <c r="CZ9" s="40">
        <f>IF(SUM(CK9:CN9)-CO9&gt;0,SUM(CK9:CN9)-CO9,"")</f>
        <v>53.505000000000003</v>
      </c>
      <c r="DA9" s="40">
        <f>IF(SUM(CW9,CZ9)&gt;0,SUM(CW9,CZ9),"")</f>
        <v>107.575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6.2</v>
      </c>
      <c r="WU9" s="26">
        <f>IF($CP9="P",CB9,(CB9+BA9)/2)</f>
        <v>3.65</v>
      </c>
      <c r="WV9" s="26">
        <f>IF($CP9="P",CC9,(CC9+BB9)/2)</f>
        <v>6.3000000000000007</v>
      </c>
      <c r="WW9" s="26">
        <f>IF($CP9="P",CD9,(CD9+BC9)/2)</f>
        <v>6.8000000000000007</v>
      </c>
      <c r="WX9" s="26">
        <f>IF($CP9="P",CE9,(CE9+BD9)/2)</f>
        <v>0</v>
      </c>
      <c r="WY9" s="26">
        <f>IF($CP9="P",CF9,(CF9+BE9)/2)</f>
        <v>14.8</v>
      </c>
      <c r="WZ9" s="26">
        <f>IF($CP9="P",CG9,(CG9+BF9)/2)</f>
        <v>9.1000000000000014</v>
      </c>
      <c r="XA9" s="26">
        <f>IF($CP9="P",CH9,(CH9+BG9)/2)</f>
        <v>14.2</v>
      </c>
      <c r="XB9" s="26">
        <f>IF($CP9="P",CI9,(CI9+BH9)/2)</f>
        <v>15.969999999999999</v>
      </c>
      <c r="XC9" s="26">
        <f>IF($CP9="P",CJ9,(CJ9+BI9)/2)</f>
        <v>0</v>
      </c>
      <c r="XD9" s="26">
        <f>IF($CP9="P",CK9,(CK9+BJ9)/2)</f>
        <v>13.6</v>
      </c>
      <c r="XE9" s="26">
        <f>IF($CP9="P",CL9,(CL9+BK9)/2)</f>
        <v>9.1000000000000014</v>
      </c>
      <c r="XF9" s="26">
        <f>IF($CP9="P",CM9,(CM9+BL9)/2)</f>
        <v>14.9</v>
      </c>
      <c r="XG9" s="26">
        <f>IF($CP9="P",CN9,(CN9+BM9)/2)</f>
        <v>15.905000000000001</v>
      </c>
      <c r="XH9" s="26">
        <f>IF($CP9="P",CO9,(CO9+BN9)/2)</f>
        <v>0</v>
      </c>
      <c r="XI9" s="28" t="s">
        <v>53</v>
      </c>
      <c r="XJ9" s="11">
        <f>IF(WV9&gt;0,WV9,"")</f>
        <v>6.3000000000000007</v>
      </c>
      <c r="XK9" s="11">
        <f>IF(WW9&gt;0,WW9,"")</f>
        <v>6.8000000000000007</v>
      </c>
      <c r="XL9" s="11">
        <f>IF(SUM(WT9:WW9)-WX9&gt;0,SUM(WT9:WW9)-WX9,"")</f>
        <v>22.95</v>
      </c>
      <c r="XM9" s="11">
        <f>IF(XA9&gt;0,XA9,"")</f>
        <v>14.2</v>
      </c>
      <c r="XN9" s="11">
        <f>IF(XB9&gt;0,XB9,"")</f>
        <v>15.969999999999999</v>
      </c>
      <c r="XO9" s="11">
        <f>IF(SUM(WY9:XB9)-XC9&gt;0,SUM(WY9:XB9)-XC9,"")</f>
        <v>54.07</v>
      </c>
      <c r="XP9" s="11">
        <f>IF(MAX(XL9,XO9)&gt;0,MAX(XL9,XO9),"")</f>
        <v>54.07</v>
      </c>
      <c r="XQ9" s="11">
        <f>IF(XF9&gt;0,XF9,"")</f>
        <v>14.9</v>
      </c>
      <c r="XR9" s="11">
        <f>IF(XG9&gt;0,XG9,"")</f>
        <v>15.905000000000001</v>
      </c>
      <c r="XS9" s="11">
        <f>IF(SUM(XD9:XG9)-XH9&gt;0,SUM(XD9:XG9)-XH9,"")</f>
        <v>53.505000000000003</v>
      </c>
      <c r="XT9" s="11">
        <f>IF(SUM(XP9,XS9)&gt;0,SUM(XP9,XS9),"")</f>
        <v>107.575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246.86002468600557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6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53.61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52.3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>IF(AA10&gt;0,AA10,"")</f>
        <v>15.4</v>
      </c>
      <c r="AP10" s="38">
        <f>IF(AB10&gt;0,AB10,"")</f>
        <v>14.91</v>
      </c>
      <c r="AQ10" s="40">
        <f>IF(SUM(Y10:AB10)-AC10&gt;0,SUM(Y10:AB10)-AC10,"")</f>
        <v>53.61</v>
      </c>
      <c r="AR10" s="40">
        <f>IF(AF10&gt;0,AF10,"")</f>
        <v>5.7</v>
      </c>
      <c r="AS10" s="40">
        <f>IF(AG10&gt;0,AG10,"")</f>
        <v>6.25</v>
      </c>
      <c r="AT10" s="40">
        <f>IF(SUM(AD10:AG10)-AH10&gt;0,SUM(AD10:AG10)-AH10,"")</f>
        <v>21.35</v>
      </c>
      <c r="AU10" s="40">
        <f>IF(AQ10="","",MAX(AQ10,AT10))</f>
        <v>53.61</v>
      </c>
      <c r="AV10" s="40">
        <f>IF(AK10&gt;0,AK10,"")</f>
        <v>15</v>
      </c>
      <c r="AW10" s="40">
        <f>IF(AL10&gt;0,AL10,"")</f>
        <v>15</v>
      </c>
      <c r="AX10" s="40">
        <f>IF(SUM(AI10:AL10)-AM10&gt;0,SUM(AI10:AL10)-AM10,"")</f>
        <v>52.3</v>
      </c>
      <c r="AY10" s="40">
        <f>IF(SUM(AU10,AX10)&gt;0,SUM(AU10,AX10),"")</f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>IF(BB10&gt;0,BB10,"")</f>
        <v>5.5</v>
      </c>
      <c r="BQ10" s="39">
        <f>IF(BC10&gt;0,BC10,"")</f>
        <v>4.9400000000000004</v>
      </c>
      <c r="BR10" s="11">
        <f>IF(SUM(AZ10:BC10)-BD10&gt;0,SUM(AZ10:BC10)-BD10,"")</f>
        <v>17.740000000000002</v>
      </c>
      <c r="BS10" s="11">
        <f>IF(BG10&gt;0,BG10,"")</f>
        <v>11.1</v>
      </c>
      <c r="BT10" s="11">
        <f>IF(BH10&gt;0,BH10,"")</f>
        <v>14.83</v>
      </c>
      <c r="BU10" s="11">
        <f>IF(SUM(BE10:BH10)-BI10&gt;0,SUM(BE10:BH10)-BI10,"")</f>
        <v>46.43</v>
      </c>
      <c r="BV10" s="11">
        <f>IF(BR10="","",MAX(BR10,BU10))</f>
        <v>46.43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>IF(CC10&gt;0,CC10,"")</f>
        <v>15.6</v>
      </c>
      <c r="CR10" s="38">
        <f>IF(CD10&gt;0,CD10,"")</f>
        <v>15.33</v>
      </c>
      <c r="CS10" s="40">
        <f>IF(SUM(CA10:CD10)-CE10&gt;0,SUM(CA10:CD10)-CE10,"")</f>
        <v>53.93</v>
      </c>
      <c r="CT10" s="40">
        <f>IF(CH10&gt;0,CH10,"")</f>
        <v>15.5</v>
      </c>
      <c r="CU10" s="40">
        <f>IF(CI10&gt;0,CI10,"")</f>
        <v>15.66</v>
      </c>
      <c r="CV10" s="40">
        <f>IF(SUM(CF10:CI10)-CJ10&gt;0,SUM(CF10:CI10)-CJ10,"")</f>
        <v>55.760000000000005</v>
      </c>
      <c r="CW10" s="40">
        <f>IF(CS10="","",MAX(CS10,CV10))</f>
        <v>55.760000000000005</v>
      </c>
      <c r="CX10" s="40">
        <f>IF(CM10&gt;0,CM10,"")</f>
        <v>2</v>
      </c>
      <c r="CY10" s="40">
        <f>IF(CN10&gt;0,CN10,"")</f>
        <v>1.76</v>
      </c>
      <c r="CZ10" s="40">
        <f>IF(SUM(CK10:CN10)-CO10&gt;0,SUM(CK10:CN10)-CO10,"")</f>
        <v>6.3599999999999994</v>
      </c>
      <c r="DA10" s="40">
        <f>IF(SUM(CW10,CZ10)&gt;0,SUM(CW10,CZ10),"")</f>
        <v>62.120000000000005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9.4499999999999993</v>
      </c>
      <c r="WU10" s="26">
        <f>IF($CP10="P",CB10,(CB10+BA10)/2)</f>
        <v>5.8</v>
      </c>
      <c r="WV10" s="26">
        <f>IF($CP10="P",CC10,(CC10+BB10)/2)</f>
        <v>10.55</v>
      </c>
      <c r="WW10" s="26">
        <f>IF($CP10="P",CD10,(CD10+BC10)/2)</f>
        <v>10.135</v>
      </c>
      <c r="WX10" s="26">
        <f>IF($CP10="P",CE10,(CE10+BD10)/2)</f>
        <v>0.1</v>
      </c>
      <c r="WY10" s="26">
        <f>IF($CP10="P",CF10,(CF10+BE10)/2)</f>
        <v>14.350000000000001</v>
      </c>
      <c r="WZ10" s="26">
        <f>IF($CP10="P",CG10,(CG10+BF10)/2)</f>
        <v>9.3999999999999986</v>
      </c>
      <c r="XA10" s="26">
        <f>IF($CP10="P",CH10,(CH10+BG10)/2)</f>
        <v>13.3</v>
      </c>
      <c r="XB10" s="26">
        <f>IF($CP10="P",CI10,(CI10+BH10)/2)</f>
        <v>15.245000000000001</v>
      </c>
      <c r="XC10" s="26">
        <f>IF($CP10="P",CJ10,(CJ10+BI10)/2)</f>
        <v>1.2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10.55</v>
      </c>
      <c r="XK10" s="11">
        <f>IF(WW10&gt;0,WW10,"")</f>
        <v>10.135</v>
      </c>
      <c r="XL10" s="11">
        <f>IF(SUM(WT10:WW10)-WX10&gt;0,SUM(WT10:WW10)-WX10,"")</f>
        <v>35.835000000000001</v>
      </c>
      <c r="XM10" s="11">
        <f>IF(XA10&gt;0,XA10,"")</f>
        <v>13.3</v>
      </c>
      <c r="XN10" s="11">
        <f>IF(XB10&gt;0,XB10,"")</f>
        <v>15.245000000000001</v>
      </c>
      <c r="XO10" s="11">
        <f>IF(SUM(WY10:XB10)-XC10&gt;0,SUM(WY10:XB10)-XC10,"")</f>
        <v>51.094999999999999</v>
      </c>
      <c r="XP10" s="11">
        <f>IF(MAX(XL10,XO10)&gt;0,MAX(XL10,XO10),"")</f>
        <v>51.094999999999999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54.274999999999999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73</v>
      </c>
      <c r="C11" s="4" t="s">
        <v>72</v>
      </c>
      <c r="D11" s="4">
        <v>2001</v>
      </c>
      <c r="E11" s="9">
        <f>SUM(J11:V11)+SUM(J11:T11)*0.0000001+SUM(J11)*0.0000000000001</f>
        <v>240.32002403200545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6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National Team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J11" s="8">
        <f>IF(COUNT(AQ11,AT11,BR11,BU11,CS11,CV11)&gt;0,LARGE((AQ11,AT11,BR11,BU11,CS11,CV11),1),0)</f>
        <v>54.739999999999995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52.55</v>
      </c>
      <c r="M11" s="8" t="str">
        <f>IF(L11="","",IF(OR(L11=CS11,L11=CV11),$CA$1,IF(OR(L11=BR11,L11=BU11),$AZ$1,IF(OR(L11=AQ11,L11=AT11),$Y$1,""))))</f>
        <v>2024 Nationals</v>
      </c>
      <c r="N11" s="8">
        <f>IF(COUNT(AQ11,AT11,BR11,BU11,CS11,CV11)&gt;2,LARGE((AQ11,AT11,BR11,BU11,CS11,CV11),3),0)</f>
        <v>47.67</v>
      </c>
      <c r="O11" s="8" t="str">
        <f>IF(N11="","",IF(OR(N11=CS11,N11=CV11),$CA$1,IF(OR(N11=BR11,N11=BU11),$AZ$1,IF(OR(N11=AQ11,N11=AT11),$Y$1,""))))</f>
        <v>2024 Elite Canada</v>
      </c>
      <c r="P11" s="8">
        <f>IF(MAX(AX11,BY11,CZ11)&gt;0,MAX(AX11,BY11,CZ11),0)</f>
        <v>53.83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15.93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12.5</v>
      </c>
      <c r="AP11" s="38">
        <f>IF(AB11&gt;0,AB11,"")</f>
        <v>14.07</v>
      </c>
      <c r="AQ11" s="40">
        <f>IF(SUM(Y11:AB11)-AC11&gt;0,SUM(Y11:AB11)-AC11,"")</f>
        <v>47.67</v>
      </c>
      <c r="AR11" s="40">
        <f>IF(AF11&gt;0,AF11,"")</f>
        <v>9.9</v>
      </c>
      <c r="AS11" s="40">
        <f>IF(AG11&gt;0,AG11,"")</f>
        <v>12.74</v>
      </c>
      <c r="AT11" s="40">
        <f>IF(SUM(AD11:AG11)-AH11&gt;0,SUM(AD11:AG11)-AH11,"")</f>
        <v>42.64</v>
      </c>
      <c r="AU11" s="40">
        <f>IF(AQ11="","",MAX(AQ11,AT11))</f>
        <v>47.67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>IF(BB11&gt;0,BB11,"")</f>
        <v>15</v>
      </c>
      <c r="BQ11" s="39">
        <f>IF(BC11&gt;0,BC11,"")</f>
        <v>14.65</v>
      </c>
      <c r="BR11" s="11">
        <f>IF(SUM(AZ11:BC11)-BD11&gt;0,SUM(AZ11:BC11)-BD11,"")</f>
        <v>52.55</v>
      </c>
      <c r="BS11" s="11">
        <f>IF(BG11&gt;0,BG11,"")</f>
        <v>2</v>
      </c>
      <c r="BT11" s="11">
        <f>IF(BH11&gt;0,BH11,"")</f>
        <v>1.6</v>
      </c>
      <c r="BU11" s="11">
        <f>IF(SUM(BE11:BH11)-BI11&gt;0,SUM(BE11:BH11)-BI11,"")</f>
        <v>5.9</v>
      </c>
      <c r="BV11" s="11">
        <f>IF(BR11="","",MAX(BR11,BU11))</f>
        <v>52.55</v>
      </c>
      <c r="BW11" s="11">
        <f>IF(BL11&gt;0,BL11,"")</f>
        <v>7.6</v>
      </c>
      <c r="BX11" s="11">
        <f>IF(BM11&gt;0,BM11,"")</f>
        <v>7.74</v>
      </c>
      <c r="BY11" s="11">
        <f>IF(SUM(BJ11:BM11)-BN11&gt;0,SUM(BJ11:BM11)-BN11,"")</f>
        <v>27.04</v>
      </c>
      <c r="BZ11" s="11">
        <f>IF(SUM(BV11,BY11)&gt;0,SUM(BV11,BY11),"")</f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>IF(CC11&gt;0,CC11,"")</f>
        <v>6.5</v>
      </c>
      <c r="CR11" s="38">
        <f>IF(CD11&gt;0,CD11,"")</f>
        <v>11.06</v>
      </c>
      <c r="CS11" s="40">
        <f>IF(SUM(CA11:CD11)-CE11&gt;0,SUM(CA11:CD11)-CE11,"")</f>
        <v>34.660000000000004</v>
      </c>
      <c r="CT11" s="40">
        <f>IF(CH11&gt;0,CH11,"")</f>
        <v>15.4</v>
      </c>
      <c r="CU11" s="40">
        <f>IF(CI11&gt;0,CI11,"")</f>
        <v>15.84</v>
      </c>
      <c r="CV11" s="40">
        <f>IF(SUM(CF11:CI11)-CJ11&gt;0,SUM(CF11:CI11)-CJ11,"")</f>
        <v>54.739999999999995</v>
      </c>
      <c r="CW11" s="40">
        <f>IF(CS11="","",MAX(CS11,CV11))</f>
        <v>54.739999999999995</v>
      </c>
      <c r="CX11" s="40">
        <f>IF(CM11&gt;0,CM11,"")</f>
        <v>15.6</v>
      </c>
      <c r="CY11" s="40">
        <f>IF(CN11&gt;0,CN11,"")</f>
        <v>15.93</v>
      </c>
      <c r="CZ11" s="40">
        <f>IF(SUM(CK11:CN11)-CO11&gt;0,SUM(CK11:CN11)-CO11,"")</f>
        <v>53.83</v>
      </c>
      <c r="DA11" s="40">
        <f>IF(SUM(CW11,CZ11)&gt;0,SUM(CW11,CZ11),"")</f>
        <v>108.57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12.75</v>
      </c>
      <c r="WU11" s="26">
        <f>IF($CP11="P",CB11,(CB11+BA11)/2)</f>
        <v>7.25</v>
      </c>
      <c r="WV11" s="26">
        <f>IF($CP11="P",CC11,(CC11+BB11)/2)</f>
        <v>10.75</v>
      </c>
      <c r="WW11" s="26">
        <f>IF($CP11="P",CD11,(CD11+BC11)/2)</f>
        <v>12.855</v>
      </c>
      <c r="WX11" s="26">
        <f>IF($CP11="P",CE11,(CE11+BD11)/2)</f>
        <v>0</v>
      </c>
      <c r="WY11" s="26">
        <f>IF($CP11="P",CF11,(CF11+BE11)/2)</f>
        <v>8.1</v>
      </c>
      <c r="WZ11" s="26">
        <f>IF($CP11="P",CG11,(CG11+BF11)/2)</f>
        <v>4.8</v>
      </c>
      <c r="XA11" s="26">
        <f>IF($CP11="P",CH11,(CH11+BG11)/2)</f>
        <v>8.6999999999999993</v>
      </c>
      <c r="XB11" s="26">
        <f>IF($CP11="P",CI11,(CI11+BH11)/2)</f>
        <v>8.7200000000000006</v>
      </c>
      <c r="XC11" s="26">
        <f>IF($CP11="P",CJ11,(CJ11+BI11)/2)</f>
        <v>0</v>
      </c>
      <c r="XD11" s="26">
        <f>IF($CP11="P",CK11,(CK11+BJ11)/2)</f>
        <v>10.3</v>
      </c>
      <c r="XE11" s="26">
        <f>IF($CP11="P",CL11,(CL11+BK11)/2)</f>
        <v>6.6999999999999993</v>
      </c>
      <c r="XF11" s="26">
        <f>IF($CP11="P",CM11,(CM11+BL11)/2)</f>
        <v>11.6</v>
      </c>
      <c r="XG11" s="26">
        <f>IF($CP11="P",CN11,(CN11+BM11)/2)</f>
        <v>11.835000000000001</v>
      </c>
      <c r="XH11" s="26">
        <f>IF($CP11="P",CO11,(CO11+BN11)/2)</f>
        <v>0</v>
      </c>
      <c r="XI11" s="28" t="s">
        <v>53</v>
      </c>
      <c r="XJ11" s="11">
        <f>IF(WV11&gt;0,WV11,"")</f>
        <v>10.75</v>
      </c>
      <c r="XK11" s="11">
        <f>IF(WW11&gt;0,WW11,"")</f>
        <v>12.855</v>
      </c>
      <c r="XL11" s="11">
        <f>IF(SUM(WT11:WW11)-WX11&gt;0,SUM(WT11:WW11)-WX11,"")</f>
        <v>43.605000000000004</v>
      </c>
      <c r="XM11" s="11">
        <f>IF(XA11&gt;0,XA11,"")</f>
        <v>8.6999999999999993</v>
      </c>
      <c r="XN11" s="11">
        <f>IF(XB11&gt;0,XB11,"")</f>
        <v>8.7200000000000006</v>
      </c>
      <c r="XO11" s="11">
        <f>IF(SUM(WY11:XB11)-XC11&gt;0,SUM(WY11:XB11)-XC11,"")</f>
        <v>30.32</v>
      </c>
      <c r="XP11" s="11">
        <f>IF(MAX(XL11,XO11)&gt;0,MAX(XL11,XO11),"")</f>
        <v>43.605000000000004</v>
      </c>
      <c r="XQ11" s="11">
        <f>IF(XF11&gt;0,XF11,"")</f>
        <v>11.6</v>
      </c>
      <c r="XR11" s="11">
        <f>IF(XG11&gt;0,XG11,"")</f>
        <v>11.835000000000001</v>
      </c>
      <c r="XS11" s="11">
        <f>IF(SUM(XD11:XG11)-XH11&gt;0,SUM(XD11:XG11)-XH11,"")</f>
        <v>40.435000000000002</v>
      </c>
      <c r="XT11" s="11">
        <f>IF(SUM(XP11,XS11)&gt;0,SUM(XP11,XS11),"")</f>
        <v>84.04</v>
      </c>
    </row>
    <row r="12" spans="1:644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59</v>
      </c>
      <c r="C12" s="4" t="s">
        <v>7</v>
      </c>
      <c r="D12" s="4">
        <v>2001</v>
      </c>
      <c r="E12" s="9">
        <f>SUM(J12:V12)+SUM(J12:T12)*0.0000001+SUM(J12)*0.0000000000001</f>
        <v>186.43501603900324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>P</v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>P</v>
      </c>
      <c r="H12" s="36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>Excellence</v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>P</v>
      </c>
      <c r="J12" s="8">
        <f>IF(COUNT(AQ12,AT12,BR12,BU12,CS12,CV12)&gt;0,LARGE((AQ12,AT12,BR12,BU12,CS12,CV12),1),0)</f>
        <v>32.664999999999999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32.664999999999999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32.664999999999999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28.884999999999998</v>
      </c>
      <c r="Q12" s="8" t="str">
        <f>IF(P12="","",IF(P12=CZ12,$CA$1,IF(P12=BY12,$AZ$1,IF(P12=AX12,$Y$1,""))))</f>
        <v>2024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16.2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POR (July 7)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17.309999999999999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World Cup POR (July 7)</v>
      </c>
      <c r="V12" s="8">
        <f>IF(MAX(DB12,DC12)&gt;0,MAX(DB12,DC12),"")</f>
        <v>26.044999999999995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>IF(AA12&gt;0,AA12,"")</f>
        <v>6.9</v>
      </c>
      <c r="AP12" s="38">
        <f>IF(AB12&gt;0,AB12,"")</f>
        <v>6.8149999999999995</v>
      </c>
      <c r="AQ12" s="40">
        <f>IF(SUM(Y12:AB12)-AC12&gt;0,SUM(Y12:AB12)-AC12,"")</f>
        <v>23.714999999999996</v>
      </c>
      <c r="AR12" s="40">
        <f>IF(AF12&gt;0,AF12,"")</f>
        <v>9.25</v>
      </c>
      <c r="AS12" s="40">
        <f>IF(AG12&gt;0,AG12,"")</f>
        <v>9.2149999999999999</v>
      </c>
      <c r="AT12" s="40">
        <f>IF(SUM(AD12:AG12)-AH12&gt;0,SUM(AD12:AG12)-AH12,"")</f>
        <v>32.664999999999999</v>
      </c>
      <c r="AU12" s="40">
        <f>IF(AQ12="","",MAX(AQ12,AT12))</f>
        <v>32.664999999999999</v>
      </c>
      <c r="AV12" s="40">
        <f>IF(AK12&gt;0,AK12,"")</f>
        <v>8.25</v>
      </c>
      <c r="AW12" s="40">
        <f>IF(AL12&gt;0,AL12,"")</f>
        <v>8.3849999999999998</v>
      </c>
      <c r="AX12" s="40">
        <f>IF(SUM(AI12:AL12)-AM12&gt;0,SUM(AI12:AL12)-AM12,"")</f>
        <v>28.884999999999998</v>
      </c>
      <c r="AY12" s="40">
        <f>IF(SUM(AU12,AX12)&gt;0,SUM(AU12,AX12),"")</f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>IF(BB12&gt;0,BB12,"")</f>
        <v>6.9</v>
      </c>
      <c r="BQ12" s="39">
        <f>IF(BC12&gt;0,BC12,"")</f>
        <v>6.8149999999999995</v>
      </c>
      <c r="BR12" s="11">
        <f>IF(SUM(AZ12:BC12)-BD12&gt;0,SUM(AZ12:BC12)-BD12,"")</f>
        <v>23.714999999999996</v>
      </c>
      <c r="BS12" s="11">
        <f>IF(BG12&gt;0,BG12,"")</f>
        <v>9.25</v>
      </c>
      <c r="BT12" s="11">
        <f>IF(BH12&gt;0,BH12,"")</f>
        <v>9.2149999999999999</v>
      </c>
      <c r="BU12" s="11">
        <f>IF(SUM(BE12:BH12)-BI12&gt;0,SUM(BE12:BH12)-BI12,"")</f>
        <v>32.664999999999999</v>
      </c>
      <c r="BV12" s="11">
        <f>IF(BR12="","",MAX(BR12,BU12))</f>
        <v>32.664999999999999</v>
      </c>
      <c r="BW12" s="11">
        <f>IF(BL12&gt;0,BL12,"")</f>
        <v>8.25</v>
      </c>
      <c r="BX12" s="11">
        <f>IF(BM12&gt;0,BM12,"")</f>
        <v>8.3849999999999998</v>
      </c>
      <c r="BY12" s="11">
        <f>IF(SUM(BJ12:BM12)-BN12&gt;0,SUM(BJ12:BM12)-BN12,"")</f>
        <v>28.884999999999998</v>
      </c>
      <c r="BZ12" s="11">
        <f>IF(SUM(BV12,BY12)&gt;0,SUM(BV12,BY12),"")</f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>IF(CC12&gt;0,CC12,"")</f>
        <v>6.9</v>
      </c>
      <c r="CR12" s="38">
        <f>IF(CD12&gt;0,CD12,"")</f>
        <v>6.8149999999999995</v>
      </c>
      <c r="CS12" s="40">
        <f>IF(SUM(CA12:CD12)-CE12&gt;0,SUM(CA12:CD12)-CE12,"")</f>
        <v>23.714999999999996</v>
      </c>
      <c r="CT12" s="40">
        <f>IF(CH12&gt;0,CH12,"")</f>
        <v>9.25</v>
      </c>
      <c r="CU12" s="40">
        <f>IF(CI12&gt;0,CI12,"")</f>
        <v>9.2149999999999999</v>
      </c>
      <c r="CV12" s="40">
        <f>IF(SUM(CF12:CI12)-CJ12&gt;0,SUM(CF12:CI12)-CJ12,"")</f>
        <v>32.664999999999999</v>
      </c>
      <c r="CW12" s="40">
        <f>IF(CS12="","",MAX(CS12,CV12))</f>
        <v>32.664999999999999</v>
      </c>
      <c r="CX12" s="40">
        <f>IF(CM12&gt;0,CM12,"")</f>
        <v>8.25</v>
      </c>
      <c r="CY12" s="40">
        <f>IF(CN12&gt;0,CN12,"")</f>
        <v>8.3849999999999998</v>
      </c>
      <c r="CZ12" s="40">
        <f>IF(SUM(CK12:CN12)-CO12&gt;0,SUM(CK12:CN12)-CO12,"")</f>
        <v>28.884999999999998</v>
      </c>
      <c r="DA12" s="40">
        <f>IF(SUM(CW12,CZ12)&gt;0,SUM(CW12,CZ12),"")</f>
        <v>61.55</v>
      </c>
      <c r="DB12" s="51">
        <f>IF(MAX(ED12,FL12,GT12,IB12,JJ12,KR12,LZ12,NH12,OP12,PX12,RF12,SN12,TV12,VD12,WL12)-IF(N12="",0,N12)&gt;0.001,MAX(ED12,FL12,GT12,IB12,JJ12,KR12,LZ12,NH12,OP12,PX12,RF12,SN12,TV12,VD12,WL12)-IF(N12="",0,N12),"")</f>
        <v>26.044999999999995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>IF(MJ12&gt;0,MJ12,"")</f>
        <v>16.2</v>
      </c>
      <c r="NC12" s="11">
        <f>IF(MK12&gt;0,MK12,"")</f>
        <v>17.309999999999999</v>
      </c>
      <c r="ND12" s="11">
        <f>IF(SUM(MH12:MK12)-ML12&gt;0,SUM(MH12:MK12)-ML12,"")</f>
        <v>58.709999999999994</v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>
        <f>IF(MAX(ND12,NG12)&gt;0,MAX(ND12,NG12),"")</f>
        <v>58.709999999999994</v>
      </c>
      <c r="NI12" s="11">
        <f>IF(MT12&gt;0,MT12,"")</f>
        <v>2</v>
      </c>
      <c r="NJ12" s="11">
        <f>IF(MU12&gt;0,MU12,"")</f>
        <v>1.83</v>
      </c>
      <c r="NK12" s="11">
        <f>IF(SUM(MR12:MU12)-MV12&gt;0,SUM(MR12:MU12)-MV12,"")</f>
        <v>6.43</v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>
        <f>IF(SUM(NH12,NK12,NN12)&gt;0,SUM(NH12,NK12,NN12),"")</f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6.65</v>
      </c>
      <c r="WU12" s="26">
        <f>IF($CP12="P",CB12,(CB12+BA12)/2)</f>
        <v>3.35</v>
      </c>
      <c r="WV12" s="26">
        <f>IF($CP12="P",CC12,(CC12+BB12)/2)</f>
        <v>6.9</v>
      </c>
      <c r="WW12" s="26">
        <f>IF($CP12="P",CD12,(CD12+BC12)/2)</f>
        <v>6.8149999999999995</v>
      </c>
      <c r="WX12" s="26">
        <f>IF($CP12="P",CE12,(CE12+BD12)/2)</f>
        <v>0</v>
      </c>
      <c r="WY12" s="26">
        <f>IF($CP12="P",CF12,(CF12+BE12)/2)</f>
        <v>9.1</v>
      </c>
      <c r="WZ12" s="26">
        <f>IF($CP12="P",CG12,(CG12+BF12)/2)</f>
        <v>5.0999999999999996</v>
      </c>
      <c r="XA12" s="26">
        <f>IF($CP12="P",CH12,(CH12+BG12)/2)</f>
        <v>9.25</v>
      </c>
      <c r="XB12" s="26">
        <f>IF($CP12="P",CI12,(CI12+BH12)/2)</f>
        <v>9.2149999999999999</v>
      </c>
      <c r="XC12" s="26">
        <f>IF($CP12="P",CJ12,(CJ12+BI12)/2)</f>
        <v>0</v>
      </c>
      <c r="XD12" s="26">
        <f>IF($CP12="P",CK12,(CK12+BJ12)/2)</f>
        <v>8.1</v>
      </c>
      <c r="XE12" s="26">
        <f>IF($CP12="P",CL12,(CL12+BK12)/2)</f>
        <v>4.1500000000000004</v>
      </c>
      <c r="XF12" s="26">
        <f>IF($CP12="P",CM12,(CM12+BL12)/2)</f>
        <v>8.25</v>
      </c>
      <c r="XG12" s="26">
        <f>IF($CP12="P",CN12,(CN12+BM12)/2)</f>
        <v>8.3849999999999998</v>
      </c>
      <c r="XH12" s="26">
        <f>IF($CP12="P",CO12,(CO12+BN12)/2)</f>
        <v>0</v>
      </c>
      <c r="XI12" s="28" t="s">
        <v>53</v>
      </c>
      <c r="XJ12" s="11">
        <f>IF(WV12&gt;0,WV12,"")</f>
        <v>6.9</v>
      </c>
      <c r="XK12" s="11">
        <f>IF(WW12&gt;0,WW12,"")</f>
        <v>6.8149999999999995</v>
      </c>
      <c r="XL12" s="11">
        <f>IF(SUM(WT12:WW12)-WX12&gt;0,SUM(WT12:WW12)-WX12,"")</f>
        <v>23.714999999999996</v>
      </c>
      <c r="XM12" s="11">
        <f>IF(XA12&gt;0,XA12,"")</f>
        <v>9.25</v>
      </c>
      <c r="XN12" s="11">
        <f>IF(XB12&gt;0,XB12,"")</f>
        <v>9.2149999999999999</v>
      </c>
      <c r="XO12" s="11">
        <f>IF(SUM(WY12:XB12)-XC12&gt;0,SUM(WY12:XB12)-XC12,"")</f>
        <v>32.664999999999999</v>
      </c>
      <c r="XP12" s="11">
        <f>IF(MAX(XL12,XO12)&gt;0,MAX(XL12,XO12),"")</f>
        <v>32.664999999999999</v>
      </c>
      <c r="XQ12" s="11">
        <f>IF(XF12&gt;0,XF12,"")</f>
        <v>8.25</v>
      </c>
      <c r="XR12" s="11">
        <f>IF(XG12&gt;0,XG12,"")</f>
        <v>8.3849999999999998</v>
      </c>
      <c r="XS12" s="11">
        <f>IF(SUM(XD12:XG12)-XH12&gt;0,SUM(XD12:XG12)-XH12,"")</f>
        <v>28.884999999999998</v>
      </c>
      <c r="XT12" s="11">
        <f>IF(SUM(XP12,XS12)&gt;0,SUM(XP12,XS12),"")</f>
        <v>61.55</v>
      </c>
    </row>
    <row r="13" spans="1:644" x14ac:dyDescent="0.2">
      <c r="A13" s="4" t="str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/>
      </c>
      <c r="B13" s="5" t="s">
        <v>258</v>
      </c>
      <c r="C13" s="4" t="s">
        <v>7</v>
      </c>
      <c r="D13" s="4">
        <v>2008</v>
      </c>
      <c r="E13" s="9">
        <f>SUM(J13:V13)+SUM(J13:T13)*0.0000001+SUM(J13)*0.0000000000001</f>
        <v>235.61002304300524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/>
      </c>
      <c r="H13" s="36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/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52.480000000000004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49.12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43.97</v>
      </c>
      <c r="O13" s="8" t="str">
        <f>IF(N13="","",IF(OR(N13=CS13,N13=CV13),$CA$1,IF(OR(N13=BR13,N13=BU13),$AZ$1,IF(OR(N13=AQ13,N13=AT13),$Y$1,""))))</f>
        <v>2024 3rd Domestic Trial</v>
      </c>
      <c r="P13" s="8">
        <f>IF(MAX(AX13,BY13,CZ13)&gt;0,MAX(AX13,BY13,CZ13),0)</f>
        <v>53.89</v>
      </c>
      <c r="Q13" s="8" t="str">
        <f>IF(P13="","",IF(P13=CZ13,$CA$1,IF(P13=BY13,$AZ$1,IF(P13=AX13,$Y$1,""))))</f>
        <v>2024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3rd Domestic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16.57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3rd Domestic Trial</v>
      </c>
      <c r="V13" s="8">
        <f>IF(MAX(DB13,DC13)&gt;0,MAX(DB13,DC13),"")</f>
        <v>5.18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>
        <v>17.899999999999999</v>
      </c>
      <c r="BA13" s="26">
        <v>9.4</v>
      </c>
      <c r="BB13" s="26">
        <v>0</v>
      </c>
      <c r="BC13" s="26">
        <v>15.82</v>
      </c>
      <c r="BD13" s="26">
        <v>0</v>
      </c>
      <c r="BE13" s="26">
        <v>15</v>
      </c>
      <c r="BF13" s="26">
        <v>9.1</v>
      </c>
      <c r="BG13" s="26">
        <v>13.5</v>
      </c>
      <c r="BH13" s="26">
        <v>14.88</v>
      </c>
      <c r="BI13" s="26">
        <v>0</v>
      </c>
      <c r="BJ13" s="26">
        <v>14.9</v>
      </c>
      <c r="BK13" s="26">
        <v>9</v>
      </c>
      <c r="BL13" s="26">
        <v>12.6</v>
      </c>
      <c r="BM13" s="26">
        <v>14.84</v>
      </c>
      <c r="BN13" s="26">
        <v>0</v>
      </c>
      <c r="BO13" s="28"/>
      <c r="BP13" s="39" t="str">
        <f>IF(BB13&gt;0,BB13,"")</f>
        <v/>
      </c>
      <c r="BQ13" s="39">
        <f>IF(BC13&gt;0,BC13,"")</f>
        <v>15.82</v>
      </c>
      <c r="BR13" s="11">
        <f>IF(SUM(AZ13:BC13)-BD13&gt;0,SUM(AZ13:BC13)-BD13,"")</f>
        <v>43.12</v>
      </c>
      <c r="BS13" s="11">
        <f>IF(BG13&gt;0,BG13,"")</f>
        <v>13.5</v>
      </c>
      <c r="BT13" s="11">
        <f>IF(BH13&gt;0,BH13,"")</f>
        <v>14.88</v>
      </c>
      <c r="BU13" s="11">
        <f>IF(SUM(BE13:BH13)-BI13&gt;0,SUM(BE13:BH13)-BI13,"")</f>
        <v>52.480000000000004</v>
      </c>
      <c r="BV13" s="11">
        <f>IF(BR13="","",MAX(BR13,BU13))</f>
        <v>52.480000000000004</v>
      </c>
      <c r="BW13" s="11">
        <f>IF(BL13&gt;0,BL13,"")</f>
        <v>12.6</v>
      </c>
      <c r="BX13" s="11">
        <f>IF(BM13&gt;0,BM13,"")</f>
        <v>14.84</v>
      </c>
      <c r="BY13" s="11">
        <f>IF(SUM(BJ13:BM13)-BN13&gt;0,SUM(BJ13:BM13)-BN13,"")</f>
        <v>51.34</v>
      </c>
      <c r="BZ13" s="11">
        <f>IF(SUM(BV13,BY13)&gt;0,SUM(BV13,BY13),"")</f>
        <v>103.82000000000001</v>
      </c>
      <c r="CA13" s="22">
        <v>18</v>
      </c>
      <c r="CB13" s="22">
        <v>9.4</v>
      </c>
      <c r="CC13" s="22">
        <v>0</v>
      </c>
      <c r="CD13" s="22">
        <v>16.57</v>
      </c>
      <c r="CE13" s="22">
        <v>0</v>
      </c>
      <c r="CF13" s="22">
        <v>13.5</v>
      </c>
      <c r="CG13" s="22">
        <v>8.5</v>
      </c>
      <c r="CH13" s="22">
        <v>12.8</v>
      </c>
      <c r="CI13" s="22">
        <v>14.32</v>
      </c>
      <c r="CJ13" s="22">
        <v>0</v>
      </c>
      <c r="CK13" s="22">
        <v>14.7</v>
      </c>
      <c r="CL13" s="22">
        <v>8.8000000000000007</v>
      </c>
      <c r="CM13" s="22">
        <v>14.4</v>
      </c>
      <c r="CN13" s="22">
        <v>15.99</v>
      </c>
      <c r="CO13" s="22">
        <v>0</v>
      </c>
      <c r="CP13" s="27"/>
      <c r="CQ13" s="38" t="str">
        <f>IF(CC13&gt;0,CC13,"")</f>
        <v/>
      </c>
      <c r="CR13" s="38">
        <f>IF(CD13&gt;0,CD13,"")</f>
        <v>16.57</v>
      </c>
      <c r="CS13" s="40">
        <f>IF(SUM(CA13:CD13)-CE13&gt;0,SUM(CA13:CD13)-CE13,"")</f>
        <v>43.97</v>
      </c>
      <c r="CT13" s="40">
        <f>IF(CH13&gt;0,CH13,"")</f>
        <v>12.8</v>
      </c>
      <c r="CU13" s="40">
        <f>IF(CI13&gt;0,CI13,"")</f>
        <v>14.32</v>
      </c>
      <c r="CV13" s="40">
        <f>IF(SUM(CF13:CI13)-CJ13&gt;0,SUM(CF13:CI13)-CJ13,"")</f>
        <v>49.12</v>
      </c>
      <c r="CW13" s="40">
        <f>IF(CS13="","",MAX(CS13,CV13))</f>
        <v>49.12</v>
      </c>
      <c r="CX13" s="40">
        <f>IF(CM13&gt;0,CM13,"")</f>
        <v>14.4</v>
      </c>
      <c r="CY13" s="40">
        <f>IF(CN13&gt;0,CN13,"")</f>
        <v>15.99</v>
      </c>
      <c r="CZ13" s="40">
        <f>IF(SUM(CK13:CN13)-CO13&gt;0,SUM(CK13:CN13)-CO13,"")</f>
        <v>53.89</v>
      </c>
      <c r="DA13" s="40">
        <f>IF(SUM(CW13,CZ13)&gt;0,SUM(CW13,CZ13),"")</f>
        <v>103.00999999999999</v>
      </c>
      <c r="DB13" s="51">
        <f>IF(MAX(ED13,FL13,GT13,IB13,JJ13,KR13,LZ13,NH13,OP13,PX13,RF13,SN13,TV13,VD13,WL13)-IF(N13="",0,N13)&gt;0.001,MAX(ED13,FL13,GT13,IB13,JJ13,KR13,LZ13,NH13,OP13,PX13,RF13,SN13,TV13,VD13,WL13)-IF(N13="",0,N13),"")</f>
        <v>5.18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16.5</v>
      </c>
      <c r="LA13" s="17">
        <v>9.4</v>
      </c>
      <c r="LB13" s="17">
        <v>0</v>
      </c>
      <c r="LC13" s="17">
        <v>16.34</v>
      </c>
      <c r="LD13" s="17">
        <v>0</v>
      </c>
      <c r="LE13" s="17">
        <v>12</v>
      </c>
      <c r="LF13" s="17">
        <v>8.5</v>
      </c>
      <c r="LG13" s="17">
        <v>13.5</v>
      </c>
      <c r="LH13" s="17">
        <v>15.15</v>
      </c>
      <c r="LI13" s="17">
        <v>0</v>
      </c>
      <c r="LJ13" s="17"/>
      <c r="LK13" s="17"/>
      <c r="LL13" s="17"/>
      <c r="LM13" s="17"/>
      <c r="LN13" s="17"/>
      <c r="LO13" s="17">
        <v>14.3</v>
      </c>
      <c r="LP13" s="17">
        <v>9.1999999999999993</v>
      </c>
      <c r="LQ13" s="17">
        <v>13.5</v>
      </c>
      <c r="LR13" s="17">
        <v>15.49</v>
      </c>
      <c r="LS13" s="17">
        <v>0</v>
      </c>
      <c r="LT13" s="40" t="str">
        <f>IF(LB13&gt;0,LB13,"")</f>
        <v/>
      </c>
      <c r="LU13" s="40">
        <f>IF(LC13&gt;0,LC13,"")</f>
        <v>16.34</v>
      </c>
      <c r="LV13" s="40">
        <f>IF(SUM(KZ13:LC13)-LD13&gt;0,SUM(KZ13:LC13)-LD13,"")</f>
        <v>42.239999999999995</v>
      </c>
      <c r="LW13" s="40">
        <f>IF(LG13&gt;0,LG13,"")</f>
        <v>13.5</v>
      </c>
      <c r="LX13" s="40">
        <f>IF(LH13&gt;0,LH13,"")</f>
        <v>15.15</v>
      </c>
      <c r="LY13" s="40">
        <f>IF(SUM(LE13:LH13)-LI13&gt;0,SUM(LE13:LH13)-LI13,"")</f>
        <v>49.15</v>
      </c>
      <c r="LZ13" s="40">
        <f>IF(MAX(LV13,LY13)&gt;0,MAX(LV13,LY13),"")</f>
        <v>49.15</v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>
        <f>IF(LQ13&gt;0,LQ13,"")</f>
        <v>13.5</v>
      </c>
      <c r="ME13" s="40">
        <f>IF(LR13&gt;0,LR13,"")</f>
        <v>15.49</v>
      </c>
      <c r="MF13" s="40">
        <f>IF(SUM(LO13:LR13)-LS13&gt;0,SUM(LO13:LR13)-LS13,"")</f>
        <v>52.49</v>
      </c>
      <c r="MG13" s="40">
        <f>IF(SUM(LZ13,MC13,MF13)&gt;0,SUM(LZ13,MC13,MF13),"")</f>
        <v>101.64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17.95</v>
      </c>
      <c r="WU13" s="26">
        <f>IF($CP13="P",CB13,(CB13+BA13)/2)</f>
        <v>9.4</v>
      </c>
      <c r="WV13" s="26">
        <f>IF($CP13="P",CC13,(CC13+BB13)/2)</f>
        <v>0</v>
      </c>
      <c r="WW13" s="26">
        <f>IF($CP13="P",CD13,(CD13+BC13)/2)</f>
        <v>16.195</v>
      </c>
      <c r="WX13" s="26">
        <f>IF($CP13="P",CE13,(CE13+BD13)/2)</f>
        <v>0</v>
      </c>
      <c r="WY13" s="26">
        <f>IF($CP13="P",CF13,(CF13+BE13)/2)</f>
        <v>14.25</v>
      </c>
      <c r="WZ13" s="26">
        <f>IF($CP13="P",CG13,(CG13+BF13)/2)</f>
        <v>8.8000000000000007</v>
      </c>
      <c r="XA13" s="26">
        <f>IF($CP13="P",CH13,(CH13+BG13)/2)</f>
        <v>13.15</v>
      </c>
      <c r="XB13" s="26">
        <f>IF($CP13="P",CI13,(CI13+BH13)/2)</f>
        <v>14.600000000000001</v>
      </c>
      <c r="XC13" s="26">
        <f>IF($CP13="P",CJ13,(CJ13+BI13)/2)</f>
        <v>0</v>
      </c>
      <c r="XD13" s="26">
        <f>IF($CP13="P",CK13,(CK13+BJ13)/2)</f>
        <v>14.8</v>
      </c>
      <c r="XE13" s="26">
        <f>IF($CP13="P",CL13,(CL13+BK13)/2)</f>
        <v>8.9</v>
      </c>
      <c r="XF13" s="26">
        <f>IF($CP13="P",CM13,(CM13+BL13)/2)</f>
        <v>13.5</v>
      </c>
      <c r="XG13" s="26">
        <f>IF($CP13="P",CN13,(CN13+BM13)/2)</f>
        <v>15.414999999999999</v>
      </c>
      <c r="XH13" s="26">
        <f>IF($CP13="P",CO13,(CO13+BN13)/2)</f>
        <v>0</v>
      </c>
      <c r="XI13" s="28" t="s">
        <v>53</v>
      </c>
      <c r="XJ13" s="11" t="str">
        <f>IF(WV13&gt;0,WV13,"")</f>
        <v/>
      </c>
      <c r="XK13" s="11">
        <f>IF(WW13&gt;0,WW13,"")</f>
        <v>16.195</v>
      </c>
      <c r="XL13" s="11">
        <f>IF(SUM(WT13:WW13)-WX13&gt;0,SUM(WT13:WW13)-WX13,"")</f>
        <v>43.545000000000002</v>
      </c>
      <c r="XM13" s="11">
        <f>IF(XA13&gt;0,XA13,"")</f>
        <v>13.15</v>
      </c>
      <c r="XN13" s="11">
        <f>IF(XB13&gt;0,XB13,"")</f>
        <v>14.600000000000001</v>
      </c>
      <c r="XO13" s="11">
        <f>IF(SUM(WY13:XB13)-XC13&gt;0,SUM(WY13:XB13)-XC13,"")</f>
        <v>50.800000000000004</v>
      </c>
      <c r="XP13" s="11">
        <f>IF(MAX(XL13,XO13)&gt;0,MAX(XL13,XO13),"")</f>
        <v>50.800000000000004</v>
      </c>
      <c r="XQ13" s="11">
        <f>IF(XF13&gt;0,XF13,"")</f>
        <v>13.5</v>
      </c>
      <c r="XR13" s="11">
        <f>IF(XG13&gt;0,XG13,"")</f>
        <v>15.414999999999999</v>
      </c>
      <c r="XS13" s="11">
        <f>IF(SUM(XD13:XG13)-XH13&gt;0,SUM(XD13:XG13)-XH13,"")</f>
        <v>52.615000000000002</v>
      </c>
      <c r="XT13" s="11">
        <f>IF(SUM(XP13,XS13)&gt;0,SUM(XP13,XS13),"")</f>
        <v>103.41500000000001</v>
      </c>
    </row>
    <row r="14" spans="1:644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10</v>
      </c>
      <c r="B14" s="5" t="s">
        <v>185</v>
      </c>
      <c r="C14" s="4" t="s">
        <v>5</v>
      </c>
      <c r="D14" s="4">
        <v>2007</v>
      </c>
      <c r="E14" s="9">
        <f>SUM(J14:V14)+SUM(J14:T14)*0.0000001+SUM(J14)*0.0000000000001</f>
        <v>231.02002283800533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>P</v>
      </c>
      <c r="H14" s="36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>No DD</v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53.56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53.5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IF(COUNT(AQ14,AT14,BR14,BU14,CS14,CV14)&gt;2,LARGE((AQ14,AT14,BR14,BU14,CS14,CV14),3),0)</f>
        <v>52.739999999999995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54.58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Elite Canada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2.6400000000000006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15.3</v>
      </c>
      <c r="Z14" s="22">
        <v>9.1</v>
      </c>
      <c r="AA14" s="22">
        <v>13.4</v>
      </c>
      <c r="AB14" s="22">
        <v>15.04</v>
      </c>
      <c r="AC14" s="22">
        <v>0.1</v>
      </c>
      <c r="AD14" s="22">
        <v>15.1</v>
      </c>
      <c r="AE14" s="22">
        <v>9</v>
      </c>
      <c r="AF14" s="22">
        <v>14</v>
      </c>
      <c r="AG14" s="22">
        <v>15.4</v>
      </c>
      <c r="AH14" s="22">
        <v>0</v>
      </c>
      <c r="AI14" s="22">
        <v>11.1</v>
      </c>
      <c r="AJ14" s="22">
        <v>6.3</v>
      </c>
      <c r="AK14" s="22">
        <v>10.3</v>
      </c>
      <c r="AL14" s="22">
        <v>10.92</v>
      </c>
      <c r="AM14" s="22">
        <v>0</v>
      </c>
      <c r="AN14" s="27"/>
      <c r="AO14" s="38">
        <f>IF(AA14&gt;0,AA14,"")</f>
        <v>13.4</v>
      </c>
      <c r="AP14" s="38">
        <f>IF(AB14&gt;0,AB14,"")</f>
        <v>15.04</v>
      </c>
      <c r="AQ14" s="40">
        <f>IF(SUM(Y14:AB14)-AC14&gt;0,SUM(Y14:AB14)-AC14,"")</f>
        <v>52.739999999999995</v>
      </c>
      <c r="AR14" s="40">
        <f>IF(AF14&gt;0,AF14,"")</f>
        <v>14</v>
      </c>
      <c r="AS14" s="40">
        <f>IF(AG14&gt;0,AG14,"")</f>
        <v>15.4</v>
      </c>
      <c r="AT14" s="40">
        <f>IF(SUM(AD14:AG14)-AH14&gt;0,SUM(AD14:AG14)-AH14,"")</f>
        <v>53.5</v>
      </c>
      <c r="AU14" s="40">
        <f>IF(AQ14="","",MAX(AQ14,AT14))</f>
        <v>53.5</v>
      </c>
      <c r="AV14" s="40">
        <f>IF(AK14&gt;0,AK14,"")</f>
        <v>10.3</v>
      </c>
      <c r="AW14" s="40">
        <f>IF(AL14&gt;0,AL14,"")</f>
        <v>10.92</v>
      </c>
      <c r="AX14" s="40">
        <f>IF(SUM(AI14:AL14)-AM14&gt;0,SUM(AI14:AL14)-AM14,"")</f>
        <v>38.619999999999997</v>
      </c>
      <c r="AY14" s="40">
        <f>IF(SUM(AU14,AX14)&gt;0,SUM(AU14,AX14),"")</f>
        <v>92.12</v>
      </c>
      <c r="AZ14" s="26">
        <v>15.5</v>
      </c>
      <c r="BA14" s="26">
        <v>9.3000000000000007</v>
      </c>
      <c r="BB14" s="26">
        <v>13.3</v>
      </c>
      <c r="BC14" s="26">
        <v>15.66</v>
      </c>
      <c r="BD14" s="26">
        <v>0.2</v>
      </c>
      <c r="BE14" s="26">
        <v>4.0999999999999996</v>
      </c>
      <c r="BF14" s="26">
        <v>2.7</v>
      </c>
      <c r="BG14" s="26">
        <v>4.7</v>
      </c>
      <c r="BH14" s="26">
        <v>4.71</v>
      </c>
      <c r="BI14" s="26">
        <v>0</v>
      </c>
      <c r="BJ14" s="26">
        <v>16.5</v>
      </c>
      <c r="BK14" s="26">
        <v>9</v>
      </c>
      <c r="BL14" s="26">
        <v>13.4</v>
      </c>
      <c r="BM14" s="26">
        <v>15.78</v>
      </c>
      <c r="BN14" s="26">
        <v>0.1</v>
      </c>
      <c r="BO14" s="28"/>
      <c r="BP14" s="39">
        <f>IF(BB14&gt;0,BB14,"")</f>
        <v>13.3</v>
      </c>
      <c r="BQ14" s="39">
        <f>IF(BC14&gt;0,BC14,"")</f>
        <v>15.66</v>
      </c>
      <c r="BR14" s="11">
        <f>IF(SUM(AZ14:BC14)-BD14&gt;0,SUM(AZ14:BC14)-BD14,"")</f>
        <v>53.56</v>
      </c>
      <c r="BS14" s="11">
        <f>IF(BG14&gt;0,BG14,"")</f>
        <v>4.7</v>
      </c>
      <c r="BT14" s="11">
        <f>IF(BH14&gt;0,BH14,"")</f>
        <v>4.71</v>
      </c>
      <c r="BU14" s="11">
        <f>IF(SUM(BE14:BH14)-BI14&gt;0,SUM(BE14:BH14)-BI14,"")</f>
        <v>16.21</v>
      </c>
      <c r="BV14" s="11">
        <f>IF(BR14="","",MAX(BR14,BU14))</f>
        <v>53.56</v>
      </c>
      <c r="BW14" s="11">
        <f>IF(BL14&gt;0,BL14,"")</f>
        <v>13.4</v>
      </c>
      <c r="BX14" s="11">
        <f>IF(BM14&gt;0,BM14,"")</f>
        <v>15.78</v>
      </c>
      <c r="BY14" s="11">
        <f>IF(SUM(BJ14:BM14)-BN14&gt;0,SUM(BJ14:BM14)-BN14,"")</f>
        <v>54.58</v>
      </c>
      <c r="BZ14" s="11">
        <f>IF(SUM(BV14,BY14)&gt;0,SUM(BV14,BY14),"")</f>
        <v>108.14</v>
      </c>
      <c r="CA14" s="22">
        <v>11.9</v>
      </c>
      <c r="CB14" s="22">
        <v>6.2</v>
      </c>
      <c r="CC14" s="22">
        <v>10.3</v>
      </c>
      <c r="CD14" s="22">
        <v>12.19</v>
      </c>
      <c r="CE14" s="22">
        <v>0</v>
      </c>
      <c r="CF14" s="22">
        <v>15.3</v>
      </c>
      <c r="CG14" s="22">
        <v>7.9</v>
      </c>
      <c r="CH14" s="22">
        <v>13.2</v>
      </c>
      <c r="CI14" s="22">
        <v>15.51</v>
      </c>
      <c r="CJ14" s="22">
        <v>0</v>
      </c>
      <c r="CK14" s="22">
        <v>14.2</v>
      </c>
      <c r="CL14" s="22">
        <v>7.2</v>
      </c>
      <c r="CM14" s="22">
        <v>11.7</v>
      </c>
      <c r="CN14" s="22">
        <v>13.91</v>
      </c>
      <c r="CO14" s="22">
        <v>0</v>
      </c>
      <c r="CP14" s="27"/>
      <c r="CQ14" s="38">
        <f>IF(CC14&gt;0,CC14,"")</f>
        <v>10.3</v>
      </c>
      <c r="CR14" s="38">
        <f>IF(CD14&gt;0,CD14,"")</f>
        <v>12.19</v>
      </c>
      <c r="CS14" s="40">
        <f>IF(SUM(CA14:CD14)-CE14&gt;0,SUM(CA14:CD14)-CE14,"")</f>
        <v>40.590000000000003</v>
      </c>
      <c r="CT14" s="40">
        <f>IF(CH14&gt;0,CH14,"")</f>
        <v>13.2</v>
      </c>
      <c r="CU14" s="40">
        <f>IF(CI14&gt;0,CI14,"")</f>
        <v>15.51</v>
      </c>
      <c r="CV14" s="40">
        <f>IF(SUM(CF14:CI14)-CJ14&gt;0,SUM(CF14:CI14)-CJ14,"")</f>
        <v>51.910000000000004</v>
      </c>
      <c r="CW14" s="40">
        <f>IF(CS14="","",MAX(CS14,CV14))</f>
        <v>51.910000000000004</v>
      </c>
      <c r="CX14" s="40">
        <f>IF(CM14&gt;0,CM14,"")</f>
        <v>11.7</v>
      </c>
      <c r="CY14" s="40">
        <f>IF(CN14&gt;0,CN14,"")</f>
        <v>13.91</v>
      </c>
      <c r="CZ14" s="40">
        <f>IF(SUM(CK14:CN14)-CO14&gt;0,SUM(CK14:CN14)-CO14,"")</f>
        <v>47.009999999999991</v>
      </c>
      <c r="DA14" s="40">
        <f>IF(SUM(CW14,CZ14)&gt;0,SUM(CW14,CZ14),"")</f>
        <v>98.919999999999987</v>
      </c>
      <c r="DB14" s="51">
        <f>IF(MAX(ED14,FL14,GT14,IB14,JJ14,KR14,LZ14,NH14,OP14,PX14,RF14,SN14,TV14,VD14,WL14)-IF(N14="",0,N14)&gt;0.001,MAX(ED14,FL14,GT14,IB14,JJ14,KR14,LZ14,NH14,OP14,PX14,RF14,SN14,TV14,VD14,WL14)-IF(N14="",0,N14),"")</f>
        <v>2.6400000000000006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1.6</v>
      </c>
      <c r="IK14" s="17">
        <v>0.9</v>
      </c>
      <c r="IL14" s="17">
        <v>2</v>
      </c>
      <c r="IM14" s="17">
        <v>1.75</v>
      </c>
      <c r="IN14" s="17">
        <v>0</v>
      </c>
      <c r="IO14" s="17">
        <v>7.6</v>
      </c>
      <c r="IP14" s="17">
        <v>4.5</v>
      </c>
      <c r="IQ14" s="17">
        <v>7</v>
      </c>
      <c r="IR14" s="17">
        <v>8.17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2</v>
      </c>
      <c r="JE14" s="40">
        <f>IF(IM14&gt;0,IM14,"")</f>
        <v>1.75</v>
      </c>
      <c r="JF14" s="40">
        <f>IF(SUM(IJ14:IM14)-IN14&gt;0,SUM(IJ14:IM14)-IN14,"")</f>
        <v>6.25</v>
      </c>
      <c r="JG14" s="40">
        <f>IF(IQ14&gt;0,IQ14,"")</f>
        <v>7</v>
      </c>
      <c r="JH14" s="40">
        <f>IF(IR14&gt;0,IR14,"")</f>
        <v>8.17</v>
      </c>
      <c r="JI14" s="40">
        <f>IF(SUM(IO14:IR14)-IS14&gt;0,SUM(IO14:IR14)-IS14,"")</f>
        <v>27.270000000000003</v>
      </c>
      <c r="JJ14" s="40">
        <f>IF(MAX(JF14,JI14)&gt;0,MAX(JF14,JI14),"")</f>
        <v>27.270000000000003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27.270000000000003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15.5</v>
      </c>
      <c r="LA14" s="17">
        <v>9.8000000000000007</v>
      </c>
      <c r="LB14" s="17">
        <v>14</v>
      </c>
      <c r="LC14" s="17">
        <v>16.079999999999998</v>
      </c>
      <c r="LD14" s="17">
        <v>0</v>
      </c>
      <c r="LE14" s="17">
        <v>12.1</v>
      </c>
      <c r="LF14" s="17">
        <v>7</v>
      </c>
      <c r="LG14" s="17">
        <v>9.6999999999999993</v>
      </c>
      <c r="LH14" s="17">
        <v>13.08</v>
      </c>
      <c r="LI14" s="17">
        <v>0</v>
      </c>
      <c r="LJ14" s="17">
        <v>10.3</v>
      </c>
      <c r="LK14" s="17">
        <v>6.2</v>
      </c>
      <c r="LL14" s="17">
        <v>10.3</v>
      </c>
      <c r="LM14" s="17">
        <v>11.26</v>
      </c>
      <c r="LN14" s="17">
        <v>0</v>
      </c>
      <c r="LO14" s="17"/>
      <c r="LP14" s="17"/>
      <c r="LQ14" s="17"/>
      <c r="LR14" s="17"/>
      <c r="LS14" s="17"/>
      <c r="LT14" s="40">
        <f>IF(LB14&gt;0,LB14,"")</f>
        <v>14</v>
      </c>
      <c r="LU14" s="40">
        <f>IF(LC14&gt;0,LC14,"")</f>
        <v>16.079999999999998</v>
      </c>
      <c r="LV14" s="40">
        <f>IF(SUM(KZ14:LC14)-LD14&gt;0,SUM(KZ14:LC14)-LD14,"")</f>
        <v>55.379999999999995</v>
      </c>
      <c r="LW14" s="40">
        <f>IF(LG14&gt;0,LG14,"")</f>
        <v>9.6999999999999993</v>
      </c>
      <c r="LX14" s="40">
        <f>IF(LH14&gt;0,LH14,"")</f>
        <v>13.08</v>
      </c>
      <c r="LY14" s="40">
        <f>IF(SUM(LE14:LH14)-LI14&gt;0,SUM(LE14:LH14)-LI14,"")</f>
        <v>41.88</v>
      </c>
      <c r="LZ14" s="40">
        <f>IF(MAX(LV14,LY14)&gt;0,MAX(LV14,LY14),"")</f>
        <v>55.379999999999995</v>
      </c>
      <c r="MA14" s="40">
        <f>IF(LL14&gt;0,LL14,"")</f>
        <v>10.3</v>
      </c>
      <c r="MB14" s="40">
        <f>IF(LM14&gt;0,LM14,"")</f>
        <v>11.26</v>
      </c>
      <c r="MC14" s="40">
        <f>IF(SUM(LJ14:LM14)-LN14&gt;0,SUM(LJ14:LM14)-LN14,"")</f>
        <v>38.06</v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>
        <f>IF(SUM(LZ14,MC14,MF14)&gt;0,SUM(LZ14,MC14,MF14),"")</f>
        <v>93.44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13.7</v>
      </c>
      <c r="WU14" s="26">
        <f>IF($CP14="P",CB14,(CB14+BA14)/2)</f>
        <v>7.75</v>
      </c>
      <c r="WV14" s="26">
        <f>IF($CP14="P",CC14,(CC14+BB14)/2)</f>
        <v>11.8</v>
      </c>
      <c r="WW14" s="26">
        <f>IF($CP14="P",CD14,(CD14+BC14)/2)</f>
        <v>13.925000000000001</v>
      </c>
      <c r="WX14" s="26">
        <f>IF($CP14="P",CE14,(CE14+BD14)/2)</f>
        <v>0.1</v>
      </c>
      <c r="WY14" s="26">
        <f>IF($CP14="P",CF14,(CF14+BE14)/2)</f>
        <v>9.6999999999999993</v>
      </c>
      <c r="WZ14" s="26">
        <f>IF($CP14="P",CG14,(CG14+BF14)/2)</f>
        <v>5.3000000000000007</v>
      </c>
      <c r="XA14" s="26">
        <f>IF($CP14="P",CH14,(CH14+BG14)/2)</f>
        <v>8.9499999999999993</v>
      </c>
      <c r="XB14" s="26">
        <f>IF($CP14="P",CI14,(CI14+BH14)/2)</f>
        <v>10.11</v>
      </c>
      <c r="XC14" s="26">
        <f>IF($CP14="P",CJ14,(CJ14+BI14)/2)</f>
        <v>0</v>
      </c>
      <c r="XD14" s="26">
        <f>IF($CP14="P",CK14,(CK14+BJ14)/2)</f>
        <v>15.35</v>
      </c>
      <c r="XE14" s="26">
        <f>IF($CP14="P",CL14,(CL14+BK14)/2)</f>
        <v>8.1</v>
      </c>
      <c r="XF14" s="26">
        <f>IF($CP14="P",CM14,(CM14+BL14)/2)</f>
        <v>12.55</v>
      </c>
      <c r="XG14" s="26">
        <f>IF($CP14="P",CN14,(CN14+BM14)/2)</f>
        <v>14.844999999999999</v>
      </c>
      <c r="XH14" s="26">
        <f>IF($CP14="P",CO14,(CO14+BN14)/2)</f>
        <v>0.05</v>
      </c>
      <c r="XI14" s="28" t="s">
        <v>53</v>
      </c>
      <c r="XJ14" s="11">
        <f>IF(WV14&gt;0,WV14,"")</f>
        <v>11.8</v>
      </c>
      <c r="XK14" s="11">
        <f>IF(WW14&gt;0,WW14,"")</f>
        <v>13.925000000000001</v>
      </c>
      <c r="XL14" s="11">
        <f>IF(SUM(WT14:WW14)-WX14&gt;0,SUM(WT14:WW14)-WX14,"")</f>
        <v>47.074999999999996</v>
      </c>
      <c r="XM14" s="11">
        <f>IF(XA14&gt;0,XA14,"")</f>
        <v>8.9499999999999993</v>
      </c>
      <c r="XN14" s="11">
        <f>IF(XB14&gt;0,XB14,"")</f>
        <v>10.11</v>
      </c>
      <c r="XO14" s="11">
        <f>IF(SUM(WY14:XB14)-XC14&gt;0,SUM(WY14:XB14)-XC14,"")</f>
        <v>34.06</v>
      </c>
      <c r="XP14" s="11">
        <f>IF(MAX(XL14,XO14)&gt;0,MAX(XL14,XO14),"")</f>
        <v>47.074999999999996</v>
      </c>
      <c r="XQ14" s="11">
        <f>IF(XF14&gt;0,XF14,"")</f>
        <v>12.55</v>
      </c>
      <c r="XR14" s="11">
        <f>IF(XG14&gt;0,XG14,"")</f>
        <v>14.844999999999999</v>
      </c>
      <c r="XS14" s="11">
        <f>IF(SUM(XD14:XG14)-XH14&gt;0,SUM(XD14:XG14)-XH14,"")</f>
        <v>50.795000000000002</v>
      </c>
      <c r="XT14" s="11">
        <f>IF(SUM(XP14,XS14)&gt;0,SUM(XP14,XS14),"")</f>
        <v>97.87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11</v>
      </c>
      <c r="B15" s="5" t="s">
        <v>159</v>
      </c>
      <c r="C15" s="4" t="s">
        <v>7</v>
      </c>
      <c r="D15" s="4">
        <v>2006</v>
      </c>
      <c r="E15" s="9">
        <f>SUM(J15:V15)+SUM(J15:T15)*0.0000001+SUM(J15)*0.0000000000001</f>
        <v>227.44002255000538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6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54.11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51.16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53.83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3rd Domestic Trial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1.9400000000000048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14.8</v>
      </c>
      <c r="Z15" s="22">
        <v>9</v>
      </c>
      <c r="AA15" s="22">
        <v>12.2</v>
      </c>
      <c r="AB15" s="22">
        <v>15.16</v>
      </c>
      <c r="AC15" s="22">
        <v>0</v>
      </c>
      <c r="AD15" s="22">
        <v>1.4</v>
      </c>
      <c r="AE15" s="22">
        <v>1</v>
      </c>
      <c r="AF15" s="22">
        <v>2</v>
      </c>
      <c r="AG15" s="22">
        <v>1.69</v>
      </c>
      <c r="AH15" s="22">
        <v>0</v>
      </c>
      <c r="AI15" s="22">
        <v>15.2</v>
      </c>
      <c r="AJ15" s="22">
        <v>9.6</v>
      </c>
      <c r="AK15" s="22">
        <v>12.2</v>
      </c>
      <c r="AL15" s="22">
        <v>15</v>
      </c>
      <c r="AM15" s="22">
        <v>0</v>
      </c>
      <c r="AN15" s="27"/>
      <c r="AO15" s="38">
        <f>IF(AA15&gt;0,AA15,"")</f>
        <v>12.2</v>
      </c>
      <c r="AP15" s="38">
        <f>IF(AB15&gt;0,AB15,"")</f>
        <v>15.16</v>
      </c>
      <c r="AQ15" s="40">
        <f>IF(SUM(Y15:AB15)-AC15&gt;0,SUM(Y15:AB15)-AC15,"")</f>
        <v>51.16</v>
      </c>
      <c r="AR15" s="40">
        <f>IF(AF15&gt;0,AF15,"")</f>
        <v>2</v>
      </c>
      <c r="AS15" s="40">
        <f>IF(AG15&gt;0,AG15,"")</f>
        <v>1.69</v>
      </c>
      <c r="AT15" s="40">
        <f>IF(SUM(AD15:AG15)-AH15&gt;0,SUM(AD15:AG15)-AH15,"")</f>
        <v>6.09</v>
      </c>
      <c r="AU15" s="40">
        <f>IF(AQ15="","",MAX(AQ15,AT15))</f>
        <v>51.16</v>
      </c>
      <c r="AV15" s="40">
        <f>IF(AK15&gt;0,AK15,"")</f>
        <v>12.2</v>
      </c>
      <c r="AW15" s="40">
        <f>IF(AL15&gt;0,AL15,"")</f>
        <v>15</v>
      </c>
      <c r="AX15" s="40">
        <f>IF(SUM(AI15:AL15)-AM15&gt;0,SUM(AI15:AL15)-AM15,"")</f>
        <v>52</v>
      </c>
      <c r="AY15" s="40">
        <f>IF(SUM(AU15,AX15)&gt;0,SUM(AU15,AX15),"")</f>
        <v>103.16</v>
      </c>
      <c r="AZ15" s="26">
        <v>14</v>
      </c>
      <c r="BA15" s="26">
        <v>8.6999999999999993</v>
      </c>
      <c r="BB15" s="26">
        <v>12</v>
      </c>
      <c r="BC15" s="26">
        <v>14.73</v>
      </c>
      <c r="BD15" s="26">
        <v>0</v>
      </c>
      <c r="BE15" s="26">
        <v>14.2</v>
      </c>
      <c r="BF15" s="26">
        <v>9.1</v>
      </c>
      <c r="BG15" s="26">
        <v>14</v>
      </c>
      <c r="BH15" s="26">
        <v>14.7</v>
      </c>
      <c r="BI15" s="26">
        <v>0</v>
      </c>
      <c r="BJ15" s="26">
        <v>13.8</v>
      </c>
      <c r="BK15" s="26">
        <v>8.4</v>
      </c>
      <c r="BL15" s="26">
        <v>12.4</v>
      </c>
      <c r="BM15" s="26">
        <v>13.98</v>
      </c>
      <c r="BN15" s="26">
        <v>0</v>
      </c>
      <c r="BO15" s="28"/>
      <c r="BP15" s="39">
        <f>IF(BB15&gt;0,BB15,"")</f>
        <v>12</v>
      </c>
      <c r="BQ15" s="39">
        <f>IF(BC15&gt;0,BC15,"")</f>
        <v>14.73</v>
      </c>
      <c r="BR15" s="11">
        <f>IF(SUM(AZ15:BC15)-BD15&gt;0,SUM(AZ15:BC15)-BD15,"")</f>
        <v>49.430000000000007</v>
      </c>
      <c r="BS15" s="11">
        <f>IF(BG15&gt;0,BG15,"")</f>
        <v>14</v>
      </c>
      <c r="BT15" s="11">
        <f>IF(BH15&gt;0,BH15,"")</f>
        <v>14.7</v>
      </c>
      <c r="BU15" s="11">
        <f>IF(SUM(BE15:BH15)-BI15&gt;0,SUM(BE15:BH15)-BI15,"")</f>
        <v>52</v>
      </c>
      <c r="BV15" s="11">
        <f>IF(BR15="","",MAX(BR15,BU15))</f>
        <v>52</v>
      </c>
      <c r="BW15" s="11">
        <f>IF(BL15&gt;0,BL15,"")</f>
        <v>12.4</v>
      </c>
      <c r="BX15" s="11">
        <f>IF(BM15&gt;0,BM15,"")</f>
        <v>13.98</v>
      </c>
      <c r="BY15" s="11">
        <f>IF(SUM(BJ15:BM15)-BN15&gt;0,SUM(BJ15:BM15)-BN15,"")</f>
        <v>48.58</v>
      </c>
      <c r="BZ15" s="11">
        <f>IF(SUM(BV15,BY15)&gt;0,SUM(BV15,BY15),"")</f>
        <v>100.58</v>
      </c>
      <c r="CA15" s="22">
        <v>13.4</v>
      </c>
      <c r="CB15" s="22">
        <v>7.9</v>
      </c>
      <c r="CC15" s="22">
        <v>12.8</v>
      </c>
      <c r="CD15" s="22">
        <v>14.64</v>
      </c>
      <c r="CE15" s="22">
        <v>0</v>
      </c>
      <c r="CF15" s="22">
        <v>14.1</v>
      </c>
      <c r="CG15" s="22">
        <v>9.6</v>
      </c>
      <c r="CH15" s="22">
        <v>14.4</v>
      </c>
      <c r="CI15" s="22">
        <v>16.010000000000002</v>
      </c>
      <c r="CJ15" s="22">
        <v>0</v>
      </c>
      <c r="CK15" s="22">
        <v>14.4</v>
      </c>
      <c r="CL15" s="22">
        <v>9</v>
      </c>
      <c r="CM15" s="22">
        <v>14.4</v>
      </c>
      <c r="CN15" s="22">
        <v>16.03</v>
      </c>
      <c r="CO15" s="22">
        <v>0</v>
      </c>
      <c r="CP15" s="27"/>
      <c r="CQ15" s="38">
        <f>IF(CC15&gt;0,CC15,"")</f>
        <v>12.8</v>
      </c>
      <c r="CR15" s="38">
        <f>IF(CD15&gt;0,CD15,"")</f>
        <v>14.64</v>
      </c>
      <c r="CS15" s="40">
        <f>IF(SUM(CA15:CD15)-CE15&gt;0,SUM(CA15:CD15)-CE15,"")</f>
        <v>48.74</v>
      </c>
      <c r="CT15" s="40">
        <f>IF(CH15&gt;0,CH15,"")</f>
        <v>14.4</v>
      </c>
      <c r="CU15" s="40">
        <f>IF(CI15&gt;0,CI15,"")</f>
        <v>16.010000000000002</v>
      </c>
      <c r="CV15" s="40">
        <f>IF(SUM(CF15:CI15)-CJ15&gt;0,SUM(CF15:CI15)-CJ15,"")</f>
        <v>54.11</v>
      </c>
      <c r="CW15" s="40">
        <f>IF(CS15="","",MAX(CS15,CV15))</f>
        <v>54.11</v>
      </c>
      <c r="CX15" s="40">
        <f>IF(CM15&gt;0,CM15,"")</f>
        <v>14.4</v>
      </c>
      <c r="CY15" s="40">
        <f>IF(CN15&gt;0,CN15,"")</f>
        <v>16.03</v>
      </c>
      <c r="CZ15" s="40">
        <f>IF(SUM(CK15:CN15)-CO15&gt;0,SUM(CK15:CN15)-CO15,"")</f>
        <v>53.83</v>
      </c>
      <c r="DA15" s="40">
        <f>IF(SUM(CW15,CZ15)&gt;0,SUM(CW15,CZ15),"")</f>
        <v>107.94</v>
      </c>
      <c r="DB15" s="51">
        <f>IF(MAX(ED15,FL15,GT15,IB15,JJ15,KR15,LZ15,NH15,OP15,PX15,RF15,SN15,TV15,VD15,WL15)-IF(N15="",0,N15)&gt;0.001,MAX(ED15,FL15,GT15,IB15,JJ15,KR15,LZ15,NH15,OP15,PX15,RF15,SN15,TV15,VD15,WL15)-IF(N15="",0,N15),"")</f>
        <v>1.9400000000000048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14.2</v>
      </c>
      <c r="LA15" s="17">
        <v>8.3000000000000007</v>
      </c>
      <c r="LB15" s="17">
        <v>14</v>
      </c>
      <c r="LC15" s="17">
        <v>15.15</v>
      </c>
      <c r="LD15" s="17">
        <v>0</v>
      </c>
      <c r="LE15" s="17">
        <v>14.3</v>
      </c>
      <c r="LF15" s="17">
        <v>9.1999999999999993</v>
      </c>
      <c r="LG15" s="17">
        <v>14</v>
      </c>
      <c r="LH15" s="17">
        <v>15.6</v>
      </c>
      <c r="LI15" s="17">
        <v>0</v>
      </c>
      <c r="LJ15" s="17">
        <v>13.5</v>
      </c>
      <c r="LK15" s="17">
        <v>9.6</v>
      </c>
      <c r="LL15" s="17">
        <v>12.2</v>
      </c>
      <c r="LM15" s="17">
        <v>14.84</v>
      </c>
      <c r="LN15" s="17">
        <v>0</v>
      </c>
      <c r="LO15" s="17">
        <v>10.5</v>
      </c>
      <c r="LP15" s="17">
        <v>7</v>
      </c>
      <c r="LQ15" s="17">
        <v>9.6999999999999993</v>
      </c>
      <c r="LR15" s="17">
        <v>12.1</v>
      </c>
      <c r="LS15" s="17">
        <v>0</v>
      </c>
      <c r="LT15" s="40">
        <f>IF(LB15&gt;0,LB15,"")</f>
        <v>14</v>
      </c>
      <c r="LU15" s="40">
        <f>IF(LC15&gt;0,LC15,"")</f>
        <v>15.15</v>
      </c>
      <c r="LV15" s="40">
        <f>IF(SUM(KZ15:LC15)-LD15&gt;0,SUM(KZ15:LC15)-LD15,"")</f>
        <v>51.65</v>
      </c>
      <c r="LW15" s="40">
        <f>IF(LG15&gt;0,LG15,"")</f>
        <v>14</v>
      </c>
      <c r="LX15" s="40">
        <f>IF(LH15&gt;0,LH15,"")</f>
        <v>15.6</v>
      </c>
      <c r="LY15" s="40">
        <f>IF(SUM(LE15:LH15)-LI15&gt;0,SUM(LE15:LH15)-LI15,"")</f>
        <v>53.1</v>
      </c>
      <c r="LZ15" s="40">
        <f>IF(MAX(LV15,LY15)&gt;0,MAX(LV15,LY15),"")</f>
        <v>53.1</v>
      </c>
      <c r="MA15" s="40">
        <f>IF(LL15&gt;0,LL15,"")</f>
        <v>12.2</v>
      </c>
      <c r="MB15" s="40">
        <f>IF(LM15&gt;0,LM15,"")</f>
        <v>14.84</v>
      </c>
      <c r="MC15" s="40">
        <f>IF(SUM(LJ15:LM15)-LN15&gt;0,SUM(LJ15:LM15)-LN15,"")</f>
        <v>50.14</v>
      </c>
      <c r="MD15" s="40">
        <f>IF(LQ15&gt;0,LQ15,"")</f>
        <v>9.6999999999999993</v>
      </c>
      <c r="ME15" s="40">
        <f>IF(LR15&gt;0,LR15,"")</f>
        <v>12.1</v>
      </c>
      <c r="MF15" s="40">
        <f>IF(SUM(LO15:LR15)-LS15&gt;0,SUM(LO15:LR15)-LS15,"")</f>
        <v>39.299999999999997</v>
      </c>
      <c r="MG15" s="40">
        <f>IF(SUM(LZ15,MC15,MF15)&gt;0,SUM(LZ15,MC15,MF15),"")</f>
        <v>142.54000000000002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13.7</v>
      </c>
      <c r="WU15" s="26">
        <f>IF($CP15="P",CB15,(CB15+BA15)/2)</f>
        <v>8.3000000000000007</v>
      </c>
      <c r="WV15" s="26">
        <f>IF($CP15="P",CC15,(CC15+BB15)/2)</f>
        <v>12.4</v>
      </c>
      <c r="WW15" s="26">
        <f>IF($CP15="P",CD15,(CD15+BC15)/2)</f>
        <v>14.685</v>
      </c>
      <c r="WX15" s="26">
        <f>IF($CP15="P",CE15,(CE15+BD15)/2)</f>
        <v>0</v>
      </c>
      <c r="WY15" s="26">
        <f>IF($CP15="P",CF15,(CF15+BE15)/2)</f>
        <v>14.149999999999999</v>
      </c>
      <c r="WZ15" s="26">
        <f>IF($CP15="P",CG15,(CG15+BF15)/2)</f>
        <v>9.35</v>
      </c>
      <c r="XA15" s="26">
        <f>IF($CP15="P",CH15,(CH15+BG15)/2)</f>
        <v>14.2</v>
      </c>
      <c r="XB15" s="26">
        <f>IF($CP15="P",CI15,(CI15+BH15)/2)</f>
        <v>15.355</v>
      </c>
      <c r="XC15" s="26">
        <f>IF($CP15="P",CJ15,(CJ15+BI15)/2)</f>
        <v>0</v>
      </c>
      <c r="XD15" s="26">
        <f>IF($CP15="P",CK15,(CK15+BJ15)/2)</f>
        <v>14.100000000000001</v>
      </c>
      <c r="XE15" s="26">
        <f>IF($CP15="P",CL15,(CL15+BK15)/2)</f>
        <v>8.6999999999999993</v>
      </c>
      <c r="XF15" s="26">
        <f>IF($CP15="P",CM15,(CM15+BL15)/2)</f>
        <v>13.4</v>
      </c>
      <c r="XG15" s="26">
        <f>IF($CP15="P",CN15,(CN15+BM15)/2)</f>
        <v>15.005000000000001</v>
      </c>
      <c r="XH15" s="26">
        <f>IF($CP15="P",CO15,(CO15+BN15)/2)</f>
        <v>0</v>
      </c>
      <c r="XI15" s="28" t="s">
        <v>53</v>
      </c>
      <c r="XJ15" s="11">
        <f>IF(WV15&gt;0,WV15,"")</f>
        <v>12.4</v>
      </c>
      <c r="XK15" s="11">
        <f>IF(WW15&gt;0,WW15,"")</f>
        <v>14.685</v>
      </c>
      <c r="XL15" s="11">
        <f>IF(SUM(WT15:WW15)-WX15&gt;0,SUM(WT15:WW15)-WX15,"")</f>
        <v>49.085000000000001</v>
      </c>
      <c r="XM15" s="11">
        <f>IF(XA15&gt;0,XA15,"")</f>
        <v>14.2</v>
      </c>
      <c r="XN15" s="11">
        <f>IF(XB15&gt;0,XB15,"")</f>
        <v>15.355</v>
      </c>
      <c r="XO15" s="11">
        <f>IF(SUM(WY15:XB15)-XC15&gt;0,SUM(WY15:XB15)-XC15,"")</f>
        <v>53.055000000000007</v>
      </c>
      <c r="XP15" s="11">
        <f>IF(MAX(XL15,XO15)&gt;0,MAX(XL15,XO15),"")</f>
        <v>53.055000000000007</v>
      </c>
      <c r="XQ15" s="11">
        <f>IF(XF15&gt;0,XF15,"")</f>
        <v>13.4</v>
      </c>
      <c r="XR15" s="11">
        <f>IF(XG15&gt;0,XG15,"")</f>
        <v>15.005000000000001</v>
      </c>
      <c r="XS15" s="11">
        <f>IF(SUM(XD15:XG15)-XH15&gt;0,SUM(XD15:XG15)-XH15,"")</f>
        <v>51.205000000000005</v>
      </c>
      <c r="XT15" s="11">
        <f>IF(SUM(XP15,XS15)&gt;0,SUM(XP15,XS15),"")</f>
        <v>104.26000000000002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194</v>
      </c>
      <c r="C16" s="4" t="s">
        <v>5</v>
      </c>
      <c r="D16" s="4">
        <v>2002</v>
      </c>
      <c r="E16" s="9">
        <f>SUM(J16:V16)+SUM(J16:T16)*0.0000001+SUM(J16)*0.0000000000001</f>
        <v>203.38002033800504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6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50.43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48.33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38.69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10.8</v>
      </c>
      <c r="Z16" s="22">
        <v>6.7</v>
      </c>
      <c r="AA16" s="22">
        <v>10.3</v>
      </c>
      <c r="AB16" s="22">
        <v>10.89</v>
      </c>
      <c r="AC16" s="22">
        <v>0</v>
      </c>
      <c r="AD16" s="22">
        <v>9</v>
      </c>
      <c r="AE16" s="22">
        <v>5.7</v>
      </c>
      <c r="AF16" s="22">
        <v>8.6</v>
      </c>
      <c r="AG16" s="22">
        <v>9.41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10.3</v>
      </c>
      <c r="AP16" s="38">
        <f>IF(AB16&gt;0,AB16,"")</f>
        <v>10.89</v>
      </c>
      <c r="AQ16" s="40">
        <f>IF(SUM(Y16:AB16)-AC16&gt;0,SUM(Y16:AB16)-AC16,"")</f>
        <v>38.69</v>
      </c>
      <c r="AR16" s="40">
        <f>IF(AF16&gt;0,AF16,"")</f>
        <v>8.6</v>
      </c>
      <c r="AS16" s="40">
        <f>IF(AG16&gt;0,AG16,"")</f>
        <v>9.41</v>
      </c>
      <c r="AT16" s="40">
        <f>IF(SUM(AD16:AG16)-AH16&gt;0,SUM(AD16:AG16)-AH16,"")</f>
        <v>32.709999999999994</v>
      </c>
      <c r="AU16" s="40">
        <f>IF(AQ16="","",MAX(AQ16,AT16))</f>
        <v>38.69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38.69</v>
      </c>
      <c r="AZ16" s="26">
        <v>12.8</v>
      </c>
      <c r="BA16" s="26">
        <v>9.4</v>
      </c>
      <c r="BB16" s="26">
        <v>13.8</v>
      </c>
      <c r="BC16" s="26">
        <v>14.43</v>
      </c>
      <c r="BD16" s="26">
        <v>0</v>
      </c>
      <c r="BE16" s="26">
        <v>13.2</v>
      </c>
      <c r="BF16" s="26">
        <v>9.1</v>
      </c>
      <c r="BG16" s="26">
        <v>12.6</v>
      </c>
      <c r="BH16" s="26">
        <v>14.33</v>
      </c>
      <c r="BI16" s="26">
        <v>0.9</v>
      </c>
      <c r="BJ16" s="26">
        <v>14.5</v>
      </c>
      <c r="BK16" s="26">
        <v>9</v>
      </c>
      <c r="BL16" s="26">
        <v>13.8</v>
      </c>
      <c r="BM16" s="26">
        <v>14.83</v>
      </c>
      <c r="BN16" s="26">
        <v>0</v>
      </c>
      <c r="BO16" s="28"/>
      <c r="BP16" s="39">
        <f>IF(BB16&gt;0,BB16,"")</f>
        <v>13.8</v>
      </c>
      <c r="BQ16" s="39">
        <f>IF(BC16&gt;0,BC16,"")</f>
        <v>14.43</v>
      </c>
      <c r="BR16" s="11">
        <f>IF(SUM(AZ16:BC16)-BD16&gt;0,SUM(AZ16:BC16)-BD16,"")</f>
        <v>50.43</v>
      </c>
      <c r="BS16" s="11">
        <f>IF(BG16&gt;0,BG16,"")</f>
        <v>12.6</v>
      </c>
      <c r="BT16" s="11">
        <f>IF(BH16&gt;0,BH16,"")</f>
        <v>14.33</v>
      </c>
      <c r="BU16" s="11">
        <f>IF(SUM(BE16:BH16)-BI16&gt;0,SUM(BE16:BH16)-BI16,"")</f>
        <v>48.33</v>
      </c>
      <c r="BV16" s="11">
        <f>IF(BR16="","",MAX(BR16,BU16))</f>
        <v>50.43</v>
      </c>
      <c r="BW16" s="11">
        <f>IF(BL16&gt;0,BL16,"")</f>
        <v>13.8</v>
      </c>
      <c r="BX16" s="11">
        <f>IF(BM16&gt;0,BM16,"")</f>
        <v>14.83</v>
      </c>
      <c r="BY16" s="11">
        <f>IF(SUM(BJ16:BM16)-BN16&gt;0,SUM(BJ16:BM16)-BN16,"")</f>
        <v>52.129999999999995</v>
      </c>
      <c r="BZ16" s="11">
        <f>IF(SUM(BV16,BY16)&gt;0,SUM(BV16,BY16),"")</f>
        <v>102.56</v>
      </c>
      <c r="CA16" s="22">
        <v>5.7</v>
      </c>
      <c r="CB16" s="22">
        <v>3.3</v>
      </c>
      <c r="CC16" s="22">
        <v>6.3</v>
      </c>
      <c r="CD16" s="22">
        <v>6.6</v>
      </c>
      <c r="CE16" s="22">
        <v>0</v>
      </c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>
        <f>IF(CC16&gt;0,CC16,"")</f>
        <v>6.3</v>
      </c>
      <c r="CR16" s="38">
        <f>IF(CD16&gt;0,CD16,"")</f>
        <v>6.6</v>
      </c>
      <c r="CS16" s="40">
        <f>IF(SUM(CA16:CD16)-CE16&gt;0,SUM(CA16:CD16)-CE16,"")</f>
        <v>21.9</v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>
        <f>IF(CS16="","",MAX(CS16,CV16))</f>
        <v>21.9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21.9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9.25</v>
      </c>
      <c r="WU16" s="26">
        <f>IF($CP16="P",CB16,(CB16+BA16)/2)</f>
        <v>6.35</v>
      </c>
      <c r="WV16" s="26">
        <f>IF($CP16="P",CC16,(CC16+BB16)/2)</f>
        <v>10.050000000000001</v>
      </c>
      <c r="WW16" s="26">
        <f>IF($CP16="P",CD16,(CD16+BC16)/2)</f>
        <v>10.515000000000001</v>
      </c>
      <c r="WX16" s="26">
        <f>IF($CP16="P",CE16,(CE16+BD16)/2)</f>
        <v>0</v>
      </c>
      <c r="WY16" s="26">
        <f>IF($CP16="P",CF16,(CF16+BE16)/2)</f>
        <v>6.6</v>
      </c>
      <c r="WZ16" s="26">
        <f>IF($CP16="P",CG16,(CG16+BF16)/2)</f>
        <v>4.55</v>
      </c>
      <c r="XA16" s="26">
        <f>IF($CP16="P",CH16,(CH16+BG16)/2)</f>
        <v>6.3</v>
      </c>
      <c r="XB16" s="26">
        <f>IF($CP16="P",CI16,(CI16+BH16)/2)</f>
        <v>7.165</v>
      </c>
      <c r="XC16" s="26">
        <f>IF($CP16="P",CJ16,(CJ16+BI16)/2)</f>
        <v>0.45</v>
      </c>
      <c r="XD16" s="26">
        <f>IF($CP16="P",CK16,(CK16+BJ16)/2)</f>
        <v>7.25</v>
      </c>
      <c r="XE16" s="26">
        <f>IF($CP16="P",CL16,(CL16+BK16)/2)</f>
        <v>4.5</v>
      </c>
      <c r="XF16" s="26">
        <f>IF($CP16="P",CM16,(CM16+BL16)/2)</f>
        <v>6.9</v>
      </c>
      <c r="XG16" s="26">
        <f>IF($CP16="P",CN16,(CN16+BM16)/2)</f>
        <v>7.415</v>
      </c>
      <c r="XH16" s="26">
        <f>IF($CP16="P",CO16,(CO16+BN16)/2)</f>
        <v>0</v>
      </c>
      <c r="XI16" s="28" t="s">
        <v>53</v>
      </c>
      <c r="XJ16" s="11">
        <f>IF(WV16&gt;0,WV16,"")</f>
        <v>10.050000000000001</v>
      </c>
      <c r="XK16" s="11">
        <f>IF(WW16&gt;0,WW16,"")</f>
        <v>10.515000000000001</v>
      </c>
      <c r="XL16" s="11">
        <f>IF(SUM(WT16:WW16)-WX16&gt;0,SUM(WT16:WW16)-WX16,"")</f>
        <v>36.164999999999999</v>
      </c>
      <c r="XM16" s="11">
        <f>IF(XA16&gt;0,XA16,"")</f>
        <v>6.3</v>
      </c>
      <c r="XN16" s="11">
        <f>IF(XB16&gt;0,XB16,"")</f>
        <v>7.165</v>
      </c>
      <c r="XO16" s="11">
        <f>IF(SUM(WY16:XB16)-XC16&gt;0,SUM(WY16:XB16)-XC16,"")</f>
        <v>24.164999999999999</v>
      </c>
      <c r="XP16" s="11">
        <f>IF(MAX(XL16,XO16)&gt;0,MAX(XL16,XO16),"")</f>
        <v>36.164999999999999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62.23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132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6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11.7</v>
      </c>
      <c r="Z17" s="22">
        <v>9.8000000000000007</v>
      </c>
      <c r="AA17" s="22">
        <v>14.4</v>
      </c>
      <c r="AB17" s="22">
        <v>15.63</v>
      </c>
      <c r="AC17" s="22">
        <v>0</v>
      </c>
      <c r="AD17" s="22">
        <v>11.8</v>
      </c>
      <c r="AE17" s="22">
        <v>8.4</v>
      </c>
      <c r="AF17" s="22">
        <v>12.8</v>
      </c>
      <c r="AG17" s="22">
        <v>14.3</v>
      </c>
      <c r="AH17" s="22">
        <v>0</v>
      </c>
      <c r="AI17" s="22">
        <v>1.6</v>
      </c>
      <c r="AJ17" s="22">
        <v>1</v>
      </c>
      <c r="AK17" s="22">
        <v>2</v>
      </c>
      <c r="AL17" s="22">
        <v>1.76</v>
      </c>
      <c r="AM17" s="22">
        <v>0.2</v>
      </c>
      <c r="AN17" s="27"/>
      <c r="AO17" s="38">
        <f>IF(AA17&gt;0,AA17,"")</f>
        <v>14.4</v>
      </c>
      <c r="AP17" s="38">
        <f>IF(AB17&gt;0,AB17,"")</f>
        <v>15.63</v>
      </c>
      <c r="AQ17" s="40">
        <f>IF(SUM(Y17:AB17)-AC17&gt;0,SUM(Y17:AB17)-AC17,"")</f>
        <v>51.53</v>
      </c>
      <c r="AR17" s="40">
        <f>IF(AF17&gt;0,AF17,"")</f>
        <v>12.8</v>
      </c>
      <c r="AS17" s="40">
        <f>IF(AG17&gt;0,AG17,"")</f>
        <v>14.3</v>
      </c>
      <c r="AT17" s="40">
        <f>IF(SUM(AD17:AG17)-AH17&gt;0,SUM(AD17:AG17)-AH17,"")</f>
        <v>47.3</v>
      </c>
      <c r="AU17" s="40">
        <f>IF(AQ17="","",MAX(AQ17,AT17))</f>
        <v>51.53</v>
      </c>
      <c r="AV17" s="40">
        <f>IF(AK17&gt;0,AK17,"")</f>
        <v>2</v>
      </c>
      <c r="AW17" s="40">
        <f>IF(AL17&gt;0,AL17,"")</f>
        <v>1.76</v>
      </c>
      <c r="AX17" s="40">
        <f>IF(SUM(AI17:AL17)-AM17&gt;0,SUM(AI17:AL17)-AM17,"")</f>
        <v>6.1599999999999993</v>
      </c>
      <c r="AY17" s="40">
        <f>IF(SUM(AU17,AX17)&gt;0,SUM(AU17,AX17),"")</f>
        <v>57.69</v>
      </c>
      <c r="AZ17" s="26">
        <v>12.9</v>
      </c>
      <c r="BA17" s="26">
        <v>8.9</v>
      </c>
      <c r="BB17" s="26">
        <v>14.2</v>
      </c>
      <c r="BC17" s="26">
        <v>15.35</v>
      </c>
      <c r="BD17" s="26">
        <v>0</v>
      </c>
      <c r="BE17" s="26">
        <v>1.4</v>
      </c>
      <c r="BF17" s="26">
        <v>1</v>
      </c>
      <c r="BG17" s="26">
        <v>2</v>
      </c>
      <c r="BH17" s="26">
        <v>1.79</v>
      </c>
      <c r="BI17" s="26">
        <v>0</v>
      </c>
      <c r="BJ17" s="26">
        <v>9.1</v>
      </c>
      <c r="BK17" s="26">
        <v>6.5</v>
      </c>
      <c r="BL17" s="26">
        <v>10.3</v>
      </c>
      <c r="BM17" s="26">
        <v>11.01</v>
      </c>
      <c r="BN17" s="26">
        <v>0.2</v>
      </c>
      <c r="BO17" s="28"/>
      <c r="BP17" s="39">
        <f>IF(BB17&gt;0,BB17,"")</f>
        <v>14.2</v>
      </c>
      <c r="BQ17" s="39">
        <f>IF(BC17&gt;0,BC17,"")</f>
        <v>15.35</v>
      </c>
      <c r="BR17" s="11">
        <f>IF(SUM(AZ17:BC17)-BD17&gt;0,SUM(AZ17:BC17)-BD17,"")</f>
        <v>51.35</v>
      </c>
      <c r="BS17" s="11">
        <f>IF(BG17&gt;0,BG17,"")</f>
        <v>2</v>
      </c>
      <c r="BT17" s="11">
        <f>IF(BH17&gt;0,BH17,"")</f>
        <v>1.79</v>
      </c>
      <c r="BU17" s="11">
        <f>IF(SUM(BE17:BH17)-BI17&gt;0,SUM(BE17:BH17)-BI17,"")</f>
        <v>6.19</v>
      </c>
      <c r="BV17" s="11">
        <f>IF(BR17="","",MAX(BR17,BU17))</f>
        <v>51.35</v>
      </c>
      <c r="BW17" s="11">
        <f>IF(BL17&gt;0,BL17,"")</f>
        <v>10.3</v>
      </c>
      <c r="BX17" s="11">
        <f>IF(BM17&gt;0,BM17,"")</f>
        <v>11.01</v>
      </c>
      <c r="BY17" s="11">
        <f>IF(SUM(BJ17:BM17)-BN17&gt;0,SUM(BJ17:BM17)-BN17,"")</f>
        <v>36.709999999999994</v>
      </c>
      <c r="BZ17" s="11">
        <f>IF(SUM(BV17,BY17)&gt;0,SUM(BV17,BY17),"")</f>
        <v>88.06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6.45</v>
      </c>
      <c r="WU17" s="26">
        <f>IF($CP17="P",CB17,(CB17+BA17)/2)</f>
        <v>4.45</v>
      </c>
      <c r="WV17" s="26">
        <f>IF($CP17="P",CC17,(CC17+BB17)/2)</f>
        <v>7.1</v>
      </c>
      <c r="WW17" s="26">
        <f>IF($CP17="P",CD17,(CD17+BC17)/2)</f>
        <v>7.6749999999999998</v>
      </c>
      <c r="WX17" s="26">
        <f>IF($CP17="P",CE17,(CE17+BD17)/2)</f>
        <v>0</v>
      </c>
      <c r="WY17" s="26">
        <f>IF($CP17="P",CF17,(CF17+BE17)/2)</f>
        <v>0.7</v>
      </c>
      <c r="WZ17" s="26">
        <f>IF($CP17="P",CG17,(CG17+BF17)/2)</f>
        <v>0.5</v>
      </c>
      <c r="XA17" s="26">
        <f>IF($CP17="P",CH17,(CH17+BG17)/2)</f>
        <v>1</v>
      </c>
      <c r="XB17" s="26">
        <f>IF($CP17="P",CI17,(CI17+BH17)/2)</f>
        <v>0.89500000000000002</v>
      </c>
      <c r="XC17" s="26">
        <f>IF($CP17="P",CJ17,(CJ17+BI17)/2)</f>
        <v>0</v>
      </c>
      <c r="XD17" s="26">
        <f>IF($CP17="P",CK17,(CK17+BJ17)/2)</f>
        <v>4.55</v>
      </c>
      <c r="XE17" s="26">
        <f>IF($CP17="P",CL17,(CL17+BK17)/2)</f>
        <v>3.25</v>
      </c>
      <c r="XF17" s="26">
        <f>IF($CP17="P",CM17,(CM17+BL17)/2)</f>
        <v>5.15</v>
      </c>
      <c r="XG17" s="26">
        <f>IF($CP17="P",CN17,(CN17+BM17)/2)</f>
        <v>5.5049999999999999</v>
      </c>
      <c r="XH17" s="26">
        <f>IF($CP17="P",CO17,(CO17+BN17)/2)</f>
        <v>0.1</v>
      </c>
      <c r="XI17" s="28" t="s">
        <v>53</v>
      </c>
      <c r="XJ17" s="11">
        <f>IF(WV17&gt;0,WV17,"")</f>
        <v>7.1</v>
      </c>
      <c r="XK17" s="11">
        <f>IF(WW17&gt;0,WW17,"")</f>
        <v>7.6749999999999998</v>
      </c>
      <c r="XL17" s="11">
        <f>IF(SUM(WT17:WW17)-WX17&gt;0,SUM(WT17:WW17)-WX17,"")</f>
        <v>25.675000000000001</v>
      </c>
      <c r="XM17" s="11">
        <f>IF(XA17&gt;0,XA17,"")</f>
        <v>1</v>
      </c>
      <c r="XN17" s="11">
        <f>IF(XB17&gt;0,XB17,"")</f>
        <v>0.89500000000000002</v>
      </c>
      <c r="XO17" s="11">
        <f>IF(SUM(WY17:XB17)-XC17&gt;0,SUM(WY17:XB17)-XC17,"")</f>
        <v>3.0950000000000002</v>
      </c>
      <c r="XP17" s="11">
        <f>IF(MAX(XL17,XO17)&gt;0,MAX(XL17,XO17),"")</f>
        <v>25.675000000000001</v>
      </c>
      <c r="XQ17" s="11">
        <f>IF(XF17&gt;0,XF17,"")</f>
        <v>5.15</v>
      </c>
      <c r="XR17" s="11">
        <f>IF(XG17&gt;0,XG17,"")</f>
        <v>5.5049999999999999</v>
      </c>
      <c r="XS17" s="11">
        <f>IF(SUM(XD17:XG17)-XH17&gt;0,SUM(XD17:XG17)-XH17,"")</f>
        <v>18.354999999999997</v>
      </c>
      <c r="XT17" s="11">
        <f>IF(SUM(XP17,XS17)&gt;0,SUM(XP17,XS17),"")</f>
        <v>44.03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195</v>
      </c>
      <c r="C18" s="4" t="s">
        <v>3</v>
      </c>
      <c r="D18" s="4">
        <v>2002</v>
      </c>
      <c r="E18" s="9">
        <f>SUM(J18:V18)+SUM(J18:T18)*0.0000001+SUM(J18)*0.0000000000001</f>
        <v>191.62001916200529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6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53.129999999999995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37.1</v>
      </c>
      <c r="M18" s="8" t="str">
        <f>IF(L18="","",IF(OR(L18=CS18,L18=CV18),$CA$1,IF(OR(L18=BR18,L18=BU18),$AZ$1,IF(OR(L18=AQ18,L18=AT18),$Y$1,""))))</f>
        <v>2024 3rd Domestic Trial</v>
      </c>
      <c r="N18" s="8">
        <f>IF(COUNT(AQ18,AT18,BR18,BU18,CS18,CV18)&gt;2,LARGE((AQ18,AT18,BR18,BU18,CS18,CV18),3),0)</f>
        <v>35.410000000000004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51.98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9.5</v>
      </c>
      <c r="Z18" s="22">
        <v>6.6</v>
      </c>
      <c r="AA18" s="22">
        <v>9.3000000000000007</v>
      </c>
      <c r="AB18" s="22">
        <v>10.01</v>
      </c>
      <c r="AC18" s="22">
        <v>0</v>
      </c>
      <c r="AD18" s="22">
        <v>12.9</v>
      </c>
      <c r="AE18" s="22">
        <v>9</v>
      </c>
      <c r="AF18" s="22">
        <v>6.7</v>
      </c>
      <c r="AG18" s="22">
        <v>12.62</v>
      </c>
      <c r="AH18" s="22">
        <v>6.8</v>
      </c>
      <c r="AI18" s="22"/>
      <c r="AJ18" s="22"/>
      <c r="AK18" s="22"/>
      <c r="AL18" s="22"/>
      <c r="AM18" s="22"/>
      <c r="AN18" s="27"/>
      <c r="AO18" s="38">
        <f>IF(AA18&gt;0,AA18,"")</f>
        <v>9.3000000000000007</v>
      </c>
      <c r="AP18" s="38">
        <f>IF(AB18&gt;0,AB18,"")</f>
        <v>10.01</v>
      </c>
      <c r="AQ18" s="40">
        <f>IF(SUM(Y18:AB18)-AC18&gt;0,SUM(Y18:AB18)-AC18,"")</f>
        <v>35.410000000000004</v>
      </c>
      <c r="AR18" s="40">
        <f>IF(AF18&gt;0,AF18,"")</f>
        <v>6.7</v>
      </c>
      <c r="AS18" s="40">
        <f>IF(AG18&gt;0,AG18,"")</f>
        <v>12.62</v>
      </c>
      <c r="AT18" s="40">
        <f>IF(SUM(AD18:AG18)-AH18&gt;0,SUM(AD18:AG18)-AH18,"")</f>
        <v>34.42</v>
      </c>
      <c r="AU18" s="40">
        <f>IF(AQ18="","",MAX(AQ18,AT18))</f>
        <v>35.410000000000004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35.410000000000004</v>
      </c>
      <c r="AZ18" s="26">
        <v>2.6</v>
      </c>
      <c r="BA18" s="26">
        <v>1.7</v>
      </c>
      <c r="BB18" s="26">
        <v>3</v>
      </c>
      <c r="BC18" s="26">
        <v>3.02</v>
      </c>
      <c r="BD18" s="26">
        <v>0</v>
      </c>
      <c r="BE18" s="26">
        <v>7.8</v>
      </c>
      <c r="BF18" s="26">
        <v>5.5</v>
      </c>
      <c r="BG18" s="26">
        <v>7.9</v>
      </c>
      <c r="BH18" s="26">
        <v>8.6199999999999992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3</v>
      </c>
      <c r="BQ18" s="39">
        <f>IF(BC18&gt;0,BC18,"")</f>
        <v>3.02</v>
      </c>
      <c r="BR18" s="11">
        <f>IF(SUM(AZ18:BC18)-BD18&gt;0,SUM(AZ18:BC18)-BD18,"")</f>
        <v>10.32</v>
      </c>
      <c r="BS18" s="11">
        <f>IF(BG18&gt;0,BG18,"")</f>
        <v>7.9</v>
      </c>
      <c r="BT18" s="11">
        <f>IF(BH18&gt;0,BH18,"")</f>
        <v>8.6199999999999992</v>
      </c>
      <c r="BU18" s="11">
        <f>IF(SUM(BE18:BH18)-BI18&gt;0,SUM(BE18:BH18)-BI18,"")</f>
        <v>29.82</v>
      </c>
      <c r="BV18" s="11">
        <f>IF(BR18="","",MAX(BR18,BU18))</f>
        <v>29.82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29.82</v>
      </c>
      <c r="CA18" s="22">
        <v>14.6</v>
      </c>
      <c r="CB18" s="22">
        <v>9.1999999999999993</v>
      </c>
      <c r="CC18" s="22">
        <v>14</v>
      </c>
      <c r="CD18" s="22">
        <v>15.33</v>
      </c>
      <c r="CE18" s="22">
        <v>0</v>
      </c>
      <c r="CF18" s="22">
        <v>10.5</v>
      </c>
      <c r="CG18" s="22">
        <v>8.6999999999999993</v>
      </c>
      <c r="CH18" s="22">
        <v>8.5</v>
      </c>
      <c r="CI18" s="22">
        <v>14.4</v>
      </c>
      <c r="CJ18" s="22">
        <v>5</v>
      </c>
      <c r="CK18" s="22">
        <v>13.8</v>
      </c>
      <c r="CL18" s="22">
        <v>9.1999999999999993</v>
      </c>
      <c r="CM18" s="22">
        <v>13.8</v>
      </c>
      <c r="CN18" s="22">
        <v>15.18</v>
      </c>
      <c r="CO18" s="22">
        <v>0</v>
      </c>
      <c r="CP18" s="27"/>
      <c r="CQ18" s="38">
        <f>IF(CC18&gt;0,CC18,"")</f>
        <v>14</v>
      </c>
      <c r="CR18" s="38">
        <f>IF(CD18&gt;0,CD18,"")</f>
        <v>15.33</v>
      </c>
      <c r="CS18" s="40">
        <f>IF(SUM(CA18:CD18)-CE18&gt;0,SUM(CA18:CD18)-CE18,"")</f>
        <v>53.129999999999995</v>
      </c>
      <c r="CT18" s="40">
        <f>IF(CH18&gt;0,CH18,"")</f>
        <v>8.5</v>
      </c>
      <c r="CU18" s="40">
        <f>IF(CI18&gt;0,CI18,"")</f>
        <v>14.4</v>
      </c>
      <c r="CV18" s="40">
        <f>IF(SUM(CF18:CI18)-CJ18&gt;0,SUM(CF18:CI18)-CJ18,"")</f>
        <v>37.1</v>
      </c>
      <c r="CW18" s="40">
        <f>IF(CS18="","",MAX(CS18,CV18))</f>
        <v>53.129999999999995</v>
      </c>
      <c r="CX18" s="40">
        <f>IF(CM18&gt;0,CM18,"")</f>
        <v>13.8</v>
      </c>
      <c r="CY18" s="40">
        <f>IF(CN18&gt;0,CN18,"")</f>
        <v>15.18</v>
      </c>
      <c r="CZ18" s="40">
        <f>IF(SUM(CK18:CN18)-CO18&gt;0,SUM(CK18:CN18)-CO18,"")</f>
        <v>51.98</v>
      </c>
      <c r="DA18" s="40">
        <f>IF(SUM(CW18,CZ18)&gt;0,SUM(CW18,CZ18),"")</f>
        <v>105.10999999999999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8.6</v>
      </c>
      <c r="WU18" s="26">
        <f>IF($CP18="P",CB18,(CB18+BA18)/2)</f>
        <v>5.4499999999999993</v>
      </c>
      <c r="WV18" s="26">
        <f>IF($CP18="P",CC18,(CC18+BB18)/2)</f>
        <v>8.5</v>
      </c>
      <c r="WW18" s="26">
        <f>IF($CP18="P",CD18,(CD18+BC18)/2)</f>
        <v>9.1750000000000007</v>
      </c>
      <c r="WX18" s="26">
        <f>IF($CP18="P",CE18,(CE18+BD18)/2)</f>
        <v>0</v>
      </c>
      <c r="WY18" s="26">
        <f>IF($CP18="P",CF18,(CF18+BE18)/2)</f>
        <v>9.15</v>
      </c>
      <c r="WZ18" s="26">
        <f>IF($CP18="P",CG18,(CG18+BF18)/2)</f>
        <v>7.1</v>
      </c>
      <c r="XA18" s="26">
        <f>IF($CP18="P",CH18,(CH18+BG18)/2)</f>
        <v>8.1999999999999993</v>
      </c>
      <c r="XB18" s="26">
        <f>IF($CP18="P",CI18,(CI18+BH18)/2)</f>
        <v>11.51</v>
      </c>
      <c r="XC18" s="26">
        <f>IF($CP18="P",CJ18,(CJ18+BI18)/2)</f>
        <v>2.5</v>
      </c>
      <c r="XD18" s="26">
        <f>IF($CP18="P",CK18,(CK18+BJ18)/2)</f>
        <v>6.9</v>
      </c>
      <c r="XE18" s="26">
        <f>IF($CP18="P",CL18,(CL18+BK18)/2)</f>
        <v>4.5999999999999996</v>
      </c>
      <c r="XF18" s="26">
        <f>IF($CP18="P",CM18,(CM18+BL18)/2)</f>
        <v>6.9</v>
      </c>
      <c r="XG18" s="26">
        <f>IF($CP18="P",CN18,(CN18+BM18)/2)</f>
        <v>7.59</v>
      </c>
      <c r="XH18" s="26">
        <f>IF($CP18="P",CO18,(CO18+BN18)/2)</f>
        <v>0</v>
      </c>
      <c r="XI18" s="28" t="s">
        <v>53</v>
      </c>
      <c r="XJ18" s="11">
        <f>IF(WV18&gt;0,WV18,"")</f>
        <v>8.5</v>
      </c>
      <c r="XK18" s="11">
        <f>IF(WW18&gt;0,WW18,"")</f>
        <v>9.1750000000000007</v>
      </c>
      <c r="XL18" s="11">
        <f>IF(SUM(WT18:WW18)-WX18&gt;0,SUM(WT18:WW18)-WX18,"")</f>
        <v>31.724999999999998</v>
      </c>
      <c r="XM18" s="11">
        <f>IF(XA18&gt;0,XA18,"")</f>
        <v>8.1999999999999993</v>
      </c>
      <c r="XN18" s="11">
        <f>IF(XB18&gt;0,XB18,"")</f>
        <v>11.51</v>
      </c>
      <c r="XO18" s="11">
        <f>IF(SUM(WY18:XB18)-XC18&gt;0,SUM(WY18:XB18)-XC18,"")</f>
        <v>33.46</v>
      </c>
      <c r="XP18" s="11">
        <f>IF(MAX(XL18,XO18)&gt;0,MAX(XL18,XO18),"")</f>
        <v>33.46</v>
      </c>
      <c r="XQ18" s="11">
        <f>IF(XF18&gt;0,XF18,"")</f>
        <v>6.9</v>
      </c>
      <c r="XR18" s="11">
        <f>IF(XG18&gt;0,XG18,"")</f>
        <v>7.59</v>
      </c>
      <c r="XS18" s="11">
        <f>IF(SUM(XD18:XG18)-XH18&gt;0,SUM(XD18:XG18)-XH18,"")</f>
        <v>25.99</v>
      </c>
      <c r="XT18" s="11">
        <f>IF(SUM(XP18,XS18)&gt;0,SUM(XP18,XS18),"")</f>
        <v>59.45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180</v>
      </c>
      <c r="C19" s="4" t="s">
        <v>3</v>
      </c>
      <c r="D19" s="4">
        <v>2005</v>
      </c>
      <c r="E19" s="9">
        <f>SUM(J19:V19)+SUM(J19:T19)*0.0000001+SUM(J19)*0.0000000000001</f>
        <v>187.45001455600521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6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52.47</v>
      </c>
      <c r="K19" s="8" t="str">
        <f>IF(J19="","",IF(OR(J19=CS19,J19=CV19),$CA$1,IF(OR(J19=BR19,J19=BU19),$AZ$1,IF(OR(J19=AQ19,J19=AT19),$Y$1,""))))</f>
        <v>2024 Elite Canada</v>
      </c>
      <c r="L19" s="8">
        <f>IF(COUNT(AQ19,AT19,BR19,BU19,CS19,CV19)&gt;1,LARGE((AQ19,AT19,BR19,BU19,CS19,CV19),2),0)</f>
        <v>48.51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IF(COUNT(AQ19,AT19,BR19,BU19,CS19,CV19)&gt;2,LARGE((AQ19,AT19,BR19,BU19,CS19,CV19),3),0)</f>
        <v>11.600000000000001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18.38</v>
      </c>
      <c r="Q19" s="8" t="str">
        <f>IF(P19="","",IF(P19=CZ19,$CA$1,IF(P19=BY19,$AZ$1,IF(P19=AX19,$Y$1,""))))</f>
        <v>2024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14.6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Coimbra Gym Fest (July 7)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41.889999999999993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2024 Coimbra Gym Fest (July 7)</v>
      </c>
      <c r="Y19" s="22">
        <v>14.7</v>
      </c>
      <c r="Z19" s="22">
        <v>8.9</v>
      </c>
      <c r="AA19" s="22">
        <v>14</v>
      </c>
      <c r="AB19" s="22">
        <v>14.87</v>
      </c>
      <c r="AC19" s="22">
        <v>0</v>
      </c>
      <c r="AD19" s="22">
        <v>14</v>
      </c>
      <c r="AE19" s="22">
        <v>8.1</v>
      </c>
      <c r="AF19" s="22">
        <v>12.4</v>
      </c>
      <c r="AG19" s="22">
        <v>14.01</v>
      </c>
      <c r="AH19" s="22">
        <v>0</v>
      </c>
      <c r="AI19" s="22">
        <v>4.4000000000000004</v>
      </c>
      <c r="AJ19" s="22">
        <v>2.5</v>
      </c>
      <c r="AK19" s="22">
        <v>5.0999999999999996</v>
      </c>
      <c r="AL19" s="22">
        <v>6.38</v>
      </c>
      <c r="AM19" s="22">
        <v>0</v>
      </c>
      <c r="AN19" s="27"/>
      <c r="AO19" s="38">
        <f>IF(AA19&gt;0,AA19,"")</f>
        <v>14</v>
      </c>
      <c r="AP19" s="38">
        <f>IF(AB19&gt;0,AB19,"")</f>
        <v>14.87</v>
      </c>
      <c r="AQ19" s="40">
        <f>IF(SUM(Y19:AB19)-AC19&gt;0,SUM(Y19:AB19)-AC19,"")</f>
        <v>52.47</v>
      </c>
      <c r="AR19" s="40">
        <f>IF(AF19&gt;0,AF19,"")</f>
        <v>12.4</v>
      </c>
      <c r="AS19" s="40">
        <f>IF(AG19&gt;0,AG19,"")</f>
        <v>14.01</v>
      </c>
      <c r="AT19" s="40">
        <f>IF(SUM(AD19:AG19)-AH19&gt;0,SUM(AD19:AG19)-AH19,"")</f>
        <v>48.51</v>
      </c>
      <c r="AU19" s="40">
        <f>IF(AQ19="","",MAX(AQ19,AT19))</f>
        <v>52.47</v>
      </c>
      <c r="AV19" s="40">
        <f>IF(AK19&gt;0,AK19,"")</f>
        <v>5.0999999999999996</v>
      </c>
      <c r="AW19" s="40">
        <f>IF(AL19&gt;0,AL19,"")</f>
        <v>6.38</v>
      </c>
      <c r="AX19" s="40">
        <f>IF(SUM(AI19:AL19)-AM19&gt;0,SUM(AI19:AL19)-AM19,"")</f>
        <v>18.38</v>
      </c>
      <c r="AY19" s="40">
        <f>IF(SUM(AU19,AX19)&gt;0,SUM(AU19,AX19),"")</f>
        <v>70.849999999999994</v>
      </c>
      <c r="AZ19" s="26">
        <v>3</v>
      </c>
      <c r="BA19" s="26">
        <v>1.9</v>
      </c>
      <c r="BB19" s="26">
        <v>3.4</v>
      </c>
      <c r="BC19" s="26">
        <v>3.29</v>
      </c>
      <c r="BD19" s="26">
        <v>0</v>
      </c>
      <c r="BE19" s="26">
        <v>3</v>
      </c>
      <c r="BF19" s="26">
        <v>1.9</v>
      </c>
      <c r="BG19" s="26">
        <v>3.4</v>
      </c>
      <c r="BH19" s="26">
        <v>3.3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3.4</v>
      </c>
      <c r="BQ19" s="39">
        <f>IF(BC19&gt;0,BC19,"")</f>
        <v>3.29</v>
      </c>
      <c r="BR19" s="11">
        <f>IF(SUM(AZ19:BC19)-BD19&gt;0,SUM(AZ19:BC19)-BD19,"")</f>
        <v>11.59</v>
      </c>
      <c r="BS19" s="11">
        <f>IF(BG19&gt;0,BG19,"")</f>
        <v>3.4</v>
      </c>
      <c r="BT19" s="11">
        <f>IF(BH19&gt;0,BH19,"")</f>
        <v>3.3</v>
      </c>
      <c r="BU19" s="11">
        <f>IF(SUM(BE19:BH19)-BI19&gt;0,SUM(BE19:BH19)-BI19,"")</f>
        <v>11.600000000000001</v>
      </c>
      <c r="BV19" s="11">
        <f>IF(BR19="","",MAX(BR19,BU19))</f>
        <v>11.600000000000001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11.600000000000001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41.889999999999993</v>
      </c>
      <c r="DC19" s="51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>8.3500000000000014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>
        <v>13</v>
      </c>
      <c r="LA19" s="17">
        <v>8.9</v>
      </c>
      <c r="LB19" s="17">
        <v>14.6</v>
      </c>
      <c r="LC19" s="17">
        <v>15.24</v>
      </c>
      <c r="LD19" s="17">
        <v>0</v>
      </c>
      <c r="LE19" s="17">
        <v>13.9</v>
      </c>
      <c r="LF19" s="17">
        <v>9.4</v>
      </c>
      <c r="LG19" s="17">
        <v>14.6</v>
      </c>
      <c r="LH19" s="17">
        <v>15.59</v>
      </c>
      <c r="LI19" s="17">
        <v>0</v>
      </c>
      <c r="LJ19" s="17">
        <v>6.8</v>
      </c>
      <c r="LK19" s="17">
        <v>4.4000000000000004</v>
      </c>
      <c r="LL19" s="17">
        <v>7.8</v>
      </c>
      <c r="LM19" s="17">
        <v>7.73</v>
      </c>
      <c r="LN19" s="17">
        <v>0</v>
      </c>
      <c r="LO19" s="17"/>
      <c r="LP19" s="17"/>
      <c r="LQ19" s="17"/>
      <c r="LR19" s="17"/>
      <c r="LS19" s="17"/>
      <c r="LT19" s="40">
        <f>IF(LB19&gt;0,LB19,"")</f>
        <v>14.6</v>
      </c>
      <c r="LU19" s="40">
        <f>IF(LC19&gt;0,LC19,"")</f>
        <v>15.24</v>
      </c>
      <c r="LV19" s="40">
        <f>IF(SUM(KZ19:LC19)-LD19&gt;0,SUM(KZ19:LC19)-LD19,"")</f>
        <v>51.74</v>
      </c>
      <c r="LW19" s="40">
        <f>IF(LG19&gt;0,LG19,"")</f>
        <v>14.6</v>
      </c>
      <c r="LX19" s="40">
        <f>IF(LH19&gt;0,LH19,"")</f>
        <v>15.59</v>
      </c>
      <c r="LY19" s="40">
        <f>IF(SUM(LE19:LH19)-LI19&gt;0,SUM(LE19:LH19)-LI19,"")</f>
        <v>53.489999999999995</v>
      </c>
      <c r="LZ19" s="40">
        <f>IF(MAX(LV19,LY19)&gt;0,MAX(LV19,LY19),"")</f>
        <v>53.489999999999995</v>
      </c>
      <c r="MA19" s="40">
        <f>IF(LL19&gt;0,LL19,"")</f>
        <v>7.8</v>
      </c>
      <c r="MB19" s="40">
        <f>IF(LM19&gt;0,LM19,"")</f>
        <v>7.73</v>
      </c>
      <c r="MC19" s="40">
        <f>IF(SUM(LJ19:LM19)-LN19&gt;0,SUM(LJ19:LM19)-LN19,"")</f>
        <v>26.73</v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>
        <f>IF(SUM(LZ19,MC19,MF19)&gt;0,SUM(LZ19,MC19,MF19),"")</f>
        <v>80.22</v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1.5</v>
      </c>
      <c r="WU19" s="26">
        <f>IF($CP19="P",CB19,(CB19+BA19)/2)</f>
        <v>0.95</v>
      </c>
      <c r="WV19" s="26">
        <f>IF($CP19="P",CC19,(CC19+BB19)/2)</f>
        <v>1.7</v>
      </c>
      <c r="WW19" s="26">
        <f>IF($CP19="P",CD19,(CD19+BC19)/2)</f>
        <v>1.645</v>
      </c>
      <c r="WX19" s="26">
        <f>IF($CP19="P",CE19,(CE19+BD19)/2)</f>
        <v>0</v>
      </c>
      <c r="WY19" s="26">
        <f>IF($CP19="P",CF19,(CF19+BE19)/2)</f>
        <v>1.5</v>
      </c>
      <c r="WZ19" s="26">
        <f>IF($CP19="P",CG19,(CG19+BF19)/2)</f>
        <v>0.95</v>
      </c>
      <c r="XA19" s="26">
        <f>IF($CP19="P",CH19,(CH19+BG19)/2)</f>
        <v>1.7</v>
      </c>
      <c r="XB19" s="26">
        <f>IF($CP19="P",CI19,(CI19+BH19)/2)</f>
        <v>1.65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1.7</v>
      </c>
      <c r="XK19" s="11">
        <f>IF(WW19&gt;0,WW19,"")</f>
        <v>1.645</v>
      </c>
      <c r="XL19" s="11">
        <f>IF(SUM(WT19:WW19)-WX19&gt;0,SUM(WT19:WW19)-WX19,"")</f>
        <v>5.7949999999999999</v>
      </c>
      <c r="XM19" s="11">
        <f>IF(XA19&gt;0,XA19,"")</f>
        <v>1.7</v>
      </c>
      <c r="XN19" s="11">
        <f>IF(XB19&gt;0,XB19,"")</f>
        <v>1.65</v>
      </c>
      <c r="XO19" s="11">
        <f>IF(SUM(WY19:XB19)-XC19&gt;0,SUM(WY19:XB19)-XC19,"")</f>
        <v>5.8000000000000007</v>
      </c>
      <c r="XP19" s="11">
        <f>IF(MAX(XL19,XO19)&gt;0,MAX(XL19,XO19),"")</f>
        <v>5.8000000000000007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5.8000000000000007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82</v>
      </c>
      <c r="C20" s="4" t="s">
        <v>5</v>
      </c>
      <c r="D20" s="4">
        <v>2003</v>
      </c>
      <c r="E20" s="9">
        <f>SUM(J20:V20)+SUM(J20:T20)*0.0000001+SUM(J20)*0.0000000000001</f>
        <v>153.97001539700489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6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48.92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47.45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IF(COUNT(AQ20,AT20,BR20,BU20,CS20,CV20)&gt;2,LARGE((AQ20,AT20,BR20,BU20,CS20,CV20),3),0)</f>
        <v>44.9</v>
      </c>
      <c r="O20" s="8" t="str">
        <f>IF(N20="","",IF(OR(N20=CS20,N20=CV20),$CA$1,IF(OR(N20=BR20,N20=BU20),$AZ$1,IF(OR(N20=AQ20,N20=AT20),$Y$1,""))))</f>
        <v>2024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12.7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Elite Canada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13.5</v>
      </c>
      <c r="Z20" s="22">
        <v>8</v>
      </c>
      <c r="AA20" s="22">
        <v>12.1</v>
      </c>
      <c r="AB20" s="22">
        <v>13.85</v>
      </c>
      <c r="AC20" s="22">
        <v>0</v>
      </c>
      <c r="AD20" s="22">
        <v>12.4</v>
      </c>
      <c r="AE20" s="22">
        <v>9.6</v>
      </c>
      <c r="AF20" s="22">
        <v>12.7</v>
      </c>
      <c r="AG20" s="22">
        <v>15.02</v>
      </c>
      <c r="AH20" s="22">
        <v>0.8</v>
      </c>
      <c r="AI20" s="22"/>
      <c r="AJ20" s="22"/>
      <c r="AK20" s="22"/>
      <c r="AL20" s="22"/>
      <c r="AM20" s="22"/>
      <c r="AN20" s="27"/>
      <c r="AO20" s="38">
        <f>IF(AA20&gt;0,AA20,"")</f>
        <v>12.1</v>
      </c>
      <c r="AP20" s="38">
        <f>IF(AB20&gt;0,AB20,"")</f>
        <v>13.85</v>
      </c>
      <c r="AQ20" s="40">
        <f>IF(SUM(Y20:AB20)-AC20&gt;0,SUM(Y20:AB20)-AC20,"")</f>
        <v>47.45</v>
      </c>
      <c r="AR20" s="40">
        <f>IF(AF20&gt;0,AF20,"")</f>
        <v>12.7</v>
      </c>
      <c r="AS20" s="40">
        <f>IF(AG20&gt;0,AG20,"")</f>
        <v>15.02</v>
      </c>
      <c r="AT20" s="40">
        <f>IF(SUM(AD20:AG20)-AH20&gt;0,SUM(AD20:AG20)-AH20,"")</f>
        <v>48.92</v>
      </c>
      <c r="AU20" s="40">
        <f>IF(AQ20="","",MAX(AQ20,AT20))</f>
        <v>48.92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48.92</v>
      </c>
      <c r="AZ20" s="26">
        <v>7.8</v>
      </c>
      <c r="BA20" s="26">
        <v>5.3</v>
      </c>
      <c r="BB20" s="26">
        <v>8.1</v>
      </c>
      <c r="BC20" s="26">
        <v>9.36</v>
      </c>
      <c r="BD20" s="26">
        <v>0</v>
      </c>
      <c r="BE20" s="26">
        <v>12.4</v>
      </c>
      <c r="BF20" s="26">
        <v>9</v>
      </c>
      <c r="BG20" s="26">
        <v>11.1</v>
      </c>
      <c r="BH20" s="26">
        <v>14.8</v>
      </c>
      <c r="BI20" s="26">
        <v>2.4</v>
      </c>
      <c r="BJ20" s="26"/>
      <c r="BK20" s="26"/>
      <c r="BL20" s="26"/>
      <c r="BM20" s="26"/>
      <c r="BN20" s="26"/>
      <c r="BO20" s="28"/>
      <c r="BP20" s="39">
        <f>IF(BB20&gt;0,BB20,"")</f>
        <v>8.1</v>
      </c>
      <c r="BQ20" s="39">
        <f>IF(BC20&gt;0,BC20,"")</f>
        <v>9.36</v>
      </c>
      <c r="BR20" s="11">
        <f>IF(SUM(AZ20:BC20)-BD20&gt;0,SUM(AZ20:BC20)-BD20,"")</f>
        <v>30.56</v>
      </c>
      <c r="BS20" s="11">
        <f>IF(BG20&gt;0,BG20,"")</f>
        <v>11.1</v>
      </c>
      <c r="BT20" s="11">
        <f>IF(BH20&gt;0,BH20,"")</f>
        <v>14.8</v>
      </c>
      <c r="BU20" s="11">
        <f>IF(SUM(BE20:BH20)-BI20&gt;0,SUM(BE20:BH20)-BI20,"")</f>
        <v>44.9</v>
      </c>
      <c r="BV20" s="11">
        <f>IF(BR20="","",MAX(BR20,BU20))</f>
        <v>44.9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44.9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3.9</v>
      </c>
      <c r="WU20" s="26">
        <f>IF($CP20="P",CB20,(CB20+BA20)/2)</f>
        <v>2.65</v>
      </c>
      <c r="WV20" s="26">
        <f>IF($CP20="P",CC20,(CC20+BB20)/2)</f>
        <v>4.05</v>
      </c>
      <c r="WW20" s="26">
        <f>IF($CP20="P",CD20,(CD20+BC20)/2)</f>
        <v>4.68</v>
      </c>
      <c r="WX20" s="26">
        <f>IF($CP20="P",CE20,(CE20+BD20)/2)</f>
        <v>0</v>
      </c>
      <c r="WY20" s="26">
        <f>IF($CP20="P",CF20,(CF20+BE20)/2)</f>
        <v>6.2</v>
      </c>
      <c r="WZ20" s="26">
        <f>IF($CP20="P",CG20,(CG20+BF20)/2)</f>
        <v>4.5</v>
      </c>
      <c r="XA20" s="26">
        <f>IF($CP20="P",CH20,(CH20+BG20)/2)</f>
        <v>5.55</v>
      </c>
      <c r="XB20" s="26">
        <f>IF($CP20="P",CI20,(CI20+BH20)/2)</f>
        <v>7.4</v>
      </c>
      <c r="XC20" s="26">
        <f>IF($CP20="P",CJ20,(CJ20+BI20)/2)</f>
        <v>1.2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>
        <f>IF(WV20&gt;0,WV20,"")</f>
        <v>4.05</v>
      </c>
      <c r="XK20" s="11">
        <f>IF(WW20&gt;0,WW20,"")</f>
        <v>4.68</v>
      </c>
      <c r="XL20" s="11">
        <f>IF(SUM(WT20:WW20)-WX20&gt;0,SUM(WT20:WW20)-WX20,"")</f>
        <v>15.28</v>
      </c>
      <c r="XM20" s="11">
        <f>IF(XA20&gt;0,XA20,"")</f>
        <v>5.55</v>
      </c>
      <c r="XN20" s="11">
        <f>IF(XB20&gt;0,XB20,"")</f>
        <v>7.4</v>
      </c>
      <c r="XO20" s="11">
        <f>IF(SUM(WY20:XB20)-XC20&gt;0,SUM(WY20:XB20)-XC20,"")</f>
        <v>22.45</v>
      </c>
      <c r="XP20" s="11">
        <f>IF(MAX(XL20,XO20)&gt;0,MAX(XL20,XO20),"")</f>
        <v>22.45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22.45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137</v>
      </c>
      <c r="C21" s="4" t="s">
        <v>136</v>
      </c>
      <c r="D21" s="4">
        <v>2004</v>
      </c>
      <c r="E21" s="9">
        <f>SUM(J21:V21)+SUM(J21:T21)*0.0000001+SUM(J21)*0.0000000000001</f>
        <v>144.06001017000531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6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53.04</v>
      </c>
      <c r="K21" s="8" t="str">
        <f>IF(J21="","",IF(OR(J21=CS21,J21=CV21),$CA$1,IF(OR(J21=BR21,J21=BU21),$AZ$1,IF(OR(J21=AQ21,J21=AT21),$Y$1,""))))</f>
        <v>2024 Elite Canada</v>
      </c>
      <c r="L21" s="8">
        <f>IF(COUNT(AQ21,AT21,BR21,BU21,CS21,CV21)&gt;1,LARGE((AQ21,AT21,BR21,BU21,CS21,CV21),2),0)</f>
        <v>5.9399999999999995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28.32</v>
      </c>
      <c r="Q21" s="8" t="str">
        <f>IF(P21="","",IF(P21=CZ21,$CA$1,IF(P21=BY21,$AZ$1,IF(P21=AX21,$Y$1,""))))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Elite Canada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>
        <f>IF(MAX(DB21,DC21)&gt;0,MAX(DB21,DC21),"")</f>
        <v>42.36</v>
      </c>
      <c r="W21" s="11" t="str">
        <f>IF(V21="","",IF(V21=DB21,"("&amp;DB$2&amp;")",IF(V21=DC21,"("&amp;DC$2&amp;")")))</f>
        <v>(Prelim)</v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>2024 Pan Am Club Championships (May 19)</v>
      </c>
      <c r="Y21" s="22">
        <v>1.5</v>
      </c>
      <c r="Z21" s="22">
        <v>0.8</v>
      </c>
      <c r="AA21" s="22">
        <v>2</v>
      </c>
      <c r="AB21" s="22">
        <v>1.64</v>
      </c>
      <c r="AC21" s="22">
        <v>0</v>
      </c>
      <c r="AD21" s="22">
        <v>14.8</v>
      </c>
      <c r="AE21" s="22">
        <v>8.9</v>
      </c>
      <c r="AF21" s="22">
        <v>14.4</v>
      </c>
      <c r="AG21" s="22">
        <v>14.94</v>
      </c>
      <c r="AH21" s="22">
        <v>0</v>
      </c>
      <c r="AI21" s="22">
        <v>8.9</v>
      </c>
      <c r="AJ21" s="22">
        <v>5.0999999999999996</v>
      </c>
      <c r="AK21" s="22">
        <v>5.4</v>
      </c>
      <c r="AL21" s="22">
        <v>8.92</v>
      </c>
      <c r="AM21" s="22">
        <v>0</v>
      </c>
      <c r="AN21" s="27"/>
      <c r="AO21" s="38">
        <f>IF(AA21&gt;0,AA21,"")</f>
        <v>2</v>
      </c>
      <c r="AP21" s="38">
        <f>IF(AB21&gt;0,AB21,"")</f>
        <v>1.64</v>
      </c>
      <c r="AQ21" s="40">
        <f>IF(SUM(Y21:AB21)-AC21&gt;0,SUM(Y21:AB21)-AC21,"")</f>
        <v>5.9399999999999995</v>
      </c>
      <c r="AR21" s="40">
        <f>IF(AF21&gt;0,AF21,"")</f>
        <v>14.4</v>
      </c>
      <c r="AS21" s="40">
        <f>IF(AG21&gt;0,AG21,"")</f>
        <v>14.94</v>
      </c>
      <c r="AT21" s="40">
        <f>IF(SUM(AD21:AG21)-AH21&gt;0,SUM(AD21:AG21)-AH21,"")</f>
        <v>53.04</v>
      </c>
      <c r="AU21" s="40">
        <f>IF(AQ21="","",MAX(AQ21,AT21))</f>
        <v>53.04</v>
      </c>
      <c r="AV21" s="40">
        <f>IF(AK21&gt;0,AK21,"")</f>
        <v>5.4</v>
      </c>
      <c r="AW21" s="40">
        <f>IF(AL21&gt;0,AL21,"")</f>
        <v>8.92</v>
      </c>
      <c r="AX21" s="40">
        <f>IF(SUM(AI21:AL21)-AM21&gt;0,SUM(AI21:AL21)-AM21,"")</f>
        <v>28.32</v>
      </c>
      <c r="AY21" s="40">
        <f>IF(SUM(AU21,AX21)&gt;0,SUM(AU21,AX21),"")</f>
        <v>81.36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1">
        <f>IF(MAX(ED21,FL21,GT21,IB21,JJ21,KR21,LZ21,NH21,OP21,PX21,RF21,SN21,TV21,VD21,WL21)-IF(N21="",0,N21)&gt;0.001,MAX(ED21,FL21,GT21,IB21,JJ21,KR21,LZ21,NH21,OP21,PX21,RF21,SN21,TV21,VD21,WL21)-IF(N21="",0,N21),"")</f>
        <v>42.36</v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>
        <v>11.4</v>
      </c>
      <c r="IK21" s="17">
        <v>6.9</v>
      </c>
      <c r="IL21" s="17">
        <v>11.7</v>
      </c>
      <c r="IM21" s="17">
        <v>12.36</v>
      </c>
      <c r="IN21" s="17">
        <v>0</v>
      </c>
      <c r="IO21" s="17">
        <v>8.8000000000000007</v>
      </c>
      <c r="IP21" s="17">
        <v>5.3</v>
      </c>
      <c r="IQ21" s="17">
        <v>7.3</v>
      </c>
      <c r="IR21" s="17">
        <v>9.57</v>
      </c>
      <c r="IS21" s="17">
        <v>0</v>
      </c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>
        <f>IF(IL21&gt;0,IL21,"")</f>
        <v>11.7</v>
      </c>
      <c r="JE21" s="40">
        <f>IF(IM21&gt;0,IM21,"")</f>
        <v>12.36</v>
      </c>
      <c r="JF21" s="40">
        <f>IF(SUM(IJ21:IM21)-IN21&gt;0,SUM(IJ21:IM21)-IN21,"")</f>
        <v>42.36</v>
      </c>
      <c r="JG21" s="40">
        <f>IF(IQ21&gt;0,IQ21,"")</f>
        <v>7.3</v>
      </c>
      <c r="JH21" s="40">
        <f>IF(IR21&gt;0,IR21,"")</f>
        <v>9.57</v>
      </c>
      <c r="JI21" s="40">
        <f>IF(SUM(IO21:IR21)-IS21&gt;0,SUM(IO21:IR21)-IS21,"")</f>
        <v>30.970000000000002</v>
      </c>
      <c r="JJ21" s="40">
        <f>IF(MAX(JF21,JI21)&gt;0,MAX(JF21,JI21),"")</f>
        <v>42.36</v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>
        <f>IF(SUM(JJ21,JM21,JP21)&gt;0,SUM(JJ21,JM21,JP21),"")</f>
        <v>42.36</v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0</v>
      </c>
      <c r="WU21" s="26">
        <f>IF($CP21="P",CB21,(CB21+BA21)/2)</f>
        <v>0</v>
      </c>
      <c r="WV21" s="26">
        <f>IF($CP21="P",CC21,(CC21+BB21)/2)</f>
        <v>0</v>
      </c>
      <c r="WW21" s="26">
        <f>IF($CP21="P",CD21,(CD21+BC21)/2)</f>
        <v>0</v>
      </c>
      <c r="WX21" s="26">
        <f>IF($CP21="P",CE21,(CE21+BD21)/2)</f>
        <v>0</v>
      </c>
      <c r="WY21" s="26">
        <f>IF($CP21="P",CF21,(CF21+BE21)/2)</f>
        <v>0</v>
      </c>
      <c r="WZ21" s="26">
        <f>IF($CP21="P",CG21,(CG21+BF21)/2)</f>
        <v>0</v>
      </c>
      <c r="XA21" s="26">
        <f>IF($CP21="P",CH21,(CH21+BG21)/2)</f>
        <v>0</v>
      </c>
      <c r="XB21" s="26">
        <f>IF($CP21="P",CI21,(CI21+BH21)/2)</f>
        <v>0</v>
      </c>
      <c r="XC21" s="26">
        <f>IF($CP21="P",CJ21,(CJ21+BI21)/2)</f>
        <v>0</v>
      </c>
      <c r="XD21" s="26">
        <f>IF($CP21="P",CK21,(CK21+BJ21)/2)</f>
        <v>0</v>
      </c>
      <c r="XE21" s="26">
        <f>IF($CP21="P",CL21,(CL21+BK21)/2)</f>
        <v>0</v>
      </c>
      <c r="XF21" s="26">
        <f>IF($CP21="P",CM21,(CM21+BL21)/2)</f>
        <v>0</v>
      </c>
      <c r="XG21" s="26">
        <f>IF($CP21="P",CN21,(CN21+BM21)/2)</f>
        <v>0</v>
      </c>
      <c r="XH21" s="26">
        <f>IF($CP21="P",CO21,(CO21+BN21)/2)</f>
        <v>0</v>
      </c>
      <c r="XI21" s="28" t="s">
        <v>53</v>
      </c>
      <c r="XJ21" s="11" t="str">
        <f>IF(WV21&gt;0,WV21,"")</f>
        <v/>
      </c>
      <c r="XK21" s="11" t="str">
        <f>IF(WW21&gt;0,WW21,"")</f>
        <v/>
      </c>
      <c r="XL21" s="11" t="str">
        <f>IF(SUM(WT21:WW21)-WX21&gt;0,SUM(WT21:WW21)-WX21,"")</f>
        <v/>
      </c>
      <c r="XM21" s="11" t="str">
        <f>IF(XA21&gt;0,XA21,"")</f>
        <v/>
      </c>
      <c r="XN21" s="11" t="str">
        <f>IF(XB21&gt;0,XB21,"")</f>
        <v/>
      </c>
      <c r="XO21" s="11" t="str">
        <f>IF(SUM(WY21:XB21)-XC21&gt;0,SUM(WY21:XB21)-XC21,"")</f>
        <v/>
      </c>
      <c r="XP21" s="11" t="str">
        <f>IF(MAX(XL21,XO21)&gt;0,MAX(XL21,XO21),"")</f>
        <v/>
      </c>
      <c r="XQ21" s="11" t="str">
        <f>IF(XF21&gt;0,XF21,"")</f>
        <v/>
      </c>
      <c r="XR21" s="11" t="str">
        <f>IF(XG21&gt;0,XG21,"")</f>
        <v/>
      </c>
      <c r="XS21" s="11" t="str">
        <f>IF(SUM(XD21:XG21)-XH21&gt;0,SUM(XD21:XG21)-XH21,"")</f>
        <v/>
      </c>
      <c r="XT21" s="11" t="str">
        <f>IF(SUM(XP21,XS21)&gt;0,SUM(XP21,XS21),"")</f>
        <v/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196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6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3.3</v>
      </c>
      <c r="Z22" s="22">
        <v>1.8</v>
      </c>
      <c r="AA22" s="22">
        <v>3</v>
      </c>
      <c r="AB22" s="22">
        <v>3.38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</v>
      </c>
      <c r="AP22" s="38">
        <f>IF(AB22&gt;0,AB22,"")</f>
        <v>3.38</v>
      </c>
      <c r="AQ22" s="40">
        <f>IF(SUM(Y22:AB22)-AC22&gt;0,SUM(Y22:AB22)-AC22,"")</f>
        <v>11.48</v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>
        <f>IF(AQ22="","",MAX(AQ22,AT22))</f>
        <v>11.48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11.48</v>
      </c>
      <c r="AZ22" s="26">
        <v>15.3</v>
      </c>
      <c r="BA22" s="26">
        <v>9.3000000000000007</v>
      </c>
      <c r="BB22" s="26">
        <v>11.9</v>
      </c>
      <c r="BC22" s="26">
        <v>15.53</v>
      </c>
      <c r="BD22" s="26">
        <v>1.6</v>
      </c>
      <c r="BE22" s="26">
        <v>14.8</v>
      </c>
      <c r="BF22" s="26">
        <v>9.3000000000000007</v>
      </c>
      <c r="BG22" s="26">
        <v>11.9</v>
      </c>
      <c r="BH22" s="26">
        <v>15.13</v>
      </c>
      <c r="BI22" s="26">
        <v>1.6</v>
      </c>
      <c r="BJ22" s="26">
        <v>5.8</v>
      </c>
      <c r="BK22" s="26">
        <v>3.5</v>
      </c>
      <c r="BL22" s="26">
        <v>5.2</v>
      </c>
      <c r="BM22" s="26">
        <v>6.23</v>
      </c>
      <c r="BN22" s="26">
        <v>0.2</v>
      </c>
      <c r="BO22" s="28"/>
      <c r="BP22" s="39">
        <f>IF(BB22&gt;0,BB22,"")</f>
        <v>11.9</v>
      </c>
      <c r="BQ22" s="39">
        <f>IF(BC22&gt;0,BC22,"")</f>
        <v>15.53</v>
      </c>
      <c r="BR22" s="11">
        <f>IF(SUM(AZ22:BC22)-BD22&gt;0,SUM(AZ22:BC22)-BD22,"")</f>
        <v>50.43</v>
      </c>
      <c r="BS22" s="11">
        <f>IF(BG22&gt;0,BG22,"")</f>
        <v>11.9</v>
      </c>
      <c r="BT22" s="11">
        <f>IF(BH22&gt;0,BH22,"")</f>
        <v>15.13</v>
      </c>
      <c r="BU22" s="11">
        <f>IF(SUM(BE22:BH22)-BI22&gt;0,SUM(BE22:BH22)-BI22,"")</f>
        <v>49.53</v>
      </c>
      <c r="BV22" s="11">
        <f>IF(BR22="","",MAX(BR22,BU22))</f>
        <v>50.43</v>
      </c>
      <c r="BW22" s="11">
        <f>IF(BL22&gt;0,BL22,"")</f>
        <v>5.2</v>
      </c>
      <c r="BX22" s="11">
        <f>IF(BM22&gt;0,BM22,"")</f>
        <v>6.23</v>
      </c>
      <c r="BY22" s="11">
        <f>IF(SUM(BJ22:BM22)-BN22&gt;0,SUM(BJ22:BM22)-BN22,"")</f>
        <v>20.53</v>
      </c>
      <c r="BZ22" s="11">
        <f>IF(SUM(BV22,BY22)&gt;0,SUM(BV22,BY22),"")</f>
        <v>70.960000000000008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7.65</v>
      </c>
      <c r="WU22" s="26">
        <f>IF($CP22="P",CB22,(CB22+BA22)/2)</f>
        <v>4.6500000000000004</v>
      </c>
      <c r="WV22" s="26">
        <f>IF($CP22="P",CC22,(CC22+BB22)/2)</f>
        <v>5.95</v>
      </c>
      <c r="WW22" s="26">
        <f>IF($CP22="P",CD22,(CD22+BC22)/2)</f>
        <v>7.7649999999999997</v>
      </c>
      <c r="WX22" s="26">
        <f>IF($CP22="P",CE22,(CE22+BD22)/2)</f>
        <v>0.8</v>
      </c>
      <c r="WY22" s="26">
        <f>IF($CP22="P",CF22,(CF22+BE22)/2)</f>
        <v>7.4</v>
      </c>
      <c r="WZ22" s="26">
        <f>IF($CP22="P",CG22,(CG22+BF22)/2)</f>
        <v>4.6500000000000004</v>
      </c>
      <c r="XA22" s="26">
        <f>IF($CP22="P",CH22,(CH22+BG22)/2)</f>
        <v>5.95</v>
      </c>
      <c r="XB22" s="26">
        <f>IF($CP22="P",CI22,(CI22+BH22)/2)</f>
        <v>7.5650000000000004</v>
      </c>
      <c r="XC22" s="26">
        <f>IF($CP22="P",CJ22,(CJ22+BI22)/2)</f>
        <v>0.8</v>
      </c>
      <c r="XD22" s="26">
        <f>IF($CP22="P",CK22,(CK22+BJ22)/2)</f>
        <v>2.9</v>
      </c>
      <c r="XE22" s="26">
        <f>IF($CP22="P",CL22,(CL22+BK22)/2)</f>
        <v>1.75</v>
      </c>
      <c r="XF22" s="26">
        <f>IF($CP22="P",CM22,(CM22+BL22)/2)</f>
        <v>2.6</v>
      </c>
      <c r="XG22" s="26">
        <f>IF($CP22="P",CN22,(CN22+BM22)/2)</f>
        <v>3.1150000000000002</v>
      </c>
      <c r="XH22" s="26">
        <f>IF($CP22="P",CO22,(CO22+BN22)/2)</f>
        <v>0.1</v>
      </c>
      <c r="XI22" s="28" t="s">
        <v>53</v>
      </c>
      <c r="XJ22" s="11">
        <f>IF(WV22&gt;0,WV22,"")</f>
        <v>5.95</v>
      </c>
      <c r="XK22" s="11">
        <f>IF(WW22&gt;0,WW22,"")</f>
        <v>7.7649999999999997</v>
      </c>
      <c r="XL22" s="11">
        <f>IF(SUM(WT22:WW22)-WX22&gt;0,SUM(WT22:WW22)-WX22,"")</f>
        <v>25.215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25.215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35.480000000000004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86</v>
      </c>
      <c r="C23" s="4" t="s">
        <v>3</v>
      </c>
      <c r="D23" s="4">
        <v>1988</v>
      </c>
      <c r="E23" s="9">
        <f>SUM(J23:V23)+SUM(J23:T23)*0.0000001+SUM(J23)*0.0000000000001</f>
        <v>142.74001427400518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6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52.019999999999996</v>
      </c>
      <c r="K23" s="8" t="str">
        <f>IF(J23="","",IF(OR(J23=CS23,J23=CV23),$CA$1,IF(OR(J23=BR23,J23=BU23),$AZ$1,IF(OR(J23=AQ23,J23=AT23),$Y$1,""))))</f>
        <v>2024 3rd Domestic Trial</v>
      </c>
      <c r="L23" s="8">
        <f>IF(COUNT(AQ23,AT23,BR23,BU23,CS23,CV23)&gt;1,LARGE((AQ23,AT23,BR23,BU23,CS23,CV23),2),0)</f>
        <v>47.86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21.6</v>
      </c>
      <c r="O23" s="8" t="str">
        <f>IF(N23="","",IF(OR(N23=CS23,N23=CV23),$CA$1,IF(OR(N23=BR23,N23=BU23),$AZ$1,IF(OR(N23=AQ23,N23=AT23),$Y$1,""))))</f>
        <v>2024 Nationals</v>
      </c>
      <c r="P23" s="8">
        <f>IF(MAX(AX23,BY23,CZ23)&gt;0,MAX(AX23,BY23,CZ23),0)</f>
        <v>6.0600000000000005</v>
      </c>
      <c r="Q23" s="8" t="str">
        <f>IF(P23="","",IF(P23=CZ23,$CA$1,IF(P23=BY23,$AZ$1,IF(P23=AX23,$Y$1,""))))</f>
        <v>2024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15.2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3rd Domestic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2.8</v>
      </c>
      <c r="Z23" s="22">
        <v>1.8</v>
      </c>
      <c r="AA23" s="22">
        <v>3.4</v>
      </c>
      <c r="AB23" s="22">
        <v>3.21</v>
      </c>
      <c r="AC23" s="22">
        <v>0</v>
      </c>
      <c r="AD23" s="22">
        <v>1.4</v>
      </c>
      <c r="AE23" s="22">
        <v>1</v>
      </c>
      <c r="AF23" s="22">
        <v>2</v>
      </c>
      <c r="AG23" s="22">
        <v>1.58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3.4</v>
      </c>
      <c r="AP23" s="38">
        <f>IF(AB23&gt;0,AB23,"")</f>
        <v>3.21</v>
      </c>
      <c r="AQ23" s="40">
        <f>IF(SUM(Y23:AB23)-AC23&gt;0,SUM(Y23:AB23)-AC23,"")</f>
        <v>11.21</v>
      </c>
      <c r="AR23" s="40">
        <f>IF(AF23&gt;0,AF23,"")</f>
        <v>2</v>
      </c>
      <c r="AS23" s="40">
        <f>IF(AG23&gt;0,AG23,"")</f>
        <v>1.58</v>
      </c>
      <c r="AT23" s="40">
        <f>IF(SUM(AD23:AG23)-AH23&gt;0,SUM(AD23:AG23)-AH23,"")</f>
        <v>5.98</v>
      </c>
      <c r="AU23" s="40">
        <f>IF(AQ23="","",MAX(AQ23,AT23))</f>
        <v>11.21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11.21</v>
      </c>
      <c r="AZ23" s="26">
        <v>13.2</v>
      </c>
      <c r="BA23" s="26">
        <v>9.1999999999999993</v>
      </c>
      <c r="BB23" s="26">
        <v>12.6</v>
      </c>
      <c r="BC23" s="26">
        <v>13.76</v>
      </c>
      <c r="BD23" s="26">
        <v>0.9</v>
      </c>
      <c r="BE23" s="26">
        <v>5.5</v>
      </c>
      <c r="BF23" s="26">
        <v>3.8</v>
      </c>
      <c r="BG23" s="26">
        <v>6.3</v>
      </c>
      <c r="BH23" s="26">
        <v>6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12.6</v>
      </c>
      <c r="BQ23" s="39">
        <f>IF(BC23&gt;0,BC23,"")</f>
        <v>13.76</v>
      </c>
      <c r="BR23" s="11">
        <f>IF(SUM(AZ23:BC23)-BD23&gt;0,SUM(AZ23:BC23)-BD23,"")</f>
        <v>47.86</v>
      </c>
      <c r="BS23" s="11">
        <f>IF(BG23&gt;0,BG23,"")</f>
        <v>6.3</v>
      </c>
      <c r="BT23" s="11">
        <f>IF(BH23&gt;0,BH23,"")</f>
        <v>6</v>
      </c>
      <c r="BU23" s="11">
        <f>IF(SUM(BE23:BH23)-BI23&gt;0,SUM(BE23:BH23)-BI23,"")</f>
        <v>21.6</v>
      </c>
      <c r="BV23" s="11">
        <f>IF(BR23="","",MAX(BR23,BU23))</f>
        <v>47.86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47.86</v>
      </c>
      <c r="CA23" s="22">
        <v>1.5</v>
      </c>
      <c r="CB23" s="22">
        <v>1</v>
      </c>
      <c r="CC23" s="22">
        <v>2</v>
      </c>
      <c r="CD23" s="22">
        <v>1.65</v>
      </c>
      <c r="CE23" s="22">
        <v>0</v>
      </c>
      <c r="CF23" s="22">
        <v>13.3</v>
      </c>
      <c r="CG23" s="22">
        <v>8.6</v>
      </c>
      <c r="CH23" s="22">
        <v>15.2</v>
      </c>
      <c r="CI23" s="22">
        <v>14.92</v>
      </c>
      <c r="CJ23" s="22">
        <v>0</v>
      </c>
      <c r="CK23" s="22">
        <v>1.6</v>
      </c>
      <c r="CL23" s="22">
        <v>0.8</v>
      </c>
      <c r="CM23" s="22">
        <v>2</v>
      </c>
      <c r="CN23" s="22">
        <v>1.66</v>
      </c>
      <c r="CO23" s="22">
        <v>0</v>
      </c>
      <c r="CP23" s="27"/>
      <c r="CQ23" s="38">
        <f>IF(CC23&gt;0,CC23,"")</f>
        <v>2</v>
      </c>
      <c r="CR23" s="38">
        <f>IF(CD23&gt;0,CD23,"")</f>
        <v>1.65</v>
      </c>
      <c r="CS23" s="40">
        <f>IF(SUM(CA23:CD23)-CE23&gt;0,SUM(CA23:CD23)-CE23,"")</f>
        <v>6.15</v>
      </c>
      <c r="CT23" s="40">
        <f>IF(CH23&gt;0,CH23,"")</f>
        <v>15.2</v>
      </c>
      <c r="CU23" s="40">
        <f>IF(CI23&gt;0,CI23,"")</f>
        <v>14.92</v>
      </c>
      <c r="CV23" s="40">
        <f>IF(SUM(CF23:CI23)-CJ23&gt;0,SUM(CF23:CI23)-CJ23,"")</f>
        <v>52.019999999999996</v>
      </c>
      <c r="CW23" s="40">
        <f>IF(CS23="","",MAX(CS23,CV23))</f>
        <v>52.019999999999996</v>
      </c>
      <c r="CX23" s="40">
        <f>IF(CM23&gt;0,CM23,"")</f>
        <v>2</v>
      </c>
      <c r="CY23" s="40">
        <f>IF(CN23&gt;0,CN23,"")</f>
        <v>1.66</v>
      </c>
      <c r="CZ23" s="40">
        <f>IF(SUM(CK23:CN23)-CO23&gt;0,SUM(CK23:CN23)-CO23,"")</f>
        <v>6.0600000000000005</v>
      </c>
      <c r="DA23" s="40">
        <f>IF(SUM(CW23,CZ23)&gt;0,SUM(CW23,CZ23),"")</f>
        <v>58.08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7.35</v>
      </c>
      <c r="WU23" s="26">
        <f>IF($CP23="P",CB23,(CB23+BA23)/2)</f>
        <v>5.0999999999999996</v>
      </c>
      <c r="WV23" s="26">
        <f>IF($CP23="P",CC23,(CC23+BB23)/2)</f>
        <v>7.3</v>
      </c>
      <c r="WW23" s="26">
        <f>IF($CP23="P",CD23,(CD23+BC23)/2)</f>
        <v>7.7050000000000001</v>
      </c>
      <c r="WX23" s="26">
        <f>IF($CP23="P",CE23,(CE23+BD23)/2)</f>
        <v>0.45</v>
      </c>
      <c r="WY23" s="26">
        <f>IF($CP23="P",CF23,(CF23+BE23)/2)</f>
        <v>9.4</v>
      </c>
      <c r="WZ23" s="26">
        <f>IF($CP23="P",CG23,(CG23+BF23)/2)</f>
        <v>6.1999999999999993</v>
      </c>
      <c r="XA23" s="26">
        <f>IF($CP23="P",CH23,(CH23+BG23)/2)</f>
        <v>10.75</v>
      </c>
      <c r="XB23" s="26">
        <f>IF($CP23="P",CI23,(CI23+BH23)/2)</f>
        <v>10.46</v>
      </c>
      <c r="XC23" s="26">
        <f>IF($CP23="P",CJ23,(CJ23+BI23)/2)</f>
        <v>0</v>
      </c>
      <c r="XD23" s="26">
        <f>IF($CP23="P",CK23,(CK23+BJ23)/2)</f>
        <v>0.8</v>
      </c>
      <c r="XE23" s="26">
        <f>IF($CP23="P",CL23,(CL23+BK23)/2)</f>
        <v>0.4</v>
      </c>
      <c r="XF23" s="26">
        <f>IF($CP23="P",CM23,(CM23+BL23)/2)</f>
        <v>1</v>
      </c>
      <c r="XG23" s="26">
        <f>IF($CP23="P",CN23,(CN23+BM23)/2)</f>
        <v>0.83</v>
      </c>
      <c r="XH23" s="26">
        <f>IF($CP23="P",CO23,(CO23+BN23)/2)</f>
        <v>0</v>
      </c>
      <c r="XI23" s="28" t="s">
        <v>53</v>
      </c>
      <c r="XJ23" s="11">
        <f>IF(WV23&gt;0,WV23,"")</f>
        <v>7.3</v>
      </c>
      <c r="XK23" s="11">
        <f>IF(WW23&gt;0,WW23,"")</f>
        <v>7.7050000000000001</v>
      </c>
      <c r="XL23" s="11">
        <f>IF(SUM(WT23:WW23)-WX23&gt;0,SUM(WT23:WW23)-WX23,"")</f>
        <v>27.004999999999999</v>
      </c>
      <c r="XM23" s="11">
        <f>IF(XA23&gt;0,XA23,"")</f>
        <v>10.75</v>
      </c>
      <c r="XN23" s="11">
        <f>IF(XB23&gt;0,XB23,"")</f>
        <v>10.46</v>
      </c>
      <c r="XO23" s="11">
        <f>IF(SUM(WY23:XB23)-XC23&gt;0,SUM(WY23:XB23)-XC23,"")</f>
        <v>36.81</v>
      </c>
      <c r="XP23" s="11">
        <f>IF(MAX(XL23,XO23)&gt;0,MAX(XL23,XO23),"")</f>
        <v>36.81</v>
      </c>
      <c r="XQ23" s="11">
        <f>IF(XF23&gt;0,XF23,"")</f>
        <v>1</v>
      </c>
      <c r="XR23" s="11">
        <f>IF(XG23&gt;0,XG23,"")</f>
        <v>0.83</v>
      </c>
      <c r="XS23" s="11">
        <f>IF(SUM(XD23:XG23)-XH23&gt;0,SUM(XD23:XG23)-XH23,"")</f>
        <v>3.0300000000000002</v>
      </c>
      <c r="XT23" s="11">
        <f>IF(SUM(XP23,XS23)&gt;0,SUM(XP23,XS23),"")</f>
        <v>39.840000000000003</v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65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6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1.4</v>
      </c>
      <c r="BA24" s="26">
        <v>1</v>
      </c>
      <c r="BB24" s="26">
        <v>1.5</v>
      </c>
      <c r="BC24" s="26">
        <v>1.72</v>
      </c>
      <c r="BD24" s="26">
        <v>0</v>
      </c>
      <c r="BE24" s="26">
        <v>12.4</v>
      </c>
      <c r="BF24" s="26">
        <v>9.1999999999999993</v>
      </c>
      <c r="BG24" s="26">
        <v>12.2</v>
      </c>
      <c r="BH24" s="26">
        <v>15.24</v>
      </c>
      <c r="BI24" s="26">
        <v>1.3</v>
      </c>
      <c r="BJ24" s="26"/>
      <c r="BK24" s="26"/>
      <c r="BL24" s="26"/>
      <c r="BM24" s="26"/>
      <c r="BN24" s="26"/>
      <c r="BO24" s="28"/>
      <c r="BP24" s="39">
        <f>IF(BB24&gt;0,BB24,"")</f>
        <v>1.5</v>
      </c>
      <c r="BQ24" s="39">
        <f>IF(BC24&gt;0,BC24,"")</f>
        <v>1.72</v>
      </c>
      <c r="BR24" s="11">
        <f>IF(SUM(AZ24:BC24)-BD24&gt;0,SUM(AZ24:BC24)-BD24,"")</f>
        <v>5.62</v>
      </c>
      <c r="BS24" s="11">
        <f>IF(BG24&gt;0,BG24,"")</f>
        <v>12.2</v>
      </c>
      <c r="BT24" s="11">
        <f>IF(BH24&gt;0,BH24,"")</f>
        <v>15.24</v>
      </c>
      <c r="BU24" s="11">
        <f>IF(SUM(BE24:BH24)-BI24&gt;0,SUM(BE24:BH24)-BI24,"")</f>
        <v>47.74</v>
      </c>
      <c r="BV24" s="11">
        <f>IF(BR24="","",MAX(BR24,BU24))</f>
        <v>47.74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47.74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0.7</v>
      </c>
      <c r="WU24" s="26">
        <f>IF($CP24="P",CB24,(CB24+BA24)/2)</f>
        <v>0.5</v>
      </c>
      <c r="WV24" s="26">
        <f>IF($CP24="P",CC24,(CC24+BB24)/2)</f>
        <v>0.75</v>
      </c>
      <c r="WW24" s="26">
        <f>IF($CP24="P",CD24,(CD24+BC24)/2)</f>
        <v>0.86</v>
      </c>
      <c r="WX24" s="26">
        <f>IF($CP24="P",CE24,(CE24+BD24)/2)</f>
        <v>0</v>
      </c>
      <c r="WY24" s="26">
        <f>IF($CP24="P",CF24,(CF24+BE24)/2)</f>
        <v>6.2</v>
      </c>
      <c r="WZ24" s="26">
        <f>IF($CP24="P",CG24,(CG24+BF24)/2)</f>
        <v>4.5999999999999996</v>
      </c>
      <c r="XA24" s="26">
        <f>IF($CP24="P",CH24,(CH24+BG24)/2)</f>
        <v>6.1</v>
      </c>
      <c r="XB24" s="26">
        <f>IF($CP24="P",CI24,(CI24+BH24)/2)</f>
        <v>7.62</v>
      </c>
      <c r="XC24" s="26">
        <f>IF($CP24="P",CJ24,(CJ24+BI24)/2)</f>
        <v>0.65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138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6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</v>
      </c>
      <c r="Z25" s="22">
        <v>1</v>
      </c>
      <c r="AA25" s="22">
        <v>1.7</v>
      </c>
      <c r="AB25" s="22">
        <v>1.66</v>
      </c>
      <c r="AC25" s="22">
        <v>0</v>
      </c>
      <c r="AD25" s="22">
        <v>2.2000000000000002</v>
      </c>
      <c r="AE25" s="22">
        <v>1.7</v>
      </c>
      <c r="AF25" s="22">
        <v>3.1</v>
      </c>
      <c r="AG25" s="22">
        <v>3.21</v>
      </c>
      <c r="AH25" s="22">
        <v>0.2</v>
      </c>
      <c r="AI25" s="22"/>
      <c r="AJ25" s="22"/>
      <c r="AK25" s="22"/>
      <c r="AL25" s="22"/>
      <c r="AM25" s="22"/>
      <c r="AN25" s="27"/>
      <c r="AO25" s="38">
        <f>IF(AA25&gt;0,AA25,"")</f>
        <v>1.7</v>
      </c>
      <c r="AP25" s="38">
        <f>IF(AB25&gt;0,AB25,"")</f>
        <v>1.66</v>
      </c>
      <c r="AQ25" s="40">
        <f>IF(SUM(Y25:AB25)-AC25&gt;0,SUM(Y25:AB25)-AC25,"")</f>
        <v>5.36</v>
      </c>
      <c r="AR25" s="40">
        <f>IF(AF25&gt;0,AF25,"")</f>
        <v>3.1</v>
      </c>
      <c r="AS25" s="40">
        <f>IF(AG25&gt;0,AG25,"")</f>
        <v>3.21</v>
      </c>
      <c r="AT25" s="40">
        <f>IF(SUM(AD25:AG25)-AH25&gt;0,SUM(AD25:AG25)-AH25,"")</f>
        <v>10.010000000000002</v>
      </c>
      <c r="AU25" s="40">
        <f>IF(AQ25="","",MAX(AQ25,AT25))</f>
        <v>10.010000000000002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10.010000000000002</v>
      </c>
      <c r="AZ25" s="26">
        <v>2.4</v>
      </c>
      <c r="BA25" s="26">
        <v>1.8</v>
      </c>
      <c r="BB25" s="26">
        <v>2.2999999999999998</v>
      </c>
      <c r="BC25" s="26">
        <v>3.02</v>
      </c>
      <c r="BD25" s="26">
        <v>0</v>
      </c>
      <c r="BE25" s="26">
        <v>8.6</v>
      </c>
      <c r="BF25" s="26">
        <v>6.1</v>
      </c>
      <c r="BG25" s="26">
        <v>6.8</v>
      </c>
      <c r="BH25" s="26">
        <v>10.31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2.2999999999999998</v>
      </c>
      <c r="BQ25" s="39">
        <f>IF(BC25&gt;0,BC25,"")</f>
        <v>3.02</v>
      </c>
      <c r="BR25" s="11">
        <f>IF(SUM(AZ25:BC25)-BD25&gt;0,SUM(AZ25:BC25)-BD25,"")</f>
        <v>9.52</v>
      </c>
      <c r="BS25" s="11">
        <f>IF(BG25&gt;0,BG25,"")</f>
        <v>6.8</v>
      </c>
      <c r="BT25" s="11">
        <f>IF(BH25&gt;0,BH25,"")</f>
        <v>10.31</v>
      </c>
      <c r="BU25" s="11">
        <f>IF(SUM(BE25:BH25)-BI25&gt;0,SUM(BE25:BH25)-BI25,"")</f>
        <v>31.810000000000002</v>
      </c>
      <c r="BV25" s="11">
        <f>IF(BR25="","",MAX(BR25,BU25))</f>
        <v>31.810000000000002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31.810000000000002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1.2</v>
      </c>
      <c r="WU25" s="26">
        <f>IF($CP25="P",CB25,(CB25+BA25)/2)</f>
        <v>0.9</v>
      </c>
      <c r="WV25" s="26">
        <f>IF($CP25="P",CC25,(CC25+BB25)/2)</f>
        <v>1.1499999999999999</v>
      </c>
      <c r="WW25" s="26">
        <f>IF($CP25="P",CD25,(CD25+BC25)/2)</f>
        <v>1.51</v>
      </c>
      <c r="WX25" s="26">
        <f>IF($CP25="P",CE25,(CE25+BD25)/2)</f>
        <v>0</v>
      </c>
      <c r="WY25" s="26">
        <f>IF($CP25="P",CF25,(CF25+BE25)/2)</f>
        <v>4.3</v>
      </c>
      <c r="WZ25" s="26">
        <f>IF($CP25="P",CG25,(CG25+BF25)/2)</f>
        <v>3.05</v>
      </c>
      <c r="XA25" s="26">
        <f>IF($CP25="P",CH25,(CH25+BG25)/2)</f>
        <v>3.4</v>
      </c>
      <c r="XB25" s="26">
        <f>IF($CP25="P",CI25,(CI25+BH25)/2)</f>
        <v>5.1550000000000002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>
        <f>IF(WV25&gt;0,WV25,"")</f>
        <v>1.1499999999999999</v>
      </c>
      <c r="XK25" s="11">
        <f>IF(WW25&gt;0,WW25,"")</f>
        <v>1.51</v>
      </c>
      <c r="XL25" s="11">
        <f>IF(SUM(WT25:WW25)-WX25&gt;0,SUM(WT25:WW25)-WX25,"")</f>
        <v>4.76</v>
      </c>
      <c r="XM25" s="11">
        <f>IF(XA25&gt;0,XA25,"")</f>
        <v>3.4</v>
      </c>
      <c r="XN25" s="11">
        <f>IF(XB25&gt;0,XB25,"")</f>
        <v>5.1550000000000002</v>
      </c>
      <c r="XO25" s="11">
        <f>IF(SUM(WY25:XB25)-XC25&gt;0,SUM(WY25:XB25)-XC25,"")</f>
        <v>15.905000000000001</v>
      </c>
      <c r="XP25" s="11">
        <f>IF(MAX(XL25,XO25)&gt;0,MAX(XL25,XO25),"")</f>
        <v>15.905000000000001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15.905000000000001</v>
      </c>
    </row>
    <row r="26" spans="1:644" x14ac:dyDescent="0.2">
      <c r="B26" s="5"/>
      <c r="D26" s="1"/>
    </row>
    <row r="27" spans="1:644" x14ac:dyDescent="0.2">
      <c r="G27" s="36"/>
      <c r="I27" s="36"/>
    </row>
    <row r="28" spans="1:644" x14ac:dyDescent="0.2">
      <c r="B28" s="23" t="s">
        <v>51</v>
      </c>
      <c r="C28" s="5"/>
      <c r="G28" s="3"/>
      <c r="AR28" s="41"/>
      <c r="AS28" s="41"/>
      <c r="AT28" s="41"/>
      <c r="AV28" s="32"/>
      <c r="AW28" s="32"/>
      <c r="AY28" s="42">
        <v>15.4</v>
      </c>
      <c r="BS28" s="41"/>
      <c r="BT28" s="41"/>
      <c r="BU28" s="41"/>
      <c r="BW28" s="32"/>
      <c r="BX28" s="32"/>
      <c r="BZ28" s="42">
        <v>15.4</v>
      </c>
      <c r="CT28" s="41"/>
      <c r="CU28" s="41"/>
      <c r="CV28" s="41"/>
      <c r="CX28" s="32"/>
      <c r="CY28" s="32"/>
      <c r="DA28" s="42">
        <v>15.4</v>
      </c>
      <c r="DX28" s="5"/>
      <c r="DY28" s="5"/>
      <c r="EH28" s="2"/>
      <c r="EI28" s="2"/>
      <c r="EK28" s="42">
        <v>15.4</v>
      </c>
      <c r="FF28" s="5"/>
      <c r="FG28" s="5"/>
      <c r="FP28" s="2"/>
      <c r="FQ28" s="2"/>
      <c r="FS28" s="42">
        <v>15.4</v>
      </c>
      <c r="GN28" s="5"/>
      <c r="GO28" s="5"/>
      <c r="GX28" s="2"/>
      <c r="GY28" s="2"/>
      <c r="HA28" s="42">
        <v>15.4</v>
      </c>
      <c r="HV28" s="5"/>
      <c r="HW28" s="5"/>
      <c r="IF28" s="2"/>
      <c r="IG28" s="2"/>
      <c r="II28" s="42">
        <v>15.4</v>
      </c>
      <c r="JD28" s="5"/>
      <c r="JE28" s="5"/>
      <c r="JN28" s="2"/>
      <c r="JO28" s="2"/>
      <c r="JQ28" s="42">
        <v>15.4</v>
      </c>
      <c r="KL28" s="5"/>
      <c r="KM28" s="5"/>
      <c r="KV28" s="2"/>
      <c r="KW28" s="2"/>
      <c r="KY28" s="42">
        <v>15.4</v>
      </c>
      <c r="LT28" s="5"/>
      <c r="LU28" s="5"/>
      <c r="MD28" s="2"/>
      <c r="ME28" s="2"/>
      <c r="MG28" s="42">
        <v>15.4</v>
      </c>
      <c r="NB28" s="5"/>
      <c r="NC28" s="5"/>
      <c r="NL28" s="2"/>
      <c r="NM28" s="2"/>
      <c r="NO28" s="42">
        <v>15.4</v>
      </c>
      <c r="OJ28" s="5"/>
      <c r="OK28" s="5"/>
      <c r="OT28" s="2"/>
      <c r="OU28" s="2"/>
      <c r="OW28" s="42">
        <v>15.4</v>
      </c>
      <c r="PR28" s="5"/>
      <c r="PS28" s="5"/>
      <c r="QB28" s="2"/>
      <c r="QC28" s="2"/>
      <c r="QE28" s="42">
        <v>15.4</v>
      </c>
      <c r="QZ28" s="5"/>
      <c r="RA28" s="5"/>
      <c r="RJ28" s="2"/>
      <c r="RK28" s="2"/>
      <c r="RM28" s="42">
        <v>15.4</v>
      </c>
      <c r="SH28" s="5"/>
      <c r="SI28" s="5"/>
      <c r="SR28" s="2"/>
      <c r="SS28" s="2"/>
      <c r="SU28" s="42">
        <v>15.4</v>
      </c>
      <c r="TP28" s="5"/>
      <c r="TQ28" s="5"/>
      <c r="TZ28" s="2"/>
      <c r="UA28" s="2"/>
      <c r="UC28" s="42">
        <v>15.4</v>
      </c>
      <c r="UX28" s="5"/>
      <c r="UY28" s="5"/>
      <c r="VH28" s="2"/>
      <c r="VI28" s="2"/>
      <c r="VK28" s="42">
        <v>15.4</v>
      </c>
      <c r="WF28" s="5"/>
      <c r="WG28" s="5"/>
      <c r="WP28" s="2"/>
      <c r="WQ28" s="2"/>
      <c r="WS28" s="42">
        <v>15.4</v>
      </c>
    </row>
    <row r="29" spans="1:644" x14ac:dyDescent="0.2">
      <c r="B29" s="30" t="s">
        <v>50</v>
      </c>
      <c r="C29" s="5"/>
      <c r="X29" s="2"/>
      <c r="AR29" s="41"/>
      <c r="AS29" s="41"/>
      <c r="AT29" s="41"/>
      <c r="AV29" s="32"/>
      <c r="AW29" s="32"/>
      <c r="AY29" s="43">
        <v>16</v>
      </c>
      <c r="BS29" s="41"/>
      <c r="BT29" s="41"/>
      <c r="BU29" s="41"/>
      <c r="BW29" s="32"/>
      <c r="BX29" s="32"/>
      <c r="BZ29" s="43">
        <v>16</v>
      </c>
      <c r="CT29" s="41"/>
      <c r="CU29" s="41"/>
      <c r="CV29" s="41"/>
      <c r="CX29" s="32"/>
      <c r="CY29" s="32"/>
      <c r="DA29" s="43">
        <v>16</v>
      </c>
      <c r="DX29" s="5"/>
      <c r="DY29" s="5"/>
      <c r="EH29" s="2"/>
      <c r="EI29" s="2"/>
      <c r="EK29" s="43">
        <v>16</v>
      </c>
      <c r="FF29" s="5"/>
      <c r="FG29" s="5"/>
      <c r="FP29" s="2"/>
      <c r="FQ29" s="2"/>
      <c r="FS29" s="43">
        <v>16</v>
      </c>
      <c r="GN29" s="5"/>
      <c r="GO29" s="5"/>
      <c r="GX29" s="2"/>
      <c r="GY29" s="2"/>
      <c r="HA29" s="43">
        <v>16</v>
      </c>
      <c r="HV29" s="5"/>
      <c r="HW29" s="5"/>
      <c r="IF29" s="2"/>
      <c r="IG29" s="2"/>
      <c r="II29" s="43">
        <v>16</v>
      </c>
      <c r="JD29" s="5"/>
      <c r="JE29" s="5"/>
      <c r="JN29" s="2"/>
      <c r="JO29" s="2"/>
      <c r="JQ29" s="43">
        <v>16</v>
      </c>
      <c r="KL29" s="5"/>
      <c r="KM29" s="5"/>
      <c r="KV29" s="2"/>
      <c r="KW29" s="2"/>
      <c r="KY29" s="43">
        <v>16</v>
      </c>
      <c r="LT29" s="5"/>
      <c r="LU29" s="5"/>
      <c r="MD29" s="2"/>
      <c r="ME29" s="2"/>
      <c r="MG29" s="43">
        <v>16</v>
      </c>
      <c r="NB29" s="5"/>
      <c r="NC29" s="5"/>
      <c r="NL29" s="2"/>
      <c r="NM29" s="2"/>
      <c r="NO29" s="43">
        <v>16</v>
      </c>
      <c r="OJ29" s="5"/>
      <c r="OK29" s="5"/>
      <c r="OT29" s="2"/>
      <c r="OU29" s="2"/>
      <c r="OW29" s="43">
        <v>16</v>
      </c>
      <c r="PR29" s="5"/>
      <c r="PS29" s="5"/>
      <c r="QB29" s="2"/>
      <c r="QC29" s="2"/>
      <c r="QE29" s="43">
        <v>16</v>
      </c>
      <c r="QZ29" s="5"/>
      <c r="RA29" s="5"/>
      <c r="RJ29" s="2"/>
      <c r="RK29" s="2"/>
      <c r="RM29" s="43">
        <v>16</v>
      </c>
      <c r="SH29" s="5"/>
      <c r="SI29" s="5"/>
      <c r="SR29" s="2"/>
      <c r="SS29" s="2"/>
      <c r="SU29" s="43">
        <v>16</v>
      </c>
      <c r="TP29" s="5"/>
      <c r="TQ29" s="5"/>
      <c r="TZ29" s="2"/>
      <c r="UA29" s="2"/>
      <c r="UC29" s="43">
        <v>16</v>
      </c>
      <c r="UX29" s="5"/>
      <c r="UY29" s="5"/>
      <c r="VH29" s="2"/>
      <c r="VI29" s="2"/>
      <c r="VK29" s="43">
        <v>16</v>
      </c>
      <c r="WF29" s="5"/>
      <c r="WG29" s="5"/>
      <c r="WP29" s="2"/>
      <c r="WQ29" s="2"/>
      <c r="WS29" s="43">
        <v>16</v>
      </c>
    </row>
    <row r="30" spans="1:644" x14ac:dyDescent="0.2">
      <c r="A30" s="5"/>
      <c r="B30" s="31" t="s">
        <v>63</v>
      </c>
      <c r="C30" s="5"/>
      <c r="E30" s="2"/>
      <c r="AR30" s="41"/>
      <c r="AS30" s="41"/>
      <c r="AT30" s="41"/>
      <c r="AU30" s="32"/>
      <c r="AV30" s="32"/>
      <c r="AW30" s="32"/>
      <c r="AX30" s="32"/>
      <c r="AY30" s="44">
        <v>16.2</v>
      </c>
      <c r="BS30" s="41"/>
      <c r="BT30" s="41"/>
      <c r="BU30" s="41"/>
      <c r="BW30" s="32"/>
      <c r="BX30" s="32"/>
      <c r="BZ30" s="44">
        <v>16.2</v>
      </c>
      <c r="CT30" s="41"/>
      <c r="CU30" s="41"/>
      <c r="CV30" s="41"/>
      <c r="CW30" s="32"/>
      <c r="CX30" s="32"/>
      <c r="CY30" s="32"/>
      <c r="CZ30" s="32"/>
      <c r="DA30" s="44">
        <v>16.2</v>
      </c>
      <c r="DX30" s="5"/>
      <c r="DY30" s="5"/>
      <c r="EH30" s="2"/>
      <c r="EI30" s="2"/>
      <c r="EK30" s="44">
        <v>16.2</v>
      </c>
      <c r="FF30" s="5"/>
      <c r="FG30" s="5"/>
      <c r="FP30" s="2"/>
      <c r="FQ30" s="2"/>
      <c r="FS30" s="44">
        <v>16.2</v>
      </c>
      <c r="GN30" s="5"/>
      <c r="GO30" s="5"/>
      <c r="GX30" s="2"/>
      <c r="GY30" s="2"/>
      <c r="HA30" s="44">
        <v>16.2</v>
      </c>
      <c r="HV30" s="5"/>
      <c r="HW30" s="5"/>
      <c r="IF30" s="2"/>
      <c r="IG30" s="2"/>
      <c r="II30" s="44">
        <v>16.2</v>
      </c>
      <c r="JD30" s="5"/>
      <c r="JE30" s="5"/>
      <c r="JN30" s="2"/>
      <c r="JO30" s="2"/>
      <c r="JQ30" s="44">
        <v>16.2</v>
      </c>
      <c r="KL30" s="5"/>
      <c r="KM30" s="5"/>
      <c r="KV30" s="2"/>
      <c r="KW30" s="2"/>
      <c r="KY30" s="44">
        <v>16.2</v>
      </c>
      <c r="LT30" s="5"/>
      <c r="LU30" s="5"/>
      <c r="MD30" s="2"/>
      <c r="ME30" s="2"/>
      <c r="MG30" s="44">
        <v>16.2</v>
      </c>
      <c r="NB30" s="5"/>
      <c r="NC30" s="5"/>
      <c r="NL30" s="2"/>
      <c r="NM30" s="2"/>
      <c r="NO30" s="44">
        <v>16.2</v>
      </c>
      <c r="OJ30" s="5"/>
      <c r="OK30" s="5"/>
      <c r="OT30" s="2"/>
      <c r="OU30" s="2"/>
      <c r="OW30" s="44">
        <v>16.2</v>
      </c>
      <c r="PR30" s="5"/>
      <c r="PS30" s="5"/>
      <c r="QB30" s="2"/>
      <c r="QC30" s="2"/>
      <c r="QE30" s="44">
        <v>16.2</v>
      </c>
      <c r="QZ30" s="5"/>
      <c r="RA30" s="5"/>
      <c r="RJ30" s="2"/>
      <c r="RK30" s="2"/>
      <c r="RM30" s="44">
        <v>16.2</v>
      </c>
      <c r="SH30" s="5"/>
      <c r="SI30" s="5"/>
      <c r="SR30" s="2"/>
      <c r="SS30" s="2"/>
      <c r="SU30" s="44">
        <v>16.2</v>
      </c>
      <c r="TP30" s="5"/>
      <c r="TQ30" s="5"/>
      <c r="TZ30" s="2"/>
      <c r="UA30" s="2"/>
      <c r="UC30" s="44">
        <v>16.2</v>
      </c>
      <c r="UX30" s="5"/>
      <c r="UY30" s="5"/>
      <c r="VH30" s="2"/>
      <c r="VI30" s="2"/>
      <c r="VK30" s="44">
        <v>16.2</v>
      </c>
      <c r="WF30" s="5"/>
      <c r="WG30" s="5"/>
      <c r="WP30" s="2"/>
      <c r="WQ30" s="2"/>
      <c r="WS30" s="44">
        <v>16.2</v>
      </c>
    </row>
    <row r="31" spans="1:644" x14ac:dyDescent="0.2">
      <c r="A31" s="5"/>
      <c r="B31" s="35" t="s">
        <v>76</v>
      </c>
      <c r="C31" s="5"/>
      <c r="E31" s="2"/>
      <c r="AR31" s="41"/>
      <c r="AS31" s="41"/>
      <c r="AT31" s="41"/>
      <c r="AU31" s="32"/>
      <c r="AV31" s="32"/>
      <c r="AW31" s="32"/>
      <c r="AX31" s="32"/>
      <c r="AY31" s="45">
        <v>17.100000000000001</v>
      </c>
      <c r="BS31" s="41"/>
      <c r="BT31" s="41"/>
      <c r="BU31" s="41"/>
      <c r="BW31" s="32"/>
      <c r="BX31" s="32"/>
      <c r="BZ31" s="45">
        <v>17.100000000000001</v>
      </c>
      <c r="CT31" s="41"/>
      <c r="CU31" s="41"/>
      <c r="CV31" s="41"/>
      <c r="CW31" s="32"/>
      <c r="CX31" s="32"/>
      <c r="CY31" s="32"/>
      <c r="CZ31" s="32"/>
      <c r="DA31" s="45">
        <v>17.100000000000001</v>
      </c>
      <c r="DX31" s="5"/>
      <c r="DY31" s="5"/>
      <c r="EH31" s="2"/>
      <c r="EI31" s="2"/>
      <c r="EK31" s="45">
        <v>17.100000000000001</v>
      </c>
      <c r="FF31" s="5"/>
      <c r="FG31" s="5"/>
      <c r="FP31" s="2"/>
      <c r="FQ31" s="2"/>
      <c r="FS31" s="45">
        <v>17.100000000000001</v>
      </c>
      <c r="GN31" s="5"/>
      <c r="GO31" s="5"/>
      <c r="GX31" s="2"/>
      <c r="GY31" s="2"/>
      <c r="HA31" s="45">
        <v>17.100000000000001</v>
      </c>
      <c r="HV31" s="5"/>
      <c r="HW31" s="5"/>
      <c r="IF31" s="2"/>
      <c r="IG31" s="2"/>
      <c r="II31" s="45">
        <v>17.100000000000001</v>
      </c>
      <c r="JD31" s="5"/>
      <c r="JE31" s="5"/>
      <c r="JN31" s="2"/>
      <c r="JO31" s="2"/>
      <c r="JQ31" s="45">
        <v>17.100000000000001</v>
      </c>
      <c r="KL31" s="5"/>
      <c r="KM31" s="5"/>
      <c r="KV31" s="2"/>
      <c r="KW31" s="2"/>
      <c r="KY31" s="45">
        <v>17.100000000000001</v>
      </c>
      <c r="LT31" s="5"/>
      <c r="LU31" s="5"/>
      <c r="MD31" s="2"/>
      <c r="ME31" s="2"/>
      <c r="MG31" s="45">
        <v>17.100000000000001</v>
      </c>
      <c r="NB31" s="5"/>
      <c r="NC31" s="5"/>
      <c r="NL31" s="2"/>
      <c r="NM31" s="2"/>
      <c r="NO31" s="45">
        <v>17.100000000000001</v>
      </c>
      <c r="OJ31" s="5"/>
      <c r="OK31" s="5"/>
      <c r="OT31" s="2"/>
      <c r="OU31" s="2"/>
      <c r="OW31" s="45">
        <v>17.100000000000001</v>
      </c>
      <c r="PR31" s="5"/>
      <c r="PS31" s="5"/>
      <c r="QB31" s="2"/>
      <c r="QC31" s="2"/>
      <c r="QE31" s="45">
        <v>17.100000000000001</v>
      </c>
      <c r="QZ31" s="5"/>
      <c r="RA31" s="5"/>
      <c r="RJ31" s="2"/>
      <c r="RK31" s="2"/>
      <c r="RM31" s="45">
        <v>17.100000000000001</v>
      </c>
      <c r="SH31" s="5"/>
      <c r="SI31" s="5"/>
      <c r="SR31" s="2"/>
      <c r="SS31" s="2"/>
      <c r="SU31" s="45">
        <v>17.100000000000001</v>
      </c>
      <c r="TP31" s="5"/>
      <c r="TQ31" s="5"/>
      <c r="TZ31" s="2"/>
      <c r="UA31" s="2"/>
      <c r="UC31" s="45">
        <v>17.100000000000001</v>
      </c>
      <c r="UX31" s="5"/>
      <c r="UY31" s="5"/>
      <c r="VH31" s="2"/>
      <c r="VI31" s="2"/>
      <c r="VK31" s="45">
        <v>17.100000000000001</v>
      </c>
      <c r="WF31" s="5"/>
      <c r="WG31" s="5"/>
      <c r="WP31" s="2"/>
      <c r="WQ31" s="2"/>
      <c r="WS31" s="45">
        <v>17.100000000000001</v>
      </c>
    </row>
    <row r="32" spans="1:644" x14ac:dyDescent="0.2">
      <c r="A32" s="5"/>
      <c r="B32" s="34" t="s">
        <v>48</v>
      </c>
      <c r="C32" s="5"/>
      <c r="P32" s="2"/>
      <c r="AR32" s="41"/>
      <c r="AS32" s="41"/>
      <c r="AT32" s="41"/>
      <c r="AU32" s="32"/>
      <c r="AV32" s="32"/>
      <c r="AW32" s="32"/>
      <c r="AX32" s="32"/>
      <c r="AY32" s="46">
        <v>54</v>
      </c>
      <c r="BS32" s="41"/>
      <c r="BT32" s="41"/>
      <c r="BU32" s="41"/>
      <c r="BW32" s="32"/>
      <c r="BX32" s="32"/>
      <c r="BZ32" s="46">
        <v>54</v>
      </c>
      <c r="CT32" s="41"/>
      <c r="CU32" s="41"/>
      <c r="CV32" s="41"/>
      <c r="CW32" s="32"/>
      <c r="CX32" s="32"/>
      <c r="CY32" s="32"/>
      <c r="CZ32" s="32"/>
      <c r="DA32" s="46">
        <v>54</v>
      </c>
      <c r="DX32" s="5"/>
      <c r="DY32" s="5"/>
      <c r="EH32" s="2"/>
      <c r="EI32" s="2"/>
      <c r="EK32" s="46">
        <v>54</v>
      </c>
      <c r="FF32" s="5"/>
      <c r="FG32" s="5"/>
      <c r="FP32" s="2"/>
      <c r="FQ32" s="2"/>
      <c r="FS32" s="46">
        <v>54</v>
      </c>
      <c r="GN32" s="5"/>
      <c r="GO32" s="5"/>
      <c r="GX32" s="2"/>
      <c r="GY32" s="2"/>
      <c r="HA32" s="46">
        <v>54</v>
      </c>
      <c r="HV32" s="5"/>
      <c r="HW32" s="5"/>
      <c r="IF32" s="2"/>
      <c r="IG32" s="2"/>
      <c r="II32" s="46">
        <v>54</v>
      </c>
      <c r="JD32" s="5"/>
      <c r="JE32" s="5"/>
      <c r="JN32" s="2"/>
      <c r="JO32" s="2"/>
      <c r="JQ32" s="46">
        <v>54</v>
      </c>
      <c r="KL32" s="5"/>
      <c r="KM32" s="5"/>
      <c r="KV32" s="2"/>
      <c r="KW32" s="2"/>
      <c r="KY32" s="46">
        <v>54</v>
      </c>
      <c r="LT32" s="5"/>
      <c r="LU32" s="5"/>
      <c r="MD32" s="2"/>
      <c r="ME32" s="2"/>
      <c r="MG32" s="46">
        <v>54</v>
      </c>
      <c r="NB32" s="5"/>
      <c r="NC32" s="5"/>
      <c r="NL32" s="2"/>
      <c r="NM32" s="2"/>
      <c r="NO32" s="46">
        <v>54</v>
      </c>
      <c r="OJ32" s="5"/>
      <c r="OK32" s="5"/>
      <c r="OT32" s="2"/>
      <c r="OU32" s="2"/>
      <c r="OW32" s="46">
        <v>54</v>
      </c>
      <c r="PR32" s="5"/>
      <c r="PS32" s="5"/>
      <c r="QB32" s="2"/>
      <c r="QC32" s="2"/>
      <c r="QE32" s="46">
        <v>54</v>
      </c>
      <c r="QZ32" s="5"/>
      <c r="RA32" s="5"/>
      <c r="RJ32" s="2"/>
      <c r="RK32" s="2"/>
      <c r="RM32" s="46">
        <v>54</v>
      </c>
      <c r="SH32" s="5"/>
      <c r="SI32" s="5"/>
      <c r="SR32" s="2"/>
      <c r="SS32" s="2"/>
      <c r="SU32" s="46">
        <v>54</v>
      </c>
      <c r="TP32" s="5"/>
      <c r="TQ32" s="5"/>
      <c r="TZ32" s="2"/>
      <c r="UA32" s="2"/>
      <c r="UC32" s="46">
        <v>54</v>
      </c>
      <c r="UX32" s="5"/>
      <c r="UY32" s="5"/>
      <c r="VH32" s="2"/>
      <c r="VI32" s="2"/>
      <c r="VK32" s="46">
        <v>54</v>
      </c>
      <c r="WF32" s="5"/>
      <c r="WG32" s="5"/>
      <c r="WP32" s="2"/>
      <c r="WQ32" s="2"/>
      <c r="WS32" s="46">
        <v>54</v>
      </c>
    </row>
    <row r="33" spans="1:617" x14ac:dyDescent="0.2">
      <c r="A33" s="5"/>
      <c r="B33" s="24" t="s">
        <v>49</v>
      </c>
      <c r="C33" s="5"/>
      <c r="P33" s="2"/>
      <c r="AR33" s="41"/>
      <c r="AS33" s="41"/>
      <c r="AT33" s="41"/>
      <c r="AU33" s="32"/>
      <c r="AV33" s="32"/>
      <c r="AW33" s="32"/>
      <c r="AX33" s="32"/>
      <c r="AY33" s="47">
        <v>56</v>
      </c>
      <c r="BS33" s="41"/>
      <c r="BT33" s="41"/>
      <c r="BU33" s="41"/>
      <c r="BW33" s="32"/>
      <c r="BX33" s="32"/>
      <c r="BZ33" s="47">
        <v>56</v>
      </c>
      <c r="CT33" s="41"/>
      <c r="CU33" s="41"/>
      <c r="CV33" s="41"/>
      <c r="CW33" s="32"/>
      <c r="CX33" s="32"/>
      <c r="CY33" s="32"/>
      <c r="CZ33" s="32"/>
      <c r="DA33" s="47">
        <v>56</v>
      </c>
      <c r="DX33" s="5"/>
      <c r="DY33" s="5"/>
      <c r="EH33" s="2"/>
      <c r="EI33" s="2"/>
      <c r="EK33" s="47">
        <v>56</v>
      </c>
      <c r="FF33" s="5"/>
      <c r="FG33" s="5"/>
      <c r="FP33" s="2"/>
      <c r="FQ33" s="2"/>
      <c r="FS33" s="47">
        <v>56</v>
      </c>
      <c r="GN33" s="5"/>
      <c r="GO33" s="5"/>
      <c r="GX33" s="2"/>
      <c r="GY33" s="2"/>
      <c r="HA33" s="47">
        <v>56</v>
      </c>
      <c r="HV33" s="5"/>
      <c r="HW33" s="5"/>
      <c r="IF33" s="2"/>
      <c r="IG33" s="2"/>
      <c r="II33" s="47">
        <v>56</v>
      </c>
      <c r="JD33" s="5"/>
      <c r="JE33" s="5"/>
      <c r="JN33" s="2"/>
      <c r="JO33" s="2"/>
      <c r="JQ33" s="47">
        <v>56</v>
      </c>
      <c r="KL33" s="5"/>
      <c r="KM33" s="5"/>
      <c r="KV33" s="2"/>
      <c r="KW33" s="2"/>
      <c r="KY33" s="47">
        <v>56</v>
      </c>
      <c r="LT33" s="5"/>
      <c r="LU33" s="5"/>
      <c r="MD33" s="2"/>
      <c r="ME33" s="2"/>
      <c r="MG33" s="47">
        <v>56</v>
      </c>
      <c r="NB33" s="5"/>
      <c r="NC33" s="5"/>
      <c r="NL33" s="2"/>
      <c r="NM33" s="2"/>
      <c r="NO33" s="47">
        <v>56</v>
      </c>
      <c r="OJ33" s="5"/>
      <c r="OK33" s="5"/>
      <c r="OT33" s="2"/>
      <c r="OU33" s="2"/>
      <c r="OW33" s="47">
        <v>56</v>
      </c>
      <c r="PR33" s="5"/>
      <c r="PS33" s="5"/>
      <c r="QB33" s="2"/>
      <c r="QC33" s="2"/>
      <c r="QE33" s="47">
        <v>56</v>
      </c>
      <c r="QZ33" s="5"/>
      <c r="RA33" s="5"/>
      <c r="RJ33" s="2"/>
      <c r="RK33" s="2"/>
      <c r="RM33" s="47">
        <v>56</v>
      </c>
      <c r="SH33" s="5"/>
      <c r="SI33" s="5"/>
      <c r="SR33" s="2"/>
      <c r="SS33" s="2"/>
      <c r="SU33" s="47">
        <v>56</v>
      </c>
      <c r="TP33" s="5"/>
      <c r="TQ33" s="5"/>
      <c r="TZ33" s="2"/>
      <c r="UA33" s="2"/>
      <c r="UC33" s="47">
        <v>56</v>
      </c>
      <c r="UX33" s="5"/>
      <c r="UY33" s="5"/>
      <c r="VH33" s="2"/>
      <c r="VI33" s="2"/>
      <c r="VK33" s="47">
        <v>56</v>
      </c>
      <c r="WF33" s="5"/>
      <c r="WG33" s="5"/>
      <c r="WP33" s="2"/>
      <c r="WQ33" s="2"/>
      <c r="WS33" s="47">
        <v>56</v>
      </c>
    </row>
    <row r="34" spans="1:617" x14ac:dyDescent="0.2">
      <c r="A34" s="5"/>
      <c r="B34" s="33" t="s">
        <v>62</v>
      </c>
      <c r="C34" s="5"/>
      <c r="AR34" s="41"/>
      <c r="AS34" s="41"/>
      <c r="AT34" s="41"/>
      <c r="AU34" s="32"/>
      <c r="AV34" s="32"/>
      <c r="AW34" s="32"/>
      <c r="AX34" s="32"/>
      <c r="AY34" s="48">
        <v>57</v>
      </c>
      <c r="BS34" s="41"/>
      <c r="BT34" s="41"/>
      <c r="BU34" s="41"/>
      <c r="BW34" s="32"/>
      <c r="BX34" s="32"/>
      <c r="BZ34" s="48">
        <v>57</v>
      </c>
      <c r="CT34" s="41"/>
      <c r="CU34" s="41"/>
      <c r="CV34" s="41"/>
      <c r="CW34" s="32"/>
      <c r="CX34" s="32"/>
      <c r="CY34" s="32"/>
      <c r="CZ34" s="32"/>
      <c r="DA34" s="48">
        <v>57</v>
      </c>
      <c r="DX34" s="5"/>
      <c r="DY34" s="5"/>
      <c r="EH34" s="2"/>
      <c r="EI34" s="2"/>
      <c r="EJ34" s="37"/>
      <c r="EK34" s="48">
        <v>57</v>
      </c>
      <c r="FF34" s="5"/>
      <c r="FG34" s="5"/>
      <c r="FP34" s="2"/>
      <c r="FQ34" s="2"/>
      <c r="FR34" s="37"/>
      <c r="FS34" s="48">
        <v>57</v>
      </c>
      <c r="GN34" s="5"/>
      <c r="GO34" s="5"/>
      <c r="GX34" s="2"/>
      <c r="GY34" s="2"/>
      <c r="GZ34" s="37"/>
      <c r="HA34" s="48">
        <v>57</v>
      </c>
      <c r="HV34" s="5"/>
      <c r="HW34" s="5"/>
      <c r="IF34" s="2"/>
      <c r="IG34" s="2"/>
      <c r="IH34" s="37"/>
      <c r="II34" s="48">
        <v>57</v>
      </c>
      <c r="JD34" s="5"/>
      <c r="JE34" s="5"/>
      <c r="JN34" s="2"/>
      <c r="JO34" s="2"/>
      <c r="JP34" s="37"/>
      <c r="JQ34" s="48">
        <v>57</v>
      </c>
      <c r="KL34" s="5"/>
      <c r="KM34" s="5"/>
      <c r="KV34" s="2"/>
      <c r="KW34" s="2"/>
      <c r="KX34" s="37"/>
      <c r="KY34" s="48">
        <v>57</v>
      </c>
      <c r="LT34" s="5"/>
      <c r="LU34" s="5"/>
      <c r="MD34" s="2"/>
      <c r="ME34" s="2"/>
      <c r="MF34" s="37"/>
      <c r="MG34" s="48">
        <v>57</v>
      </c>
      <c r="NB34" s="5"/>
      <c r="NC34" s="5"/>
      <c r="NL34" s="2"/>
      <c r="NM34" s="2"/>
      <c r="NN34" s="37"/>
      <c r="NO34" s="48">
        <v>57</v>
      </c>
      <c r="OJ34" s="5"/>
      <c r="OK34" s="5"/>
      <c r="OT34" s="2"/>
      <c r="OU34" s="2"/>
      <c r="OV34" s="37"/>
      <c r="OW34" s="48">
        <v>57</v>
      </c>
      <c r="PR34" s="5"/>
      <c r="PS34" s="5"/>
      <c r="QB34" s="2"/>
      <c r="QC34" s="2"/>
      <c r="QD34" s="37"/>
      <c r="QE34" s="48">
        <v>57</v>
      </c>
      <c r="QZ34" s="5"/>
      <c r="RA34" s="5"/>
      <c r="RJ34" s="2"/>
      <c r="RK34" s="2"/>
      <c r="RL34" s="37"/>
      <c r="RM34" s="48">
        <v>57</v>
      </c>
      <c r="SH34" s="5"/>
      <c r="SI34" s="5"/>
      <c r="SR34" s="2"/>
      <c r="SS34" s="2"/>
      <c r="ST34" s="37"/>
      <c r="SU34" s="48">
        <v>57</v>
      </c>
      <c r="TP34" s="5"/>
      <c r="TQ34" s="5"/>
      <c r="TZ34" s="2"/>
      <c r="UA34" s="2"/>
      <c r="UB34" s="37"/>
      <c r="UC34" s="48">
        <v>57</v>
      </c>
      <c r="UX34" s="5"/>
      <c r="UY34" s="5"/>
      <c r="VH34" s="2"/>
      <c r="VI34" s="2"/>
      <c r="VJ34" s="37"/>
      <c r="VK34" s="48">
        <v>57</v>
      </c>
      <c r="WF34" s="5"/>
      <c r="WG34" s="5"/>
      <c r="WP34" s="2"/>
      <c r="WQ34" s="2"/>
      <c r="WR34" s="37"/>
      <c r="WS34" s="48">
        <v>57</v>
      </c>
    </row>
    <row r="35" spans="1:617" x14ac:dyDescent="0.2">
      <c r="A35" s="5"/>
      <c r="B35" s="25" t="s">
        <v>32</v>
      </c>
      <c r="C35" s="5"/>
      <c r="P35" s="2"/>
      <c r="AR35" s="41"/>
      <c r="AS35" s="41"/>
      <c r="AT35" s="41"/>
      <c r="AU35" s="32"/>
      <c r="AV35" s="41"/>
      <c r="AW35" s="41"/>
      <c r="AX35" s="32"/>
      <c r="AY35" s="49">
        <v>59</v>
      </c>
      <c r="BS35" s="41"/>
      <c r="BT35" s="41"/>
      <c r="BU35" s="41"/>
      <c r="BW35" s="41"/>
      <c r="BX35" s="32"/>
      <c r="BZ35" s="49">
        <v>59</v>
      </c>
      <c r="CT35" s="41"/>
      <c r="CU35" s="41"/>
      <c r="CV35" s="41"/>
      <c r="CW35" s="32"/>
      <c r="CX35" s="41"/>
      <c r="CY35" s="32"/>
      <c r="CZ35" s="32"/>
      <c r="DA35" s="49">
        <v>59</v>
      </c>
      <c r="DX35" s="5"/>
      <c r="DY35" s="5"/>
      <c r="EH35" s="41"/>
      <c r="EI35" s="2"/>
      <c r="EK35" s="49">
        <v>59</v>
      </c>
      <c r="FF35" s="5"/>
      <c r="FG35" s="5"/>
      <c r="FP35" s="41"/>
      <c r="FQ35" s="2"/>
      <c r="FS35" s="49">
        <v>59</v>
      </c>
      <c r="GN35" s="5"/>
      <c r="GO35" s="5"/>
      <c r="GX35" s="2"/>
      <c r="GY35" s="2"/>
      <c r="HA35" s="49">
        <v>59</v>
      </c>
      <c r="HV35" s="5"/>
      <c r="HW35" s="5"/>
      <c r="IF35" s="41"/>
      <c r="IG35" s="2"/>
      <c r="II35" s="49">
        <v>59</v>
      </c>
      <c r="JD35" s="5"/>
      <c r="JE35" s="5"/>
      <c r="JN35" s="2"/>
      <c r="JO35" s="2"/>
      <c r="JQ35" s="49">
        <v>59</v>
      </c>
      <c r="KL35" s="5"/>
      <c r="KM35" s="5"/>
      <c r="KV35" s="2"/>
      <c r="KW35" s="2"/>
      <c r="KY35" s="49">
        <v>59</v>
      </c>
      <c r="LT35" s="5"/>
      <c r="LU35" s="5"/>
      <c r="MD35" s="2"/>
      <c r="ME35" s="2"/>
      <c r="MG35" s="49">
        <v>59</v>
      </c>
      <c r="NB35" s="5"/>
      <c r="NC35" s="5"/>
      <c r="NL35" s="2"/>
      <c r="NM35" s="2"/>
      <c r="NO35" s="49">
        <v>59</v>
      </c>
      <c r="OJ35" s="5"/>
      <c r="OK35" s="5"/>
      <c r="OT35" s="2"/>
      <c r="OU35" s="2"/>
      <c r="OW35" s="49">
        <v>59</v>
      </c>
      <c r="PR35" s="5"/>
      <c r="PS35" s="5"/>
      <c r="QB35" s="2"/>
      <c r="QC35" s="2"/>
      <c r="QE35" s="49">
        <v>59</v>
      </c>
      <c r="QZ35" s="5"/>
      <c r="RA35" s="5"/>
      <c r="RJ35" s="2"/>
      <c r="RK35" s="2"/>
      <c r="RM35" s="49">
        <v>59</v>
      </c>
      <c r="SH35" s="5"/>
      <c r="SI35" s="5"/>
      <c r="SR35" s="2"/>
      <c r="SS35" s="2"/>
      <c r="SU35" s="49">
        <v>59</v>
      </c>
      <c r="TP35" s="5"/>
      <c r="TQ35" s="5"/>
      <c r="TZ35" s="2"/>
      <c r="UA35" s="2"/>
      <c r="UC35" s="49">
        <v>59</v>
      </c>
      <c r="UX35" s="5"/>
      <c r="UY35" s="5"/>
      <c r="VH35" s="2"/>
      <c r="VI35" s="2"/>
      <c r="VK35" s="49">
        <v>59</v>
      </c>
      <c r="WF35" s="5"/>
      <c r="WG35" s="5"/>
      <c r="WP35" s="2"/>
      <c r="WQ35" s="2"/>
      <c r="WS35" s="49">
        <v>59</v>
      </c>
    </row>
    <row r="36" spans="1:617" x14ac:dyDescent="0.2">
      <c r="B36" s="29" t="s">
        <v>54</v>
      </c>
      <c r="C36" s="2"/>
      <c r="AU36" s="32"/>
      <c r="AX36" s="32"/>
      <c r="CW36" s="32"/>
      <c r="CZ36" s="32"/>
    </row>
    <row r="37" spans="1:617" x14ac:dyDescent="0.2">
      <c r="A37" s="5"/>
      <c r="B37" s="5"/>
      <c r="C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5">
    <cfRule type="expression" dxfId="782" priority="51305" stopIfTrue="1">
      <formula>IF($AN4&lt;&gt;"",1,0)</formula>
    </cfRule>
  </conditionalFormatting>
  <conditionalFormatting sqref="AZ4:BZ25">
    <cfRule type="expression" dxfId="781" priority="240" stopIfTrue="1">
      <formula>IF($BO4&lt;&gt;"",1,0)</formula>
    </cfRule>
  </conditionalFormatting>
  <conditionalFormatting sqref="CA4:DA25">
    <cfRule type="expression" dxfId="780" priority="236" stopIfTrue="1">
      <formula>IF($CP4&lt;&gt;"",1,0)</formula>
    </cfRule>
  </conditionalFormatting>
  <conditionalFormatting sqref="BW36:BW1048576 BP1:BP1048576 BS1:BS1048576 BW1:BW34">
    <cfRule type="cellIs" dxfId="779" priority="52662" operator="between">
      <formula>$BZ$31</formula>
      <formula>1000</formula>
    </cfRule>
    <cfRule type="cellIs" dxfId="778" priority="52663" operator="between">
      <formula>$BZ$30</formula>
      <formula>$BZ$31</formula>
    </cfRule>
    <cfRule type="cellIs" dxfId="777" priority="52664" operator="between">
      <formula>$BZ$29</formula>
      <formula>$BZ$30</formula>
    </cfRule>
    <cfRule type="cellIs" dxfId="776" priority="52665" operator="between">
      <formula>$BZ$28</formula>
      <formula>$BZ$29</formula>
    </cfRule>
  </conditionalFormatting>
  <conditionalFormatting sqref="CX36:CX1048576 CQ1:CQ1048576 CT1:CT1048576 CX1:CX34">
    <cfRule type="cellIs" dxfId="775" priority="51539" operator="between">
      <formula>$DA$31</formula>
      <formula>1000</formula>
    </cfRule>
    <cfRule type="cellIs" dxfId="774" priority="51540" operator="between">
      <formula>$DA$30</formula>
      <formula>$DA$31</formula>
    </cfRule>
    <cfRule type="cellIs" dxfId="773" priority="51541" operator="between">
      <formula>$DA$29</formula>
      <formula>$DA$30</formula>
    </cfRule>
    <cfRule type="cellIs" dxfId="772" priority="51542" operator="between">
      <formula>$DA$28</formula>
      <formula>$DA$29</formula>
    </cfRule>
  </conditionalFormatting>
  <conditionalFormatting sqref="EH36:EH1048576 DX1:DX1048576 EA1:EA1048576 EE1:EE1048576 EH1:EH34">
    <cfRule type="cellIs" dxfId="771" priority="52690" operator="between">
      <formula>$EK$31</formula>
      <formula>1000</formula>
    </cfRule>
    <cfRule type="cellIs" dxfId="770" priority="52691" operator="between">
      <formula>$EK$30</formula>
      <formula>$EK$31</formula>
    </cfRule>
    <cfRule type="cellIs" dxfId="769" priority="52692" operator="between">
      <formula>$EK$29</formula>
      <formula>$EK$30</formula>
    </cfRule>
    <cfRule type="cellIs" dxfId="768" priority="52693" operator="between">
      <formula>$EK$28</formula>
      <formula>$EK$29</formula>
    </cfRule>
  </conditionalFormatting>
  <conditionalFormatting sqref="FP36:FP1048576 FF1:FF1048576 FI1:FI1048576 FM1:FM1048576 FP1:FP34">
    <cfRule type="cellIs" dxfId="767" priority="220" operator="between">
      <formula>$FS$31</formula>
      <formula>1000</formula>
    </cfRule>
    <cfRule type="cellIs" dxfId="766" priority="221" operator="between">
      <formula>$FS$30</formula>
      <formula>$FS$31</formula>
    </cfRule>
    <cfRule type="cellIs" dxfId="765" priority="222" operator="between">
      <formula>$FS$29</formula>
      <formula>$FS$30</formula>
    </cfRule>
    <cfRule type="cellIs" dxfId="764" priority="223" operator="between">
      <formula>$FS$28</formula>
      <formula>$FS$29</formula>
    </cfRule>
  </conditionalFormatting>
  <conditionalFormatting sqref="IF36:IF1048576 HV1:HV1048576 HY1:HY1048576 IC1:IC1048576 IF1:IF34">
    <cfRule type="cellIs" dxfId="763" priority="188" operator="between">
      <formula>$II$31</formula>
      <formula>1000</formula>
    </cfRule>
    <cfRule type="cellIs" dxfId="762" priority="189" operator="between">
      <formula>$II$30</formula>
      <formula>$II$31</formula>
    </cfRule>
    <cfRule type="cellIs" dxfId="761" priority="190" operator="between">
      <formula>$II$29</formula>
      <formula>$II$30</formula>
    </cfRule>
    <cfRule type="cellIs" dxfId="760" priority="191" operator="between">
      <formula>$II$28</formula>
      <formula>$II$29</formula>
    </cfRule>
  </conditionalFormatting>
  <conditionalFormatting sqref="AW35 AO1:AO1048576 AR1:AR1048576 AV1:AV1048576">
    <cfRule type="cellIs" dxfId="759" priority="52" operator="between">
      <formula>$AY$31</formula>
      <formula>1000</formula>
    </cfRule>
    <cfRule type="cellIs" dxfId="758" priority="53" operator="between">
      <formula>$AY$30</formula>
      <formula>$AY$31</formula>
    </cfRule>
    <cfRule type="cellIs" dxfId="757" priority="54" operator="between">
      <formula>$AY$29</formula>
      <formula>$AY$30</formula>
    </cfRule>
    <cfRule type="cellIs" dxfId="756" priority="55" operator="between">
      <formula>$AY$28</formula>
      <formula>$AY$29</formula>
    </cfRule>
  </conditionalFormatting>
  <conditionalFormatting sqref="BW35">
    <cfRule type="cellIs" dxfId="755" priority="48" operator="between">
      <formula>$AY$31</formula>
      <formula>1000</formula>
    </cfRule>
    <cfRule type="cellIs" dxfId="754" priority="49" operator="between">
      <formula>$AY$30</formula>
      <formula>$AY$31</formula>
    </cfRule>
    <cfRule type="cellIs" dxfId="753" priority="50" operator="between">
      <formula>$AY$29</formula>
      <formula>$AY$30</formula>
    </cfRule>
    <cfRule type="cellIs" dxfId="752" priority="51" operator="between">
      <formula>$AY$28</formula>
      <formula>$AY$29</formula>
    </cfRule>
  </conditionalFormatting>
  <conditionalFormatting sqref="CX35">
    <cfRule type="cellIs" dxfId="751" priority="44" operator="between">
      <formula>$AY$31</formula>
      <formula>1000</formula>
    </cfRule>
    <cfRule type="cellIs" dxfId="750" priority="45" operator="between">
      <formula>$AY$30</formula>
      <formula>$AY$31</formula>
    </cfRule>
    <cfRule type="cellIs" dxfId="749" priority="46" operator="between">
      <formula>$AY$29</formula>
      <formula>$AY$30</formula>
    </cfRule>
    <cfRule type="cellIs" dxfId="748" priority="47" operator="between">
      <formula>$AY$28</formula>
      <formula>$AY$29</formula>
    </cfRule>
  </conditionalFormatting>
  <conditionalFormatting sqref="EH35">
    <cfRule type="cellIs" dxfId="747" priority="40" operator="between">
      <formula>$AY$31</formula>
      <formula>1000</formula>
    </cfRule>
    <cfRule type="cellIs" dxfId="746" priority="41" operator="between">
      <formula>$AY$30</formula>
      <formula>$AY$31</formula>
    </cfRule>
    <cfRule type="cellIs" dxfId="745" priority="42" operator="between">
      <formula>$AY$29</formula>
      <formula>$AY$30</formula>
    </cfRule>
    <cfRule type="cellIs" dxfId="744" priority="43" operator="between">
      <formula>$AY$28</formula>
      <formula>$AY$29</formula>
    </cfRule>
  </conditionalFormatting>
  <conditionalFormatting sqref="FP35">
    <cfRule type="cellIs" dxfId="743" priority="36" operator="between">
      <formula>$AY$31</formula>
      <formula>1000</formula>
    </cfRule>
    <cfRule type="cellIs" dxfId="742" priority="37" operator="between">
      <formula>$AY$30</formula>
      <formula>$AY$31</formula>
    </cfRule>
    <cfRule type="cellIs" dxfId="741" priority="38" operator="between">
      <formula>$AY$29</formula>
      <formula>$AY$30</formula>
    </cfRule>
    <cfRule type="cellIs" dxfId="740" priority="39" operator="between">
      <formula>$AY$28</formula>
      <formula>$AY$29</formula>
    </cfRule>
  </conditionalFormatting>
  <conditionalFormatting sqref="IF35">
    <cfRule type="cellIs" dxfId="739" priority="32" operator="between">
      <formula>$AY$31</formula>
      <formula>1000</formula>
    </cfRule>
    <cfRule type="cellIs" dxfId="738" priority="33" operator="between">
      <formula>$AY$30</formula>
      <formula>$AY$31</formula>
    </cfRule>
    <cfRule type="cellIs" dxfId="737" priority="34" operator="between">
      <formula>$AY$29</formula>
      <formula>$AY$30</formula>
    </cfRule>
    <cfRule type="cellIs" dxfId="736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AY$35</formula>
      <formula>1000</formula>
    </cfRule>
    <cfRule type="cellIs" dxfId="729" priority="113952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 TU1:TU35 VC1:VC35 WK1:WK35">
    <cfRule type="cellIs" dxfId="728" priority="113963" operator="between">
      <formula>EK$35</formula>
      <formula>1000</formula>
    </cfRule>
    <cfRule type="cellIs" dxfId="727" priority="113964" operator="between">
      <formula>EK$34</formula>
      <formula>EK$35</formula>
    </cfRule>
  </conditionalFormatting>
  <conditionalFormatting sqref="AQ1:AQ1048576 AT1:AT1048576 AX1:AX1048576">
    <cfRule type="cellIs" dxfId="726" priority="114035" operator="between">
      <formula>$AY$35</formula>
      <formula>1000</formula>
    </cfRule>
    <cfRule type="cellIs" dxfId="725" priority="114036" operator="between">
      <formula>$AY$34</formula>
      <formula>$AY$35</formula>
    </cfRule>
    <cfRule type="cellIs" dxfId="724" priority="114037" operator="between">
      <formula>$AY$33</formula>
      <formula>$AY$34</formula>
    </cfRule>
    <cfRule type="cellIs" dxfId="723" priority="114038" operator="between">
      <formula>$AY$32</formula>
      <formula>$AY$33</formula>
    </cfRule>
  </conditionalFormatting>
  <conditionalFormatting sqref="BR1:BR1048576 BU1:BU1048576 BY1:BY1048576">
    <cfRule type="cellIs" dxfId="722" priority="114071" operator="between">
      <formula>$BZ$35</formula>
      <formula>1000</formula>
    </cfRule>
    <cfRule type="cellIs" dxfId="721" priority="114072" operator="between">
      <formula>$BZ$34</formula>
      <formula>$BZ$35</formula>
    </cfRule>
    <cfRule type="cellIs" dxfId="720" priority="114073" operator="between">
      <formula>$BZ$33</formula>
      <formula>$BZ$34</formula>
    </cfRule>
    <cfRule type="cellIs" dxfId="719" priority="114074" operator="between">
      <formula>$BZ$32</formula>
      <formula>$BZ$33</formula>
    </cfRule>
  </conditionalFormatting>
  <conditionalFormatting sqref="CS1:CS1048576 CV1:CV1048576 CZ1:CZ1048576">
    <cfRule type="cellIs" dxfId="718" priority="114107" operator="between">
      <formula>$DA$35</formula>
      <formula>1000</formula>
    </cfRule>
    <cfRule type="cellIs" dxfId="717" priority="114108" operator="between">
      <formula>$DA$34</formula>
      <formula>$DA$35</formula>
    </cfRule>
    <cfRule type="cellIs" dxfId="716" priority="114109" operator="between">
      <formula>$DA$33</formula>
      <formula>$DA$34</formula>
    </cfRule>
    <cfRule type="cellIs" dxfId="715" priority="114110" operator="between">
      <formula>$DA$32</formula>
      <formula>$DA$33</formula>
    </cfRule>
  </conditionalFormatting>
  <conditionalFormatting sqref="NB1:NB1048576 NE1:NE1048576 NI1:NI1048576 NL1:NL1048576">
    <cfRule type="cellIs" dxfId="714" priority="114143" operator="between">
      <formula>$NO$28</formula>
      <formula>$NO$29</formula>
    </cfRule>
  </conditionalFormatting>
  <conditionalFormatting sqref="DZ1:DZ1048576 EC1:EC1048576 EG1:EG1048576 EJ1:EJ1048576">
    <cfRule type="cellIs" dxfId="713" priority="114155" operator="between">
      <formula>$EK$35</formula>
      <formula>1000</formula>
    </cfRule>
    <cfRule type="cellIs" dxfId="712" priority="114156" operator="between">
      <formula>$EK$34</formula>
      <formula>$EK$35</formula>
    </cfRule>
    <cfRule type="cellIs" dxfId="711" priority="114157" operator="between">
      <formula>$EK$33</formula>
      <formula>$EK$34</formula>
    </cfRule>
    <cfRule type="cellIs" dxfId="710" priority="114158" operator="between">
      <formula>$EK$32</formula>
      <formula>$EK$33</formula>
    </cfRule>
  </conditionalFormatting>
  <conditionalFormatting sqref="FH1:FH1048576 FK1:FK1048576 FO1:FO1048576 FR1:FR1048576">
    <cfRule type="cellIs" dxfId="709" priority="114203" operator="between">
      <formula>$FS$35</formula>
      <formula>1000</formula>
    </cfRule>
    <cfRule type="cellIs" dxfId="708" priority="114204" operator="between">
      <formula>$FS$34</formula>
      <formula>$FS$35</formula>
    </cfRule>
    <cfRule type="cellIs" dxfId="707" priority="114205" operator="between">
      <formula>$FS$33</formula>
      <formula>$FS$34</formula>
    </cfRule>
    <cfRule type="cellIs" dxfId="706" priority="114206" operator="between">
      <formula>$FS$32</formula>
      <formula>$FS$33</formula>
    </cfRule>
  </conditionalFormatting>
  <conditionalFormatting sqref="GN1:GN1048576 GQ1:GQ1048576 GU1:GU1048576 GX1:GX1048576">
    <cfRule type="cellIs" dxfId="705" priority="114251" operator="between">
      <formula>$HA$31</formula>
      <formula>1000</formula>
    </cfRule>
    <cfRule type="cellIs" dxfId="704" priority="114252" operator="between">
      <formula>$HA$30</formula>
      <formula>$HA$31</formula>
    </cfRule>
    <cfRule type="cellIs" dxfId="703" priority="114253" operator="between">
      <formula>$HA$29</formula>
      <formula>$HA$30</formula>
    </cfRule>
    <cfRule type="cellIs" dxfId="702" priority="114254" operator="between">
      <formula>$HA$28</formula>
      <formula>$HA$29</formula>
    </cfRule>
  </conditionalFormatting>
  <conditionalFormatting sqref="GP1:GP1048576 GS1:GS1048576 GW1:GW1048576 GZ1:GZ1048576">
    <cfRule type="cellIs" dxfId="701" priority="114299" operator="between">
      <formula>$HA$35</formula>
      <formula>1000</formula>
    </cfRule>
    <cfRule type="cellIs" dxfId="700" priority="114300" operator="between">
      <formula>$HA$34</formula>
      <formula>$HA$35</formula>
    </cfRule>
    <cfRule type="cellIs" dxfId="699" priority="114301" operator="between">
      <formula>$HA$33</formula>
      <formula>$HA$34</formula>
    </cfRule>
    <cfRule type="cellIs" dxfId="698" priority="114302" operator="between">
      <formula>$HA$32</formula>
      <formula>$HA$33</formula>
    </cfRule>
  </conditionalFormatting>
  <conditionalFormatting sqref="HX1:HX1048576 IA1:IA1048576 IE1:IE1048576 IH1:IH1048576">
    <cfRule type="cellIs" dxfId="697" priority="114347" operator="between">
      <formula>$II$35</formula>
      <formula>1000</formula>
    </cfRule>
    <cfRule type="cellIs" dxfId="696" priority="114348" operator="between">
      <formula>$II$34</formula>
      <formula>$II$35</formula>
    </cfRule>
    <cfRule type="cellIs" dxfId="695" priority="114349" operator="between">
      <formula>$II$33</formula>
      <formula>$II$34</formula>
    </cfRule>
    <cfRule type="cellIs" dxfId="694" priority="114350" operator="between">
      <formula>$II$32</formula>
      <formula>$II$33</formula>
    </cfRule>
  </conditionalFormatting>
  <conditionalFormatting sqref="JD1:JD1048576 JG1:JG1048576 JK1:JK1048576 JN1:JN1048576">
    <cfRule type="cellIs" dxfId="693" priority="114395" operator="between">
      <formula>$JQ$31</formula>
      <formula>1000</formula>
    </cfRule>
    <cfRule type="cellIs" dxfId="692" priority="114396" operator="between">
      <formula>$JQ$30</formula>
      <formula>$JQ$31</formula>
    </cfRule>
    <cfRule type="cellIs" dxfId="691" priority="114397" operator="between">
      <formula>$JQ$29</formula>
      <formula>$JQ$30</formula>
    </cfRule>
    <cfRule type="cellIs" dxfId="690" priority="114398" operator="between">
      <formula>$JQ$28</formula>
      <formula>$JQ$29</formula>
    </cfRule>
  </conditionalFormatting>
  <conditionalFormatting sqref="JF1:JF1048576 JI1:JI1048576 JM1:JM1048576 JP1:JP1048576">
    <cfRule type="cellIs" dxfId="689" priority="114443" operator="between">
      <formula>$JQ$35</formula>
      <formula>1000</formula>
    </cfRule>
    <cfRule type="cellIs" dxfId="688" priority="114444" operator="between">
      <formula>$JQ$34</formula>
      <formula>$JQ$35</formula>
    </cfRule>
    <cfRule type="cellIs" dxfId="687" priority="114445" operator="between">
      <formula>$JQ$33</formula>
      <formula>$JQ$34</formula>
    </cfRule>
    <cfRule type="cellIs" dxfId="686" priority="114446" operator="between">
      <formula>$JQ$32</formula>
      <formula>$JQ$33</formula>
    </cfRule>
  </conditionalFormatting>
  <conditionalFormatting sqref="KL1:KL1048576 KO1:KO1048576 KS1:KS1048576 KV1:KV1048576">
    <cfRule type="cellIs" dxfId="685" priority="114491" operator="between">
      <formula>$KY$31</formula>
      <formula>1000</formula>
    </cfRule>
    <cfRule type="cellIs" dxfId="684" priority="114492" operator="between">
      <formula>$KY$30</formula>
      <formula>$KY$31</formula>
    </cfRule>
    <cfRule type="cellIs" dxfId="683" priority="114493" operator="between">
      <formula>$KY$29</formula>
      <formula>$KY$30</formula>
    </cfRule>
    <cfRule type="cellIs" dxfId="682" priority="114494" operator="between">
      <formula>$KY$28</formula>
      <formula>$KY$29</formula>
    </cfRule>
  </conditionalFormatting>
  <conditionalFormatting sqref="KN1:KN1048576 KQ1:KQ1048576 KU1:KU1048576 KX1:KX1048576">
    <cfRule type="cellIs" dxfId="681" priority="114539" operator="between">
      <formula>$KY$35</formula>
      <formula>1000</formula>
    </cfRule>
    <cfRule type="cellIs" dxfId="680" priority="114540" operator="between">
      <formula>$KY$34</formula>
      <formula>$KY$35</formula>
    </cfRule>
    <cfRule type="cellIs" dxfId="679" priority="114541" operator="between">
      <formula>$KY$33</formula>
      <formula>$KY$34</formula>
    </cfRule>
    <cfRule type="cellIs" dxfId="678" priority="114542" operator="between">
      <formula>$KY$32</formula>
      <formula>$KY$33</formula>
    </cfRule>
  </conditionalFormatting>
  <conditionalFormatting sqref="LT1:LT1048576 LW1:LW1048576 MA1:MA1048576 MD1:MD1048576">
    <cfRule type="cellIs" dxfId="677" priority="114587" operator="between">
      <formula>$MG$31</formula>
      <formula>1000</formula>
    </cfRule>
    <cfRule type="cellIs" dxfId="676" priority="114588" operator="between">
      <formula>$MG$30</formula>
      <formula>$MG$31</formula>
    </cfRule>
    <cfRule type="cellIs" dxfId="675" priority="114589" operator="between">
      <formula>$MG$29</formula>
      <formula>$MG$30</formula>
    </cfRule>
    <cfRule type="cellIs" dxfId="674" priority="114590" operator="between">
      <formula>$MG$28</formula>
      <formula>$MG$29</formula>
    </cfRule>
  </conditionalFormatting>
  <conditionalFormatting sqref="LV1:LV1048576 LY1:LY1048576 MC1:MC1048576 MF1:MF1048576">
    <cfRule type="cellIs" dxfId="673" priority="114635" operator="between">
      <formula>$MG$35</formula>
      <formula>1000</formula>
    </cfRule>
    <cfRule type="cellIs" dxfId="672" priority="114636" operator="between">
      <formula>$MG$34</formula>
      <formula>$MG$35</formula>
    </cfRule>
    <cfRule type="cellIs" dxfId="671" priority="114637" operator="between">
      <formula>$MG$33</formula>
      <formula>$MG$34</formula>
    </cfRule>
    <cfRule type="cellIs" dxfId="670" priority="114638" operator="between">
      <formula>$MG$32</formula>
      <formula>$MG$33</formula>
    </cfRule>
  </conditionalFormatting>
  <conditionalFormatting sqref="NB1:NB1048576 NE1:NE1048576 NI1:NI1048576">
    <cfRule type="cellIs" dxfId="669" priority="114683" operator="between">
      <formula>$NO$31</formula>
      <formula>1000</formula>
    </cfRule>
    <cfRule type="cellIs" dxfId="668" priority="114684" operator="between">
      <formula>$NO$30</formula>
      <formula>$NO$31</formula>
    </cfRule>
    <cfRule type="cellIs" dxfId="667" priority="114685" operator="between">
      <formula>$NO$29</formula>
      <formula>$NO$30</formula>
    </cfRule>
  </conditionalFormatting>
  <conditionalFormatting sqref="ND1:ND1048576 NG1:NG1048576 NK1:NK1048576 NN1:NN1048576">
    <cfRule type="cellIs" dxfId="666" priority="114710" operator="between">
      <formula>$NO$35</formula>
      <formula>1000</formula>
    </cfRule>
    <cfRule type="cellIs" dxfId="665" priority="114711" operator="between">
      <formula>$NO$34</formula>
      <formula>$NO$35</formula>
    </cfRule>
    <cfRule type="cellIs" dxfId="664" priority="114712" operator="between">
      <formula>$NO$33</formula>
      <formula>$NO$34</formula>
    </cfRule>
    <cfRule type="cellIs" dxfId="663" priority="114713" operator="between">
      <formula>$NO$32</formula>
      <formula>$NO$33</formula>
    </cfRule>
  </conditionalFormatting>
  <conditionalFormatting sqref="OJ1:OJ1048576 OM1:OM1048576 OQ1:OQ1048576 OT1:OT1048576">
    <cfRule type="cellIs" dxfId="662" priority="114758" operator="between">
      <formula>$OW$31</formula>
      <formula>1000</formula>
    </cfRule>
    <cfRule type="cellIs" dxfId="661" priority="114759" operator="between">
      <formula>$OW$30</formula>
      <formula>$OW$31</formula>
    </cfRule>
    <cfRule type="cellIs" dxfId="660" priority="114760" operator="between">
      <formula>$OW$29</formula>
      <formula>$OW$30</formula>
    </cfRule>
    <cfRule type="cellIs" dxfId="659" priority="114761" operator="between">
      <formula>$OW$28</formula>
      <formula>$OW$29</formula>
    </cfRule>
  </conditionalFormatting>
  <conditionalFormatting sqref="OL1:OL1048576 OO1:OO1048576 OS1:OS1048576 OV1:OV1048576">
    <cfRule type="cellIs" dxfId="658" priority="114806" operator="between">
      <formula>$OW$35</formula>
      <formula>1000</formula>
    </cfRule>
    <cfRule type="cellIs" dxfId="657" priority="114807" operator="between">
      <formula>$OW$34</formula>
      <formula>$OW$35</formula>
    </cfRule>
    <cfRule type="cellIs" dxfId="656" priority="114808" operator="between">
      <formula>$OW$33</formula>
      <formula>$OW$34</formula>
    </cfRule>
    <cfRule type="cellIs" dxfId="655" priority="114809" operator="between">
      <formula>$OW$32</formula>
      <formula>$OW$33</formula>
    </cfRule>
  </conditionalFormatting>
  <conditionalFormatting sqref="PR1:PR1048576 PU1:PU1048576 PY1:PY1048576 QB1:QB1048576">
    <cfRule type="cellIs" dxfId="654" priority="114854" operator="between">
      <formula>$QE$31</formula>
      <formula>1000</formula>
    </cfRule>
    <cfRule type="cellIs" dxfId="653" priority="114855" operator="between">
      <formula>$QE$30</formula>
      <formula>$QE$31</formula>
    </cfRule>
    <cfRule type="cellIs" dxfId="652" priority="114856" operator="between">
      <formula>$QE$29</formula>
      <formula>$QE$30</formula>
    </cfRule>
    <cfRule type="cellIs" dxfId="651" priority="114857" operator="between">
      <formula>$QE$28</formula>
      <formula>$QE$29</formula>
    </cfRule>
  </conditionalFormatting>
  <conditionalFormatting sqref="PT1:PT1048576 PW1:PW1048576 QA1:QA1048576 QD1:QD1048576">
    <cfRule type="cellIs" dxfId="650" priority="114902" operator="between">
      <formula>$QE$35</formula>
      <formula>1000</formula>
    </cfRule>
    <cfRule type="cellIs" dxfId="649" priority="114903" operator="between">
      <formula>$QE$34</formula>
      <formula>$QE$35</formula>
    </cfRule>
    <cfRule type="cellIs" dxfId="648" priority="114904" operator="between">
      <formula>$QE$33</formula>
      <formula>$QE$34</formula>
    </cfRule>
    <cfRule type="cellIs" dxfId="647" priority="114905" operator="between">
      <formula>$QE$32</formula>
      <formula>$QE$33</formula>
    </cfRule>
  </conditionalFormatting>
  <conditionalFormatting sqref="QZ1:QZ1048576 RC1:RC1048576 RG1:RG1048576 RJ1:RJ1048576">
    <cfRule type="cellIs" dxfId="646" priority="114950" operator="between">
      <formula>$RM$31</formula>
      <formula>1000</formula>
    </cfRule>
    <cfRule type="cellIs" dxfId="645" priority="114951" operator="between">
      <formula>$RM$30</formula>
      <formula>$RM$31</formula>
    </cfRule>
    <cfRule type="cellIs" dxfId="644" priority="114952" operator="between">
      <formula>$RM$29</formula>
      <formula>$RM$30</formula>
    </cfRule>
    <cfRule type="cellIs" dxfId="643" priority="114953" operator="between">
      <formula>$RM$28</formula>
      <formula>$RM$29</formula>
    </cfRule>
  </conditionalFormatting>
  <conditionalFormatting sqref="RB1:RB1048576 RE1:RE1048576 RI1:RI1048576 RL1:RL1048576">
    <cfRule type="cellIs" dxfId="642" priority="114998" operator="between">
      <formula>$RM$35</formula>
      <formula>1000</formula>
    </cfRule>
    <cfRule type="cellIs" dxfId="641" priority="114999" operator="between">
      <formula>$RM$34</formula>
      <formula>$RM$35</formula>
    </cfRule>
    <cfRule type="cellIs" dxfId="640" priority="115000" operator="between">
      <formula>$RM$33</formula>
      <formula>$RM$34</formula>
    </cfRule>
    <cfRule type="cellIs" dxfId="639" priority="115001" operator="between">
      <formula>$RM$32</formula>
      <formula>$RM$33</formula>
    </cfRule>
  </conditionalFormatting>
  <conditionalFormatting sqref="SH1:SH1048576 SK1:SK1048576 SO1:SO1048576 SR1:SR1048576 TP1:TP35 TS1:TS35 TW1:TW35 TZ1:TZ35 UX1:UX35 VA1:VA35 VE1:VE35 VH1:VH35 WF1:WF35 WI1:WI35 WM1:WM35 WP1:WP35">
    <cfRule type="cellIs" dxfId="638" priority="115046" operator="between">
      <formula>$SU$31</formula>
      <formula>1000</formula>
    </cfRule>
    <cfRule type="cellIs" dxfId="637" priority="115047" operator="between">
      <formula>$SU$30</formula>
      <formula>$SU$31</formula>
    </cfRule>
    <cfRule type="cellIs" dxfId="636" priority="115048" operator="between">
      <formula>$SU$29</formula>
      <formula>$SU$30</formula>
    </cfRule>
    <cfRule type="cellIs" dxfId="635" priority="115049" operator="between">
      <formula>$SU$28</formula>
      <formula>$SU$29</formula>
    </cfRule>
  </conditionalFormatting>
  <conditionalFormatting sqref="SJ1:SJ1048576 SM1:SM1048576 SQ1:SQ1048576 ST1:ST1048576 TR1:TR35 TU1:TU35 TY1:TY35 UB1:UB35 UZ1:UZ35 VC1:VC35 VG1:VG35 VJ1:VJ35 WH1:WH35 WK1:WK35 WO1:WO35 WR1:WR35">
    <cfRule type="cellIs" dxfId="634" priority="115094" operator="between">
      <formula>$SU$35</formula>
      <formula>1000</formula>
    </cfRule>
    <cfRule type="cellIs" dxfId="633" priority="115095" operator="between">
      <formula>$SU$34</formula>
      <formula>$SU$35</formula>
    </cfRule>
    <cfRule type="cellIs" dxfId="632" priority="115096" operator="between">
      <formula>$SU$33</formula>
      <formula>$SU$34</formula>
    </cfRule>
    <cfRule type="cellIs" dxfId="631" priority="115097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93</v>
      </c>
      <c r="K1" s="66" t="s">
        <v>30</v>
      </c>
      <c r="L1" s="70" t="s">
        <v>94</v>
      </c>
      <c r="M1" s="66" t="s">
        <v>30</v>
      </c>
      <c r="N1" s="70" t="s">
        <v>118</v>
      </c>
      <c r="O1" s="66" t="s">
        <v>30</v>
      </c>
      <c r="P1" s="66" t="s">
        <v>12</v>
      </c>
      <c r="Q1" s="66" t="s">
        <v>30</v>
      </c>
      <c r="R1" s="66" t="s">
        <v>95</v>
      </c>
      <c r="S1" s="66" t="s">
        <v>30</v>
      </c>
      <c r="T1" s="70" t="s">
        <v>96</v>
      </c>
      <c r="U1" s="66" t="s">
        <v>30</v>
      </c>
      <c r="V1" s="69" t="s">
        <v>13</v>
      </c>
      <c r="W1" s="66" t="s">
        <v>31</v>
      </c>
      <c r="X1" s="66" t="s">
        <v>30</v>
      </c>
      <c r="Y1" s="67" t="s">
        <v>193</v>
      </c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72" t="s">
        <v>232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73" t="s">
        <v>13</v>
      </c>
      <c r="DC1" s="73"/>
      <c r="DD1" s="67" t="s">
        <v>189</v>
      </c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72" t="s">
        <v>190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67" t="s">
        <v>221</v>
      </c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67" t="s">
        <v>224</v>
      </c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72" t="s">
        <v>240</v>
      </c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67" t="s">
        <v>245</v>
      </c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72" t="s">
        <v>244</v>
      </c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67" t="s">
        <v>251</v>
      </c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67"/>
      <c r="WM1" s="67"/>
      <c r="WN1" s="67"/>
      <c r="WO1" s="67"/>
      <c r="WP1" s="67"/>
      <c r="WQ1" s="67"/>
      <c r="WR1" s="67"/>
      <c r="WS1" s="67"/>
      <c r="WT1" s="72" t="s">
        <v>64</v>
      </c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</row>
    <row r="2" spans="1:644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70"/>
      <c r="O2" s="66"/>
      <c r="P2" s="66"/>
      <c r="Q2" s="66"/>
      <c r="R2" s="66"/>
      <c r="S2" s="66"/>
      <c r="T2" s="70"/>
      <c r="U2" s="66"/>
      <c r="V2" s="69"/>
      <c r="W2" s="66"/>
      <c r="X2" s="66"/>
      <c r="Y2" s="68" t="s">
        <v>18</v>
      </c>
      <c r="Z2" s="68"/>
      <c r="AA2" s="68"/>
      <c r="AB2" s="68"/>
      <c r="AC2" s="68"/>
      <c r="AD2" s="68" t="s">
        <v>19</v>
      </c>
      <c r="AE2" s="68"/>
      <c r="AF2" s="68"/>
      <c r="AG2" s="68"/>
      <c r="AH2" s="68"/>
      <c r="AI2" s="68" t="s">
        <v>22</v>
      </c>
      <c r="AJ2" s="68"/>
      <c r="AK2" s="68"/>
      <c r="AL2" s="68"/>
      <c r="AM2" s="68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71" t="s">
        <v>18</v>
      </c>
      <c r="BA2" s="71"/>
      <c r="BB2" s="71"/>
      <c r="BC2" s="71"/>
      <c r="BD2" s="71"/>
      <c r="BE2" s="71" t="s">
        <v>19</v>
      </c>
      <c r="BF2" s="71"/>
      <c r="BG2" s="71"/>
      <c r="BH2" s="71"/>
      <c r="BI2" s="71"/>
      <c r="BJ2" s="71" t="s">
        <v>22</v>
      </c>
      <c r="BK2" s="71"/>
      <c r="BL2" s="71"/>
      <c r="BM2" s="71"/>
      <c r="BN2" s="71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8" t="s">
        <v>18</v>
      </c>
      <c r="CB2" s="68"/>
      <c r="CC2" s="68"/>
      <c r="CD2" s="68"/>
      <c r="CE2" s="68"/>
      <c r="CF2" s="68" t="s">
        <v>19</v>
      </c>
      <c r="CG2" s="68"/>
      <c r="CH2" s="68"/>
      <c r="CI2" s="68"/>
      <c r="CJ2" s="68"/>
      <c r="CK2" s="68" t="s">
        <v>22</v>
      </c>
      <c r="CL2" s="68"/>
      <c r="CM2" s="68"/>
      <c r="CN2" s="68"/>
      <c r="CO2" s="68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8" t="s">
        <v>18</v>
      </c>
      <c r="DE2" s="68"/>
      <c r="DF2" s="68"/>
      <c r="DG2" s="68"/>
      <c r="DH2" s="68"/>
      <c r="DI2" s="68" t="s">
        <v>19</v>
      </c>
      <c r="DJ2" s="68"/>
      <c r="DK2" s="68"/>
      <c r="DL2" s="68"/>
      <c r="DM2" s="68"/>
      <c r="DN2" s="68" t="s">
        <v>102</v>
      </c>
      <c r="DO2" s="68"/>
      <c r="DP2" s="68"/>
      <c r="DQ2" s="68"/>
      <c r="DR2" s="68"/>
      <c r="DS2" s="68" t="s">
        <v>22</v>
      </c>
      <c r="DT2" s="68"/>
      <c r="DU2" s="68"/>
      <c r="DV2" s="68"/>
      <c r="DW2" s="68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71" t="s">
        <v>18</v>
      </c>
      <c r="EM2" s="71"/>
      <c r="EN2" s="71"/>
      <c r="EO2" s="71"/>
      <c r="EP2" s="71"/>
      <c r="EQ2" s="71" t="s">
        <v>19</v>
      </c>
      <c r="ER2" s="71"/>
      <c r="ES2" s="71"/>
      <c r="ET2" s="71"/>
      <c r="EU2" s="71"/>
      <c r="EV2" s="71" t="s">
        <v>102</v>
      </c>
      <c r="EW2" s="71"/>
      <c r="EX2" s="71"/>
      <c r="EY2" s="71"/>
      <c r="EZ2" s="71"/>
      <c r="FA2" s="71" t="s">
        <v>22</v>
      </c>
      <c r="FB2" s="71"/>
      <c r="FC2" s="71"/>
      <c r="FD2" s="71"/>
      <c r="FE2" s="71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8" t="s">
        <v>18</v>
      </c>
      <c r="FU2" s="68"/>
      <c r="FV2" s="68"/>
      <c r="FW2" s="68"/>
      <c r="FX2" s="68"/>
      <c r="FY2" s="68" t="s">
        <v>19</v>
      </c>
      <c r="FZ2" s="68"/>
      <c r="GA2" s="68"/>
      <c r="GB2" s="68"/>
      <c r="GC2" s="68"/>
      <c r="GD2" s="68" t="s">
        <v>102</v>
      </c>
      <c r="GE2" s="68"/>
      <c r="GF2" s="68"/>
      <c r="GG2" s="68"/>
      <c r="GH2" s="68"/>
      <c r="GI2" s="68" t="s">
        <v>22</v>
      </c>
      <c r="GJ2" s="68"/>
      <c r="GK2" s="68"/>
      <c r="GL2" s="68"/>
      <c r="GM2" s="68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71" t="s">
        <v>18</v>
      </c>
      <c r="HC2" s="71"/>
      <c r="HD2" s="71"/>
      <c r="HE2" s="71"/>
      <c r="HF2" s="71"/>
      <c r="HG2" s="71" t="s">
        <v>19</v>
      </c>
      <c r="HH2" s="71"/>
      <c r="HI2" s="71"/>
      <c r="HJ2" s="71"/>
      <c r="HK2" s="71"/>
      <c r="HL2" s="71" t="s">
        <v>102</v>
      </c>
      <c r="HM2" s="71"/>
      <c r="HN2" s="71"/>
      <c r="HO2" s="71"/>
      <c r="HP2" s="71"/>
      <c r="HQ2" s="71" t="s">
        <v>22</v>
      </c>
      <c r="HR2" s="71"/>
      <c r="HS2" s="71"/>
      <c r="HT2" s="71"/>
      <c r="HU2" s="71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8" t="s">
        <v>18</v>
      </c>
      <c r="IK2" s="68"/>
      <c r="IL2" s="68"/>
      <c r="IM2" s="68"/>
      <c r="IN2" s="68"/>
      <c r="IO2" s="68" t="s">
        <v>19</v>
      </c>
      <c r="IP2" s="68"/>
      <c r="IQ2" s="68"/>
      <c r="IR2" s="68"/>
      <c r="IS2" s="68"/>
      <c r="IT2" s="68" t="s">
        <v>102</v>
      </c>
      <c r="IU2" s="68"/>
      <c r="IV2" s="68"/>
      <c r="IW2" s="68"/>
      <c r="IX2" s="68"/>
      <c r="IY2" s="68" t="s">
        <v>22</v>
      </c>
      <c r="IZ2" s="68"/>
      <c r="JA2" s="68"/>
      <c r="JB2" s="68"/>
      <c r="JC2" s="68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71" t="s">
        <v>18</v>
      </c>
      <c r="JS2" s="71"/>
      <c r="JT2" s="71"/>
      <c r="JU2" s="71"/>
      <c r="JV2" s="71"/>
      <c r="JW2" s="71" t="s">
        <v>19</v>
      </c>
      <c r="JX2" s="71"/>
      <c r="JY2" s="71"/>
      <c r="JZ2" s="71"/>
      <c r="KA2" s="71"/>
      <c r="KB2" s="71" t="s">
        <v>102</v>
      </c>
      <c r="KC2" s="71"/>
      <c r="KD2" s="71"/>
      <c r="KE2" s="71"/>
      <c r="KF2" s="71"/>
      <c r="KG2" s="71" t="s">
        <v>22</v>
      </c>
      <c r="KH2" s="71"/>
      <c r="KI2" s="71"/>
      <c r="KJ2" s="71"/>
      <c r="KK2" s="71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8" t="s">
        <v>18</v>
      </c>
      <c r="LA2" s="68"/>
      <c r="LB2" s="68"/>
      <c r="LC2" s="68"/>
      <c r="LD2" s="68"/>
      <c r="LE2" s="68" t="s">
        <v>19</v>
      </c>
      <c r="LF2" s="68"/>
      <c r="LG2" s="68"/>
      <c r="LH2" s="68"/>
      <c r="LI2" s="68"/>
      <c r="LJ2" s="68" t="s">
        <v>102</v>
      </c>
      <c r="LK2" s="68"/>
      <c r="LL2" s="68"/>
      <c r="LM2" s="68"/>
      <c r="LN2" s="68"/>
      <c r="LO2" s="68" t="s">
        <v>22</v>
      </c>
      <c r="LP2" s="68"/>
      <c r="LQ2" s="68"/>
      <c r="LR2" s="68"/>
      <c r="LS2" s="68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71" t="s">
        <v>18</v>
      </c>
      <c r="MI2" s="71"/>
      <c r="MJ2" s="71"/>
      <c r="MK2" s="71"/>
      <c r="ML2" s="71"/>
      <c r="MM2" s="71" t="s">
        <v>19</v>
      </c>
      <c r="MN2" s="71"/>
      <c r="MO2" s="71"/>
      <c r="MP2" s="71"/>
      <c r="MQ2" s="71"/>
      <c r="MR2" s="71" t="s">
        <v>102</v>
      </c>
      <c r="MS2" s="71"/>
      <c r="MT2" s="71"/>
      <c r="MU2" s="71"/>
      <c r="MV2" s="71"/>
      <c r="MW2" s="71" t="s">
        <v>22</v>
      </c>
      <c r="MX2" s="71"/>
      <c r="MY2" s="71"/>
      <c r="MZ2" s="71"/>
      <c r="NA2" s="71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8" t="s">
        <v>18</v>
      </c>
      <c r="NQ2" s="68"/>
      <c r="NR2" s="68"/>
      <c r="NS2" s="68"/>
      <c r="NT2" s="68"/>
      <c r="NU2" s="68" t="s">
        <v>19</v>
      </c>
      <c r="NV2" s="68"/>
      <c r="NW2" s="68"/>
      <c r="NX2" s="68"/>
      <c r="NY2" s="68"/>
      <c r="NZ2" s="68" t="s">
        <v>102</v>
      </c>
      <c r="OA2" s="68"/>
      <c r="OB2" s="68"/>
      <c r="OC2" s="68"/>
      <c r="OD2" s="68"/>
      <c r="OE2" s="68" t="s">
        <v>22</v>
      </c>
      <c r="OF2" s="68"/>
      <c r="OG2" s="68"/>
      <c r="OH2" s="68"/>
      <c r="OI2" s="68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71" t="s">
        <v>18</v>
      </c>
      <c r="OY2" s="71"/>
      <c r="OZ2" s="71"/>
      <c r="PA2" s="71"/>
      <c r="PB2" s="71"/>
      <c r="PC2" s="71" t="s">
        <v>19</v>
      </c>
      <c r="PD2" s="71"/>
      <c r="PE2" s="71"/>
      <c r="PF2" s="71"/>
      <c r="PG2" s="71"/>
      <c r="PH2" s="71" t="s">
        <v>102</v>
      </c>
      <c r="PI2" s="71"/>
      <c r="PJ2" s="71"/>
      <c r="PK2" s="71"/>
      <c r="PL2" s="71"/>
      <c r="PM2" s="71" t="s">
        <v>22</v>
      </c>
      <c r="PN2" s="71"/>
      <c r="PO2" s="71"/>
      <c r="PP2" s="71"/>
      <c r="PQ2" s="71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8" t="s">
        <v>18</v>
      </c>
      <c r="QG2" s="68"/>
      <c r="QH2" s="68"/>
      <c r="QI2" s="68"/>
      <c r="QJ2" s="68"/>
      <c r="QK2" s="68" t="s">
        <v>19</v>
      </c>
      <c r="QL2" s="68"/>
      <c r="QM2" s="68"/>
      <c r="QN2" s="68"/>
      <c r="QO2" s="68"/>
      <c r="QP2" s="68" t="s">
        <v>102</v>
      </c>
      <c r="QQ2" s="68"/>
      <c r="QR2" s="68"/>
      <c r="QS2" s="68"/>
      <c r="QT2" s="68"/>
      <c r="QU2" s="68" t="s">
        <v>22</v>
      </c>
      <c r="QV2" s="68"/>
      <c r="QW2" s="68"/>
      <c r="QX2" s="68"/>
      <c r="QY2" s="68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71" t="s">
        <v>18</v>
      </c>
      <c r="RO2" s="71"/>
      <c r="RP2" s="71"/>
      <c r="RQ2" s="71"/>
      <c r="RR2" s="71"/>
      <c r="RS2" s="71" t="s">
        <v>19</v>
      </c>
      <c r="RT2" s="71"/>
      <c r="RU2" s="71"/>
      <c r="RV2" s="71"/>
      <c r="RW2" s="71"/>
      <c r="RX2" s="71" t="s">
        <v>102</v>
      </c>
      <c r="RY2" s="71"/>
      <c r="RZ2" s="71"/>
      <c r="SA2" s="71"/>
      <c r="SB2" s="71"/>
      <c r="SC2" s="71" t="s">
        <v>22</v>
      </c>
      <c r="SD2" s="71"/>
      <c r="SE2" s="71"/>
      <c r="SF2" s="71"/>
      <c r="SG2" s="71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8" t="s">
        <v>18</v>
      </c>
      <c r="SW2" s="68"/>
      <c r="SX2" s="68"/>
      <c r="SY2" s="68"/>
      <c r="SZ2" s="68"/>
      <c r="TA2" s="68" t="s">
        <v>19</v>
      </c>
      <c r="TB2" s="68"/>
      <c r="TC2" s="68"/>
      <c r="TD2" s="68"/>
      <c r="TE2" s="68"/>
      <c r="TF2" s="68" t="s">
        <v>102</v>
      </c>
      <c r="TG2" s="68"/>
      <c r="TH2" s="68"/>
      <c r="TI2" s="68"/>
      <c r="TJ2" s="68"/>
      <c r="TK2" s="68" t="s">
        <v>22</v>
      </c>
      <c r="TL2" s="68"/>
      <c r="TM2" s="68"/>
      <c r="TN2" s="68"/>
      <c r="TO2" s="68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71" t="s">
        <v>18</v>
      </c>
      <c r="UE2" s="71"/>
      <c r="UF2" s="71"/>
      <c r="UG2" s="71"/>
      <c r="UH2" s="71"/>
      <c r="UI2" s="71" t="s">
        <v>19</v>
      </c>
      <c r="UJ2" s="71"/>
      <c r="UK2" s="71"/>
      <c r="UL2" s="71"/>
      <c r="UM2" s="71"/>
      <c r="UN2" s="71" t="s">
        <v>102</v>
      </c>
      <c r="UO2" s="71"/>
      <c r="UP2" s="71"/>
      <c r="UQ2" s="71"/>
      <c r="UR2" s="71"/>
      <c r="US2" s="71" t="s">
        <v>22</v>
      </c>
      <c r="UT2" s="71"/>
      <c r="UU2" s="71"/>
      <c r="UV2" s="71"/>
      <c r="UW2" s="71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8" t="s">
        <v>18</v>
      </c>
      <c r="VM2" s="68"/>
      <c r="VN2" s="68"/>
      <c r="VO2" s="68"/>
      <c r="VP2" s="68"/>
      <c r="VQ2" s="68" t="s">
        <v>19</v>
      </c>
      <c r="VR2" s="68"/>
      <c r="VS2" s="68"/>
      <c r="VT2" s="68"/>
      <c r="VU2" s="68"/>
      <c r="VV2" s="68" t="s">
        <v>102</v>
      </c>
      <c r="VW2" s="68"/>
      <c r="VX2" s="68"/>
      <c r="VY2" s="68"/>
      <c r="VZ2" s="68"/>
      <c r="WA2" s="68" t="s">
        <v>22</v>
      </c>
      <c r="WB2" s="68"/>
      <c r="WC2" s="68"/>
      <c r="WD2" s="68"/>
      <c r="WE2" s="68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71" t="s">
        <v>18</v>
      </c>
      <c r="WU2" s="71"/>
      <c r="WV2" s="71"/>
      <c r="WW2" s="71"/>
      <c r="WX2" s="71"/>
      <c r="WY2" s="71" t="s">
        <v>19</v>
      </c>
      <c r="WZ2" s="71"/>
      <c r="XA2" s="71"/>
      <c r="XB2" s="71"/>
      <c r="XC2" s="71"/>
      <c r="XD2" s="71" t="s">
        <v>22</v>
      </c>
      <c r="XE2" s="71"/>
      <c r="XF2" s="71"/>
      <c r="XG2" s="71"/>
      <c r="XH2" s="71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70"/>
      <c r="O3" s="66"/>
      <c r="P3" s="66"/>
      <c r="Q3" s="66"/>
      <c r="R3" s="66"/>
      <c r="S3" s="66"/>
      <c r="T3" s="70"/>
      <c r="U3" s="66"/>
      <c r="V3" s="69"/>
      <c r="W3" s="66"/>
      <c r="X3" s="66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255.94002547800565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>IF(AA4&gt;0,AA4,"")</f>
        <v>14</v>
      </c>
      <c r="AP4" s="38">
        <f>IF(AB4&gt;0,AB4,"")</f>
        <v>14.84</v>
      </c>
      <c r="AQ4" s="40">
        <f>IF(SUM(Y4:AB4)-AC4&gt;0,SUM(Y4:AB4)-AC4,"")</f>
        <v>54.94</v>
      </c>
      <c r="AR4" s="40">
        <f>IF(AF4&gt;0,AF4,"")</f>
        <v>14.4</v>
      </c>
      <c r="AS4" s="40">
        <f>IF(AG4&gt;0,AG4,"")</f>
        <v>15.08</v>
      </c>
      <c r="AT4" s="40">
        <f>IF(SUM(AD4:AG4)-AH4&gt;0,SUM(AD4:AG4)-AH4,"")</f>
        <v>56.779999999999994</v>
      </c>
      <c r="AU4" s="40">
        <f>IF(AQ4="","",MAX(AQ4,AT4))</f>
        <v>56.779999999999994</v>
      </c>
      <c r="AV4" s="40">
        <f>IF(AK4&gt;0,AK4,"")</f>
        <v>14.4</v>
      </c>
      <c r="AW4" s="40">
        <f>IF(AL4&gt;0,AL4,"")</f>
        <v>15.03</v>
      </c>
      <c r="AX4" s="40">
        <f>IF(SUM(AI4:AL4)-AM4&gt;0,SUM(AI4:AL4)-AM4,"")</f>
        <v>56.23</v>
      </c>
      <c r="AY4" s="40">
        <f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>IF(BB4&gt;0,BB4,"")</f>
        <v>14.4</v>
      </c>
      <c r="BQ4" s="39">
        <f>IF(BC4&gt;0,BC4,"")</f>
        <v>15.1</v>
      </c>
      <c r="BR4" s="11">
        <f>IF(SUM(AZ4:BC4)-BD4&gt;0,SUM(AZ4:BC4)-BD4,"")</f>
        <v>54.8</v>
      </c>
      <c r="BS4" s="11">
        <f>IF(BG4&gt;0,BG4,"")</f>
        <v>14.4</v>
      </c>
      <c r="BT4" s="11">
        <f>IF(BH4&gt;0,BH4,"")</f>
        <v>15.18</v>
      </c>
      <c r="BU4" s="11">
        <f>IF(SUM(BE4:BH4)-BI4&gt;0,SUM(BE4:BH4)-BI4,"")</f>
        <v>55.18</v>
      </c>
      <c r="BV4" s="11">
        <f>IF(BR4="","",MAX(BR4,BU4))</f>
        <v>55.18</v>
      </c>
      <c r="BW4" s="11">
        <f>IF(BL4&gt;0,BL4,"")</f>
        <v>14.6</v>
      </c>
      <c r="BX4" s="11">
        <f>IF(BM4&gt;0,BM4,"")</f>
        <v>14.87</v>
      </c>
      <c r="BY4" s="11">
        <f>IF(SUM(BJ4:BM4)-BN4&gt;0,SUM(BJ4:BM4)-BN4,"")</f>
        <v>55.07</v>
      </c>
      <c r="BZ4" s="11">
        <f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>IF(CC4&gt;0,CC4,"")</f>
        <v>14.2</v>
      </c>
      <c r="CR4" s="38">
        <f>IF(CD4&gt;0,CD4,"")</f>
        <v>14.969999999999999</v>
      </c>
      <c r="CS4" s="40">
        <f>IF(SUM(CA4:CD4)-CE4&gt;0,SUM(CA4:CD4)-CE4,"")</f>
        <v>54.87</v>
      </c>
      <c r="CT4" s="40">
        <f>IF(CH4&gt;0,CH4,"")</f>
        <v>14.4</v>
      </c>
      <c r="CU4" s="40">
        <f>IF(CI4&gt;0,CI4,"")</f>
        <v>15.129999999999999</v>
      </c>
      <c r="CV4" s="40">
        <f>IF(SUM(CF4:CI4)-CJ4&gt;0,SUM(CF4:CI4)-CJ4,"")</f>
        <v>55.980000000000004</v>
      </c>
      <c r="CW4" s="40">
        <f>IF(CS4="","",MAX(CS4,CV4))</f>
        <v>55.980000000000004</v>
      </c>
      <c r="CX4" s="40">
        <f>IF(CM4&gt;0,CM4,"")</f>
        <v>14.5</v>
      </c>
      <c r="CY4" s="40">
        <f>IF(CN4&gt;0,CN4,"")</f>
        <v>14.95</v>
      </c>
      <c r="CZ4" s="40">
        <f>IF(SUM(CK4:CN4)-CO4&gt;0,SUM(CK4:CN4)-CO4,"")</f>
        <v>55.650000000000006</v>
      </c>
      <c r="DA4" s="40">
        <f>IF(SUM(CW4,CZ4)&gt;0,SUM(CW4,CZ4),"")</f>
        <v>111.63000000000001</v>
      </c>
      <c r="DB4" s="51">
        <f>IF(MAX(ED4,FL4,GT4,IB4,JJ4,KR4,LZ4,NH4,OP4,PX4,RF4,SN4,TV4,VD4,WWL4)-IF(N4="",0,N4)&gt;0.001,MAX(ED4,FL4,GT4,IB4,JJ4,KR4,LZ4,NH4,OP4,PX4,RF4,SN4,TV4,VD4,WL4)-IF(N4="",0,N4),"")</f>
        <v>1.1600000000000037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>IF(DF4&gt;0,DF4,"")</f>
        <v>14.6</v>
      </c>
      <c r="DY4" s="40">
        <f>IF(DG4&gt;0,DG4,"")</f>
        <v>14.8</v>
      </c>
      <c r="DZ4" s="40">
        <f>IF(SUM(DD4:DG4)-DH4&gt;0,SUM(DD4:DG4)-DH4,"")</f>
        <v>54.400000000000006</v>
      </c>
      <c r="EA4" s="40">
        <f>IF(DK4&gt;0,DK4,"")</f>
        <v>15</v>
      </c>
      <c r="EB4" s="40">
        <f>IF(DL4&gt;0,DL4,"")</f>
        <v>14.94</v>
      </c>
      <c r="EC4" s="40">
        <f>IF(SUM(DI4:DL4)-DM4&gt;0,SUM(DI4:DL4)-DM4,"")</f>
        <v>53.839999999999996</v>
      </c>
      <c r="ED4" s="40">
        <f>IF(MAX(DZ4,EC4)&gt;0,MAX(DZ4,EC4),"")</f>
        <v>54.400000000000006</v>
      </c>
      <c r="EE4" s="40">
        <f>IF(DP4&gt;0,DP4,"")</f>
        <v>15</v>
      </c>
      <c r="EF4" s="40">
        <f>IF(DQ4&gt;0,DQ4,"")</f>
        <v>14.86</v>
      </c>
      <c r="EG4" s="40">
        <f>IF(SUM(DN4:DQ4)-DR4&gt;0,SUM(DN4:DQ4)-DR4,"")</f>
        <v>54.66</v>
      </c>
      <c r="EH4" s="40">
        <f>IF(DU4&gt;0,DU4,"")</f>
        <v>3.2</v>
      </c>
      <c r="EI4" s="40">
        <f>IF(DV4&gt;0,DV4,"")</f>
        <v>3.24</v>
      </c>
      <c r="EJ4" s="40">
        <f>IF(SUM(DS4:DV4)-DW4&gt;0,SUM(DS4:DV4)-DW4,"")</f>
        <v>11.44</v>
      </c>
      <c r="EK4" s="40">
        <f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5.9</v>
      </c>
      <c r="FG4" s="11">
        <f>IF(EO4&gt;0,EO4,"")</f>
        <v>7.62</v>
      </c>
      <c r="FH4" s="11">
        <f>IF(SUM(EL4:EO4)-EP4&gt;0,SUM(EL4:EO4)-EP4,"")</f>
        <v>25.720000000000002</v>
      </c>
      <c r="FI4" s="11">
        <f>IF(ES4&gt;0,ES4,"")</f>
        <v>13</v>
      </c>
      <c r="FJ4" s="11">
        <f>IF(ET4&gt;0,ET4,"")</f>
        <v>14.88</v>
      </c>
      <c r="FK4" s="11">
        <f>IF(SUM(EQ4:ET4)-EU4&gt;0,SUM(EQ4:ET4)-EU4,"")</f>
        <v>52.68</v>
      </c>
      <c r="FL4" s="11">
        <f>IF(MAX(FH4,FK4)&gt;0,MAX(FH4,FK4),"")</f>
        <v>52.68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>IF(MJ4&gt;0,MJ4,"")</f>
        <v>14.8</v>
      </c>
      <c r="NC4" s="11">
        <f>IF(MK4&gt;0,MK4,"")</f>
        <v>15.04</v>
      </c>
      <c r="ND4" s="11">
        <f>IF(SUM(MH4:MK4)-ML4&gt;0,SUM(MH4:MK4)-ML4,"")</f>
        <v>54.74</v>
      </c>
      <c r="NE4" s="11">
        <f>IF(MO4&gt;0,MO4,"")</f>
        <v>14.6</v>
      </c>
      <c r="NF4" s="11">
        <f>IF(MP4&gt;0,MP4,"")</f>
        <v>15.34</v>
      </c>
      <c r="NG4" s="11">
        <f>IF(SUM(MM4:MP4)-MQ4&gt;0,SUM(MM4:MP4)-MQ4,"")</f>
        <v>56.34</v>
      </c>
      <c r="NH4" s="11">
        <f>IF(MAX(ND4,NG4)&gt;0,MAX(ND4,NG4),"")</f>
        <v>56.34</v>
      </c>
      <c r="NI4" s="11">
        <f>IF(MT4&gt;0,MT4,"")</f>
        <v>15</v>
      </c>
      <c r="NJ4" s="11">
        <f>IF(MU4&gt;0,MU4,"")</f>
        <v>15.15</v>
      </c>
      <c r="NK4" s="11">
        <f>IF(SUM(MR4:MU4)-MV4&gt;0,SUM(MR4:MU4)-MV4,"")</f>
        <v>56.05</v>
      </c>
      <c r="NL4" s="11">
        <f>IF(MY4&gt;0,MY4,"")</f>
        <v>14.4</v>
      </c>
      <c r="NM4" s="11">
        <f>IF(MZ4&gt;0,MZ4,"")</f>
        <v>15.61</v>
      </c>
      <c r="NN4" s="11">
        <f>IF(SUM(MW4:MZ4)-NA4&gt;0,SUM(MW4:MZ4)-NA4,"")</f>
        <v>55.51</v>
      </c>
      <c r="NO4" s="11">
        <f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>IF(NR4&gt;0,NR4,"")</f>
        <v>14.4</v>
      </c>
      <c r="OK4" s="40">
        <f>IF(NS4&gt;0,NS4,"")</f>
        <v>15.04</v>
      </c>
      <c r="OL4" s="40">
        <f>IF(SUM(NP4:NS4)-NT4&gt;0,SUM(NP4:NS4)-NT4,"")</f>
        <v>54.64</v>
      </c>
      <c r="OM4" s="40">
        <f>IF(NW4&gt;0,NW4,"")</f>
        <v>14.4</v>
      </c>
      <c r="ON4" s="40">
        <f>IF(NX4&gt;0,NX4,"")</f>
        <v>14.96</v>
      </c>
      <c r="OO4" s="40">
        <f>IF(SUM(NU4:NX4)-NY4&gt;0,SUM(NU4:NX4)-NY4,"")</f>
        <v>53.16</v>
      </c>
      <c r="OP4" s="40">
        <f>IF(MAX(OL4,OO4)&gt;0,MAX(OL4,OO4),"")</f>
        <v>54.64</v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15</v>
      </c>
      <c r="OU4" s="40">
        <f>IF(OH4&gt;0,OH4,"")</f>
        <v>15.25</v>
      </c>
      <c r="OV4" s="40">
        <f>IF(SUM(OE4:OH4)-OI4&gt;0,SUM(OE4:OH4)-OI4,"")</f>
        <v>55.65</v>
      </c>
      <c r="OW4" s="40">
        <f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16.75</v>
      </c>
      <c r="WU4" s="26">
        <f>IF($CP4="P",CB4,(CB4+BA4)/2)</f>
        <v>9.0500000000000007</v>
      </c>
      <c r="WV4" s="26">
        <f>IF($CP4="P",CC4,(CC4+BB4)/2)</f>
        <v>14.2</v>
      </c>
      <c r="WW4" s="26">
        <f>IF($CP4="P",CD4,(CD4+BC4)/2)</f>
        <v>14.969999999999999</v>
      </c>
      <c r="WX4" s="26">
        <f>IF($CP4="P",CE4,(CE4+BD4)/2)</f>
        <v>0.1</v>
      </c>
      <c r="WY4" s="26">
        <f>IF($CP4="P",CF4,(CF4+BE4)/2)</f>
        <v>17.149999999999999</v>
      </c>
      <c r="WZ4" s="26">
        <f>IF($CP4="P",CG4,(CG4+BF4)/2)</f>
        <v>9.3000000000000007</v>
      </c>
      <c r="XA4" s="26">
        <f>IF($CP4="P",CH4,(CH4+BG4)/2)</f>
        <v>14.4</v>
      </c>
      <c r="XB4" s="26">
        <f>IF($CP4="P",CI4,(CI4+BH4)/2)</f>
        <v>15.129999999999999</v>
      </c>
      <c r="XC4" s="26">
        <f>IF($CP4="P",CJ4,(CJ4+BI4)/2)</f>
        <v>0</v>
      </c>
      <c r="XD4" s="26">
        <f>IF($CP4="P",CK4,(CK4+BJ4)/2)</f>
        <v>16.95</v>
      </c>
      <c r="XE4" s="26">
        <f>IF($CP4="P",CL4,(CL4+BK4)/2)</f>
        <v>9.25</v>
      </c>
      <c r="XF4" s="26">
        <f>IF($CP4="P",CM4,(CM4+BL4)/2)</f>
        <v>14.5</v>
      </c>
      <c r="XG4" s="26">
        <f>IF($CP4="P",CN4,(CN4+BM4)/2)</f>
        <v>14.95</v>
      </c>
      <c r="XH4" s="26">
        <f>IF($CP4="P",CO4,(CO4+BN4)/2)</f>
        <v>0</v>
      </c>
      <c r="XI4" s="28" t="s">
        <v>53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>SUM(J5:V5)+SUM(J5:T5)*0.0000001+SUM(J5)*0.0000000000001</f>
        <v>245.50502455050542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6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54.37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53.745000000000005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>IF(AA5&gt;0,AA5,"")</f>
        <v>14.2</v>
      </c>
      <c r="AP5" s="38">
        <f>IF(AB5&gt;0,AB5,"")</f>
        <v>14.97</v>
      </c>
      <c r="AQ5" s="40">
        <f>IF(SUM(Y5:AB5)-AC5&gt;0,SUM(Y5:AB5)-AC5,"")</f>
        <v>54.37</v>
      </c>
      <c r="AR5" s="40">
        <f>IF(AF5&gt;0,AF5,"")</f>
        <v>14</v>
      </c>
      <c r="AS5" s="40">
        <f>IF(AG5&gt;0,AG5,"")</f>
        <v>15.01</v>
      </c>
      <c r="AT5" s="40">
        <f>IF(SUM(AD5:AG5)-AH5&gt;0,SUM(AD5:AG5)-AH5,"")</f>
        <v>53.61</v>
      </c>
      <c r="AU5" s="40">
        <f>IF(AQ5="","",MAX(AQ5,AT5))</f>
        <v>54.37</v>
      </c>
      <c r="AV5" s="40">
        <f>IF(AK5&gt;0,AK5,"")</f>
        <v>14.2</v>
      </c>
      <c r="AW5" s="40">
        <f>IF(AL5&gt;0,AL5,"")</f>
        <v>14.57</v>
      </c>
      <c r="AX5" s="40">
        <f>IF(SUM(AI5:AL5)-AM5&gt;0,SUM(AI5:AL5)-AM5,"")</f>
        <v>54.57</v>
      </c>
      <c r="AY5" s="40">
        <f>IF(SUM(AU5,AX5)&gt;0,SUM(AU5,AX5),"")</f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>IF(BB5&gt;0,BB5,"")</f>
        <v>14</v>
      </c>
      <c r="BQ5" s="39">
        <f>IF(BC5&gt;0,BC5,"")</f>
        <v>14.32</v>
      </c>
      <c r="BR5" s="11">
        <f>IF(SUM(AZ5:BC5)-BD5&gt;0,SUM(AZ5:BC5)-BD5,"")</f>
        <v>53.12</v>
      </c>
      <c r="BS5" s="11">
        <f>IF(BG5&gt;0,BG5,"")</f>
        <v>2</v>
      </c>
      <c r="BT5" s="11">
        <f>IF(BH5&gt;0,BH5,"")</f>
        <v>1.59</v>
      </c>
      <c r="BU5" s="11">
        <f>IF(SUM(BE5:BH5)-BI5&gt;0,SUM(BE5:BH5)-BI5,"")</f>
        <v>5.99</v>
      </c>
      <c r="BV5" s="11">
        <f>IF(BR5="","",MAX(BR5,BU5))</f>
        <v>53.12</v>
      </c>
      <c r="BW5" s="11">
        <f>IF(BL5&gt;0,BL5,"")</f>
        <v>3.2</v>
      </c>
      <c r="BX5" s="11">
        <f>IF(BM5&gt;0,BM5,"")</f>
        <v>3.11</v>
      </c>
      <c r="BY5" s="11">
        <f>IF(SUM(BJ5:BM5)-BN5&gt;0,SUM(BJ5:BM5)-BN5,"")</f>
        <v>11.309999999999999</v>
      </c>
      <c r="BZ5" s="11">
        <f>IF(SUM(BV5,BY5)&gt;0,SUM(BV5,BY5),"")</f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>IF(CC5&gt;0,CC5,"")</f>
        <v>14.1</v>
      </c>
      <c r="CR5" s="38">
        <f>IF(CD5&gt;0,CD5,"")</f>
        <v>14.645</v>
      </c>
      <c r="CS5" s="40">
        <f>IF(SUM(CA5:CD5)-CE5&gt;0,SUM(CA5:CD5)-CE5,"")</f>
        <v>53.745000000000005</v>
      </c>
      <c r="CT5" s="40">
        <f>IF(CH5&gt;0,CH5,"")</f>
        <v>8</v>
      </c>
      <c r="CU5" s="40">
        <f>IF(CI5&gt;0,CI5,"")</f>
        <v>8.3000000000000007</v>
      </c>
      <c r="CV5" s="40">
        <f>IF(SUM(CF5:CI5)-CJ5&gt;0,SUM(CF5:CI5)-CJ5,"")</f>
        <v>29.8</v>
      </c>
      <c r="CW5" s="40">
        <f>IF(CS5="","",MAX(CS5,CV5))</f>
        <v>53.745000000000005</v>
      </c>
      <c r="CX5" s="40">
        <f>IF(CM5&gt;0,CM5,"")</f>
        <v>8.6999999999999993</v>
      </c>
      <c r="CY5" s="40">
        <f>IF(CN5&gt;0,CN5,"")</f>
        <v>8.84</v>
      </c>
      <c r="CZ5" s="40">
        <f>IF(SUM(CK5:CN5)-CO5&gt;0,SUM(CK5:CN5)-CO5,"")</f>
        <v>32.94</v>
      </c>
      <c r="DA5" s="40">
        <f>IF(SUM(CW5,CZ5)&gt;0,SUM(CW5,CZ5),"")</f>
        <v>86.685000000000002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4.7</v>
      </c>
      <c r="DY5" s="40">
        <f>IF(DG5&gt;0,DG5,"")</f>
        <v>4.6500000000000004</v>
      </c>
      <c r="DZ5" s="40">
        <f>IF(SUM(DD5:DG5)-DH5&gt;0,SUM(DD5:DG5)-DH5,"")</f>
        <v>16.450000000000003</v>
      </c>
      <c r="EA5" s="40">
        <f>IF(DK5&gt;0,DK5,"")</f>
        <v>4.7</v>
      </c>
      <c r="EB5" s="40">
        <f>IF(DL5&gt;0,DL5,"")</f>
        <v>4.57</v>
      </c>
      <c r="EC5" s="40">
        <f>IF(SUM(DI5:DL5)-DM5&gt;0,SUM(DI5:DL5)-DM5,"")</f>
        <v>16.170000000000002</v>
      </c>
      <c r="ED5" s="40">
        <f>IF(MAX(DZ5,EC5)&gt;0,MAX(DZ5,EC5),"")</f>
        <v>16.450000000000003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14.2</v>
      </c>
      <c r="FG5" s="11">
        <f>IF(EO5&gt;0,EO5,"")</f>
        <v>14.33</v>
      </c>
      <c r="FH5" s="11">
        <f>IF(SUM(EL5:EO5)-EP5&gt;0,SUM(EL5:EO5)-EP5,"")</f>
        <v>52.03</v>
      </c>
      <c r="FI5" s="11">
        <f>IF(ES5&gt;0,ES5,"")</f>
        <v>14.2</v>
      </c>
      <c r="FJ5" s="11">
        <f>IF(ET5&gt;0,ET5,"")</f>
        <v>14.19</v>
      </c>
      <c r="FK5" s="11">
        <f>IF(SUM(EQ5:ET5)-EU5&gt;0,SUM(EQ5:ET5)-EU5,"")</f>
        <v>51.989999999999995</v>
      </c>
      <c r="FL5" s="11">
        <f>IF(MAX(FH5,FK5)&gt;0,MAX(FH5,FK5),"")</f>
        <v>52.03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>IF(FV5&gt;0,FV5,"")</f>
        <v>3.2</v>
      </c>
      <c r="GO5" s="40">
        <f>IF(FW5&gt;0,FW5,"")</f>
        <v>3.18</v>
      </c>
      <c r="GP5" s="40">
        <f>IF(SUM(FT5:FW5)-FX5&gt;0,SUM(FT5:FW5)-FX5,"")</f>
        <v>11.280000000000001</v>
      </c>
      <c r="GQ5" s="40">
        <f>IF(GA5&gt;0,GA5,"")</f>
        <v>12.1</v>
      </c>
      <c r="GR5" s="40">
        <f>IF(GB5&gt;0,GB5,"")</f>
        <v>14.58</v>
      </c>
      <c r="GS5" s="40">
        <f>IF(SUM(FY5:GB5)-GC5&gt;0,SUM(FY5:GB5)-GC5,"")</f>
        <v>51.48</v>
      </c>
      <c r="GT5" s="40">
        <f>IF(MAX(GP5,GS5)&gt;0,MAX(GP5,GS5),"")</f>
        <v>51.48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3.2</v>
      </c>
      <c r="GY5" s="40">
        <f>IF(GL5&gt;0,GL5,"")</f>
        <v>3.21</v>
      </c>
      <c r="GZ5" s="40">
        <f>IF(SUM(GI5:GL5)-GM5&gt;0,SUM(GI5:GL5)-GM5,"")</f>
        <v>11.310000000000002</v>
      </c>
      <c r="HA5" s="40">
        <f>IF(SUM(GT5,GW5,GZ5)&gt;0,SUM(GT5,GW5,GZ5),"")</f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14.2</v>
      </c>
      <c r="KM5" s="11">
        <f>IF(JU5&gt;0,JU5,"")</f>
        <v>14.46</v>
      </c>
      <c r="KN5" s="11">
        <f>IF(SUM(JR5:JU5)-JV5&gt;0,SUM(JR5:JU5)-JV5,"")</f>
        <v>51.559999999999995</v>
      </c>
      <c r="KO5" s="11">
        <f>IF(JY5&gt;0,JY5,"")</f>
        <v>14.2</v>
      </c>
      <c r="KP5" s="11">
        <f>IF(JZ5&gt;0,JZ5,"")</f>
        <v>14.58</v>
      </c>
      <c r="KQ5" s="11">
        <f>IF(SUM(JW5:JZ5)-KA5&gt;0,SUM(JW5:JZ5)-KA5,"")</f>
        <v>52.48</v>
      </c>
      <c r="KR5" s="11">
        <f>IF(MAX(KN5,KQ5)&gt;0,MAX(KN5,KQ5),"")</f>
        <v>52.48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15.75</v>
      </c>
      <c r="WU5" s="26">
        <f>IF($CP5="P",CB5,(CB5+BA5)/2)</f>
        <v>9.25</v>
      </c>
      <c r="WV5" s="26">
        <f>IF($CP5="P",CC5,(CC5+BB5)/2)</f>
        <v>14.1</v>
      </c>
      <c r="WW5" s="26">
        <f>IF($CP5="P",CD5,(CD5+BC5)/2)</f>
        <v>14.645</v>
      </c>
      <c r="WX5" s="26">
        <f>IF($CP5="P",CE5,(CE5+BD5)/2)</f>
        <v>0</v>
      </c>
      <c r="WY5" s="26">
        <f>IF($CP5="P",CF5,(CF5+BE5)/2)</f>
        <v>8.7000000000000011</v>
      </c>
      <c r="WZ5" s="26">
        <f>IF($CP5="P",CG5,(CG5+BF5)/2)</f>
        <v>4.8000000000000007</v>
      </c>
      <c r="XA5" s="26">
        <f>IF($CP5="P",CH5,(CH5+BG5)/2)</f>
        <v>8</v>
      </c>
      <c r="XB5" s="26">
        <f>IF($CP5="P",CI5,(CI5+BH5)/2)</f>
        <v>8.3000000000000007</v>
      </c>
      <c r="XC5" s="26">
        <f>IF($CP5="P",CJ5,(CJ5+BI5)/2)</f>
        <v>0</v>
      </c>
      <c r="XD5" s="26">
        <f>IF($CP5="P",CK5,(CK5+BJ5)/2)</f>
        <v>9.7999999999999989</v>
      </c>
      <c r="XE5" s="26">
        <f>IF($CP5="P",CL5,(CL5+BK5)/2)</f>
        <v>5.6000000000000005</v>
      </c>
      <c r="XF5" s="26">
        <f>IF($CP5="P",CM5,(CM5+BL5)/2)</f>
        <v>8.6999999999999993</v>
      </c>
      <c r="XG5" s="26">
        <f>IF($CP5="P",CN5,(CN5+BM5)/2)</f>
        <v>8.84</v>
      </c>
      <c r="XH5" s="26">
        <f>IF($CP5="P",CO5,(CO5+BN5)/2)</f>
        <v>0</v>
      </c>
      <c r="XI5" s="28" t="s">
        <v>53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241.99002413500531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6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53.019999999999996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52.97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13.8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15.18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0.64000000000000057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>IF(AA6&gt;0,AA6,"")</f>
        <v>2</v>
      </c>
      <c r="AP6" s="38">
        <f>IF(AB6&gt;0,AB6,"")</f>
        <v>1.67</v>
      </c>
      <c r="AQ6" s="40">
        <f>IF(SUM(Y6:AB6)-AC6&gt;0,SUM(Y6:AB6)-AC6,"")</f>
        <v>5.87</v>
      </c>
      <c r="AR6" s="40">
        <f>IF(AF6&gt;0,AF6,"")</f>
        <v>12.1</v>
      </c>
      <c r="AS6" s="40">
        <f>IF(AG6&gt;0,AG6,"")</f>
        <v>15.32</v>
      </c>
      <c r="AT6" s="40">
        <f>IF(SUM(AD6:AG6)-AH6&gt;0,SUM(AD6:AG6)-AH6,"")</f>
        <v>53.019999999999996</v>
      </c>
      <c r="AU6" s="40">
        <f>IF(AQ6="","",MAX(AQ6,AT6))</f>
        <v>53.019999999999996</v>
      </c>
      <c r="AV6" s="40">
        <f>IF(AK6&gt;0,AK6,"")</f>
        <v>11.8</v>
      </c>
      <c r="AW6" s="40">
        <f>IF(AL6&gt;0,AL6,"")</f>
        <v>15.23</v>
      </c>
      <c r="AX6" s="40">
        <f>IF(SUM(AI6:AL6)-AM6&gt;0,SUM(AI6:AL6)-AM6,"")</f>
        <v>52.629999999999995</v>
      </c>
      <c r="AY6" s="40">
        <f>IF(SUM(AU6,AX6)&gt;0,SUM(AU6,AX6),"")</f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>IF(BB6&gt;0,BB6,"")</f>
        <v>3.2</v>
      </c>
      <c r="BQ6" s="39">
        <f>IF(BC6&gt;0,BC6,"")</f>
        <v>3.31</v>
      </c>
      <c r="BR6" s="11">
        <f>IF(SUM(AZ6:BC6)-BD6&gt;0,SUM(AZ6:BC6)-BD6,"")</f>
        <v>11.410000000000002</v>
      </c>
      <c r="BS6" s="11">
        <f>IF(BG6&gt;0,BG6,"")</f>
        <v>13.8</v>
      </c>
      <c r="BT6" s="11">
        <f>IF(BH6&gt;0,BH6,"")</f>
        <v>14.72</v>
      </c>
      <c r="BU6" s="11">
        <f>IF(SUM(BE6:BH6)-BI6&gt;0,SUM(BE6:BH6)-BI6,"")</f>
        <v>52.92</v>
      </c>
      <c r="BV6" s="11">
        <f>IF(BR6="","",MAX(BR6,BU6))</f>
        <v>52.92</v>
      </c>
      <c r="BW6" s="11">
        <f>IF(BL6&gt;0,BL6,"")</f>
        <v>13.8</v>
      </c>
      <c r="BX6" s="11">
        <f>IF(BM6&gt;0,BM6,"")</f>
        <v>14.56</v>
      </c>
      <c r="BY6" s="11">
        <f>IF(SUM(BJ6:BM6)-BN6&gt;0,SUM(BJ6:BM6)-BN6,"")</f>
        <v>53.460000000000008</v>
      </c>
      <c r="BZ6" s="11">
        <f>IF(SUM(BV6,BY6)&gt;0,SUM(BV6,BY6),"")</f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>IF(CC6&gt;0,CC6,"")</f>
        <v>2.6</v>
      </c>
      <c r="CR6" s="38">
        <f>IF(CD6&gt;0,CD6,"")</f>
        <v>2.4900000000000002</v>
      </c>
      <c r="CS6" s="40">
        <f>IF(SUM(CA6:CD6)-CE6&gt;0,SUM(CA6:CD6)-CE6,"")</f>
        <v>8.64</v>
      </c>
      <c r="CT6" s="40">
        <f>IF(CH6&gt;0,CH6,"")</f>
        <v>12.95</v>
      </c>
      <c r="CU6" s="40">
        <f>IF(CI6&gt;0,CI6,"")</f>
        <v>15.02</v>
      </c>
      <c r="CV6" s="40">
        <f>IF(SUM(CF6:CI6)-CJ6&gt;0,SUM(CF6:CI6)-CJ6,"")</f>
        <v>52.97</v>
      </c>
      <c r="CW6" s="40">
        <f>IF(CS6="","",MAX(CS6,CV6))</f>
        <v>52.97</v>
      </c>
      <c r="CX6" s="40">
        <f>IF(CM6&gt;0,CM6,"")</f>
        <v>12.8</v>
      </c>
      <c r="CY6" s="40">
        <f>IF(CN6&gt;0,CN6,"")</f>
        <v>14.895</v>
      </c>
      <c r="CZ6" s="40">
        <f>IF(SUM(CK6:CN6)-CO6&gt;0,SUM(CK6:CN6)-CO6,"")</f>
        <v>53.044999999999995</v>
      </c>
      <c r="DA6" s="40">
        <f>IF(SUM(CW6,CZ6)&gt;0,SUM(CW6,CZ6),"")</f>
        <v>106.01499999999999</v>
      </c>
      <c r="DB6" s="51">
        <f>IF(MAX(ED6,FL6,GT6,IB6,JJ6,KR6,LZ6,NH6,OP6,PX6,RF6,SN6,TV6,VD6,WWL6)-IF(N6="",0,N6)&gt;0.001,MAX(ED6,FL6,GT6,IB6,JJ6,KR6,LZ6,NH6,OP6,PX6,RF6,SN6,TV6,VD6,WL6)-IF(N6="",0,N6),"")</f>
        <v>0.64000000000000057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</v>
      </c>
      <c r="DY6" s="40">
        <f>IF(DG6&gt;0,DG6,"")</f>
        <v>15.1</v>
      </c>
      <c r="DZ6" s="40">
        <f>IF(SUM(DD6:DG6)-DH6&gt;0,SUM(DD6:DG6)-DH6,"")</f>
        <v>52.800000000000004</v>
      </c>
      <c r="EA6" s="40">
        <f>IF(DK6&gt;0,DK6,"")</f>
        <v>10.3</v>
      </c>
      <c r="EB6" s="40">
        <f>IF(DL6&gt;0,DL6,"")</f>
        <v>15.22</v>
      </c>
      <c r="EC6" s="40">
        <f>IF(SUM(DI6:DL6)-DM6&gt;0,SUM(DI6:DL6)-DM6,"")</f>
        <v>49.72</v>
      </c>
      <c r="ED6" s="40">
        <f>IF(MAX(DZ6,EC6)&gt;0,MAX(DZ6,EC6),"")</f>
        <v>52.800000000000004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>IF(EN6&gt;0,EN6,"")</f>
        <v>13.8</v>
      </c>
      <c r="FG6" s="11">
        <f>IF(EO6&gt;0,EO6,"")</f>
        <v>15.16</v>
      </c>
      <c r="FH6" s="11">
        <f>IF(SUM(EL6:EO6)-EP6&gt;0,SUM(EL6:EO6)-EP6,"")</f>
        <v>53.56</v>
      </c>
      <c r="FI6" s="11">
        <f>IF(ES6&gt;0,ES6,"")</f>
        <v>11.9</v>
      </c>
      <c r="FJ6" s="11">
        <f>IF(ET6&gt;0,ET6,"")</f>
        <v>15.04</v>
      </c>
      <c r="FK6" s="11">
        <f>IF(SUM(EQ6:ET6)-EU6&gt;0,SUM(EQ6:ET6)-EU6,"")</f>
        <v>50.14</v>
      </c>
      <c r="FL6" s="11">
        <f>IF(MAX(FH6,FK6)&gt;0,MAX(FH6,FK6),"")</f>
        <v>53.56</v>
      </c>
      <c r="FM6" s="11">
        <f>IF(EX6&gt;0,EX6,"")</f>
        <v>12.8</v>
      </c>
      <c r="FN6" s="11">
        <f>IF(EY6&gt;0,EY6,"")</f>
        <v>15.11</v>
      </c>
      <c r="FO6" s="11">
        <f>IF(SUM(EV6:EY6)-EZ6&gt;0,SUM(EV6:EY6)-EZ6,"")</f>
        <v>51.71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1.69</v>
      </c>
      <c r="ND6" s="11">
        <f>IF(SUM(MH6:MK6)-ML6&gt;0,SUM(MH6:MK6)-ML6,"")</f>
        <v>6.2899999999999991</v>
      </c>
      <c r="NE6" s="11">
        <f>IF(MO6&gt;0,MO6,"")</f>
        <v>13.6</v>
      </c>
      <c r="NF6" s="11">
        <f>IF(MP6&gt;0,MP6,"")</f>
        <v>15.18</v>
      </c>
      <c r="NG6" s="11">
        <f>IF(SUM(MM6:MP6)-MQ6&gt;0,SUM(MM6:MP6)-MQ6,"")</f>
        <v>53.38</v>
      </c>
      <c r="NH6" s="11">
        <f>IF(MAX(ND6,NG6)&gt;0,MAX(ND6,NG6),"")</f>
        <v>53.38</v>
      </c>
      <c r="NI6" s="11">
        <f>IF(MT6&gt;0,MT6,"")</f>
        <v>12</v>
      </c>
      <c r="NJ6" s="11">
        <f>IF(MU6&gt;0,MU6,"")</f>
        <v>15.06</v>
      </c>
      <c r="NK6" s="11">
        <f>IF(SUM(MR6:MU6)-MV6&gt;0,SUM(MR6:MU6)-MV6,"")</f>
        <v>51.46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2.2999999999999998</v>
      </c>
      <c r="WU6" s="26">
        <f>IF($CP6="P",CB6,(CB6+BA6)/2)</f>
        <v>1.35</v>
      </c>
      <c r="WV6" s="26">
        <f>IF($CP6="P",CC6,(CC6+BB6)/2)</f>
        <v>2.6</v>
      </c>
      <c r="WW6" s="26">
        <f>IF($CP6="P",CD6,(CD6+BC6)/2)</f>
        <v>2.4900000000000002</v>
      </c>
      <c r="WX6" s="26">
        <f>IF($CP6="P",CE6,(CE6+BD6)/2)</f>
        <v>0.1</v>
      </c>
      <c r="WY6" s="26">
        <f>IF($CP6="P",CF6,(CF6+BE6)/2)</f>
        <v>15.85</v>
      </c>
      <c r="WZ6" s="26">
        <f>IF($CP6="P",CG6,(CG6+BF6)/2)</f>
        <v>9.1499999999999986</v>
      </c>
      <c r="XA6" s="26">
        <f>IF($CP6="P",CH6,(CH6+BG6)/2)</f>
        <v>12.95</v>
      </c>
      <c r="XB6" s="26">
        <f>IF($CP6="P",CI6,(CI6+BH6)/2)</f>
        <v>15.02</v>
      </c>
      <c r="XC6" s="26">
        <f>IF($CP6="P",CJ6,(CJ6+BI6)/2)</f>
        <v>0</v>
      </c>
      <c r="XD6" s="26">
        <f>IF($CP6="P",CK6,(CK6+BJ6)/2)</f>
        <v>16.5</v>
      </c>
      <c r="XE6" s="26">
        <f>IF($CP6="P",CL6,(CL6+BK6)/2)</f>
        <v>8.9499999999999993</v>
      </c>
      <c r="XF6" s="26">
        <f>IF($CP6="P",CM6,(CM6+BL6)/2)</f>
        <v>12.8</v>
      </c>
      <c r="XG6" s="26">
        <f>IF($CP6="P",CN6,(CN6+BM6)/2)</f>
        <v>14.895</v>
      </c>
      <c r="XH6" s="26">
        <f>IF($CP6="P",CO6,(CO6+BN6)/2)</f>
        <v>0.1</v>
      </c>
      <c r="XI6" s="28" t="s">
        <v>53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>SUM(J7:V7)+SUM(J7:T7)*0.0000001+SUM(J7)*0.0000000000001</f>
        <v>239.83002363300534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6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49.669999999999995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3.5000000000000071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>IF(AA7&gt;0,AA7,"")</f>
        <v>4.7</v>
      </c>
      <c r="AP7" s="38">
        <f>IF(AB7&gt;0,AB7,"")</f>
        <v>4.54</v>
      </c>
      <c r="AQ7" s="40">
        <f>IF(SUM(Y7:AB7)-AC7&gt;0,SUM(Y7:AB7)-AC7,"")</f>
        <v>15.84</v>
      </c>
      <c r="AR7" s="40">
        <f>IF(AF7&gt;0,AF7,"")</f>
        <v>12.8</v>
      </c>
      <c r="AS7" s="40">
        <f>IF(AG7&gt;0,AG7,"")</f>
        <v>14.37</v>
      </c>
      <c r="AT7" s="40">
        <f>IF(SUM(AD7:AG7)-AH7&gt;0,SUM(AD7:AG7)-AH7,"")</f>
        <v>46.27</v>
      </c>
      <c r="AU7" s="40">
        <f>IF(AQ7="","",MAX(AQ7,AT7))</f>
        <v>46.27</v>
      </c>
      <c r="AV7" s="40">
        <f>IF(AK7&gt;0,AK7,"")</f>
        <v>14</v>
      </c>
      <c r="AW7" s="40">
        <f>IF(AL7&gt;0,AL7,"")</f>
        <v>14.93</v>
      </c>
      <c r="AX7" s="40">
        <f>IF(SUM(AI7:AL7)-AM7&gt;0,SUM(AI7:AL7)-AM7,"")</f>
        <v>51.83</v>
      </c>
      <c r="AY7" s="40">
        <f>IF(SUM(AU7,AX7)&gt;0,SUM(AU7,AX7),"")</f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>IF(BB7&gt;0,BB7,"")</f>
        <v>13.8</v>
      </c>
      <c r="BQ7" s="39">
        <f>IF(BC7&gt;0,BC7,"")</f>
        <v>14.79</v>
      </c>
      <c r="BR7" s="11">
        <f>IF(SUM(AZ7:BC7)-BD7&gt;0,SUM(AZ7:BC7)-BD7,"")</f>
        <v>52.29</v>
      </c>
      <c r="BS7" s="11">
        <f>IF(BG7&gt;0,BG7,"")</f>
        <v>13.8</v>
      </c>
      <c r="BT7" s="11">
        <f>IF(BH7&gt;0,BH7,"")</f>
        <v>14.87</v>
      </c>
      <c r="BU7" s="11">
        <f>IF(SUM(BE7:BH7)-BI7&gt;0,SUM(BE7:BH7)-BI7,"")</f>
        <v>53.07</v>
      </c>
      <c r="BV7" s="11">
        <f>IF(BR7="","",MAX(BR7,BU7))</f>
        <v>53.07</v>
      </c>
      <c r="BW7" s="11">
        <f>IF(BL7&gt;0,BL7,"")</f>
        <v>7.2</v>
      </c>
      <c r="BX7" s="11">
        <f>IF(BM7&gt;0,BM7,"")</f>
        <v>7.7</v>
      </c>
      <c r="BY7" s="11">
        <f>IF(SUM(BJ7:BM7)-BN7&gt;0,SUM(BJ7:BM7)-BN7,"")</f>
        <v>26.7</v>
      </c>
      <c r="BZ7" s="11">
        <f>IF(SUM(BV7,BY7)&gt;0,SUM(BV7,BY7),"")</f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>IF(CC7&gt;0,CC7,"")</f>
        <v>9.25</v>
      </c>
      <c r="CR7" s="38">
        <f>IF(CD7&gt;0,CD7,"")</f>
        <v>9.6649999999999991</v>
      </c>
      <c r="CS7" s="40">
        <f>IF(SUM(CA7:CD7)-CE7&gt;0,SUM(CA7:CD7)-CE7,"")</f>
        <v>34.064999999999998</v>
      </c>
      <c r="CT7" s="40">
        <f>IF(CH7&gt;0,CH7,"")</f>
        <v>13.3</v>
      </c>
      <c r="CU7" s="40">
        <f>IF(CI7&gt;0,CI7,"")</f>
        <v>14.62</v>
      </c>
      <c r="CV7" s="40">
        <f>IF(SUM(CF7:CI7)-CJ7&gt;0,SUM(CF7:CI7)-CJ7,"")</f>
        <v>49.669999999999995</v>
      </c>
      <c r="CW7" s="40">
        <f>IF(CS7="","",MAX(CS7,CV7))</f>
        <v>49.669999999999995</v>
      </c>
      <c r="CX7" s="40">
        <f>IF(CM7&gt;0,CM7,"")</f>
        <v>10.6</v>
      </c>
      <c r="CY7" s="40">
        <f>IF(CN7&gt;0,CN7,"")</f>
        <v>11.315</v>
      </c>
      <c r="CZ7" s="40">
        <f>IF(SUM(CK7:CN7)-CO7&gt;0,SUM(CK7:CN7)-CO7,"")</f>
        <v>39.265000000000001</v>
      </c>
      <c r="DA7" s="40">
        <f>IF(SUM(CW7,CZ7)&gt;0,SUM(CW7,CZ7),"")</f>
        <v>88.935000000000002</v>
      </c>
      <c r="DB7" s="51">
        <f>IF(MAX(ED7,FL7,GT7,IB7,JJ7,KR7,LZ7,NH7,OP7,PX7,RF7,SN7,TV7,VD7,WWL7)-IF(N7="",0,N7)&gt;0.001,MAX(ED7,FL7,GT7,IB7,JJ7,KR7,LZ7,NH7,OP7,PX7,RF7,SN7,TV7,VD7,WL7)-IF(N7="",0,N7),"")</f>
        <v>3.5000000000000071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>IF(HD7&gt;0,HD7,"")</f>
        <v>13.8</v>
      </c>
      <c r="HW7" s="11">
        <f>IF(HE7&gt;0,HE7,"")</f>
        <v>14.65</v>
      </c>
      <c r="HX7" s="11">
        <f>IF(SUM(HB7:HE7)-HF7&gt;0,SUM(HB7:HE7)-HF7,"")</f>
        <v>50.85</v>
      </c>
      <c r="HY7" s="11">
        <f>IF(HI7&gt;0,HI7,"")</f>
        <v>13.8</v>
      </c>
      <c r="HZ7" s="11">
        <f>IF(HJ7&gt;0,HJ7,"")</f>
        <v>14.65</v>
      </c>
      <c r="IA7" s="11">
        <f>IF(SUM(HG7:HJ7)-HK7&gt;0,SUM(HG7:HJ7)-HK7,"")</f>
        <v>51.050000000000004</v>
      </c>
      <c r="IB7" s="11">
        <f>IF(MAX(HX7,IA7)&gt;0,MAX(HX7,IA7),"")</f>
        <v>51.050000000000004</v>
      </c>
      <c r="IC7" s="11">
        <f>IF(HN7&gt;0,HN7,"")</f>
        <v>12.8</v>
      </c>
      <c r="ID7" s="11">
        <f>IF(HO7&gt;0,HO7,"")</f>
        <v>14.77</v>
      </c>
      <c r="IE7" s="11">
        <f>IF(SUM(HL7:HO7)-HP7&gt;0,SUM(HL7:HO7)-HP7,"")</f>
        <v>50.36999999999999</v>
      </c>
      <c r="IF7" s="11">
        <f>IF(HS7&gt;0,HS7,"")</f>
        <v>13.8</v>
      </c>
      <c r="IG7" s="11">
        <f>IF(HT7&gt;0,HT7,"")</f>
        <v>14.69</v>
      </c>
      <c r="IH7" s="11">
        <f>IF(SUM(HQ7:HT7)-HU7&gt;0,SUM(HQ7:HT7)-HU7,"")</f>
        <v>51.19</v>
      </c>
      <c r="II7" s="11">
        <f>IF(SUM(IB7,IE7,IH7)&gt;0,SUM(IB7,IE7,IH7),"")</f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>IF(IL7&gt;0,IL7,"")</f>
        <v>2</v>
      </c>
      <c r="JE7" s="40">
        <f>IF(IM7&gt;0,IM7,"")</f>
        <v>1.58</v>
      </c>
      <c r="JF7" s="40">
        <f>IF(SUM(IJ7:IM7)-IN7&gt;0,SUM(IJ7:IM7)-IN7,"")</f>
        <v>5.78</v>
      </c>
      <c r="JG7" s="40">
        <f>IF(IQ7&gt;0,IQ7,"")</f>
        <v>13.8</v>
      </c>
      <c r="JH7" s="40">
        <f>IF(IR7&gt;0,IR7,"")</f>
        <v>14.68</v>
      </c>
      <c r="JI7" s="40">
        <f>IF(SUM(IO7:IR7)-IS7&gt;0,SUM(IO7:IR7)-IS7,"")</f>
        <v>51.580000000000005</v>
      </c>
      <c r="JJ7" s="40">
        <f>IF(MAX(JF7,JI7)&gt;0,MAX(JF7,JI7),"")</f>
        <v>51.580000000000005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7.4</v>
      </c>
      <c r="JO7" s="40">
        <f>IF(JB7&gt;0,JB7,"")</f>
        <v>7.61</v>
      </c>
      <c r="JP7" s="40">
        <f>IF(SUM(IY7:JB7)-JC7&gt;0,SUM(IY7:JB7)-JC7,"")</f>
        <v>26.11</v>
      </c>
      <c r="JQ7" s="40">
        <f>IF(SUM(JJ7,JM7,JP7)&gt;0,SUM(JJ7,JM7,JP7),"")</f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>IF(MJ7&gt;0,MJ7,"")</f>
        <v>13.8</v>
      </c>
      <c r="NC7" s="11">
        <f>IF(MK7&gt;0,MK7,"")</f>
        <v>15.47</v>
      </c>
      <c r="ND7" s="11">
        <f>IF(SUM(MH7:MK7)-ML7&gt;0,SUM(MH7:MK7)-ML7,"")</f>
        <v>53.17</v>
      </c>
      <c r="NE7" s="11">
        <f>IF(MO7&gt;0,MO7,"")</f>
        <v>13.8</v>
      </c>
      <c r="NF7" s="11">
        <f>IF(MP7&gt;0,MP7,"")</f>
        <v>15.23</v>
      </c>
      <c r="NG7" s="11">
        <f>IF(SUM(MM7:MP7)-MQ7&gt;0,SUM(MM7:MP7)-MQ7,"")</f>
        <v>52.63000000000001</v>
      </c>
      <c r="NH7" s="11">
        <f>IF(MAX(ND7,NG7)&gt;0,MAX(ND7,NG7),"")</f>
        <v>53.17</v>
      </c>
      <c r="NI7" s="11">
        <f>IF(MT7&gt;0,MT7,"")</f>
        <v>13.8</v>
      </c>
      <c r="NJ7" s="11">
        <f>IF(MU7&gt;0,MU7,"")</f>
        <v>15.31</v>
      </c>
      <c r="NK7" s="11">
        <f>IF(SUM(MR7:MU7)-MV7&gt;0,SUM(MR7:MU7)-MV7,"")</f>
        <v>53.710000000000008</v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9.3999999999999986</v>
      </c>
      <c r="WU7" s="26">
        <f>IF($CP7="P",CB7,(CB7+BA7)/2)</f>
        <v>5.75</v>
      </c>
      <c r="WV7" s="26">
        <f>IF($CP7="P",CC7,(CC7+BB7)/2)</f>
        <v>9.25</v>
      </c>
      <c r="WW7" s="26">
        <f>IF($CP7="P",CD7,(CD7+BC7)/2)</f>
        <v>9.6649999999999991</v>
      </c>
      <c r="WX7" s="26">
        <f>IF($CP7="P",CE7,(CE7+BD7)/2)</f>
        <v>0</v>
      </c>
      <c r="WY7" s="26">
        <f>IF($CP7="P",CF7,(CF7+BE7)/2)</f>
        <v>12.45</v>
      </c>
      <c r="WZ7" s="26">
        <f>IF($CP7="P",CG7,(CG7+BF7)/2)</f>
        <v>9.3000000000000007</v>
      </c>
      <c r="XA7" s="26">
        <f>IF($CP7="P",CH7,(CH7+BG7)/2)</f>
        <v>13.3</v>
      </c>
      <c r="XB7" s="26">
        <f>IF($CP7="P",CI7,(CI7+BH7)/2)</f>
        <v>14.62</v>
      </c>
      <c r="XC7" s="26">
        <f>IF($CP7="P",CJ7,(CJ7+BI7)/2)</f>
        <v>0</v>
      </c>
      <c r="XD7" s="26">
        <f>IF($CP7="P",CK7,(CK7+BJ7)/2)</f>
        <v>10.5</v>
      </c>
      <c r="XE7" s="26">
        <f>IF($CP7="P",CL7,(CL7+BK7)/2)</f>
        <v>6.85</v>
      </c>
      <c r="XF7" s="26">
        <f>IF($CP7="P",CM7,(CM7+BL7)/2)</f>
        <v>10.6</v>
      </c>
      <c r="XG7" s="26">
        <f>IF($CP7="P",CN7,(CN7+BM7)/2)</f>
        <v>11.315</v>
      </c>
      <c r="XH7" s="26">
        <f>IF($CP7="P",CO7,(CO7+BN7)/2)</f>
        <v>0</v>
      </c>
      <c r="XI7" s="28" t="s">
        <v>53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238.63002366800526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6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>IF(AA8&gt;0,AA8,"")</f>
        <v>13.6</v>
      </c>
      <c r="AP8" s="38">
        <f>IF(AB8&gt;0,AB8,"")</f>
        <v>14.59</v>
      </c>
      <c r="AQ8" s="40">
        <f>IF(SUM(Y8:AB8)-AC8&gt;0,SUM(Y8:AB8)-AC8,"")</f>
        <v>51.89</v>
      </c>
      <c r="AR8" s="40">
        <f>IF(AF8&gt;0,AF8,"")</f>
        <v>13.6</v>
      </c>
      <c r="AS8" s="40">
        <f>IF(AG8&gt;0,AG8,"")</f>
        <v>14.94</v>
      </c>
      <c r="AT8" s="40">
        <f>IF(SUM(AD8:AG8)-AH8&gt;0,SUM(AD8:AG8)-AH8,"")</f>
        <v>53.14</v>
      </c>
      <c r="AU8" s="40">
        <f>IF(AQ8="","",MAX(AQ8,AT8))</f>
        <v>53.14</v>
      </c>
      <c r="AV8" s="40">
        <f>IF(AK8&gt;0,AK8,"")</f>
        <v>12</v>
      </c>
      <c r="AW8" s="40">
        <f>IF(AL8&gt;0,AL8,"")</f>
        <v>13.56</v>
      </c>
      <c r="AX8" s="40">
        <f>IF(SUM(AI8:AL8)-AM8&gt;0,SUM(AI8:AL8)-AM8,"")</f>
        <v>47.56</v>
      </c>
      <c r="AY8" s="40">
        <f>IF(SUM(AU8,AX8)&gt;0,SUM(AU8,AX8),"")</f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>IF(BB8&gt;0,BB8,"")</f>
        <v>12.2</v>
      </c>
      <c r="BQ8" s="39">
        <f>IF(BC8&gt;0,BC8,"")</f>
        <v>14.44</v>
      </c>
      <c r="BR8" s="11">
        <f>IF(SUM(AZ8:BC8)-BD8&gt;0,SUM(AZ8:BC8)-BD8,"")</f>
        <v>50.239999999999995</v>
      </c>
      <c r="BS8" s="11">
        <f>IF(BG8&gt;0,BG8,"")</f>
        <v>11.9</v>
      </c>
      <c r="BT8" s="11">
        <f>IF(BH8&gt;0,BH8,"")</f>
        <v>14.48</v>
      </c>
      <c r="BU8" s="11">
        <f>IF(SUM(BE8:BH8)-BI8&gt;0,SUM(BE8:BH8)-BI8,"")</f>
        <v>49.78</v>
      </c>
      <c r="BV8" s="11">
        <f>IF(BR8="","",MAX(BR8,BU8))</f>
        <v>50.239999999999995</v>
      </c>
      <c r="BW8" s="11">
        <f>IF(BL8&gt;0,BL8,"")</f>
        <v>9.5</v>
      </c>
      <c r="BX8" s="11">
        <f>IF(BM8&gt;0,BM8,"")</f>
        <v>10.35</v>
      </c>
      <c r="BY8" s="11">
        <f>IF(SUM(BJ8:BM8)-BN8&gt;0,SUM(BJ8:BM8)-BN8,"")</f>
        <v>36.65</v>
      </c>
      <c r="BZ8" s="11">
        <f>IF(SUM(BV8,BY8)&gt;0,SUM(BV8,BY8),"")</f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>IF(CC8&gt;0,CC8,"")</f>
        <v>12.5</v>
      </c>
      <c r="CR8" s="38">
        <f>IF(CD8&gt;0,CD8,"")</f>
        <v>15.25</v>
      </c>
      <c r="CS8" s="40">
        <f>IF(SUM(CA8:CD8)-CE8&gt;0,SUM(CA8:CD8)-CE8,"")</f>
        <v>52.15</v>
      </c>
      <c r="CT8" s="40">
        <f>IF(CH8&gt;0,CH8,"")</f>
        <v>13.2</v>
      </c>
      <c r="CU8" s="40">
        <f>IF(CI8&gt;0,CI8,"")</f>
        <v>14.95</v>
      </c>
      <c r="CV8" s="40">
        <f>IF(SUM(CF8:CI8)-CJ8&gt;0,SUM(CF8:CI8)-CJ8,"")</f>
        <v>52.05</v>
      </c>
      <c r="CW8" s="40">
        <f>IF(CS8="","",MAX(CS8,CV8))</f>
        <v>52.15</v>
      </c>
      <c r="CX8" s="40">
        <f>IF(CM8&gt;0,CM8,"")</f>
        <v>11.6</v>
      </c>
      <c r="CY8" s="40">
        <f>IF(CN8&gt;0,CN8,"")</f>
        <v>14.79</v>
      </c>
      <c r="CZ8" s="40">
        <f>IF(SUM(CK8:CN8)-CO8&gt;0,SUM(CK8:CN8)-CO8,"")</f>
        <v>50.39</v>
      </c>
      <c r="DA8" s="40">
        <f>IF(SUM(CW8,CZ8)&gt;0,SUM(CW8,CZ8),"")</f>
        <v>102.53999999999999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</v>
      </c>
      <c r="DY8" s="40">
        <f>IF(DG8&gt;0,DG8,"")</f>
        <v>14.16</v>
      </c>
      <c r="DZ8" s="40">
        <f>IF(SUM(DD8:DG8)-DH8&gt;0,SUM(DD8:DG8)-DH8,"")</f>
        <v>50.16</v>
      </c>
      <c r="EA8" s="40">
        <f>IF(DK8&gt;0,DK8,"")</f>
        <v>7.7</v>
      </c>
      <c r="EB8" s="40">
        <f>IF(DL8&gt;0,DL8,"")</f>
        <v>8.7200000000000006</v>
      </c>
      <c r="EC8" s="40">
        <f>IF(SUM(DI8:DL8)-DM8&gt;0,SUM(DI8:DL8)-DM8,"")</f>
        <v>28.82</v>
      </c>
      <c r="ED8" s="40">
        <f>IF(MAX(DZ8,EC8)&gt;0,MAX(DZ8,EC8),"")</f>
        <v>50.16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>IF(FV8&gt;0,FV8,"")</f>
        <v>13.6</v>
      </c>
      <c r="GO8" s="40">
        <f>IF(FW8&gt;0,FW8,"")</f>
        <v>14.34</v>
      </c>
      <c r="GP8" s="40">
        <f>IF(SUM(FT8:FW8)-FX8&gt;0,SUM(FT8:FW8)-FX8,"")</f>
        <v>51.44</v>
      </c>
      <c r="GQ8" s="40">
        <f>IF(GA8&gt;0,GA8,"")</f>
        <v>2</v>
      </c>
      <c r="GR8" s="40">
        <f>IF(GB8&gt;0,GB8,"")</f>
        <v>1.61</v>
      </c>
      <c r="GS8" s="40">
        <f>IF(SUM(FY8:GB8)-GC8&gt;0,SUM(FY8:GB8)-GC8,"")</f>
        <v>5.61</v>
      </c>
      <c r="GT8" s="40">
        <f>IF(MAX(GP8,GS8)&gt;0,MAX(GP8,GS8),"")</f>
        <v>51.44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>
        <f>IF(GK8&gt;0,GK8,"")</f>
        <v>13.6</v>
      </c>
      <c r="GY8" s="40">
        <f>IF(GL8&gt;0,GL8,"")</f>
        <v>14.74</v>
      </c>
      <c r="GZ8" s="40">
        <f>IF(SUM(GI8:GL8)-GM8&gt;0,SUM(GI8:GL8)-GM8,"")</f>
        <v>52.34</v>
      </c>
      <c r="HA8" s="40">
        <f>IF(SUM(GT8,GW8,GZ8)&gt;0,SUM(GT8,GW8,GZ8),"")</f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15.25</v>
      </c>
      <c r="WU8" s="26">
        <f>IF($CP8="P",CB8,(CB8+BA8)/2)</f>
        <v>8.75</v>
      </c>
      <c r="WV8" s="26">
        <f>IF($CP8="P",CC8,(CC8+BB8)/2)</f>
        <v>12.35</v>
      </c>
      <c r="WW8" s="26">
        <f>IF($CP8="P",CD8,(CD8+BC8)/2)</f>
        <v>14.844999999999999</v>
      </c>
      <c r="WX8" s="26">
        <f>IF($CP8="P",CE8,(CE8+BD8)/2)</f>
        <v>0</v>
      </c>
      <c r="WY8" s="26">
        <f>IF($CP8="P",CF8,(CF8+BE8)/2)</f>
        <v>14.7</v>
      </c>
      <c r="WZ8" s="26">
        <f>IF($CP8="P",CG8,(CG8+BF8)/2)</f>
        <v>9.0500000000000007</v>
      </c>
      <c r="XA8" s="26">
        <f>IF($CP8="P",CH8,(CH8+BG8)/2)</f>
        <v>12.55</v>
      </c>
      <c r="XB8" s="26">
        <f>IF($CP8="P",CI8,(CI8+BH8)/2)</f>
        <v>14.715</v>
      </c>
      <c r="XC8" s="26">
        <f>IF($CP8="P",CJ8,(CJ8+BI8)/2)</f>
        <v>0.1</v>
      </c>
      <c r="XD8" s="26">
        <f>IF($CP8="P",CK8,(CK8+BJ8)/2)</f>
        <v>13.05</v>
      </c>
      <c r="XE8" s="26">
        <f>IF($CP8="P",CL8,(CL8+BK8)/2)</f>
        <v>7.35</v>
      </c>
      <c r="XF8" s="26">
        <f>IF($CP8="P",CM8,(CM8+BL8)/2)</f>
        <v>10.55</v>
      </c>
      <c r="XG8" s="26">
        <f>IF($CP8="P",CN8,(CN8+BM8)/2)</f>
        <v>12.57</v>
      </c>
      <c r="XH8" s="26">
        <f>IF($CP8="P",CO8,(CO8+BN8)/2)</f>
        <v>0</v>
      </c>
      <c r="XI8" s="28" t="s">
        <v>53</v>
      </c>
      <c r="XJ8" s="11">
        <f>IF(WV8&gt;0,WV8,"")</f>
        <v>12.35</v>
      </c>
      <c r="XK8" s="11">
        <f>IF(WW8&gt;0,WW8,"")</f>
        <v>14.844999999999999</v>
      </c>
      <c r="XL8" s="11">
        <f>IF(SUM(WT8:WW8)-WX8&gt;0,SUM(WT8:WW8)-WX8,"")</f>
        <v>51.195</v>
      </c>
      <c r="XM8" s="11">
        <f>IF(XA8&gt;0,XA8,"")</f>
        <v>12.55</v>
      </c>
      <c r="XN8" s="11">
        <f>IF(XB8&gt;0,XB8,"")</f>
        <v>14.715</v>
      </c>
      <c r="XO8" s="11">
        <f>IF(SUM(WY8:XB8)-XC8&gt;0,SUM(WY8:XB8)-XC8,"")</f>
        <v>50.914999999999999</v>
      </c>
      <c r="XP8" s="11">
        <f>IF(MAX(XL8,XO8)&gt;0,MAX(XL8,XO8),"")</f>
        <v>51.195</v>
      </c>
      <c r="XQ8" s="11">
        <f>IF(XF8&gt;0,XF8,"")</f>
        <v>10.55</v>
      </c>
      <c r="XR8" s="11">
        <f>IF(XG8&gt;0,XG8,"")</f>
        <v>12.57</v>
      </c>
      <c r="XS8" s="11">
        <f>IF(SUM(XD8:XG8)-XH8&gt;0,SUM(XD8:XG8)-XH8,"")</f>
        <v>43.519999999999996</v>
      </c>
      <c r="XT8" s="11">
        <f>IF(SUM(XP8,XS8)&gt;0,SUM(XP8,XS8),"")</f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232.69002324600513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6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51.27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50.77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50.26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0.23000000000000398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>IF(AA9&gt;0,AA9,"")</f>
        <v>9.6999999999999993</v>
      </c>
      <c r="AP9" s="38">
        <f>IF(AB9&gt;0,AB9,"")</f>
        <v>10.515000000000001</v>
      </c>
      <c r="AQ9" s="40">
        <f>IF(SUM(Y9:AB9)-AC9&gt;0,SUM(Y9:AB9)-AC9,"")</f>
        <v>37.864999999999995</v>
      </c>
      <c r="AR9" s="40">
        <f>IF(AF9&gt;0,AF9,"")</f>
        <v>7.2</v>
      </c>
      <c r="AS9" s="40">
        <f>IF(AG9&gt;0,AG9,"")</f>
        <v>7.7299999999999995</v>
      </c>
      <c r="AT9" s="40">
        <f>IF(SUM(AD9:AG9)-AH9&gt;0,SUM(AD9:AG9)-AH9,"")</f>
        <v>28.23</v>
      </c>
      <c r="AU9" s="40">
        <f>IF(AQ9="","",MAX(AQ9,AT9))</f>
        <v>37.864999999999995</v>
      </c>
      <c r="AV9" s="40">
        <f>IF(AK9&gt;0,AK9,"")</f>
        <v>6.55</v>
      </c>
      <c r="AW9" s="40">
        <f>IF(AL9&gt;0,AL9,"")</f>
        <v>7.1150000000000002</v>
      </c>
      <c r="AX9" s="40">
        <f>IF(SUM(AI9:AL9)-AM9&gt;0,SUM(AI9:AL9)-AM9,"")</f>
        <v>25.715000000000003</v>
      </c>
      <c r="AY9" s="40">
        <f>IF(SUM(AU9,AX9)&gt;0,SUM(AU9,AX9),"")</f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>IF(BB9&gt;0,BB9,"")</f>
        <v>2.7</v>
      </c>
      <c r="BQ9" s="39">
        <f>IF(BC9&gt;0,BC9,"")</f>
        <v>3</v>
      </c>
      <c r="BR9" s="11">
        <f>IF(SUM(AZ9:BC9)-BD9&gt;0,SUM(AZ9:BC9)-BD9,"")</f>
        <v>10.5</v>
      </c>
      <c r="BS9" s="11">
        <f>IF(BG9&gt;0,BG9,"")</f>
        <v>13.1</v>
      </c>
      <c r="BT9" s="11">
        <f>IF(BH9&gt;0,BH9,"")</f>
        <v>13.47</v>
      </c>
      <c r="BU9" s="11">
        <f>IF(SUM(BE9:BH9)-BI9&gt;0,SUM(BE9:BH9)-BI9,"")</f>
        <v>50.77</v>
      </c>
      <c r="BV9" s="11">
        <f>IF(BR9="","",MAX(BR9,BU9))</f>
        <v>50.77</v>
      </c>
      <c r="BW9" s="11">
        <f>IF(BL9&gt;0,BL9,"")</f>
        <v>13.1</v>
      </c>
      <c r="BX9" s="11">
        <f>IF(BM9&gt;0,BM9,"")</f>
        <v>13.95</v>
      </c>
      <c r="BY9" s="11">
        <f>IF(SUM(BJ9:BM9)-BN9&gt;0,SUM(BJ9:BM9)-BN9,"")</f>
        <v>50.849999999999994</v>
      </c>
      <c r="BZ9" s="11">
        <f>IF(SUM(BV9,BY9)&gt;0,SUM(BV9,BY9),"")</f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>IF(CC9&gt;0,CC9,"")</f>
        <v>13.1</v>
      </c>
      <c r="CR9" s="38">
        <f>IF(CD9&gt;0,CD9,"")</f>
        <v>14.17</v>
      </c>
      <c r="CS9" s="40">
        <f>IF(SUM(CA9:CD9)-CE9&gt;0,SUM(CA9:CD9)-CE9,"")</f>
        <v>51.27</v>
      </c>
      <c r="CT9" s="40">
        <f>IF(CH9&gt;0,CH9,"")</f>
        <v>13.1</v>
      </c>
      <c r="CU9" s="40">
        <f>IF(CI9&gt;0,CI9,"")</f>
        <v>14.36</v>
      </c>
      <c r="CV9" s="40">
        <f>IF(SUM(CF9:CI9)-CJ9&gt;0,SUM(CF9:CI9)-CJ9,"")</f>
        <v>50.26</v>
      </c>
      <c r="CW9" s="40">
        <f>IF(CS9="","",MAX(CS9,CV9))</f>
        <v>51.27</v>
      </c>
      <c r="CX9" s="40">
        <f>IF(CM9&gt;0,CM9,"")</f>
        <v>13.1</v>
      </c>
      <c r="CY9" s="40">
        <f>IF(CN9&gt;0,CN9,"")</f>
        <v>14.2</v>
      </c>
      <c r="CZ9" s="40">
        <f>IF(SUM(CK9:CN9)-CO9&gt;0,SUM(CK9:CN9)-CO9,"")</f>
        <v>52.7</v>
      </c>
      <c r="DA9" s="40">
        <f>IF(SUM(CW9,CZ9)&gt;0,SUM(CW9,CZ9),"")</f>
        <v>103.97</v>
      </c>
      <c r="DB9" s="51">
        <f>IF(MAX(ED9,FL9,GT9,IB9,JJ9,KR9,LZ9,NH9,OP9,PX9,RF9,SN9,TV9,VD9,WWL9)-IF(N9="",0,N9)&gt;0.001,MAX(ED9,FL9,GT9,IB9,JJ9,KR9,LZ9,NH9,OP9,PX9,RF9,SN9,TV9,VD9,WL9)-IF(N9="",0,N9),"")</f>
        <v>0.23000000000000398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>IF(HD9&gt;0,HD9,"")</f>
        <v>13.1</v>
      </c>
      <c r="HW9" s="11">
        <f>IF(HE9&gt;0,HE9,"")</f>
        <v>13.79</v>
      </c>
      <c r="HX9" s="11">
        <f>IF(SUM(HB9:HE9)-HF9&gt;0,SUM(HB9:HE9)-HF9,"")</f>
        <v>50.49</v>
      </c>
      <c r="HY9" s="11">
        <f>IF(HI9&gt;0,HI9,"")</f>
        <v>12.4</v>
      </c>
      <c r="HZ9" s="11">
        <f>IF(HJ9&gt;0,HJ9,"")</f>
        <v>13.29</v>
      </c>
      <c r="IA9" s="11">
        <f>IF(SUM(HG9:HJ9)-HK9&gt;0,SUM(HG9:HJ9)-HK9,"")</f>
        <v>47.589999999999996</v>
      </c>
      <c r="IB9" s="11">
        <f>IF(MAX(HX9,IA9)&gt;0,MAX(HX9,IA9),"")</f>
        <v>50.49</v>
      </c>
      <c r="IC9" s="11">
        <f>IF(HN9&gt;0,HN9,"")</f>
        <v>13.1</v>
      </c>
      <c r="ID9" s="11">
        <f>IF(HO9&gt;0,HO9,"")</f>
        <v>14.12</v>
      </c>
      <c r="IE9" s="11">
        <f>IF(SUM(HL9:HO9)-HP9&gt;0,SUM(HL9:HO9)-HP9,"")</f>
        <v>50.82</v>
      </c>
      <c r="IF9" s="11">
        <f>IF(HS9&gt;0,HS9,"")</f>
        <v>13.1</v>
      </c>
      <c r="IG9" s="11">
        <f>IF(HT9&gt;0,HT9,"")</f>
        <v>13.93</v>
      </c>
      <c r="IH9" s="11">
        <f>IF(SUM(HQ9:HT9)-HU9&gt;0,SUM(HQ9:HT9)-HU9,"")</f>
        <v>49.03</v>
      </c>
      <c r="II9" s="11">
        <f>IF(SUM(IB9,IE9,IH9)&gt;0,SUM(IB9,IE9,IH9),"")</f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</v>
      </c>
      <c r="WU9" s="26">
        <f>IF($CP9="P",CB9,(CB9+BA9)/2)</f>
        <v>5.3999999999999995</v>
      </c>
      <c r="WV9" s="26">
        <f>IF($CP9="P",CC9,(CC9+BB9)/2)</f>
        <v>7.9</v>
      </c>
      <c r="WW9" s="26">
        <f>IF($CP9="P",CD9,(CD9+BC9)/2)</f>
        <v>8.5850000000000009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9.0500000000000007</v>
      </c>
      <c r="XA9" s="26">
        <f>IF($CP9="P",CH9,(CH9+BG9)/2)</f>
        <v>13.1</v>
      </c>
      <c r="XB9" s="26">
        <f>IF($CP9="P",CI9,(CI9+BH9)/2)</f>
        <v>13.914999999999999</v>
      </c>
      <c r="XC9" s="26">
        <f>IF($CP9="P",CJ9,(CJ9+BI9)/2)</f>
        <v>0</v>
      </c>
      <c r="XD9" s="26">
        <f>IF($CP9="P",CK9,(CK9+BJ9)/2)</f>
        <v>15.05</v>
      </c>
      <c r="XE9" s="26">
        <f>IF($CP9="P",CL9,(CL9+BK9)/2)</f>
        <v>9.5500000000000007</v>
      </c>
      <c r="XF9" s="26">
        <f>IF($CP9="P",CM9,(CM9+BL9)/2)</f>
        <v>13.1</v>
      </c>
      <c r="XG9" s="26">
        <f>IF($CP9="P",CN9,(CN9+BM9)/2)</f>
        <v>14.074999999999999</v>
      </c>
      <c r="XH9" s="26">
        <f>IF($CP9="P",CO9,(CO9+BN9)/2)</f>
        <v>0</v>
      </c>
      <c r="XI9" s="28" t="s">
        <v>53</v>
      </c>
      <c r="XJ9" s="11">
        <f>IF(WV9&gt;0,WV9,"")</f>
        <v>7.9</v>
      </c>
      <c r="XK9" s="11">
        <f>IF(WW9&gt;0,WW9,"")</f>
        <v>8.5850000000000009</v>
      </c>
      <c r="XL9" s="11">
        <f>IF(SUM(WT9:WW9)-WX9&gt;0,SUM(WT9:WW9)-WX9,"")</f>
        <v>30.884999999999998</v>
      </c>
      <c r="XM9" s="11">
        <f>IF(XA9&gt;0,XA9,"")</f>
        <v>13.1</v>
      </c>
      <c r="XN9" s="11">
        <f>IF(XB9&gt;0,XB9,"")</f>
        <v>13.914999999999999</v>
      </c>
      <c r="XO9" s="11">
        <f>IF(SUM(WY9:XB9)-XC9&gt;0,SUM(WY9:XB9)-XC9,"")</f>
        <v>50.515000000000001</v>
      </c>
      <c r="XP9" s="11">
        <f>IF(MAX(XL9,XO9)&gt;0,MAX(XL9,XO9),"")</f>
        <v>50.515000000000001</v>
      </c>
      <c r="XQ9" s="11">
        <f>IF(XF9&gt;0,XF9,"")</f>
        <v>13.1</v>
      </c>
      <c r="XR9" s="11">
        <f>IF(XG9&gt;0,XG9,"")</f>
        <v>14.074999999999999</v>
      </c>
      <c r="XS9" s="11">
        <f>IF(SUM(XD9:XG9)-XH9&gt;0,SUM(XD9:XG9)-XH9,"")</f>
        <v>51.775000000000006</v>
      </c>
      <c r="XT9" s="11">
        <f>IF(SUM(XP9,XS9)&gt;0,SUM(XP9,XS9),"")</f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>SUM(J10:V10)+SUM(J10:T10)*0.0000001+SUM(J10)*0.0000000000001</f>
        <v>232.19002291900514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6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51.57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50.52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>IF(AA10&gt;0,AA10,"")</f>
        <v>13.5</v>
      </c>
      <c r="AP10" s="38">
        <f>IF(AB10&gt;0,AB10,"")</f>
        <v>13.82</v>
      </c>
      <c r="AQ10" s="40">
        <f>IF(SUM(Y10:AB10)-AC10&gt;0,SUM(Y10:AB10)-AC10,"")</f>
        <v>50.52</v>
      </c>
      <c r="AR10" s="40">
        <f>IF(AF10&gt;0,AF10,"")</f>
        <v>13.5</v>
      </c>
      <c r="AS10" s="40">
        <f>IF(AG10&gt;0,AG10,"")</f>
        <v>14.17</v>
      </c>
      <c r="AT10" s="40">
        <f>IF(SUM(AD10:AG10)-AH10&gt;0,SUM(AD10:AG10)-AH10,"")</f>
        <v>51.57</v>
      </c>
      <c r="AU10" s="40">
        <f>IF(AQ10="","",MAX(AQ10,AT10))</f>
        <v>51.57</v>
      </c>
      <c r="AV10" s="40">
        <f>IF(AK10&gt;0,AK10,"")</f>
        <v>12.9</v>
      </c>
      <c r="AW10" s="40">
        <f>IF(AL10&gt;0,AL10,"")</f>
        <v>13.6</v>
      </c>
      <c r="AX10" s="40">
        <f>IF(SUM(AI10:AL10)-AM10&gt;0,SUM(AI10:AL10)-AM10,"")</f>
        <v>49.800000000000004</v>
      </c>
      <c r="AY10" s="40">
        <f>IF(SUM(AU10,AX10)&gt;0,SUM(AU10,AX10),"")</f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11.5</v>
      </c>
      <c r="BQ10" s="39">
        <f>IF(BC10&gt;0,BC10,"")</f>
        <v>12.91</v>
      </c>
      <c r="BR10" s="11">
        <f>IF(SUM(AZ10:BC10)-BD10&gt;0,SUM(AZ10:BC10)-BD10,"")</f>
        <v>46.61</v>
      </c>
      <c r="BS10" s="11">
        <f>IF(BG10&gt;0,BG10,"")</f>
        <v>4.5</v>
      </c>
      <c r="BT10" s="11">
        <f>IF(BH10&gt;0,BH10,"")</f>
        <v>4.59</v>
      </c>
      <c r="BU10" s="11">
        <f>IF(SUM(BE10:BH10)-BI10&gt;0,SUM(BE10:BH10)-BI10,"")</f>
        <v>16.190000000000001</v>
      </c>
      <c r="BV10" s="11">
        <f>IF(BR10="","",MAX(BR10,BU10))</f>
        <v>46.61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>IF(CC10&gt;0,CC10,"")</f>
        <v>4.2</v>
      </c>
      <c r="CR10" s="38">
        <f>IF(CD10&gt;0,CD10,"")</f>
        <v>4.68</v>
      </c>
      <c r="CS10" s="40">
        <f>IF(SUM(CA10:CD10)-CE10&gt;0,SUM(CA10:CD10)-CE10,"")</f>
        <v>15.780000000000001</v>
      </c>
      <c r="CT10" s="40">
        <f>IF(CH10&gt;0,CH10,"")</f>
        <v>11.9</v>
      </c>
      <c r="CU10" s="40">
        <f>IF(CI10&gt;0,CI10,"")</f>
        <v>13.44</v>
      </c>
      <c r="CV10" s="40">
        <f>IF(SUM(CF10:CI10)-CJ10&gt;0,SUM(CF10:CI10)-CJ10,"")</f>
        <v>47.239999999999995</v>
      </c>
      <c r="CW10" s="40">
        <f>IF(CS10="","",MAX(CS10,CV10))</f>
        <v>47.239999999999995</v>
      </c>
      <c r="CX10" s="40">
        <f>IF(CM10&gt;0,CM10,"")</f>
        <v>13.5</v>
      </c>
      <c r="CY10" s="40">
        <f>IF(CN10&gt;0,CN10,"")</f>
        <v>14.63</v>
      </c>
      <c r="CZ10" s="40">
        <f>IF(SUM(CK10:CN10)-CO10&gt;0,SUM(CK10:CN10)-CO10,"")</f>
        <v>51.730000000000004</v>
      </c>
      <c r="DA10" s="40">
        <f>IF(SUM(CW10,CZ10)&gt;0,SUM(CW10,CZ10),"")</f>
        <v>98.97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>IF(MJ10&gt;0,MJ10,"")</f>
        <v>12.9</v>
      </c>
      <c r="NC10" s="11">
        <f>IF(MK10&gt;0,MK10,"")</f>
        <v>14.14</v>
      </c>
      <c r="ND10" s="11">
        <f>IF(SUM(MH10:MK10)-ML10&gt;0,SUM(MH10:MK10)-ML10,"")</f>
        <v>50.24</v>
      </c>
      <c r="NE10" s="11">
        <f>IF(MO10&gt;0,MO10,"")</f>
        <v>2</v>
      </c>
      <c r="NF10" s="11">
        <f>IF(MP10&gt;0,MP10,"")</f>
        <v>1.58</v>
      </c>
      <c r="NG10" s="11">
        <f>IF(SUM(MM10:MP10)-MQ10&gt;0,SUM(MM10:MP10)-MQ10,"")</f>
        <v>5.98</v>
      </c>
      <c r="NH10" s="11">
        <f>IF(MAX(ND10,NG10)&gt;0,MAX(ND10,NG10),"")</f>
        <v>50.24</v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>
        <f>IF(SUM(NH10,NK10,NN10)&gt;0,SUM(NH10,NK10,NN10),"")</f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5.6</v>
      </c>
      <c r="WV10" s="26">
        <f>IF($CP10="P",CC10,(CC10+BB10)/2)</f>
        <v>7.85</v>
      </c>
      <c r="WW10" s="26">
        <f>IF($CP10="P",CD10,(CD10+BC10)/2)</f>
        <v>8.7949999999999999</v>
      </c>
      <c r="WX10" s="26">
        <f>IF($CP10="P",CE10,(CE10+BD10)/2)</f>
        <v>0</v>
      </c>
      <c r="WY10" s="26">
        <f>IF($CP10="P",CF10,(CF10+BE10)/2)</f>
        <v>9</v>
      </c>
      <c r="WZ10" s="26">
        <f>IF($CP10="P",CG10,(CG10+BF10)/2)</f>
        <v>5.5</v>
      </c>
      <c r="XA10" s="26">
        <f>IF($CP10="P",CH10,(CH10+BG10)/2)</f>
        <v>8.1999999999999993</v>
      </c>
      <c r="XB10" s="26">
        <f>IF($CP10="P",CI10,(CI10+BH10)/2)</f>
        <v>9.0150000000000006</v>
      </c>
      <c r="XC10" s="26">
        <f>IF($CP10="P",CJ10,(CJ10+BI10)/2)</f>
        <v>0</v>
      </c>
      <c r="XD10" s="26">
        <f>IF($CP10="P",CK10,(CK10+BJ10)/2)</f>
        <v>7.25</v>
      </c>
      <c r="XE10" s="26">
        <f>IF($CP10="P",CL10,(CL10+BK10)/2)</f>
        <v>4.55</v>
      </c>
      <c r="XF10" s="26">
        <f>IF($CP10="P",CM10,(CM10+BL10)/2)</f>
        <v>6.75</v>
      </c>
      <c r="XG10" s="26">
        <f>IF($CP10="P",CN10,(CN10+BM10)/2)</f>
        <v>7.3150000000000004</v>
      </c>
      <c r="XH10" s="26">
        <f>IF($CP10="P",CO10,(CO10+BN10)/2)</f>
        <v>0</v>
      </c>
      <c r="XI10" s="28" t="s">
        <v>53</v>
      </c>
      <c r="XJ10" s="11">
        <f>IF(WV10&gt;0,WV10,"")</f>
        <v>7.85</v>
      </c>
      <c r="XK10" s="11">
        <f>IF(WW10&gt;0,WW10,"")</f>
        <v>8.7949999999999999</v>
      </c>
      <c r="XL10" s="11">
        <f>IF(SUM(WT10:WW10)-WX10&gt;0,SUM(WT10:WW10)-WX10,"")</f>
        <v>31.195</v>
      </c>
      <c r="XM10" s="11">
        <f>IF(XA10&gt;0,XA10,"")</f>
        <v>8.1999999999999993</v>
      </c>
      <c r="XN10" s="11">
        <f>IF(XB10&gt;0,XB10,"")</f>
        <v>9.0150000000000006</v>
      </c>
      <c r="XO10" s="11">
        <f>IF(SUM(WY10:XB10)-XC10&gt;0,SUM(WY10:XB10)-XC10,"")</f>
        <v>31.715</v>
      </c>
      <c r="XP10" s="11">
        <f>IF(MAX(XL10,XO10)&gt;0,MAX(XL10,XO10),"")</f>
        <v>31.715</v>
      </c>
      <c r="XQ10" s="11">
        <f>IF(XF10&gt;0,XF10,"")</f>
        <v>6.75</v>
      </c>
      <c r="XR10" s="11">
        <f>IF(XG10&gt;0,XG10,"")</f>
        <v>7.3150000000000004</v>
      </c>
      <c r="XS10" s="11">
        <f>IF(SUM(XD10:XG10)-XH10&gt;0,SUM(XD10:XG10)-XH10,"")</f>
        <v>25.865000000000002</v>
      </c>
      <c r="XT10" s="11">
        <f>IF(SUM(XP10,XS10)&gt;0,SUM(XP10,XS10),"")</f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>SUM(J11:V11)+SUM(J11:T11)*0.0000001+SUM(J11)*0.0000000000001</f>
        <v>231.94002299100509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6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/>
      </c>
      <c r="J11" s="8">
        <f>IF(COUNT(AQ11,AT11,BR11,BU11,CS11,CV11)&gt;0,LARGE((AQ11,AT11,BR11,BU11,CS11,CV11),1),0)</f>
        <v>50.74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50.339999999999996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48.870000000000005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51.405000000000001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13.8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14.754999999999999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Nationals</v>
      </c>
      <c r="V11" s="8">
        <f>IF(MAX(DB11,DC11)&gt;0,MAX(DB11,DC11),"")</f>
        <v>2.029999999999994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>IF(AA11&gt;0,AA11,"")</f>
        <v>3.2</v>
      </c>
      <c r="AP11" s="38">
        <f>IF(AB11&gt;0,AB11,"")</f>
        <v>3.19</v>
      </c>
      <c r="AQ11" s="40">
        <f>IF(SUM(Y11:AB11)-AC11&gt;0,SUM(Y11:AB11)-AC11,"")</f>
        <v>11.09</v>
      </c>
      <c r="AR11" s="40">
        <f>IF(AF11&gt;0,AF11,"")</f>
        <v>11.5</v>
      </c>
      <c r="AS11" s="40">
        <f>IF(AG11&gt;0,AG11,"")</f>
        <v>14.74</v>
      </c>
      <c r="AT11" s="40">
        <f>IF(SUM(AD11:AG11)-AH11&gt;0,SUM(AD11:AG11)-AH11,"")</f>
        <v>50.74</v>
      </c>
      <c r="AU11" s="40">
        <f>IF(AQ11="","",MAX(AQ11,AT11))</f>
        <v>50.74</v>
      </c>
      <c r="AV11" s="40">
        <f>IF(AK11&gt;0,AK11,"")</f>
        <v>13.8</v>
      </c>
      <c r="AW11" s="40">
        <f>IF(AL11&gt;0,AL11,"")</f>
        <v>14.29</v>
      </c>
      <c r="AX11" s="40">
        <f>IF(SUM(AI11:AL11)-AM11&gt;0,SUM(AI11:AL11)-AM11,"")</f>
        <v>51.29</v>
      </c>
      <c r="AY11" s="40">
        <f>IF(SUM(AU11,AX11)&gt;0,SUM(AU11,AX11),"")</f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>IF(BB11&gt;0,BB11,"")</f>
        <v>10</v>
      </c>
      <c r="BQ11" s="39">
        <f>IF(BC11&gt;0,BC11,"")</f>
        <v>14.25</v>
      </c>
      <c r="BR11" s="11">
        <f>IF(SUM(AZ11:BC11)-BD11&gt;0,SUM(AZ11:BC11)-BD11,"")</f>
        <v>41.65</v>
      </c>
      <c r="BS11" s="11">
        <f>IF(BG11&gt;0,BG11,"")</f>
        <v>10.8</v>
      </c>
      <c r="BT11" s="11">
        <f>IF(BH11&gt;0,BH11,"")</f>
        <v>14.05</v>
      </c>
      <c r="BU11" s="11">
        <f>IF(SUM(BE11:BH11)-BI11&gt;0,SUM(BE11:BH11)-BI11,"")</f>
        <v>47.050000000000004</v>
      </c>
      <c r="BV11" s="11">
        <f>IF(BR11="","",MAX(BR11,BU11))</f>
        <v>47.050000000000004</v>
      </c>
      <c r="BW11" s="11">
        <f>IF(BL11&gt;0,BL11,"")</f>
        <v>13.45</v>
      </c>
      <c r="BX11" s="11">
        <f>IF(BM11&gt;0,BM11,"")</f>
        <v>14.754999999999999</v>
      </c>
      <c r="BY11" s="11">
        <f>IF(SUM(BJ11:BM11)-BN11&gt;0,SUM(BJ11:BM11)-BN11,"")</f>
        <v>51.405000000000001</v>
      </c>
      <c r="BZ11" s="11">
        <f>IF(SUM(BV11,BY11)&gt;0,SUM(BV11,BY11),"")</f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>IF(CC11&gt;0,CC11,"")</f>
        <v>11.7</v>
      </c>
      <c r="CR11" s="38">
        <f>IF(CD11&gt;0,CD11,"")</f>
        <v>15.04</v>
      </c>
      <c r="CS11" s="40">
        <f>IF(SUM(CA11:CD11)-CE11&gt;0,SUM(CA11:CD11)-CE11,"")</f>
        <v>50.339999999999996</v>
      </c>
      <c r="CT11" s="40">
        <f>IF(CH11&gt;0,CH11,"")</f>
        <v>10.8</v>
      </c>
      <c r="CU11" s="40">
        <f>IF(CI11&gt;0,CI11,"")</f>
        <v>15.07</v>
      </c>
      <c r="CV11" s="40">
        <f>IF(SUM(CF11:CI11)-CJ11&gt;0,SUM(CF11:CI11)-CJ11,"")</f>
        <v>48.870000000000005</v>
      </c>
      <c r="CW11" s="40">
        <f>IF(CS11="","",MAX(CS11,CV11))</f>
        <v>50.339999999999996</v>
      </c>
      <c r="CX11" s="40">
        <f>IF(CM11&gt;0,CM11,"")</f>
        <v>10.1</v>
      </c>
      <c r="CY11" s="40">
        <f>IF(CN11&gt;0,CN11,"")</f>
        <v>13.53</v>
      </c>
      <c r="CZ11" s="40">
        <f>IF(SUM(CK11:CN11)-CO11&gt;0,SUM(CK11:CN11)-CO11,"")</f>
        <v>44.13</v>
      </c>
      <c r="DA11" s="40">
        <f>IF(SUM(CW11,CZ11)&gt;0,SUM(CW11,CZ11),"")</f>
        <v>94.47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2.029999999999994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>IF(HD11&gt;0,HD11,"")</f>
        <v>2.9</v>
      </c>
      <c r="HW11" s="11">
        <f>IF(HE11&gt;0,HE11,"")</f>
        <v>3.08</v>
      </c>
      <c r="HX11" s="11">
        <f>IF(SUM(HB11:HE11)-HF11&gt;0,SUM(HB11:HE11)-HF11,"")</f>
        <v>10.28</v>
      </c>
      <c r="HY11" s="11">
        <f>IF(HI11&gt;0,HI11,"")</f>
        <v>12.2</v>
      </c>
      <c r="HZ11" s="11">
        <f>IF(HJ11&gt;0,HJ11,"")</f>
        <v>14.64</v>
      </c>
      <c r="IA11" s="11">
        <f>IF(SUM(HG11:HJ11)-HK11&gt;0,SUM(HG11:HJ11)-HK11,"")</f>
        <v>49.239999999999995</v>
      </c>
      <c r="IB11" s="11">
        <f>IF(MAX(HX11,IA11)&gt;0,MAX(HX11,IA11),"")</f>
        <v>49.239999999999995</v>
      </c>
      <c r="IC11" s="11">
        <f>IF(HN11&gt;0,HN11,"")</f>
        <v>12.4</v>
      </c>
      <c r="ID11" s="11">
        <f>IF(HO11&gt;0,HO11,"")</f>
        <v>14.95</v>
      </c>
      <c r="IE11" s="11">
        <f>IF(SUM(HL11:HO11)-HP11&gt;0,SUM(HL11:HO11)-HP11,"")</f>
        <v>51.25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1.65</v>
      </c>
      <c r="KN11" s="11">
        <f>IF(SUM(JR11:JU11)-JV11&gt;0,SUM(JR11:JU11)-JV11,"")</f>
        <v>5.9499999999999993</v>
      </c>
      <c r="KO11" s="11">
        <f>IF(JY11&gt;0,JY11,"")</f>
        <v>13.8</v>
      </c>
      <c r="KP11" s="11">
        <f>IF(JZ11&gt;0,JZ11,"")</f>
        <v>14.6</v>
      </c>
      <c r="KQ11" s="11">
        <f>IF(SUM(JW11:JZ11)-KA11&gt;0,SUM(JW11:JZ11)-KA11,"")</f>
        <v>50.9</v>
      </c>
      <c r="KR11" s="11">
        <f>IF(MAX(KN11,KQ11)&gt;0,MAX(KN11,KQ11),"")</f>
        <v>50.9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12.100000000000001</v>
      </c>
      <c r="WU11" s="26">
        <f>IF($CP11="P",CB11,(CB11+BA11)/2)</f>
        <v>9.1000000000000014</v>
      </c>
      <c r="WV11" s="26">
        <f>IF($CP11="P",CC11,(CC11+BB11)/2)</f>
        <v>10.85</v>
      </c>
      <c r="WW11" s="26">
        <f>IF($CP11="P",CD11,(CD11+BC11)/2)</f>
        <v>14.645</v>
      </c>
      <c r="WX11" s="26">
        <f>IF($CP11="P",CE11,(CE11+BD11)/2)</f>
        <v>0.7</v>
      </c>
      <c r="WY11" s="26">
        <f>IF($CP11="P",CF11,(CF11+BE11)/2)</f>
        <v>14.1</v>
      </c>
      <c r="WZ11" s="26">
        <f>IF($CP11="P",CG11,(CG11+BF11)/2)</f>
        <v>8.9</v>
      </c>
      <c r="XA11" s="26">
        <f>IF($CP11="P",CH11,(CH11+BG11)/2)</f>
        <v>10.8</v>
      </c>
      <c r="XB11" s="26">
        <f>IF($CP11="P",CI11,(CI11+BH11)/2)</f>
        <v>14.56</v>
      </c>
      <c r="XC11" s="26">
        <f>IF($CP11="P",CJ11,(CJ11+BI11)/2)</f>
        <v>0.4</v>
      </c>
      <c r="XD11" s="26">
        <f>IF($CP11="P",CK11,(CK11+BJ11)/2)</f>
        <v>13.350000000000001</v>
      </c>
      <c r="XE11" s="26">
        <f>IF($CP11="P",CL11,(CL11+BK11)/2)</f>
        <v>8.5</v>
      </c>
      <c r="XF11" s="26">
        <f>IF($CP11="P",CM11,(CM11+BL11)/2)</f>
        <v>11.774999999999999</v>
      </c>
      <c r="XG11" s="26">
        <f>IF($CP11="P",CN11,(CN11+BM11)/2)</f>
        <v>14.142499999999998</v>
      </c>
      <c r="XH11" s="26">
        <f>IF($CP11="P",CO11,(CO11+BN11)/2)</f>
        <v>0</v>
      </c>
      <c r="XI11" s="28" t="s">
        <v>53</v>
      </c>
      <c r="XJ11" s="11">
        <f>IF(WV11&gt;0,WV11,"")</f>
        <v>10.85</v>
      </c>
      <c r="XK11" s="11">
        <f>IF(WW11&gt;0,WW11,"")</f>
        <v>14.645</v>
      </c>
      <c r="XL11" s="11">
        <f>IF(SUM(WT11:WW11)-WX11&gt;0,SUM(WT11:WW11)-WX11,"")</f>
        <v>45.995000000000005</v>
      </c>
      <c r="XM11" s="11">
        <f>IF(XA11&gt;0,XA11,"")</f>
        <v>10.8</v>
      </c>
      <c r="XN11" s="11">
        <f>IF(XB11&gt;0,XB11,"")</f>
        <v>14.56</v>
      </c>
      <c r="XO11" s="11">
        <f>IF(SUM(WY11:XB11)-XC11&gt;0,SUM(WY11:XB11)-XC11,"")</f>
        <v>47.96</v>
      </c>
      <c r="XP11" s="11">
        <f>IF(MAX(XL11,XO11)&gt;0,MAX(XL11,XO11),"")</f>
        <v>47.96</v>
      </c>
      <c r="XQ11" s="11">
        <f>IF(XF11&gt;0,XF11,"")</f>
        <v>11.774999999999999</v>
      </c>
      <c r="XR11" s="11">
        <f>IF(XG11&gt;0,XG11,"")</f>
        <v>14.142499999999998</v>
      </c>
      <c r="XS11" s="11">
        <f>IF(SUM(XD11:XG11)-XH11&gt;0,SUM(XD11:XG11)-XH11,"")</f>
        <v>47.767499999999998</v>
      </c>
      <c r="XT11" s="11">
        <f>IF(SUM(XP11,XS11)&gt;0,SUM(XP11,XS11),"")</f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230.99002309900516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6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50.620000000000005</v>
      </c>
      <c r="O12" s="8" t="str">
        <f>IF(N12="","",IF(OR(N12=CS12,N12=CV12),$CA$1,IF(OR(N12=BR12,N12=BU12),$AZ$1,IF(OR(N12=AQ12,N12=AT12),$Y$1,""))))</f>
        <v>2024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>IF(AA12&gt;0,AA12,"")</f>
        <v>12</v>
      </c>
      <c r="AP12" s="38">
        <f>IF(AB12&gt;0,AB12,"")</f>
        <v>14.02</v>
      </c>
      <c r="AQ12" s="40">
        <f>IF(SUM(Y12:AB12)-AC12&gt;0,SUM(Y12:AB12)-AC12,"")</f>
        <v>50.620000000000005</v>
      </c>
      <c r="AR12" s="40">
        <f>IF(AF12&gt;0,AF12,"")</f>
        <v>12.2</v>
      </c>
      <c r="AS12" s="40">
        <f>IF(AG12&gt;0,AG12,"")</f>
        <v>14.19</v>
      </c>
      <c r="AT12" s="40">
        <f>IF(SUM(AD12:AG12)-AH12&gt;0,SUM(AD12:AG12)-AH12,"")</f>
        <v>50.59</v>
      </c>
      <c r="AU12" s="40">
        <f>IF(AQ12="","",MAX(AQ12,AT12))</f>
        <v>50.620000000000005</v>
      </c>
      <c r="AV12" s="40">
        <f>IF(AK12&gt;0,AK12,"")</f>
        <v>4.5999999999999996</v>
      </c>
      <c r="AW12" s="40">
        <f>IF(AL12&gt;0,AL12,"")</f>
        <v>4.4400000000000004</v>
      </c>
      <c r="AX12" s="40">
        <f>IF(SUM(AI12:AL12)-AM12&gt;0,SUM(AI12:AL12)-AM12,"")</f>
        <v>15.740000000000002</v>
      </c>
      <c r="AY12" s="40">
        <f>IF(SUM(AU12,AX12)&gt;0,SUM(AU12,AX12),"")</f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>IF(BB12&gt;0,BB12,"")</f>
        <v>4.7</v>
      </c>
      <c r="BQ12" s="39">
        <f>IF(BC12&gt;0,BC12,"")</f>
        <v>5.89</v>
      </c>
      <c r="BR12" s="11">
        <f>IF(SUM(AZ12:BC12)-BD12&gt;0,SUM(AZ12:BC12)-BD12,"")</f>
        <v>20.49</v>
      </c>
      <c r="BS12" s="11">
        <f>IF(BG12&gt;0,BG12,"")</f>
        <v>11.5</v>
      </c>
      <c r="BT12" s="11">
        <f>IF(BH12&gt;0,BH12,"")</f>
        <v>13.65</v>
      </c>
      <c r="BU12" s="11">
        <f>IF(SUM(BE12:BH12)-BI12&gt;0,SUM(BE12:BH12)-BI12,"")</f>
        <v>47.05</v>
      </c>
      <c r="BV12" s="11">
        <f>IF(BR12="","",MAX(BR12,BU12))</f>
        <v>47.05</v>
      </c>
      <c r="BW12" s="11">
        <f>IF(BL12&gt;0,BL12,"")</f>
        <v>12.4</v>
      </c>
      <c r="BX12" s="11">
        <f>IF(BM12&gt;0,BM12,"")</f>
        <v>14.39</v>
      </c>
      <c r="BY12" s="11">
        <f>IF(SUM(BJ12:BM12)-BN12&gt;0,SUM(BJ12:BM12)-BN12,"")</f>
        <v>50.29</v>
      </c>
      <c r="BZ12" s="11">
        <f>IF(SUM(BV12,BY12)&gt;0,SUM(BV12,BY12),"")</f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>IF(CC12&gt;0,CC12,"")</f>
        <v>12.9</v>
      </c>
      <c r="CR12" s="38">
        <f>IF(CD12&gt;0,CD12,"")</f>
        <v>14.5</v>
      </c>
      <c r="CS12" s="40">
        <f>IF(SUM(CA12:CD12)-CE12&gt;0,SUM(CA12:CD12)-CE12,"")</f>
        <v>51.4</v>
      </c>
      <c r="CT12" s="40">
        <f>IF(CH12&gt;0,CH12,"")</f>
        <v>12.9</v>
      </c>
      <c r="CU12" s="40">
        <f>IF(CI12&gt;0,CI12,"")</f>
        <v>14.64</v>
      </c>
      <c r="CV12" s="40">
        <f>IF(SUM(CF12:CI12)-CJ12&gt;0,SUM(CF12:CI12)-CJ12,"")</f>
        <v>51.14</v>
      </c>
      <c r="CW12" s="40">
        <f>IF(CS12="","",MAX(CS12,CV12))</f>
        <v>51.4</v>
      </c>
      <c r="CX12" s="40">
        <f>IF(CM12&gt;0,CM12,"")</f>
        <v>10.199999999999999</v>
      </c>
      <c r="CY12" s="40">
        <f>IF(CN12&gt;0,CN12,"")</f>
        <v>11.69</v>
      </c>
      <c r="CZ12" s="40">
        <f>IF(SUM(CK12:CN12)-CO12&gt;0,SUM(CK12:CN12)-CO12,"")</f>
        <v>39.99</v>
      </c>
      <c r="DA12" s="40">
        <f>IF(SUM(CW12,CZ12)&gt;0,SUM(CW12,CZ12),"")</f>
        <v>91.39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6.25</v>
      </c>
      <c r="WV12" s="26">
        <f>IF($CP12="P",CC12,(CC12+BB12)/2)</f>
        <v>8.8000000000000007</v>
      </c>
      <c r="WW12" s="26">
        <f>IF($CP12="P",CD12,(CD12+BC12)/2)</f>
        <v>10.195</v>
      </c>
      <c r="WX12" s="26">
        <f>IF($CP12="P",CE12,(CE12+BD12)/2)</f>
        <v>0</v>
      </c>
      <c r="WY12" s="26">
        <f>IF($CP12="P",CF12,(CF12+BE12)/2)</f>
        <v>13.85</v>
      </c>
      <c r="WZ12" s="26">
        <f>IF($CP12="P",CG12,(CG12+BF12)/2)</f>
        <v>8.9</v>
      </c>
      <c r="XA12" s="26">
        <f>IF($CP12="P",CH12,(CH12+BG12)/2)</f>
        <v>12.2</v>
      </c>
      <c r="XB12" s="26">
        <f>IF($CP12="P",CI12,(CI12+BH12)/2)</f>
        <v>14.145</v>
      </c>
      <c r="XC12" s="26">
        <f>IF($CP12="P",CJ12,(CJ12+BI12)/2)</f>
        <v>0</v>
      </c>
      <c r="XD12" s="26">
        <f>IF($CP12="P",CK12,(CK12+BJ12)/2)</f>
        <v>13</v>
      </c>
      <c r="XE12" s="26">
        <f>IF($CP12="P",CL12,(CL12+BK12)/2)</f>
        <v>7.8</v>
      </c>
      <c r="XF12" s="26">
        <f>IF($CP12="P",CM12,(CM12+BL12)/2)</f>
        <v>11.3</v>
      </c>
      <c r="XG12" s="26">
        <f>IF($CP12="P",CN12,(CN12+BM12)/2)</f>
        <v>13.04</v>
      </c>
      <c r="XH12" s="26">
        <f>IF($CP12="P",CO12,(CO12+BN12)/2)</f>
        <v>0</v>
      </c>
      <c r="XI12" s="28" t="s">
        <v>53</v>
      </c>
      <c r="XJ12" s="11">
        <f>IF(WV12&gt;0,WV12,"")</f>
        <v>8.8000000000000007</v>
      </c>
      <c r="XK12" s="11">
        <f>IF(WW12&gt;0,WW12,"")</f>
        <v>10.195</v>
      </c>
      <c r="XL12" s="11">
        <f>IF(SUM(WT12:WW12)-WX12&gt;0,SUM(WT12:WW12)-WX12,"")</f>
        <v>35.945</v>
      </c>
      <c r="XM12" s="11">
        <f>IF(XA12&gt;0,XA12,"")</f>
        <v>12.2</v>
      </c>
      <c r="XN12" s="11">
        <f>IF(XB12&gt;0,XB12,"")</f>
        <v>14.145</v>
      </c>
      <c r="XO12" s="11">
        <f>IF(SUM(WY12:XB12)-XC12&gt;0,SUM(WY12:XB12)-XC12,"")</f>
        <v>49.094999999999999</v>
      </c>
      <c r="XP12" s="11">
        <f>IF(MAX(XL12,XO12)&gt;0,MAX(XL12,XO12),"")</f>
        <v>49.094999999999999</v>
      </c>
      <c r="XQ12" s="11">
        <f>IF(XF12&gt;0,XF12,"")</f>
        <v>11.3</v>
      </c>
      <c r="XR12" s="11">
        <f>IF(XG12&gt;0,XG12,"")</f>
        <v>13.04</v>
      </c>
      <c r="XS12" s="11">
        <f>IF(SUM(XD12:XG12)-XH12&gt;0,SUM(XD12:XG12)-XH12,"")</f>
        <v>45.14</v>
      </c>
      <c r="XT12" s="11">
        <f>IF(SUM(XP12,XS12)&gt;0,SUM(XP12,XS12),"")</f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>SUM(J13:V13)+SUM(J13:T13)*0.0000001+SUM(J13)*0.0000000000001</f>
        <v>219.89002190300496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/>
      </c>
      <c r="H13" s="36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47.629999999999995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0.85999999999999943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>IF(AA13&gt;0,AA13,"")</f>
        <v>12.1</v>
      </c>
      <c r="AP13" s="38">
        <f>IF(AB13&gt;0,AB13,"")</f>
        <v>13.73</v>
      </c>
      <c r="AQ13" s="40">
        <f>IF(SUM(Y13:AB13)-AC13&gt;0,SUM(Y13:AB13)-AC13,"")</f>
        <v>47.629999999999995</v>
      </c>
      <c r="AR13" s="40">
        <f>IF(AF13&gt;0,AF13,"")</f>
        <v>2.9</v>
      </c>
      <c r="AS13" s="40">
        <f>IF(AG13&gt;0,AG13,"")</f>
        <v>3.04</v>
      </c>
      <c r="AT13" s="40">
        <f>IF(SUM(AD13:AG13)-AH13&gt;0,SUM(AD13:AG13)-AH13,"")</f>
        <v>10.64</v>
      </c>
      <c r="AU13" s="40">
        <f>IF(AQ13="","",MAX(AQ13,AT13))</f>
        <v>47.629999999999995</v>
      </c>
      <c r="AV13" s="40">
        <f>IF(AK13&gt;0,AK13,"")</f>
        <v>11</v>
      </c>
      <c r="AW13" s="40">
        <f>IF(AL13&gt;0,AL13,"")</f>
        <v>14.21</v>
      </c>
      <c r="AX13" s="40">
        <f>IF(SUM(AI13:AL13)-AM13&gt;0,SUM(AI13:AL13)-AM13,"")</f>
        <v>46.11</v>
      </c>
      <c r="AY13" s="40">
        <f>IF(SUM(AU13,AX13)&gt;0,SUM(AU13,AX13),"")</f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>IF(BB13&gt;0,BB13,"")</f>
        <v>11.3</v>
      </c>
      <c r="BQ13" s="39">
        <f>IF(BC13&gt;0,BC13,"")</f>
        <v>13.95</v>
      </c>
      <c r="BR13" s="11">
        <f>IF(SUM(AZ13:BC13)-BD13&gt;0,SUM(AZ13:BC13)-BD13,"")</f>
        <v>49.150000000000006</v>
      </c>
      <c r="BS13" s="11">
        <f>IF(BG13&gt;0,BG13,"")</f>
        <v>11.5</v>
      </c>
      <c r="BT13" s="11">
        <f>IF(BH13&gt;0,BH13,"")</f>
        <v>13.48</v>
      </c>
      <c r="BU13" s="11">
        <f>IF(SUM(BE13:BH13)-BI13&gt;0,SUM(BE13:BH13)-BI13,"")</f>
        <v>47.480000000000004</v>
      </c>
      <c r="BV13" s="11">
        <f>IF(BR13="","",MAX(BR13,BU13))</f>
        <v>49.150000000000006</v>
      </c>
      <c r="BW13" s="11">
        <f>IF(BL13&gt;0,BL13,"")</f>
        <v>13</v>
      </c>
      <c r="BX13" s="11">
        <f>IF(BM13&gt;0,BM13,"")</f>
        <v>13.83</v>
      </c>
      <c r="BY13" s="11">
        <f>IF(SUM(BJ13:BM13)-BN13&gt;0,SUM(BJ13:BM13)-BN13,"")</f>
        <v>47.03</v>
      </c>
      <c r="BZ13" s="11">
        <f>IF(SUM(BV13,BY13)&gt;0,SUM(BV13,BY13),"")</f>
        <v>96.18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0.85999999999999943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>IF(IL13&gt;0,IL13,"")</f>
        <v>12.2</v>
      </c>
      <c r="JE13" s="40">
        <f>IF(IM13&gt;0,IM13,"")</f>
        <v>13.59</v>
      </c>
      <c r="JF13" s="40">
        <f>IF(SUM(IJ13:IM13)-IN13&gt;0,SUM(IJ13:IM13)-IN13,"")</f>
        <v>48.489999999999995</v>
      </c>
      <c r="JG13" s="40">
        <f>IF(IQ13&gt;0,IQ13,"")</f>
        <v>12.2</v>
      </c>
      <c r="JH13" s="40">
        <f>IF(IR13&gt;0,IR13,"")</f>
        <v>14.06</v>
      </c>
      <c r="JI13" s="40">
        <f>IF(SUM(IO13:IR13)-IS13&gt;0,SUM(IO13:IR13)-IS13,"")</f>
        <v>48.460000000000008</v>
      </c>
      <c r="JJ13" s="40">
        <f>IF(MAX(JF13,JI13)&gt;0,MAX(JF13,JI13),"")</f>
        <v>48.489999999999995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>
        <f>IF(JA13&gt;0,JA13,"")</f>
        <v>10.1</v>
      </c>
      <c r="JO13" s="40">
        <f>IF(JB13&gt;0,JB13,"")</f>
        <v>14.03</v>
      </c>
      <c r="JP13" s="40">
        <f>IF(SUM(IY13:JB13)-JC13&gt;0,SUM(IY13:JB13)-JC13,"")</f>
        <v>47.43</v>
      </c>
      <c r="JQ13" s="40">
        <f>IF(SUM(JJ13,JM13,JP13)&gt;0,SUM(JJ13,JM13,JP13),"")</f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>SUM(J14:V14)+SUM(J14:T14)*0.0000001+SUM(J14)*0.0000000000001</f>
        <v>212.18002121800507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>P</v>
      </c>
      <c r="H14" s="36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50.72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50.09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49.54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50.530000000000008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>IF(BB14&gt;0,BB14,"")</f>
        <v>10.6</v>
      </c>
      <c r="BQ14" s="39">
        <f>IF(BC14&gt;0,BC14,"")</f>
        <v>14.04</v>
      </c>
      <c r="BR14" s="11">
        <f>IF(SUM(AZ14:BC14)-BD14&gt;0,SUM(AZ14:BC14)-BD14,"")</f>
        <v>49.54</v>
      </c>
      <c r="BS14" s="11">
        <f>IF(BG14&gt;0,BG14,"")</f>
        <v>11.3</v>
      </c>
      <c r="BT14" s="11">
        <f>IF(BH14&gt;0,BH14,"")</f>
        <v>14.09</v>
      </c>
      <c r="BU14" s="11">
        <f>IF(SUM(BE14:BH14)-BI14&gt;0,SUM(BE14:BH14)-BI14,"")</f>
        <v>50.09</v>
      </c>
      <c r="BV14" s="11">
        <f>IF(BR14="","",MAX(BR14,BU14))</f>
        <v>50.09</v>
      </c>
      <c r="BW14" s="11">
        <f>IF(BL14&gt;0,BL14,"")</f>
        <v>11.3</v>
      </c>
      <c r="BX14" s="11">
        <f>IF(BM14&gt;0,BM14,"")</f>
        <v>14.13</v>
      </c>
      <c r="BY14" s="11">
        <f>IF(SUM(BJ14:BM14)-BN14&gt;0,SUM(BJ14:BM14)-BN14,"")</f>
        <v>50.530000000000008</v>
      </c>
      <c r="BZ14" s="11">
        <f>IF(SUM(BV14,BY14)&gt;0,SUM(BV14,BY14),"")</f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>IF(CC14&gt;0,CC14,"")</f>
        <v>10.1</v>
      </c>
      <c r="CR14" s="38">
        <f>IF(CD14&gt;0,CD14,"")</f>
        <v>14.37</v>
      </c>
      <c r="CS14" s="40">
        <f>IF(SUM(CA14:CD14)-CE14&gt;0,SUM(CA14:CD14)-CE14,"")</f>
        <v>46.269999999999996</v>
      </c>
      <c r="CT14" s="40">
        <f>IF(CH14&gt;0,CH14,"")</f>
        <v>11.3</v>
      </c>
      <c r="CU14" s="40">
        <f>IF(CI14&gt;0,CI14,"")</f>
        <v>14.72</v>
      </c>
      <c r="CV14" s="40">
        <f>IF(SUM(CF14:CI14)-CJ14&gt;0,SUM(CF14:CI14)-CJ14,"")</f>
        <v>50.72</v>
      </c>
      <c r="CW14" s="40">
        <f>IF(CS14="","",MAX(CS14,CV14))</f>
        <v>50.72</v>
      </c>
      <c r="CX14" s="40">
        <f>IF(CM14&gt;0,CM14,"")</f>
        <v>10.6</v>
      </c>
      <c r="CY14" s="40">
        <f>IF(CN14&gt;0,CN14,"")</f>
        <v>14.64</v>
      </c>
      <c r="CZ14" s="40">
        <f>IF(SUM(CK14:CN14)-CO14&gt;0,SUM(CK14:CN14)-CO14,"")</f>
        <v>49.04</v>
      </c>
      <c r="DA14" s="40">
        <f>IF(SUM(CW14,CZ14)&gt;0,SUM(CW14,CZ14),"")</f>
        <v>99.759999999999991</v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10.4</v>
      </c>
      <c r="JE14" s="40">
        <f>IF(IM14&gt;0,IM14,"")</f>
        <v>13.66</v>
      </c>
      <c r="JF14" s="40">
        <f>IF(SUM(IJ14:IM14)-IN14&gt;0,SUM(IJ14:IM14)-IN14,"")</f>
        <v>46.36</v>
      </c>
      <c r="JG14" s="40">
        <f>IF(IQ14&gt;0,IQ14,"")</f>
        <v>11.3</v>
      </c>
      <c r="JH14" s="40">
        <f>IF(IR14&gt;0,IR14,"")</f>
        <v>14.07</v>
      </c>
      <c r="JI14" s="40">
        <f>IF(SUM(IO14:IR14)-IS14&gt;0,SUM(IO14:IR14)-IS14,"")</f>
        <v>47.27</v>
      </c>
      <c r="JJ14" s="40">
        <f>IF(MAX(JF14,JI14)&gt;0,MAX(JF14,JI14),"")</f>
        <v>47.27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14.850000000000001</v>
      </c>
      <c r="WU14" s="26">
        <f>IF($CP14="P",CB14,(CB14+BA14)/2)</f>
        <v>9.0500000000000007</v>
      </c>
      <c r="WV14" s="26">
        <f>IF($CP14="P",CC14,(CC14+BB14)/2)</f>
        <v>10.35</v>
      </c>
      <c r="WW14" s="26">
        <f>IF($CP14="P",CD14,(CD14+BC14)/2)</f>
        <v>14.204999999999998</v>
      </c>
      <c r="WX14" s="26">
        <f>IF($CP14="P",CE14,(CE14+BD14)/2)</f>
        <v>0.55000000000000004</v>
      </c>
      <c r="WY14" s="26">
        <f>IF($CP14="P",CF14,(CF14+BE14)/2)</f>
        <v>15.05</v>
      </c>
      <c r="WZ14" s="26">
        <f>IF($CP14="P",CG14,(CG14+BF14)/2)</f>
        <v>9.65</v>
      </c>
      <c r="XA14" s="26">
        <f>IF($CP14="P",CH14,(CH14+BG14)/2)</f>
        <v>11.3</v>
      </c>
      <c r="XB14" s="26">
        <f>IF($CP14="P",CI14,(CI14+BH14)/2)</f>
        <v>14.405000000000001</v>
      </c>
      <c r="XC14" s="26">
        <f>IF($CP14="P",CJ14,(CJ14+BI14)/2)</f>
        <v>0</v>
      </c>
      <c r="XD14" s="26">
        <f>IF($CP14="P",CK14,(CK14+BJ14)/2)</f>
        <v>15.3</v>
      </c>
      <c r="XE14" s="26">
        <f>IF($CP14="P",CL14,(CL14+BK14)/2)</f>
        <v>9.4499999999999993</v>
      </c>
      <c r="XF14" s="26">
        <f>IF($CP14="P",CM14,(CM14+BL14)/2)</f>
        <v>10.95</v>
      </c>
      <c r="XG14" s="26">
        <f>IF($CP14="P",CN14,(CN14+BM14)/2)</f>
        <v>14.385000000000002</v>
      </c>
      <c r="XH14" s="26">
        <f>IF($CP14="P",CO14,(CO14+BN14)/2)</f>
        <v>0.3</v>
      </c>
      <c r="XI14" s="28" t="s">
        <v>53</v>
      </c>
      <c r="XJ14" s="11">
        <f>IF(WV14&gt;0,WV14,"")</f>
        <v>10.35</v>
      </c>
      <c r="XK14" s="11">
        <f>IF(WW14&gt;0,WW14,"")</f>
        <v>14.204999999999998</v>
      </c>
      <c r="XL14" s="11">
        <f>IF(SUM(WT14:WW14)-WX14&gt;0,SUM(WT14:WW14)-WX14,"")</f>
        <v>47.905000000000001</v>
      </c>
      <c r="XM14" s="11">
        <f>IF(XA14&gt;0,XA14,"")</f>
        <v>11.3</v>
      </c>
      <c r="XN14" s="11">
        <f>IF(XB14&gt;0,XB14,"")</f>
        <v>14.405000000000001</v>
      </c>
      <c r="XO14" s="11">
        <f>IF(SUM(WY14:XB14)-XC14&gt;0,SUM(WY14:XB14)-XC14,"")</f>
        <v>50.405000000000001</v>
      </c>
      <c r="XP14" s="11">
        <f>IF(MAX(XL14,XO14)&gt;0,MAX(XL14,XO14),"")</f>
        <v>50.405000000000001</v>
      </c>
      <c r="XQ14" s="11">
        <f>IF(XF14&gt;0,XF14,"")</f>
        <v>10.95</v>
      </c>
      <c r="XR14" s="11">
        <f>IF(XG14&gt;0,XG14,"")</f>
        <v>14.385000000000002</v>
      </c>
      <c r="XS14" s="11">
        <f>IF(SUM(XD14:XG14)-XH14&gt;0,SUM(XD14:XG14)-XH14,"")</f>
        <v>49.785000000000011</v>
      </c>
      <c r="XT14" s="11">
        <f>IF(SUM(XP14,XS14)&gt;0,SUM(XP14,XS14),"")</f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>SUM(J15:V15)+SUM(J15:T15)*0.0000001+SUM(J15)*0.0000000000001</f>
        <v>204.84001796400486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6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48.66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45.51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24.770000000000003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49.3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11.4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25.199999999999996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5.4</v>
      </c>
      <c r="AP15" s="38">
        <f>IF(AB15&gt;0,AB15,"")</f>
        <v>7.67</v>
      </c>
      <c r="AQ15" s="40">
        <f>IF(SUM(Y15:AB15)-AC15&gt;0,SUM(Y15:AB15)-AC15,"")</f>
        <v>24.770000000000003</v>
      </c>
      <c r="AR15" s="40">
        <f>IF(AF15&gt;0,AF15,"")</f>
        <v>5.0999999999999996</v>
      </c>
      <c r="AS15" s="40">
        <f>IF(AG15&gt;0,AG15,"")</f>
        <v>7.41</v>
      </c>
      <c r="AT15" s="40">
        <f>IF(SUM(AD15:AG15)-AH15&gt;0,SUM(AD15:AG15)-AH15,"")</f>
        <v>23.81</v>
      </c>
      <c r="AU15" s="40">
        <f>IF(AQ15="","",MAX(AQ15,AT15))</f>
        <v>24.770000000000003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>IF(BB15&gt;0,BB15,"")</f>
        <v>9.3000000000000007</v>
      </c>
      <c r="BQ15" s="39">
        <f>IF(BC15&gt;0,BC15,"")</f>
        <v>13.91</v>
      </c>
      <c r="BR15" s="11">
        <f>IF(SUM(AZ15:BC15)-BD15&gt;0,SUM(AZ15:BC15)-BD15,"")</f>
        <v>45.51</v>
      </c>
      <c r="BS15" s="11">
        <f>IF(BG15&gt;0,BG15,"")</f>
        <v>10</v>
      </c>
      <c r="BT15" s="11">
        <f>IF(BH15&gt;0,BH15,"")</f>
        <v>14.86</v>
      </c>
      <c r="BU15" s="11">
        <f>IF(SUM(BE15:BH15)-BI15&gt;0,SUM(BE15:BH15)-BI15,"")</f>
        <v>48.66</v>
      </c>
      <c r="BV15" s="11">
        <f>IF(BR15="","",MAX(BR15,BU15))</f>
        <v>48.66</v>
      </c>
      <c r="BW15" s="11">
        <f>IF(BL15&gt;0,BL15,"")</f>
        <v>11.4</v>
      </c>
      <c r="BX15" s="11">
        <f>IF(BM15&gt;0,BM15,"")</f>
        <v>14.4</v>
      </c>
      <c r="BY15" s="11">
        <f>IF(SUM(BJ15:BM15)-BN15&gt;0,SUM(BJ15:BM15)-BN15,"")</f>
        <v>49.3</v>
      </c>
      <c r="BZ15" s="11">
        <f>IF(SUM(BV15,BY15)&gt;0,SUM(BV15,BY15),"")</f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1">
        <f>IF(MAX(ED15,FL15,GT15,IB15,JJ15,KR15,LZ15,NH15,OP15,PX15,RF15,SN15,TV15,VD15,WWL15)-IF(N15="",0,N15)&gt;0.001,MAX(ED15,FL15,GT15,IB15,JJ15,KR15,LZ15,NH15,OP15,PX15,RF15,SN15,TV15,VD15,WL15)-IF(N15="",0,N15),"")</f>
        <v>25.199999999999996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>IF(LB15&gt;0,LB15,"")</f>
        <v>3.6</v>
      </c>
      <c r="LU15" s="40">
        <f>IF(LC15&gt;0,LC15,"")</f>
        <v>2.98</v>
      </c>
      <c r="LV15" s="40">
        <f>IF(SUM(KZ15:LC15)-LD15&gt;0,SUM(KZ15:LC15)-LD15,"")</f>
        <v>13.93</v>
      </c>
      <c r="LW15" s="40">
        <f>IF(LG15&gt;0,LG15,"")</f>
        <v>10.8</v>
      </c>
      <c r="LX15" s="40">
        <f>IF(LH15&gt;0,LH15,"")</f>
        <v>14.97</v>
      </c>
      <c r="LY15" s="40">
        <f>IF(SUM(LE15:LH15)-LI15&gt;0,SUM(LE15:LH15)-LI15,"")</f>
        <v>49.97</v>
      </c>
      <c r="LZ15" s="40">
        <f>IF(MAX(LV15,LY15)&gt;0,MAX(LV15,LY15),"")</f>
        <v>49.97</v>
      </c>
      <c r="MA15" s="40">
        <f>IF(LL15&gt;0,LL15,"")</f>
        <v>1.5</v>
      </c>
      <c r="MB15" s="40">
        <f>IF(LM15&gt;0,LM15,"")</f>
        <v>1.58</v>
      </c>
      <c r="MC15" s="40">
        <f>IF(SUM(LJ15:LM15)-LN15&gt;0,SUM(LJ15:LM15)-LN15,"")</f>
        <v>5.48</v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>
        <f>IF(SUM(LZ15,MC15,MF15)&gt;0,SUM(LZ15,MC15,MF15),"")</f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7.55</v>
      </c>
      <c r="WU15" s="26">
        <f>IF($CP15="P",CB15,(CB15+BA15)/2)</f>
        <v>4.55</v>
      </c>
      <c r="WV15" s="26">
        <f>IF($CP15="P",CC15,(CC15+BB15)/2)</f>
        <v>4.6500000000000004</v>
      </c>
      <c r="WW15" s="26">
        <f>IF($CP15="P",CD15,(CD15+BC15)/2)</f>
        <v>6.9550000000000001</v>
      </c>
      <c r="WX15" s="26">
        <f>IF($CP15="P",CE15,(CE15+BD15)/2)</f>
        <v>0.95</v>
      </c>
      <c r="WY15" s="26">
        <f>IF($CP15="P",CF15,(CF15+BE15)/2)</f>
        <v>7.85</v>
      </c>
      <c r="WZ15" s="26">
        <f>IF($CP15="P",CG15,(CG15+BF15)/2)</f>
        <v>4.6500000000000004</v>
      </c>
      <c r="XA15" s="26">
        <f>IF($CP15="P",CH15,(CH15+BG15)/2)</f>
        <v>5</v>
      </c>
      <c r="XB15" s="26">
        <f>IF($CP15="P",CI15,(CI15+BH15)/2)</f>
        <v>7.43</v>
      </c>
      <c r="XC15" s="26">
        <f>IF($CP15="P",CJ15,(CJ15+BI15)/2)</f>
        <v>0.6</v>
      </c>
      <c r="XD15" s="26">
        <f>IF($CP15="P",CK15,(CK15+BJ15)/2)</f>
        <v>7.2</v>
      </c>
      <c r="XE15" s="26">
        <f>IF($CP15="P",CL15,(CL15+BK15)/2)</f>
        <v>4.55</v>
      </c>
      <c r="XF15" s="26">
        <f>IF($CP15="P",CM15,(CM15+BL15)/2)</f>
        <v>5.7</v>
      </c>
      <c r="XG15" s="26">
        <f>IF($CP15="P",CN15,(CN15+BM15)/2)</f>
        <v>7.2</v>
      </c>
      <c r="XH15" s="26">
        <f>IF($CP15="P",CO15,(CO15+BN15)/2)</f>
        <v>0</v>
      </c>
      <c r="XI15" s="28" t="s">
        <v>53</v>
      </c>
      <c r="XJ15" s="11">
        <f>IF(WV15&gt;0,WV15,"")</f>
        <v>4.6500000000000004</v>
      </c>
      <c r="XK15" s="11">
        <f>IF(WW15&gt;0,WW15,"")</f>
        <v>6.9550000000000001</v>
      </c>
      <c r="XL15" s="11">
        <f>IF(SUM(WT15:WW15)-WX15&gt;0,SUM(WT15:WW15)-WX15,"")</f>
        <v>22.754999999999999</v>
      </c>
      <c r="XM15" s="11">
        <f>IF(XA15&gt;0,XA15,"")</f>
        <v>5</v>
      </c>
      <c r="XN15" s="11">
        <f>IF(XB15&gt;0,XB15,"")</f>
        <v>7.43</v>
      </c>
      <c r="XO15" s="11">
        <f>IF(SUM(WY15:XB15)-XC15&gt;0,SUM(WY15:XB15)-XC15,"")</f>
        <v>24.33</v>
      </c>
      <c r="XP15" s="11">
        <f>IF(MAX(XL15,XO15)&gt;0,MAX(XL15,XO15),"")</f>
        <v>24.33</v>
      </c>
      <c r="XQ15" s="11">
        <f>IF(XF15&gt;0,XF15,"")</f>
        <v>5.7</v>
      </c>
      <c r="XR15" s="11">
        <f>IF(XG15&gt;0,XG15,"")</f>
        <v>7.2</v>
      </c>
      <c r="XS15" s="11">
        <f>IF(SUM(XD15:XG15)-XH15&gt;0,SUM(XD15:XG15)-XH15,"")</f>
        <v>24.65</v>
      </c>
      <c r="XT15" s="11">
        <f>IF(SUM(XP15,XS15)&gt;0,SUM(XP15,XS15),"")</f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>SUM(J16:V16)+SUM(J16:T16)*0.0000001+SUM(J16)*0.0000000000001</f>
        <v>194.19501776350495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6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34.754999999999995</v>
      </c>
      <c r="M16" s="8" t="str">
        <f>IF(L16="","",IF(OR(L16=CS16,L16=CV16),$CA$1,IF(OR(L16=BR16,L16=BU16),$AZ$1,IF(OR(L16=AQ16,L16=AT16),$Y$1,""))))</f>
        <v>2024 3rd Domestic Trial</v>
      </c>
      <c r="N16" s="8">
        <f>IF(COUNT(AQ16,AT16,BR16,BU16,CS16,CV16)&gt;2,LARGE((AQ16,AT16,BR16,BU16,CS16,CV16),3),0)</f>
        <v>32.82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16.559999999999995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4.5999999999999996</v>
      </c>
      <c r="AP16" s="38">
        <f>IF(AB16&gt;0,AB16,"")</f>
        <v>5.68</v>
      </c>
      <c r="AQ16" s="40">
        <f>IF(SUM(Y16:AB16)-AC16&gt;0,SUM(Y16:AB16)-AC16,"")</f>
        <v>19.979999999999997</v>
      </c>
      <c r="AR16" s="40">
        <f>IF(AF16&gt;0,AF16,"")</f>
        <v>7</v>
      </c>
      <c r="AS16" s="40">
        <f>IF(AG16&gt;0,AG16,"")</f>
        <v>9.52</v>
      </c>
      <c r="AT16" s="40">
        <f>IF(SUM(AD16:AG16)-AH16&gt;0,SUM(AD16:AG16)-AH16,"")</f>
        <v>32.82</v>
      </c>
      <c r="AU16" s="40">
        <f>IF(AQ16="","",MAX(AQ16,AT16))</f>
        <v>32.82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>IF(BB16&gt;0,BB16,"")</f>
        <v>11.4</v>
      </c>
      <c r="BQ16" s="39">
        <f>IF(BC16&gt;0,BC16,"")</f>
        <v>13.73</v>
      </c>
      <c r="BR16" s="11">
        <f>IF(SUM(AZ16:BC16)-BD16&gt;0,SUM(AZ16:BC16)-BD16,"")</f>
        <v>49.53</v>
      </c>
      <c r="BS16" s="11">
        <f>IF(BG16&gt;0,BG16,"")</f>
        <v>7.1</v>
      </c>
      <c r="BT16" s="11">
        <f>IF(BH16&gt;0,BH16,"")</f>
        <v>8.33</v>
      </c>
      <c r="BU16" s="11">
        <f>IF(SUM(BE16:BH16)-BI16&gt;0,SUM(BE16:BH16)-BI16,"")</f>
        <v>30.33</v>
      </c>
      <c r="BV16" s="11">
        <f>IF(BR16="","",MAX(BR16,BU16))</f>
        <v>49.53</v>
      </c>
      <c r="BW16" s="11">
        <f>IF(BL16&gt;0,BL16,"")</f>
        <v>11.6</v>
      </c>
      <c r="BX16" s="11">
        <f>IF(BM16&gt;0,BM16,"")</f>
        <v>13.73</v>
      </c>
      <c r="BY16" s="11">
        <f>IF(SUM(BJ16:BM16)-BN16&gt;0,SUM(BJ16:BM16)-BN16,"")</f>
        <v>48.930000000000007</v>
      </c>
      <c r="BZ16" s="11">
        <f>IF(SUM(BV16,BY16)&gt;0,SUM(BV16,BY16),"")</f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>IF(CC16&gt;0,CC16,"")</f>
        <v>8</v>
      </c>
      <c r="CR16" s="38">
        <f>IF(CD16&gt;0,CD16,"")</f>
        <v>9.7050000000000001</v>
      </c>
      <c r="CS16" s="40">
        <f>IF(SUM(CA16:CD16)-CE16&gt;0,SUM(CA16:CD16)-CE16,"")</f>
        <v>34.754999999999995</v>
      </c>
      <c r="CT16" s="40">
        <f>IF(CH16&gt;0,CH16,"")</f>
        <v>7.05</v>
      </c>
      <c r="CU16" s="40">
        <f>IF(CI16&gt;0,CI16,"")</f>
        <v>8.9250000000000007</v>
      </c>
      <c r="CV16" s="40">
        <f>IF(SUM(CF16:CI16)-CJ16&gt;0,SUM(CF16:CI16)-CJ16,"")</f>
        <v>31.575000000000003</v>
      </c>
      <c r="CW16" s="40">
        <f>IF(CS16="","",MAX(CS16,CV16))</f>
        <v>34.754999999999995</v>
      </c>
      <c r="CX16" s="40">
        <f>IF(CM16&gt;0,CM16,"")</f>
        <v>5.8</v>
      </c>
      <c r="CY16" s="40">
        <f>IF(CN16&gt;0,CN16,"")</f>
        <v>6.8650000000000002</v>
      </c>
      <c r="CZ16" s="40">
        <f>IF(SUM(CK16:CN16)-CO16&gt;0,SUM(CK16:CN16)-CO16,"")</f>
        <v>24.465000000000003</v>
      </c>
      <c r="DA16" s="40">
        <f>IF(SUM(CW16,CZ16)&gt;0,SUM(CW16,CZ16),"")</f>
        <v>59.22</v>
      </c>
      <c r="DB16" s="51">
        <f>IF(MAX(ED16,FL16,GT16,IB16,JJ16,KR16,LZ16,NH16,OP16,PX16,RF16,SN16,TV16,VD16,WWL16)-IF(N16="",0,N16)&gt;0.001,MAX(ED16,FL16,GT16,IB16,JJ16,KR16,LZ16,NH16,OP16,PX16,RF16,SN16,TV16,VD16,WL16)-IF(N16="",0,N16),"")</f>
        <v>16.559999999999995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>IF(LB16&gt;0,LB16,"")</f>
        <v>10.199999999999999</v>
      </c>
      <c r="LU16" s="40">
        <f>IF(LC16&gt;0,LC16,"")</f>
        <v>13.47</v>
      </c>
      <c r="LV16" s="40">
        <f>IF(SUM(KZ16:LC16)-LD16&gt;0,SUM(KZ16:LC16)-LD16,"")</f>
        <v>45.07</v>
      </c>
      <c r="LW16" s="40">
        <f>IF(LG16&gt;0,LG16,"")</f>
        <v>11.6</v>
      </c>
      <c r="LX16" s="40">
        <f>IF(LH16&gt;0,LH16,"")</f>
        <v>13.98</v>
      </c>
      <c r="LY16" s="40">
        <f>IF(SUM(LE16:LH16)-LI16&gt;0,SUM(LE16:LH16)-LI16,"")</f>
        <v>49.379999999999995</v>
      </c>
      <c r="LZ16" s="40">
        <f>IF(MAX(LV16,LY16)&gt;0,MAX(LV16,LY16),"")</f>
        <v>49.379999999999995</v>
      </c>
      <c r="MA16" s="40">
        <f>IF(LL16&gt;0,LL16,"")</f>
        <v>11.4</v>
      </c>
      <c r="MB16" s="40">
        <f>IF(LM16&gt;0,LM16,"")</f>
        <v>13.84</v>
      </c>
      <c r="MC16" s="40">
        <f>IF(SUM(LJ16:LM16)-LN16&gt;0,SUM(LJ16:LM16)-LN16,"")</f>
        <v>48.34</v>
      </c>
      <c r="MD16" s="40">
        <f>IF(LQ16&gt;0,LQ16,"")</f>
        <v>10.199999999999999</v>
      </c>
      <c r="ME16" s="40">
        <f>IF(LR16&gt;0,LR16,"")</f>
        <v>13.68</v>
      </c>
      <c r="MF16" s="40">
        <f>IF(SUM(LO16:LR16)-LS16&gt;0,SUM(LO16:LR16)-LS16,"")</f>
        <v>45.88</v>
      </c>
      <c r="MG16" s="40">
        <f>IF(SUM(LZ16,MC16,MF16)&gt;0,SUM(LZ16,MC16,MF16),"")</f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10.899999999999999</v>
      </c>
      <c r="WU16" s="26">
        <f>IF($CP16="P",CB16,(CB16+BA16)/2)</f>
        <v>6.1499999999999995</v>
      </c>
      <c r="WV16" s="26">
        <f>IF($CP16="P",CC16,(CC16+BB16)/2)</f>
        <v>8</v>
      </c>
      <c r="WW16" s="26">
        <f>IF($CP16="P",CD16,(CD16+BC16)/2)</f>
        <v>9.7050000000000001</v>
      </c>
      <c r="WX16" s="26">
        <f>IF($CP16="P",CE16,(CE16+BD16)/2)</f>
        <v>0</v>
      </c>
      <c r="WY16" s="26">
        <f>IF($CP16="P",CF16,(CF16+BE16)/2)</f>
        <v>9.6000000000000014</v>
      </c>
      <c r="WZ16" s="26">
        <f>IF($CP16="P",CG16,(CG16+BF16)/2)</f>
        <v>6</v>
      </c>
      <c r="XA16" s="26">
        <f>IF($CP16="P",CH16,(CH16+BG16)/2)</f>
        <v>7.05</v>
      </c>
      <c r="XB16" s="26">
        <f>IF($CP16="P",CI16,(CI16+BH16)/2)</f>
        <v>8.9250000000000007</v>
      </c>
      <c r="XC16" s="26">
        <f>IF($CP16="P",CJ16,(CJ16+BI16)/2)</f>
        <v>0</v>
      </c>
      <c r="XD16" s="26">
        <f>IF($CP16="P",CK16,(CK16+BJ16)/2)</f>
        <v>7.4</v>
      </c>
      <c r="XE16" s="26">
        <f>IF($CP16="P",CL16,(CL16+BK16)/2)</f>
        <v>4.4000000000000004</v>
      </c>
      <c r="XF16" s="26">
        <f>IF($CP16="P",CM16,(CM16+BL16)/2)</f>
        <v>5.8</v>
      </c>
      <c r="XG16" s="26">
        <f>IF($CP16="P",CN16,(CN16+BM16)/2)</f>
        <v>6.8650000000000002</v>
      </c>
      <c r="XH16" s="26">
        <f>IF($CP16="P",CO16,(CO16+BN16)/2)</f>
        <v>0</v>
      </c>
      <c r="XI16" s="28" t="s">
        <v>53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153.52001535200455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6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45.38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44.41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10.620000000000001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10.1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>IF(AA17&gt;0,AA17,"")</f>
        <v>9.8000000000000007</v>
      </c>
      <c r="AP17" s="38">
        <f>IF(AB17&gt;0,AB17,"")</f>
        <v>13.51</v>
      </c>
      <c r="AQ17" s="40">
        <f>IF(SUM(Y17:AB17)-AC17&gt;0,SUM(Y17:AB17)-AC17,"")</f>
        <v>43.010000000000005</v>
      </c>
      <c r="AR17" s="40">
        <f>IF(AF17&gt;0,AF17,"")</f>
        <v>10.1</v>
      </c>
      <c r="AS17" s="40">
        <f>IF(AG17&gt;0,AG17,"")</f>
        <v>13.21</v>
      </c>
      <c r="AT17" s="40">
        <f>IF(SUM(AD17:AG17)-AH17&gt;0,SUM(AD17:AG17)-AH17,"")</f>
        <v>44.41</v>
      </c>
      <c r="AU17" s="40">
        <f>IF(AQ17="","",MAX(AQ17,AT17))</f>
        <v>44.41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1.5</v>
      </c>
      <c r="BQ17" s="39">
        <f>IF(BC17&gt;0,BC17,"")</f>
        <v>1.56</v>
      </c>
      <c r="BR17" s="11">
        <f>IF(SUM(AZ17:BC17)-BD17&gt;0,SUM(AZ17:BC17)-BD17,"")</f>
        <v>5.46</v>
      </c>
      <c r="BS17" s="11">
        <f>IF(BG17&gt;0,BG17,"")</f>
        <v>1.5</v>
      </c>
      <c r="BT17" s="11">
        <f>IF(BH17&gt;0,BH17,"")</f>
        <v>1.56</v>
      </c>
      <c r="BU17" s="11">
        <f>IF(SUM(BE17:BH17)-BI17&gt;0,SUM(BE17:BH17)-BI17,"")</f>
        <v>5.66</v>
      </c>
      <c r="BV17" s="11">
        <f>IF(BR17="","",MAX(BR17,BU17))</f>
        <v>5.66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>IF(CC17&gt;0,CC17,"")</f>
        <v>9.1</v>
      </c>
      <c r="CR17" s="38">
        <f>IF(CD17&gt;0,CD17,"")</f>
        <v>14.68</v>
      </c>
      <c r="CS17" s="40">
        <f>IF(SUM(CA17:CD17)-CE17&gt;0,SUM(CA17:CD17)-CE17,"")</f>
        <v>45.38</v>
      </c>
      <c r="CT17" s="40">
        <f>IF(CH17&gt;0,CH17,"")</f>
        <v>2.7</v>
      </c>
      <c r="CU17" s="40">
        <f>IF(CI17&gt;0,CI17,"")</f>
        <v>3.1</v>
      </c>
      <c r="CV17" s="40">
        <f>IF(SUM(CF17:CI17)-CJ17&gt;0,SUM(CF17:CI17)-CJ17,"")</f>
        <v>10.8</v>
      </c>
      <c r="CW17" s="40">
        <f>IF(CS17="","",MAX(CS17,CV17))</f>
        <v>45.38</v>
      </c>
      <c r="CX17" s="40">
        <f>IF(CM17&gt;0,CM17,"")</f>
        <v>2.7</v>
      </c>
      <c r="CY17" s="40">
        <f>IF(CN17&gt;0,CN17,"")</f>
        <v>3.12</v>
      </c>
      <c r="CZ17" s="40">
        <f>IF(SUM(CK17:CN17)-CO17&gt;0,SUM(CK17:CN17)-CO17,"")</f>
        <v>10.620000000000001</v>
      </c>
      <c r="DA17" s="40">
        <f>IF(SUM(CW17,CZ17)&gt;0,SUM(CW17,CZ17),"")</f>
        <v>56</v>
      </c>
      <c r="DB17" s="51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8.1</v>
      </c>
      <c r="WU17" s="26">
        <f>IF($CP17="P",CB17,(CB17+BA17)/2)</f>
        <v>4.95</v>
      </c>
      <c r="WV17" s="26">
        <f>IF($CP17="P",CC17,(CC17+BB17)/2)</f>
        <v>5.3</v>
      </c>
      <c r="WW17" s="26">
        <f>IF($CP17="P",CD17,(CD17+BC17)/2)</f>
        <v>8.1199999999999992</v>
      </c>
      <c r="WX17" s="26">
        <f>IF($CP17="P",CE17,(CE17+BD17)/2)</f>
        <v>1.05</v>
      </c>
      <c r="WY17" s="26">
        <f>IF($CP17="P",CF17,(CF17+BE17)/2)</f>
        <v>2.4000000000000004</v>
      </c>
      <c r="WZ17" s="26">
        <f>IF($CP17="P",CG17,(CG17+BF17)/2)</f>
        <v>1.4</v>
      </c>
      <c r="XA17" s="26">
        <f>IF($CP17="P",CH17,(CH17+BG17)/2)</f>
        <v>2.1</v>
      </c>
      <c r="XB17" s="26">
        <f>IF($CP17="P",CI17,(CI17+BH17)/2)</f>
        <v>2.33</v>
      </c>
      <c r="XC17" s="26">
        <f>IF($CP17="P",CJ17,(CJ17+BI17)/2)</f>
        <v>0</v>
      </c>
      <c r="XD17" s="26">
        <f>IF($CP17="P",CK17,(CK17+BJ17)/2)</f>
        <v>1.6</v>
      </c>
      <c r="XE17" s="26">
        <f>IF($CP17="P",CL17,(CL17+BK17)/2)</f>
        <v>0.8</v>
      </c>
      <c r="XF17" s="26">
        <f>IF($CP17="P",CM17,(CM17+BL17)/2)</f>
        <v>1.35</v>
      </c>
      <c r="XG17" s="26">
        <f>IF($CP17="P",CN17,(CN17+BM17)/2)</f>
        <v>1.56</v>
      </c>
      <c r="XH17" s="26">
        <f>IF($CP17="P",CO17,(CO17+BN17)/2)</f>
        <v>0</v>
      </c>
      <c r="XI17" s="28" t="s">
        <v>53</v>
      </c>
      <c r="XJ17" s="11">
        <f>IF(WV17&gt;0,WV17,"")</f>
        <v>5.3</v>
      </c>
      <c r="XK17" s="11">
        <f>IF(WW17&gt;0,WW17,"")</f>
        <v>8.1199999999999992</v>
      </c>
      <c r="XL17" s="11">
        <f>IF(SUM(WT17:WW17)-WX17&gt;0,SUM(WT17:WW17)-WX17,"")</f>
        <v>25.419999999999998</v>
      </c>
      <c r="XM17" s="11">
        <f>IF(XA17&gt;0,XA17,"")</f>
        <v>2.1</v>
      </c>
      <c r="XN17" s="11">
        <f>IF(XB17&gt;0,XB17,"")</f>
        <v>2.33</v>
      </c>
      <c r="XO17" s="11">
        <f>IF(SUM(WY17:XB17)-XC17&gt;0,SUM(WY17:XB17)-XC17,"")</f>
        <v>8.23</v>
      </c>
      <c r="XP17" s="11">
        <f>IF(MAX(XL17,XO17)&gt;0,MAX(XL17,XO17),"")</f>
        <v>25.419999999999998</v>
      </c>
      <c r="XQ17" s="11">
        <f>IF(XF17&gt;0,XF17,"")</f>
        <v>1.35</v>
      </c>
      <c r="XR17" s="11">
        <f>IF(XG17&gt;0,XG17,"")</f>
        <v>1.56</v>
      </c>
      <c r="XS17" s="11">
        <f>IF(SUM(XD17:XG17)-XH17&gt;0,SUM(XD17:XG17)-XH17,"")</f>
        <v>5.3100000000000005</v>
      </c>
      <c r="XT17" s="11">
        <f>IF(SUM(XP17,XS17)&gt;0,SUM(XP17,XS17),"")</f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569" priority="108812" operator="between">
      <formula>AY$27</formula>
      <formula>1000</formula>
    </cfRule>
    <cfRule type="cellIs" dxfId="568" priority="10881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567" priority="108824" operator="between">
      <formula>EK$27</formula>
      <formula>1000</formula>
    </cfRule>
    <cfRule type="cellIs" dxfId="566" priority="108825" operator="between">
      <formula>EK$26</formula>
      <formula>EK$27</formula>
    </cfRule>
  </conditionalFormatting>
  <conditionalFormatting sqref="AQ1:AQ1048576 AT1:AT1048576 AX1:AX1048576">
    <cfRule type="cellIs" dxfId="565" priority="108908" operator="between">
      <formula>$AY$27</formula>
      <formula>1000</formula>
    </cfRule>
    <cfRule type="cellIs" dxfId="564" priority="108909" operator="between">
      <formula>$AY$26</formula>
      <formula>$AY$27</formula>
    </cfRule>
    <cfRule type="cellIs" dxfId="563" priority="108910" operator="between">
      <formula>$AY$25</formula>
      <formula>$AY$26</formula>
    </cfRule>
    <cfRule type="cellIs" dxfId="562" priority="108911" operator="between">
      <formula>$AY$24</formula>
      <formula>$AY$25</formula>
    </cfRule>
  </conditionalFormatting>
  <conditionalFormatting sqref="BR1:BR1048576 BU1:BU1048576 BY1:BY1048576">
    <cfRule type="cellIs" dxfId="561" priority="108944" operator="between">
      <formula>$BZ$27</formula>
      <formula>1000</formula>
    </cfRule>
    <cfRule type="cellIs" dxfId="560" priority="108945" operator="between">
      <formula>$BZ$26</formula>
      <formula>$BZ$27</formula>
    </cfRule>
    <cfRule type="cellIs" dxfId="559" priority="108946" operator="between">
      <formula>$BZ$25</formula>
      <formula>$BZ$26</formula>
    </cfRule>
    <cfRule type="cellIs" dxfId="558" priority="108947" operator="between">
      <formula>$BZ$24</formula>
      <formula>$BZ$25</formula>
    </cfRule>
  </conditionalFormatting>
  <conditionalFormatting sqref="CS1:CS1048576 CV1:CV1048576 CZ1:CZ1048576">
    <cfRule type="cellIs" dxfId="557" priority="108980" operator="between">
      <formula>$DA$27</formula>
      <formula>1000</formula>
    </cfRule>
    <cfRule type="cellIs" dxfId="556" priority="108981" operator="between">
      <formula>$DA$26</formula>
      <formula>$DA$27</formula>
    </cfRule>
    <cfRule type="cellIs" dxfId="555" priority="108982" operator="between">
      <formula>$DA$25</formula>
      <formula>$DA$26</formula>
    </cfRule>
    <cfRule type="cellIs" dxfId="554" priority="108983" operator="between">
      <formula>$DA$24</formula>
      <formula>$DA$25</formula>
    </cfRule>
  </conditionalFormatting>
  <conditionalFormatting sqref="NB1:NB1048576 NE1:NE1048576 NI1:NI1048576 NL1:NL1048576">
    <cfRule type="cellIs" dxfId="553" priority="109016" operator="between">
      <formula>$NO$20</formula>
      <formula>$NO$21</formula>
    </cfRule>
  </conditionalFormatting>
  <conditionalFormatting sqref="DZ1:DZ1048576 EC1:EC1048576 EG1:EG1048576 EJ1:EJ1048576">
    <cfRule type="cellIs" dxfId="552" priority="109028" operator="between">
      <formula>$EK$27</formula>
      <formula>1000</formula>
    </cfRule>
    <cfRule type="cellIs" dxfId="551" priority="109029" operator="between">
      <formula>$EK$26</formula>
      <formula>$EK$27</formula>
    </cfRule>
    <cfRule type="cellIs" dxfId="550" priority="109030" operator="between">
      <formula>$EK$25</formula>
      <formula>$EK$26</formula>
    </cfRule>
    <cfRule type="cellIs" dxfId="549" priority="109031" operator="between">
      <formula>$EK$24</formula>
      <formula>$EK$25</formula>
    </cfRule>
  </conditionalFormatting>
  <conditionalFormatting sqref="FH1:FH1048576 FK1:FK1048576 FO1:FO1048576 FR1:FR1048576">
    <cfRule type="cellIs" dxfId="548" priority="109076" operator="between">
      <formula>$FS$27</formula>
      <formula>1000</formula>
    </cfRule>
    <cfRule type="cellIs" dxfId="547" priority="109077" operator="between">
      <formula>$FS$26</formula>
      <formula>$FS$27</formula>
    </cfRule>
    <cfRule type="cellIs" dxfId="546" priority="109078" operator="between">
      <formula>$FS$25</formula>
      <formula>$FS$26</formula>
    </cfRule>
    <cfRule type="cellIs" dxfId="545" priority="109079" operator="between">
      <formula>$FS$24</formula>
      <formula>$FS$25</formula>
    </cfRule>
  </conditionalFormatting>
  <conditionalFormatting sqref="GN1:GN1048576 GQ1:GQ1048576 GU1:GU1048576 GX1:GX1048576">
    <cfRule type="cellIs" dxfId="544" priority="109124" operator="between">
      <formula>$HA$23</formula>
      <formula>1000</formula>
    </cfRule>
    <cfRule type="cellIs" dxfId="543" priority="109125" operator="between">
      <formula>$HA$22</formula>
      <formula>$HA$23</formula>
    </cfRule>
    <cfRule type="cellIs" dxfId="542" priority="109126" operator="between">
      <formula>$HA$21</formula>
      <formula>$HA$22</formula>
    </cfRule>
    <cfRule type="cellIs" dxfId="541" priority="109127" operator="between">
      <formula>$HA$20</formula>
      <formula>$HA$21</formula>
    </cfRule>
  </conditionalFormatting>
  <conditionalFormatting sqref="GP1:GP1048576 GS1:GS1048576 GW1:GW1048576 GZ1:GZ1048576">
    <cfRule type="cellIs" dxfId="540" priority="109172" operator="between">
      <formula>$HA$27</formula>
      <formula>1000</formula>
    </cfRule>
    <cfRule type="cellIs" dxfId="539" priority="109173" operator="between">
      <formula>$HA$26</formula>
      <formula>$HA$27</formula>
    </cfRule>
    <cfRule type="cellIs" dxfId="538" priority="109174" operator="between">
      <formula>$HA$25</formula>
      <formula>$HA$26</formula>
    </cfRule>
    <cfRule type="cellIs" dxfId="537" priority="109175" operator="between">
      <formula>$HA$24</formula>
      <formula>$HA$25</formula>
    </cfRule>
  </conditionalFormatting>
  <conditionalFormatting sqref="HX1:HX1048576 IA1:IA1048576 IE1:IE1048576 IH1:IH1048576">
    <cfRule type="cellIs" dxfId="536" priority="109220" operator="between">
      <formula>$II$27</formula>
      <formula>1000</formula>
    </cfRule>
    <cfRule type="cellIs" dxfId="535" priority="109221" operator="between">
      <formula>$II$26</formula>
      <formula>$II$27</formula>
    </cfRule>
    <cfRule type="cellIs" dxfId="534" priority="109222" operator="between">
      <formula>$II$25</formula>
      <formula>$II$26</formula>
    </cfRule>
    <cfRule type="cellIs" dxfId="533" priority="109223" operator="between">
      <formula>$II$24</formula>
      <formula>$II$25</formula>
    </cfRule>
  </conditionalFormatting>
  <conditionalFormatting sqref="JD1:JD1048576 JG1:JG1048576 JK1:JK1048576 JN1:JN1048576">
    <cfRule type="cellIs" dxfId="532" priority="109268" operator="between">
      <formula>$JQ$23</formula>
      <formula>1000</formula>
    </cfRule>
    <cfRule type="cellIs" dxfId="531" priority="109269" operator="between">
      <formula>$JQ$22</formula>
      <formula>$JQ$23</formula>
    </cfRule>
    <cfRule type="cellIs" dxfId="530" priority="109270" operator="between">
      <formula>$JQ$21</formula>
      <formula>$JQ$22</formula>
    </cfRule>
    <cfRule type="cellIs" dxfId="529" priority="109271" operator="between">
      <formula>$JQ$20</formula>
      <formula>$JQ$21</formula>
    </cfRule>
  </conditionalFormatting>
  <conditionalFormatting sqref="JF1:JF1048576 JI1:JI1048576 JM1:JM1048576 JP1:JP1048576">
    <cfRule type="cellIs" dxfId="528" priority="109316" operator="between">
      <formula>$JQ$27</formula>
      <formula>1000</formula>
    </cfRule>
    <cfRule type="cellIs" dxfId="527" priority="109317" operator="between">
      <formula>$JQ$26</formula>
      <formula>$JQ$27</formula>
    </cfRule>
    <cfRule type="cellIs" dxfId="526" priority="109318" operator="between">
      <formula>$JQ$25</formula>
      <formula>$JQ$26</formula>
    </cfRule>
    <cfRule type="cellIs" dxfId="525" priority="109319" operator="between">
      <formula>$JQ$24</formula>
      <formula>$JQ$25</formula>
    </cfRule>
  </conditionalFormatting>
  <conditionalFormatting sqref="KL1:KL1048576 KO1:KO1048576 KS1:KS1048576 KV1:KV1048576">
    <cfRule type="cellIs" dxfId="524" priority="109364" operator="between">
      <formula>$KY$23</formula>
      <formula>1000</formula>
    </cfRule>
    <cfRule type="cellIs" dxfId="523" priority="109365" operator="between">
      <formula>$KY$22</formula>
      <formula>$KY$23</formula>
    </cfRule>
    <cfRule type="cellIs" dxfId="522" priority="109366" operator="between">
      <formula>$KY$21</formula>
      <formula>$KY$22</formula>
    </cfRule>
    <cfRule type="cellIs" dxfId="521" priority="109367" operator="between">
      <formula>$KY$20</formula>
      <formula>$KY$21</formula>
    </cfRule>
  </conditionalFormatting>
  <conditionalFormatting sqref="KN1:KN1048576 KQ1:KQ1048576 KU1:KU1048576 KX1:KX1048576">
    <cfRule type="cellIs" dxfId="520" priority="109412" operator="between">
      <formula>$KY$27</formula>
      <formula>1000</formula>
    </cfRule>
    <cfRule type="cellIs" dxfId="519" priority="109413" operator="between">
      <formula>$KY$26</formula>
      <formula>$KY$27</formula>
    </cfRule>
    <cfRule type="cellIs" dxfId="518" priority="109414" operator="between">
      <formula>$KY$25</formula>
      <formula>$KY$26</formula>
    </cfRule>
    <cfRule type="cellIs" dxfId="517" priority="109415" operator="between">
      <formula>$KY$24</formula>
      <formula>$KY$25</formula>
    </cfRule>
  </conditionalFormatting>
  <conditionalFormatting sqref="LT1:LT1048576 LW1:LW1048576 MA1:MA1048576 MD1:MD1048576">
    <cfRule type="cellIs" dxfId="516" priority="109460" operator="between">
      <formula>$MG$23</formula>
      <formula>1000</formula>
    </cfRule>
    <cfRule type="cellIs" dxfId="515" priority="109461" operator="between">
      <formula>$MG$22</formula>
      <formula>$MG$23</formula>
    </cfRule>
    <cfRule type="cellIs" dxfId="514" priority="109462" operator="between">
      <formula>$MG$21</formula>
      <formula>$MG$22</formula>
    </cfRule>
    <cfRule type="cellIs" dxfId="513" priority="109463" operator="between">
      <formula>$MG$20</formula>
      <formula>$MG$21</formula>
    </cfRule>
  </conditionalFormatting>
  <conditionalFormatting sqref="LV1:LV1048576 LY1:LY1048576 MC1:MC1048576 MF1:MF1048576">
    <cfRule type="cellIs" dxfId="512" priority="109508" operator="between">
      <formula>$MG$27</formula>
      <formula>1000</formula>
    </cfRule>
    <cfRule type="cellIs" dxfId="511" priority="109509" operator="between">
      <formula>$MG$26</formula>
      <formula>$MG$27</formula>
    </cfRule>
    <cfRule type="cellIs" dxfId="510" priority="109510" operator="between">
      <formula>$MG$25</formula>
      <formula>$MG$26</formula>
    </cfRule>
    <cfRule type="cellIs" dxfId="509" priority="109511" operator="between">
      <formula>$MG$24</formula>
      <formula>$MG$25</formula>
    </cfRule>
  </conditionalFormatting>
  <conditionalFormatting sqref="NB1:NB1048576 NE1:NE1048576 NI1:NI1048576">
    <cfRule type="cellIs" dxfId="508" priority="109556" operator="between">
      <formula>$NO$23</formula>
      <formula>1000</formula>
    </cfRule>
    <cfRule type="cellIs" dxfId="507" priority="109557" operator="between">
      <formula>$NO$22</formula>
      <formula>$NO$23</formula>
    </cfRule>
    <cfRule type="cellIs" dxfId="506" priority="109558" operator="between">
      <formula>$NO$21</formula>
      <formula>$NO$22</formula>
    </cfRule>
  </conditionalFormatting>
  <conditionalFormatting sqref="ND1:ND1048576 NG1:NG1048576 NK1:NK1048576 NN1:NN1048576">
    <cfRule type="cellIs" dxfId="505" priority="109583" operator="between">
      <formula>$NO$27</formula>
      <formula>1000</formula>
    </cfRule>
    <cfRule type="cellIs" dxfId="504" priority="109584" operator="between">
      <formula>$NO$26</formula>
      <formula>$NO$27</formula>
    </cfRule>
    <cfRule type="cellIs" dxfId="503" priority="109585" operator="between">
      <formula>$NO$25</formula>
      <formula>$NO$26</formula>
    </cfRule>
    <cfRule type="cellIs" dxfId="502" priority="109586" operator="between">
      <formula>$NO$24</formula>
      <formula>$NO$25</formula>
    </cfRule>
  </conditionalFormatting>
  <conditionalFormatting sqref="OJ1:OJ1048576 OM1:OM1048576 OQ1:OQ1048576 OT1:OT1048576">
    <cfRule type="cellIs" dxfId="501" priority="109631" operator="between">
      <formula>$OW$23</formula>
      <formula>1000</formula>
    </cfRule>
    <cfRule type="cellIs" dxfId="500" priority="109632" operator="between">
      <formula>$OW$22</formula>
      <formula>$OW$23</formula>
    </cfRule>
    <cfRule type="cellIs" dxfId="499" priority="109633" operator="between">
      <formula>$OW$21</formula>
      <formula>$OW$22</formula>
    </cfRule>
    <cfRule type="cellIs" dxfId="498" priority="109634" operator="between">
      <formula>$OW$20</formula>
      <formula>$OW$21</formula>
    </cfRule>
  </conditionalFormatting>
  <conditionalFormatting sqref="OL1:OL1048576 OO1:OO1048576 OS1:OS1048576 OV1:OV1048576">
    <cfRule type="cellIs" dxfId="497" priority="109679" operator="between">
      <formula>$OW$27</formula>
      <formula>1000</formula>
    </cfRule>
    <cfRule type="cellIs" dxfId="496" priority="109680" operator="between">
      <formula>$OW$26</formula>
      <formula>$OW$27</formula>
    </cfRule>
    <cfRule type="cellIs" dxfId="495" priority="109681" operator="between">
      <formula>$OW$25</formula>
      <formula>$OW$26</formula>
    </cfRule>
    <cfRule type="cellIs" dxfId="494" priority="109682" operator="between">
      <formula>$OW$24</formula>
      <formula>$OW$25</formula>
    </cfRule>
  </conditionalFormatting>
  <conditionalFormatting sqref="PR1:PR1048576 PU1:PU1048576 PY1:PY1048576 QB1:QB1048576">
    <cfRule type="cellIs" dxfId="493" priority="109727" operator="between">
      <formula>$QE$23</formula>
      <formula>1000</formula>
    </cfRule>
    <cfRule type="cellIs" dxfId="492" priority="109728" operator="between">
      <formula>$QE$22</formula>
      <formula>$QE$23</formula>
    </cfRule>
    <cfRule type="cellIs" dxfId="491" priority="109729" operator="between">
      <formula>$QE$21</formula>
      <formula>$QE$22</formula>
    </cfRule>
    <cfRule type="cellIs" dxfId="490" priority="109730" operator="between">
      <formula>$QE$20</formula>
      <formula>$QE$21</formula>
    </cfRule>
  </conditionalFormatting>
  <conditionalFormatting sqref="PT1:PT1048576 PW1:PW1048576 QA1:QA1048576 QD1:QD1048576">
    <cfRule type="cellIs" dxfId="489" priority="109775" operator="between">
      <formula>$QE$27</formula>
      <formula>1000</formula>
    </cfRule>
    <cfRule type="cellIs" dxfId="488" priority="109776" operator="between">
      <formula>$QE$26</formula>
      <formula>$QE$27</formula>
    </cfRule>
    <cfRule type="cellIs" dxfId="487" priority="109777" operator="between">
      <formula>$QE$25</formula>
      <formula>$QE$26</formula>
    </cfRule>
    <cfRule type="cellIs" dxfId="486" priority="109778" operator="between">
      <formula>$QE$24</formula>
      <formula>$QE$25</formula>
    </cfRule>
  </conditionalFormatting>
  <conditionalFormatting sqref="QZ1:QZ1048576 RC1:RC1048576 RG1:RG1048576 RJ1:RJ1048576">
    <cfRule type="cellIs" dxfId="485" priority="109823" operator="between">
      <formula>$RM$23</formula>
      <formula>1000</formula>
    </cfRule>
    <cfRule type="cellIs" dxfId="484" priority="109824" operator="between">
      <formula>$RM$22</formula>
      <formula>$RM$23</formula>
    </cfRule>
    <cfRule type="cellIs" dxfId="483" priority="109825" operator="between">
      <formula>$RM$21</formula>
      <formula>$RM$22</formula>
    </cfRule>
    <cfRule type="cellIs" dxfId="482" priority="109826" operator="between">
      <formula>$RM$20</formula>
      <formula>$RM$21</formula>
    </cfRule>
  </conditionalFormatting>
  <conditionalFormatting sqref="RB1:RB1048576 RE1:RE1048576 RI1:RI1048576 RL1:RL1048576">
    <cfRule type="cellIs" dxfId="481" priority="109871" operator="between">
      <formula>$RM$27</formula>
      <formula>1000</formula>
    </cfRule>
    <cfRule type="cellIs" dxfId="480" priority="109872" operator="between">
      <formula>$RM$26</formula>
      <formula>$RM$27</formula>
    </cfRule>
    <cfRule type="cellIs" dxfId="479" priority="109873" operator="between">
      <formula>$RM$25</formula>
      <formula>$RM$26</formula>
    </cfRule>
    <cfRule type="cellIs" dxfId="478" priority="109874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477" priority="109919" operator="between">
      <formula>$SU$23</formula>
      <formula>1000</formula>
    </cfRule>
    <cfRule type="cellIs" dxfId="476" priority="109920" operator="between">
      <formula>$SU$22</formula>
      <formula>$SU$23</formula>
    </cfRule>
    <cfRule type="cellIs" dxfId="475" priority="109921" operator="between">
      <formula>$SU$21</formula>
      <formula>$SU$22</formula>
    </cfRule>
    <cfRule type="cellIs" dxfId="474" priority="109922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223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224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240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244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ht="16" customHeight="1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>IF(AT4&gt;0,AT4,"")</f>
        <v>14.6</v>
      </c>
      <c r="BI4" s="39">
        <f>IF(AU4&gt;0,AU4,"")</f>
        <v>18.12</v>
      </c>
      <c r="BJ4" s="11">
        <f>IF(SUM(AR4:AU4)-AV4&gt;0,SUM(AR4:AU4)-AV4,"")</f>
        <v>50.02</v>
      </c>
      <c r="BK4" s="11">
        <f>IF(AY4&gt;0,AY4,"")</f>
        <v>5.5</v>
      </c>
      <c r="BL4" s="11">
        <f>IF(AZ4&gt;0,AZ4,"")</f>
        <v>5.2</v>
      </c>
      <c r="BM4" s="11">
        <f>IF(SUM(AW4:AZ4)-BA4&gt;0,SUM(AW4:AZ4)-BA4,"")</f>
        <v>15.850000000000001</v>
      </c>
      <c r="BN4" s="11">
        <f>IF(BJ4="","",MAX(BJ4,BM4))</f>
        <v>50.02</v>
      </c>
      <c r="BO4" s="11">
        <f>IF(BD4&gt;0,BD4,"")</f>
        <v>14.6</v>
      </c>
      <c r="BP4" s="11">
        <f>IF(BE4&gt;0,BE4,"")</f>
        <v>16.100000000000001</v>
      </c>
      <c r="BQ4" s="11">
        <f>IF(SUM(BB4:BE4)-BF4&gt;0,SUM(BB4:BE4)-BF4,"")</f>
        <v>48.150000000000006</v>
      </c>
      <c r="BR4" s="11">
        <f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4.25</v>
      </c>
      <c r="WM4" s="26">
        <f>IF($CH4="P",BT4,(BT4+AS4)/2)</f>
        <v>4.5999999999999996</v>
      </c>
      <c r="WN4" s="26">
        <f>IF($CH4="P",BU4,(BU4+AT4)/2)</f>
        <v>7.3</v>
      </c>
      <c r="WO4" s="26">
        <f>IF($CH4="P",BV4,(BV4+AU4)/2)</f>
        <v>9.06</v>
      </c>
      <c r="WP4" s="26">
        <f>IF($CH4="P",BW4,(BW4+AV4)/2)</f>
        <v>0.2</v>
      </c>
      <c r="WQ4" s="26">
        <f>IF($CH4="P",BX4,(BX4+AW4)/2)</f>
        <v>1.175</v>
      </c>
      <c r="WR4" s="26">
        <f>IF($CH4="P",BY4,(BY4+AX4)/2)</f>
        <v>1.4</v>
      </c>
      <c r="WS4" s="26">
        <f>IF($CH4="P",BZ4,(BZ4+AY4)/2)</f>
        <v>2.75</v>
      </c>
      <c r="WT4" s="26">
        <f>IF($CH4="P",CA4,(CA4+AZ4)/2)</f>
        <v>2.6</v>
      </c>
      <c r="WU4" s="26">
        <f>IF($CH4="P",CB4,(CB4+BA4)/2)</f>
        <v>0</v>
      </c>
      <c r="WV4" s="26">
        <f>IF($CH4="P",CC4,(CC4+BB4)/2)</f>
        <v>4.0750000000000002</v>
      </c>
      <c r="WW4" s="26">
        <f>IF($CH4="P",CD4,(CD4+BC4)/2)</f>
        <v>4.6500000000000004</v>
      </c>
      <c r="WX4" s="26">
        <f>IF($CH4="P",CE4,(CE4+BD4)/2)</f>
        <v>7.3</v>
      </c>
      <c r="WY4" s="26">
        <f>IF($CH4="P",CF4,(CF4+BE4)/2)</f>
        <v>8.0500000000000007</v>
      </c>
      <c r="WZ4" s="26">
        <f>IF($CH4="P",CG4,(CG4+BF4)/2)</f>
        <v>0</v>
      </c>
      <c r="XA4" s="28" t="s">
        <v>53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>SUM(J5,L5,N5)</f>
        <v>89.25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National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>IF(S5&gt;0,S5,"")</f>
        <v>10.3</v>
      </c>
      <c r="AH5" s="38">
        <f>IF(T5&gt;0,T5,"")</f>
        <v>11.84</v>
      </c>
      <c r="AI5" s="40">
        <f>IF(SUM(Q5:T5)-U5&gt;0,SUM(Q5:T5)-U5,"")</f>
        <v>34.489999999999995</v>
      </c>
      <c r="AJ5" s="40">
        <f>IF(X5&gt;0,X5,"")</f>
        <v>14.2</v>
      </c>
      <c r="AK5" s="40">
        <f>IF(Y5&gt;0,Y5,"")</f>
        <v>17.899999999999999</v>
      </c>
      <c r="AL5" s="40">
        <f>IF(SUM(V5:Y5)-Z5&gt;0,SUM(V5:Y5)-Z5,"")</f>
        <v>49.849999999999994</v>
      </c>
      <c r="AM5" s="40">
        <f>IF(AI5="","",MAX(AI5,AL5))</f>
        <v>49.849999999999994</v>
      </c>
      <c r="AN5" s="40">
        <f>IF(AC5&gt;0,AC5,"")</f>
        <v>9.8000000000000007</v>
      </c>
      <c r="AO5" s="40">
        <f>IF(AD5&gt;0,AD5,"")</f>
        <v>14.9</v>
      </c>
      <c r="AP5" s="40">
        <f>IF(SUM(AA5:AD5)-AE5&gt;0,SUM(AA5:AD5)-AE5,"")</f>
        <v>39.4</v>
      </c>
      <c r="AQ5" s="40">
        <f>IF(SUM(AM5,AP5)&gt;0,SUM(AM5,AP5),"")</f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>SUM(J6,L6,N6)</f>
        <v>95.11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>P</v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>No DD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47.7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47.41</v>
      </c>
      <c r="M6" s="8" t="str">
        <f>IF(L6="","",IF(OR(L6=CK6,L6=CN6,L6=CR6),$BS$1,IF(OR(L6=BJ6,L6=BM6,L6=BQ6),$AR$1,IF(OR(L6=AI6,L6=AL6,L6=AP6),$Q$1,""))))</f>
        <v>2024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>IF(S6&gt;0,S6,"")</f>
        <v>6.2</v>
      </c>
      <c r="AH6" s="38">
        <f>IF(T6&gt;0,T6,"")</f>
        <v>10.78</v>
      </c>
      <c r="AI6" s="40">
        <f>IF(SUM(Q6:T6)-U6&gt;0,SUM(Q6:T6)-U6,"")</f>
        <v>27.53</v>
      </c>
      <c r="AJ6" s="40">
        <f>IF(X6&gt;0,X6,"")</f>
        <v>11.2</v>
      </c>
      <c r="AK6" s="40">
        <f>IF(Y6&gt;0,Y6,"")</f>
        <v>18.66</v>
      </c>
      <c r="AL6" s="40">
        <f>IF(SUM(V6:Y6)-Z6&gt;0,SUM(V6:Y6)-Z6,"")</f>
        <v>47.41</v>
      </c>
      <c r="AM6" s="40">
        <f>IF(AI6="","",MAX(AI6,AL6))</f>
        <v>47.41</v>
      </c>
      <c r="AN6" s="40">
        <f>IF(AC6&gt;0,AC6,"")</f>
        <v>8.6999999999999993</v>
      </c>
      <c r="AO6" s="40">
        <f>IF(AD6&gt;0,AD6,"")</f>
        <v>13.36</v>
      </c>
      <c r="AP6" s="40">
        <f>IF(SUM(AA6:AD6)-AE6&gt;0,SUM(AA6:AD6)-AE6,"")</f>
        <v>36.31</v>
      </c>
      <c r="AQ6" s="40">
        <f>IF(SUM(AM6,AP6)&gt;0,SUM(AM6,AP6),"")</f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>IF(AT6&gt;0,AT6,"")</f>
        <v>3.8</v>
      </c>
      <c r="BI6" s="39">
        <f>IF(AU6&gt;0,AU6,"")</f>
        <v>3.7</v>
      </c>
      <c r="BJ6" s="11">
        <f>IF(SUM(AR6:AU6)-AV6&gt;0,SUM(AR6:AU6)-AV6,"")</f>
        <v>12.7</v>
      </c>
      <c r="BK6" s="11">
        <f>IF(AY6&gt;0,AY6,"")</f>
        <v>11.2</v>
      </c>
      <c r="BL6" s="11">
        <f>IF(AZ6&gt;0,AZ6,"")</f>
        <v>18.32</v>
      </c>
      <c r="BM6" s="11">
        <f>IF(SUM(AW6:AZ6)-BA6&gt;0,SUM(AW6:AZ6)-BA6,"")</f>
        <v>46.82</v>
      </c>
      <c r="BN6" s="11">
        <f>IF(BJ6="","",MAX(BJ6,BM6))</f>
        <v>46.82</v>
      </c>
      <c r="BO6" s="11">
        <f>IF(BD6&gt;0,BD6,"")</f>
        <v>11.2</v>
      </c>
      <c r="BP6" s="11">
        <f>IF(BE6&gt;0,BE6,"")</f>
        <v>19</v>
      </c>
      <c r="BQ6" s="11">
        <f>IF(SUM(BB6:BE6)-BF6&gt;0,SUM(BB6:BE6)-BF6,"")</f>
        <v>47.7</v>
      </c>
      <c r="BR6" s="11">
        <f>IF(SUM(BN6,BQ6)&gt;0,SUM(BN6,BQ6),"")</f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1.2250000000000001</v>
      </c>
      <c r="WM6" s="26">
        <f>IF($CH6="P",BT6,(BT6+AS6)/2)</f>
        <v>1.375</v>
      </c>
      <c r="WN6" s="26">
        <f>IF($CH6="P",BU6,(BU6+AT6)/2)</f>
        <v>1.9</v>
      </c>
      <c r="WO6" s="26">
        <f>IF($CH6="P",BV6,(BV6+AU6)/2)</f>
        <v>1.85</v>
      </c>
      <c r="WP6" s="26">
        <f>IF($CH6="P",BW6,(BW6+AV6)/2)</f>
        <v>0</v>
      </c>
      <c r="WQ6" s="26">
        <f>IF($CH6="P",BX6,(BX6+AW6)/2)</f>
        <v>4.0250000000000004</v>
      </c>
      <c r="WR6" s="26">
        <f>IF($CH6="P",BY6,(BY6+AX6)/2)</f>
        <v>4.625</v>
      </c>
      <c r="WS6" s="26">
        <f>IF($CH6="P",BZ6,(BZ6+AY6)/2)</f>
        <v>5.6</v>
      </c>
      <c r="WT6" s="26">
        <f>IF($CH6="P",CA6,(CA6+AZ6)/2)</f>
        <v>9.16</v>
      </c>
      <c r="WU6" s="26">
        <f>IF($CH6="P",CB6,(CB6+BA6)/2)</f>
        <v>0</v>
      </c>
      <c r="WV6" s="26">
        <f>IF($CH6="P",CC6,(CC6+BB6)/2)</f>
        <v>4.05</v>
      </c>
      <c r="WW6" s="26">
        <f>IF($CH6="P",CD6,(CD6+BC6)/2)</f>
        <v>4.7</v>
      </c>
      <c r="WX6" s="26">
        <f>IF($CH6="P",CE6,(CE6+BD6)/2)</f>
        <v>5.6</v>
      </c>
      <c r="WY6" s="26">
        <f>IF($CH6="P",CF6,(CF6+BE6)/2)</f>
        <v>9.5</v>
      </c>
      <c r="WZ6" s="26">
        <f>IF($CH6="P",CG6,(CG6+BF6)/2)</f>
        <v>0</v>
      </c>
      <c r="XA6" s="28" t="s">
        <v>53</v>
      </c>
      <c r="XB6" s="11">
        <f>IF(WN6&gt;0,WN6,"")</f>
        <v>1.9</v>
      </c>
      <c r="XC6" s="11">
        <f>IF(WO6&gt;0,WO6,"")</f>
        <v>1.85</v>
      </c>
      <c r="XD6" s="11">
        <f>IF(SUM(WL6:WO6)-WP6&gt;0,SUM(WL6:WO6)-WP6,"")</f>
        <v>6.35</v>
      </c>
      <c r="XE6" s="11">
        <f>IF(WS6&gt;0,WS6,"")</f>
        <v>5.6</v>
      </c>
      <c r="XF6" s="11">
        <f>IF(WT6&gt;0,WT6,"")</f>
        <v>9.16</v>
      </c>
      <c r="XG6" s="11">
        <f>IF(SUM(WQ6:WT6)-WU6&gt;0,SUM(WQ6:WT6)-WU6,"")</f>
        <v>23.41</v>
      </c>
      <c r="XH6" s="11">
        <f>IF(MAX(XD6,XG6)&gt;0,MAX(XD6,XG6),"")</f>
        <v>23.41</v>
      </c>
      <c r="XI6" s="11">
        <f>IF(WX6&gt;0,WX6,"")</f>
        <v>5.6</v>
      </c>
      <c r="XJ6" s="11">
        <f>IF(WY6&gt;0,WY6,"")</f>
        <v>9.5</v>
      </c>
      <c r="XK6" s="11">
        <f>IF(SUM(WV6:WY6)-WZ6&gt;0,SUM(WV6:WY6)-WZ6,"")</f>
        <v>23.85</v>
      </c>
      <c r="XL6" s="11">
        <f>IF(SUM(XH6,XK6)&gt;0,SUM(XH6,XK6),"")</f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>SUM(J7,L7,N7)</f>
        <v>92.2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>P</v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>No DD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47.73</v>
      </c>
      <c r="K7" s="8" t="str">
        <f>IF(J7="","",IF(OR(J7=CK7,J7=CN7,J7=CR7),$BS$1,IF(OR(J7=BJ7,J7=BM7,J7=BQ7),$AR$1,IF(OR(J7=AI7,J7=AL7,J7=AP7),$Q$1,""))))</f>
        <v>2024 Elite Canada</v>
      </c>
      <c r="L7" s="8">
        <f>IF(COUNT(AI7,AL7,AP7,BJ7,BM7,BQ7,CK7,CN7,CR7)&gt;1,LARGE((AI7,AL7,AP7,BJ7,BM7,BQ7,CK7,CN7,CR7),2),0)</f>
        <v>44.470000000000006</v>
      </c>
      <c r="M7" s="8" t="str">
        <f>IF(L7="","",IF(OR(L7=CK7,L7=CN7,L7=CR7),$BS$1,IF(OR(L7=BJ7,L7=BM7,L7=BQ7),$AR$1,IF(OR(L7=AI7,L7=AL7,L7=AP7),$Q$1,""))))</f>
        <v>2024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>IF(S7&gt;0,S7,"")</f>
        <v>11.1</v>
      </c>
      <c r="AH7" s="38">
        <f>IF(T7&gt;0,T7,"")</f>
        <v>16.12</v>
      </c>
      <c r="AI7" s="40">
        <f>IF(SUM(Q7:T7)-U7&gt;0,SUM(Q7:T7)-U7,"")</f>
        <v>44.470000000000006</v>
      </c>
      <c r="AJ7" s="40">
        <f>IF(X7&gt;0,X7,"")</f>
        <v>11.1</v>
      </c>
      <c r="AK7" s="40">
        <f>IF(Y7&gt;0,Y7,"")</f>
        <v>18.579999999999998</v>
      </c>
      <c r="AL7" s="40">
        <f>IF(SUM(V7:Y7)-Z7&gt;0,SUM(V7:Y7)-Z7,"")</f>
        <v>47.73</v>
      </c>
      <c r="AM7" s="40">
        <f>IF(AI7="","",MAX(AI7,AL7))</f>
        <v>47.73</v>
      </c>
      <c r="AN7" s="40">
        <f>IF(AC7&gt;0,AC7,"")</f>
        <v>2.7</v>
      </c>
      <c r="AO7" s="40">
        <f>IF(AD7&gt;0,AD7,"")</f>
        <v>3.38</v>
      </c>
      <c r="AP7" s="40">
        <f>IF(SUM(AA7:AD7)-AE7&gt;0,SUM(AA7:AD7)-AE7,"")</f>
        <v>9.73</v>
      </c>
      <c r="AQ7" s="40">
        <f>IF(SUM(AM7,AP7)&gt;0,SUM(AM7,AP7),"")</f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>SUM(J8,L8,N8)</f>
        <v>89.96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45.8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44.16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>IF(AT8&gt;0,AT8,"")</f>
        <v>3.8</v>
      </c>
      <c r="BI8" s="39">
        <f>IF(AU8&gt;0,AU8,"")</f>
        <v>4.92</v>
      </c>
      <c r="BJ8" s="11">
        <f>IF(SUM(AR8:AU8)-AV8&gt;0,SUM(AR8:AU8)-AV8,"")</f>
        <v>14.020000000000001</v>
      </c>
      <c r="BK8" s="11">
        <f>IF(AY8&gt;0,AY8,"")</f>
        <v>11.1</v>
      </c>
      <c r="BL8" s="11">
        <f>IF(AZ8&gt;0,AZ8,"")</f>
        <v>16.760000000000002</v>
      </c>
      <c r="BM8" s="11">
        <f>IF(SUM(AW8:AZ8)-BA8&gt;0,SUM(AW8:AZ8)-BA8,"")</f>
        <v>44.16</v>
      </c>
      <c r="BN8" s="11">
        <f>IF(BJ8="","",MAX(BJ8,BM8))</f>
        <v>44.16</v>
      </c>
      <c r="BO8" s="11">
        <f>IF(BD8&gt;0,BD8,"")</f>
        <v>12.2</v>
      </c>
      <c r="BP8" s="11">
        <f>IF(BE8&gt;0,BE8,"")</f>
        <v>17.7</v>
      </c>
      <c r="BQ8" s="11">
        <f>IF(SUM(BB8:BE8)-BF8&gt;0,SUM(BB8:BE8)-BF8,"")</f>
        <v>45.8</v>
      </c>
      <c r="BR8" s="11">
        <f>IF(SUM(BN8,BQ8)&gt;0,SUM(BN8,BQ8),"")</f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1.175</v>
      </c>
      <c r="WM8" s="26">
        <f>IF($CH8="P",BT8,(BT8+AS8)/2)</f>
        <v>1.4750000000000001</v>
      </c>
      <c r="WN8" s="26">
        <f>IF($CH8="P",BU8,(BU8+AT8)/2)</f>
        <v>1.9</v>
      </c>
      <c r="WO8" s="26">
        <f>IF($CH8="P",BV8,(BV8+AU8)/2)</f>
        <v>2.46</v>
      </c>
      <c r="WP8" s="26">
        <f>IF($CH8="P",BW8,(BW8+AV8)/2)</f>
        <v>0</v>
      </c>
      <c r="WQ8" s="26">
        <f>IF($CH8="P",BX8,(BX8+AW8)/2)</f>
        <v>3.4249999999999998</v>
      </c>
      <c r="WR8" s="26">
        <f>IF($CH8="P",BY8,(BY8+AX8)/2)</f>
        <v>4.7249999999999996</v>
      </c>
      <c r="WS8" s="26">
        <f>IF($CH8="P",BZ8,(BZ8+AY8)/2)</f>
        <v>5.55</v>
      </c>
      <c r="WT8" s="26">
        <f>IF($CH8="P",CA8,(CA8+AZ8)/2)</f>
        <v>8.3800000000000008</v>
      </c>
      <c r="WU8" s="26">
        <f>IF($CH8="P",CB8,(CB8+BA8)/2)</f>
        <v>0</v>
      </c>
      <c r="WV8" s="26">
        <f>IF($CH8="P",CC8,(CC8+BB8)/2)</f>
        <v>3.375</v>
      </c>
      <c r="WW8" s="26">
        <f>IF($CH8="P",CD8,(CD8+BC8)/2)</f>
        <v>4.5750000000000002</v>
      </c>
      <c r="WX8" s="26">
        <f>IF($CH8="P",CE8,(CE8+BD8)/2)</f>
        <v>6.1</v>
      </c>
      <c r="WY8" s="26">
        <f>IF($CH8="P",CF8,(CF8+BE8)/2)</f>
        <v>8.85</v>
      </c>
      <c r="WZ8" s="26">
        <f>IF($CH8="P",CG8,(CG8+BF8)/2)</f>
        <v>0</v>
      </c>
      <c r="XA8" s="28" t="s">
        <v>53</v>
      </c>
      <c r="XB8" s="11">
        <f>IF(WN8&gt;0,WN8,"")</f>
        <v>1.9</v>
      </c>
      <c r="XC8" s="11">
        <f>IF(WO8&gt;0,WO8,"")</f>
        <v>2.46</v>
      </c>
      <c r="XD8" s="11">
        <f>IF(SUM(WL8:WO8)-WP8&gt;0,SUM(WL8:WO8)-WP8,"")</f>
        <v>7.0100000000000007</v>
      </c>
      <c r="XE8" s="11">
        <f>IF(WS8&gt;0,WS8,"")</f>
        <v>5.55</v>
      </c>
      <c r="XF8" s="11">
        <f>IF(WT8&gt;0,WT8,"")</f>
        <v>8.3800000000000008</v>
      </c>
      <c r="XG8" s="11">
        <f>IF(SUM(WQ8:WT8)-WU8&gt;0,SUM(WQ8:WT8)-WU8,"")</f>
        <v>22.08</v>
      </c>
      <c r="XH8" s="11">
        <f>IF(MAX(XD8,XG8)&gt;0,MAX(XD8,XG8),"")</f>
        <v>22.08</v>
      </c>
      <c r="XI8" s="11">
        <f>IF(WX8&gt;0,WX8,"")</f>
        <v>6.1</v>
      </c>
      <c r="XJ8" s="11">
        <f>IF(WY8&gt;0,WY8,"")</f>
        <v>8.85</v>
      </c>
      <c r="XK8" s="11">
        <f>IF(SUM(WV8:WY8)-WZ8&gt;0,SUM(WV8:WY8)-WZ8,"")</f>
        <v>22.9</v>
      </c>
      <c r="XL8" s="11">
        <f>IF(SUM(XH8,XK8)&gt;0,SUM(XH8,XK8),"")</f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>SUM(J9,L9,N9)</f>
        <v>85.31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/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/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45.08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40.230000000000004</v>
      </c>
      <c r="M9" s="8" t="str">
        <f>IF(L9="","",IF(OR(L9=CK9,L9=CN9,L9=CR9),$BS$1,IF(OR(L9=BJ9,L9=BM9,L9=BQ9),$AR$1,IF(OR(L9=AI9,L9=AL9,L9=AP9),$Q$1,""))))</f>
        <v>2024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>IF(AT9&gt;0,AT9,"")</f>
        <v>12.6</v>
      </c>
      <c r="BI9" s="39">
        <f>IF(AU9&gt;0,AU9,"")</f>
        <v>15.78</v>
      </c>
      <c r="BJ9" s="11">
        <f>IF(SUM(AR9:AU9)-AV9&gt;0,SUM(AR9:AU9)-AV9,"")</f>
        <v>45.08</v>
      </c>
      <c r="BK9" s="11">
        <f>IF(AY9&gt;0,AY9,"")</f>
        <v>11</v>
      </c>
      <c r="BL9" s="11">
        <f>IF(AZ9&gt;0,AZ9,"")</f>
        <v>14.48</v>
      </c>
      <c r="BM9" s="11">
        <f>IF(SUM(AW9:AZ9)-BA9&gt;0,SUM(AW9:AZ9)-BA9,"")</f>
        <v>40.230000000000004</v>
      </c>
      <c r="BN9" s="11">
        <f>IF(BJ9="","",MAX(BJ9,BM9))</f>
        <v>45.08</v>
      </c>
      <c r="BO9" s="11">
        <f>IF(BD9&gt;0,BD9,"")</f>
        <v>3.1</v>
      </c>
      <c r="BP9" s="11">
        <f>IF(BE9&gt;0,BE9,"")</f>
        <v>3.22</v>
      </c>
      <c r="BQ9" s="11">
        <f>IF(SUM(BB9:BE9)-BF9&gt;0,SUM(BB9:BE9)-BF9,"")</f>
        <v>9.620000000000001</v>
      </c>
      <c r="BR9" s="11">
        <f>IF(SUM(BN9,BQ9)&gt;0,SUM(BN9,BQ9),"")</f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3.7250000000000001</v>
      </c>
      <c r="WM9" s="26">
        <f>IF($CH9="P",BT9,(BT9+AS9)/2)</f>
        <v>4.625</v>
      </c>
      <c r="WN9" s="26">
        <f>IF($CH9="P",BU9,(BU9+AT9)/2)</f>
        <v>6.3</v>
      </c>
      <c r="WO9" s="26">
        <f>IF($CH9="P",BV9,(BV9+AU9)/2)</f>
        <v>7.89</v>
      </c>
      <c r="WP9" s="26">
        <f>IF($CH9="P",BW9,(BW9+AV9)/2)</f>
        <v>0</v>
      </c>
      <c r="WQ9" s="26">
        <f>IF($CH9="P",BX9,(BX9+AW9)/2)</f>
        <v>3.3</v>
      </c>
      <c r="WR9" s="26">
        <f>IF($CH9="P",BY9,(BY9+AX9)/2)</f>
        <v>4.0750000000000002</v>
      </c>
      <c r="WS9" s="26">
        <f>IF($CH9="P",BZ9,(BZ9+AY9)/2)</f>
        <v>5.5</v>
      </c>
      <c r="WT9" s="26">
        <f>IF($CH9="P",CA9,(CA9+AZ9)/2)</f>
        <v>7.24</v>
      </c>
      <c r="WU9" s="26">
        <f>IF($CH9="P",CB9,(CB9+BA9)/2)</f>
        <v>0</v>
      </c>
      <c r="WV9" s="26">
        <f>IF($CH9="P",CC9,(CC9+BB9)/2)</f>
        <v>0.77500000000000002</v>
      </c>
      <c r="WW9" s="26">
        <f>IF($CH9="P",CD9,(CD9+BC9)/2)</f>
        <v>0.875</v>
      </c>
      <c r="WX9" s="26">
        <f>IF($CH9="P",CE9,(CE9+BD9)/2)</f>
        <v>1.55</v>
      </c>
      <c r="WY9" s="26">
        <f>IF($CH9="P",CF9,(CF9+BE9)/2)</f>
        <v>1.61</v>
      </c>
      <c r="WZ9" s="26">
        <f>IF($CH9="P",CG9,(CG9+BF9)/2)</f>
        <v>0</v>
      </c>
      <c r="XA9" s="28" t="s">
        <v>53</v>
      </c>
      <c r="XB9" s="11">
        <f>IF(WN9&gt;0,WN9,"")</f>
        <v>6.3</v>
      </c>
      <c r="XC9" s="11">
        <f>IF(WO9&gt;0,WO9,"")</f>
        <v>7.89</v>
      </c>
      <c r="XD9" s="11">
        <f>IF(SUM(WL9:WO9)-WP9&gt;0,SUM(WL9:WO9)-WP9,"")</f>
        <v>22.54</v>
      </c>
      <c r="XE9" s="11">
        <f>IF(WS9&gt;0,WS9,"")</f>
        <v>5.5</v>
      </c>
      <c r="XF9" s="11">
        <f>IF(WT9&gt;0,WT9,"")</f>
        <v>7.24</v>
      </c>
      <c r="XG9" s="11">
        <f>IF(SUM(WQ9:WT9)-WU9&gt;0,SUM(WQ9:WT9)-WU9,"")</f>
        <v>20.115000000000002</v>
      </c>
      <c r="XH9" s="11">
        <f>IF(MAX(XD9,XG9)&gt;0,MAX(XD9,XG9),"")</f>
        <v>22.54</v>
      </c>
      <c r="XI9" s="11">
        <f>IF(WX9&gt;0,WX9,"")</f>
        <v>1.55</v>
      </c>
      <c r="XJ9" s="11">
        <f>IF(WY9&gt;0,WY9,"")</f>
        <v>1.61</v>
      </c>
      <c r="XK9" s="11">
        <f>IF(SUM(WV9:WY9)-WZ9&gt;0,SUM(WV9:WY9)-WZ9,"")</f>
        <v>4.8100000000000005</v>
      </c>
      <c r="XL9" s="11">
        <f>IF(SUM(XH9,XK9)&gt;0,SUM(XH9,XK9),"")</f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>SUM(J10,L10,N10)</f>
        <v>73.400000000000006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37.769999999999996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>IF(L10="","",IF(OR(L10=CK10,L10=CN10,L10=CR10),$BS$1,IF(OR(L10=BJ10,L10=BM10,L10=BQ10),$AR$1,IF(OR(L10=AI10,L10=AL10,L10=AP10),$Q$1,""))))</f>
        <v>2024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>IF(S10&gt;0,S10,"")</f>
        <v>11.5</v>
      </c>
      <c r="AH10" s="38">
        <f>IF(T10&gt;0,T10,"")</f>
        <v>11.78</v>
      </c>
      <c r="AI10" s="40">
        <f>IF(SUM(Q10:T10)-U10&gt;0,SUM(Q10:T10)-U10,"")</f>
        <v>35.630000000000003</v>
      </c>
      <c r="AJ10" s="40">
        <f>IF(X10&gt;0,X10,"")</f>
        <v>3.2</v>
      </c>
      <c r="AK10" s="40">
        <f>IF(Y10&gt;0,Y10,"")</f>
        <v>2.04</v>
      </c>
      <c r="AL10" s="40">
        <f>IF(SUM(V10:Y10)-Z10&gt;0,SUM(V10:Y10)-Z10,"")</f>
        <v>8.14</v>
      </c>
      <c r="AM10" s="40">
        <f>IF(AI10="","",MAX(AI10,AL10))</f>
        <v>35.630000000000003</v>
      </c>
      <c r="AN10" s="40">
        <f>IF(AC10&gt;0,AC10,"")</f>
        <v>2</v>
      </c>
      <c r="AO10" s="40">
        <f>IF(AD10&gt;0,AD10,"")</f>
        <v>1.06</v>
      </c>
      <c r="AP10" s="40">
        <f>IF(SUM(AA10:AD10)-AE10&gt;0,SUM(AA10:AD10)-AE10,"")</f>
        <v>4.3599999999999994</v>
      </c>
      <c r="AQ10" s="40">
        <f>IF(SUM(AM10,AP10)&gt;0,SUM(AM10,AP10),"")</f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>IF(AT10&gt;0,AT10,"")</f>
        <v>4</v>
      </c>
      <c r="BI10" s="39">
        <f>IF(AU10&gt;0,AU10,"")</f>
        <v>2.42</v>
      </c>
      <c r="BJ10" s="11">
        <f>IF(SUM(AR10:AU10)-AV10&gt;0,SUM(AR10:AU10)-AV10,"")</f>
        <v>11.27</v>
      </c>
      <c r="BK10" s="11">
        <f>IF(AY10&gt;0,AY10,"")</f>
        <v>10.199999999999999</v>
      </c>
      <c r="BL10" s="11">
        <f>IF(AZ10&gt;0,AZ10,"")</f>
        <v>12.52</v>
      </c>
      <c r="BM10" s="11">
        <f>IF(SUM(AW10:AZ10)-BA10&gt;0,SUM(AW10:AZ10)-BA10,"")</f>
        <v>37.769999999999996</v>
      </c>
      <c r="BN10" s="11">
        <f>IF(BJ10="","",MAX(BJ10,BM10))</f>
        <v>37.769999999999996</v>
      </c>
      <c r="BO10" s="11">
        <f>IF(BD10&gt;0,BD10,"")</f>
        <v>10.199999999999999</v>
      </c>
      <c r="BP10" s="11">
        <f>IF(BE10&gt;0,BE10,"")</f>
        <v>7.32</v>
      </c>
      <c r="BQ10" s="11">
        <f>IF(SUM(BB10:BE10)-BF10&gt;0,SUM(BB10:BE10)-BF10,"")</f>
        <v>32.22</v>
      </c>
      <c r="BR10" s="11">
        <f>IF(SUM(BN10,BQ10)&gt;0,SUM(BN10,BQ10),"")</f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1.1000000000000001</v>
      </c>
      <c r="WM10" s="26">
        <f>IF($CH10="P",BT10,(BT10+AS10)/2)</f>
        <v>1.325</v>
      </c>
      <c r="WN10" s="26">
        <f>IF($CH10="P",BU10,(BU10+AT10)/2)</f>
        <v>2</v>
      </c>
      <c r="WO10" s="26">
        <f>IF($CH10="P",BV10,(BV10+AU10)/2)</f>
        <v>1.21</v>
      </c>
      <c r="WP10" s="26">
        <f>IF($CH10="P",BW10,(BW10+AV10)/2)</f>
        <v>0</v>
      </c>
      <c r="WQ10" s="26">
        <f>IF($CH10="P",BX10,(BX10+AW10)/2)</f>
        <v>3.25</v>
      </c>
      <c r="WR10" s="26">
        <f>IF($CH10="P",BY10,(BY10+AX10)/2)</f>
        <v>4.2750000000000004</v>
      </c>
      <c r="WS10" s="26">
        <f>IF($CH10="P",BZ10,(BZ10+AY10)/2)</f>
        <v>5.0999999999999996</v>
      </c>
      <c r="WT10" s="26">
        <f>IF($CH10="P",CA10,(CA10+AZ10)/2)</f>
        <v>6.26</v>
      </c>
      <c r="WU10" s="26">
        <f>IF($CH10="P",CB10,(CB10+BA10)/2)</f>
        <v>0</v>
      </c>
      <c r="WV10" s="26">
        <f>IF($CH10="P",CC10,(CC10+BB10)/2)</f>
        <v>3.15</v>
      </c>
      <c r="WW10" s="26">
        <f>IF($CH10="P",CD10,(CD10+BC10)/2)</f>
        <v>4.2</v>
      </c>
      <c r="WX10" s="26">
        <f>IF($CH10="P",CE10,(CE10+BD10)/2)</f>
        <v>5.0999999999999996</v>
      </c>
      <c r="WY10" s="26">
        <f>IF($CH10="P",CF10,(CF10+BE10)/2)</f>
        <v>3.66</v>
      </c>
      <c r="WZ10" s="26">
        <f>IF($CH10="P",CG10,(CG10+BF10)/2)</f>
        <v>0</v>
      </c>
      <c r="XA10" s="28" t="s">
        <v>53</v>
      </c>
      <c r="XB10" s="11">
        <f>IF(WN10&gt;0,WN10,"")</f>
        <v>2</v>
      </c>
      <c r="XC10" s="11">
        <f>IF(WO10&gt;0,WO10,"")</f>
        <v>1.21</v>
      </c>
      <c r="XD10" s="11">
        <f>IF(SUM(WL10:WO10)-WP10&gt;0,SUM(WL10:WO10)-WP10,"")</f>
        <v>5.6349999999999998</v>
      </c>
      <c r="XE10" s="11">
        <f>IF(WS10&gt;0,WS10,"")</f>
        <v>5.0999999999999996</v>
      </c>
      <c r="XF10" s="11">
        <f>IF(WT10&gt;0,WT10,"")</f>
        <v>6.26</v>
      </c>
      <c r="XG10" s="11">
        <f>IF(SUM(WQ10:WT10)-WU10&gt;0,SUM(WQ10:WT10)-WU10,"")</f>
        <v>18.884999999999998</v>
      </c>
      <c r="XH10" s="11">
        <f>IF(MAX(XD10,XG10)&gt;0,MAX(XD10,XG10),"")</f>
        <v>18.884999999999998</v>
      </c>
      <c r="XI10" s="11">
        <f>IF(WX10&gt;0,WX10,"")</f>
        <v>5.0999999999999996</v>
      </c>
      <c r="XJ10" s="11">
        <f>IF(WY10&gt;0,WY10,"")</f>
        <v>3.66</v>
      </c>
      <c r="XK10" s="11">
        <f>IF(SUM(WV10:WY10)-WZ10&gt;0,SUM(WV10:WY10)-WZ10,"")</f>
        <v>16.11</v>
      </c>
      <c r="XL10" s="11">
        <f>IF(SUM(XH10,XK10)&gt;0,SUM(XH10,XK10),"")</f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>SUM(J11,L11,N11)</f>
        <v>68.02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36.29</v>
      </c>
      <c r="K11" s="8" t="str">
        <f>IF(J11="","",IF(OR(J11=CK11,J11=CN11,J11=CR11),$BS$1,IF(OR(J11=BJ11,J11=BM11,J11=BQ11),$AR$1,IF(OR(J11=AI11,J11=AL11,J11=AP11),$Q$1,""))))</f>
        <v>2024 Elite Canada</v>
      </c>
      <c r="L11" s="8">
        <f>IF(COUNT(AI11,AL11,AP11,BJ11,BM11,BQ11,CK11,CN11,CR11)&gt;1,LARGE((AI11,AL11,AP11,BJ11,BM11,BQ11,CK11,CN11,CR11),2),0)</f>
        <v>31.73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>IF(S11&gt;0,S11,"")</f>
        <v>8.1999999999999993</v>
      </c>
      <c r="AH11" s="38">
        <f>IF(T11&gt;0,T11,"")</f>
        <v>15.14</v>
      </c>
      <c r="AI11" s="40">
        <f>IF(SUM(Q11:T11)-U11&gt;0,SUM(Q11:T11)-U11,"")</f>
        <v>36.29</v>
      </c>
      <c r="AJ11" s="40">
        <f>IF(X11&gt;0,X11,"")</f>
        <v>3.1</v>
      </c>
      <c r="AK11" s="40">
        <f>IF(Y11&gt;0,Y11,"")</f>
        <v>5.26</v>
      </c>
      <c r="AL11" s="40">
        <f>IF(SUM(V11:Y11)-Z11&gt;0,SUM(V11:Y11)-Z11,"")</f>
        <v>13.11</v>
      </c>
      <c r="AM11" s="40">
        <f>IF(AI11="","",MAX(AI11,AL11))</f>
        <v>36.29</v>
      </c>
      <c r="AN11" s="40">
        <f>IF(AC11&gt;0,AC11,"")</f>
        <v>7</v>
      </c>
      <c r="AO11" s="40">
        <f>IF(AD11&gt;0,AD11,"")</f>
        <v>12.98</v>
      </c>
      <c r="AP11" s="40">
        <f>IF(SUM(AA11:AD11)-AE11&gt;0,SUM(AA11:AD11)-AE11,"")</f>
        <v>31.73</v>
      </c>
      <c r="AQ11" s="40">
        <f>IF(SUM(AM11,AP11)&gt;0,SUM(AM11,AP11),"")</f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>SUM(J12,L12,N12)</f>
        <v>49.5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>P</v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49.5</v>
      </c>
      <c r="O12" s="11" t="str">
        <f>IF(N12="","",IF(N12=CT12,"("&amp;CT$2&amp;")",IF(N12=CU12,"("&amp;CU$2&amp;")")))</f>
        <v>(Final)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48.74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>IF(CX12&gt;0,CX12,"")</f>
        <v>12.2</v>
      </c>
      <c r="DQ12" s="40">
        <f>IF(CY12&gt;0,CY12,"")</f>
        <v>16.420000000000002</v>
      </c>
      <c r="DR12" s="40">
        <f>IF(SUM(CV12:CY12)-CZ12&gt;0,SUM(CV12:CY12)-CZ12,"")</f>
        <v>45.57</v>
      </c>
      <c r="DS12" s="40">
        <f>IF(DC12&gt;0,DC12,"")</f>
        <v>4.4000000000000004</v>
      </c>
      <c r="DT12" s="40">
        <f>IF(DD12&gt;0,DD12,"")</f>
        <v>4.7</v>
      </c>
      <c r="DU12" s="40">
        <f>IF(SUM(DA12:DD12)-DE12&gt;0,SUM(DA12:DD12)-DE12,"")</f>
        <v>14.05</v>
      </c>
      <c r="DV12" s="40">
        <f>IF(MAX(DR12,DU12)&gt;0,MAX(DR12,DU12),"")</f>
        <v>45.57</v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>
        <f>IF(DM12&gt;0,DM12,"")</f>
        <v>12.2</v>
      </c>
      <c r="EA12" s="40">
        <f>IF(DN12&gt;0,DN12,"")</f>
        <v>17.64</v>
      </c>
      <c r="EB12" s="40">
        <f>IF(SUM(DK12:DN12)-DO12&gt;0,SUM(DK12:DN12)-DO12,"")</f>
        <v>46.79</v>
      </c>
      <c r="EC12" s="40">
        <f>IF(SUM(DV12,EB12)&gt;0,SUM(DV12,EB12),"")</f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>IF(EF12&gt;0,EF12,"")</f>
        <v>9.1</v>
      </c>
      <c r="EY12" s="11">
        <f>IF(EG12&gt;0,EG12,"")</f>
        <v>18.46</v>
      </c>
      <c r="EZ12" s="11">
        <f>IF(SUM(ED12:EG12)-EH12&gt;0,SUM(ED12:EG12)-EH12,"")</f>
        <v>47.56</v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>
        <f>IF(MAX(EZ12,FC12)&gt;0,MAX(EZ12,FC12),"")</f>
        <v>47.56</v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12.2</v>
      </c>
      <c r="FI12" s="11">
        <f>IF(EV12&gt;0,EV12,"")</f>
        <v>17.8</v>
      </c>
      <c r="FJ12" s="11">
        <f>IF(SUM(ES12:EV12)-EW12&gt;0,SUM(ES12:EV12)-EW12,"")</f>
        <v>47.4</v>
      </c>
      <c r="FK12" s="11">
        <f>IF(SUM(FD12,FJ12)&gt;0,SUM(FD12,FJ12),"")</f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>IF(GV12&gt;0,GV12,"")</f>
        <v>13.8</v>
      </c>
      <c r="HO12" s="11">
        <f>IF(GW12&gt;0,GW12,"")</f>
        <v>17.84</v>
      </c>
      <c r="HP12" s="11">
        <f>IF(SUM(GT12:GW12)-GX12&gt;0,SUM(GT12:GW12)-GX12,"")</f>
        <v>48.74</v>
      </c>
      <c r="HQ12" s="11">
        <f>IF(HA12&gt;0,HA12,"")</f>
        <v>13.8</v>
      </c>
      <c r="HR12" s="11">
        <f>IF(HB12&gt;0,HB12,"")</f>
        <v>18.3</v>
      </c>
      <c r="HS12" s="11">
        <f>IF(SUM(GY12:HB12)-HC12&gt;0,SUM(GY12:HB12)-HC12,"")</f>
        <v>48.55</v>
      </c>
      <c r="HT12" s="11">
        <f>IF(MAX(HP12,HS12)&gt;0,MAX(HP12,HS12),"")</f>
        <v>48.74</v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>
        <f>IF(HK12&gt;0,HK12,"")</f>
        <v>13.8</v>
      </c>
      <c r="HY12" s="11">
        <f>IF(HL12&gt;0,HL12,"")</f>
        <v>18.8</v>
      </c>
      <c r="HZ12" s="11">
        <f>IF(SUM(HI12:HL12)-HM12&gt;0,SUM(HI12:HL12)-HM12,"")</f>
        <v>49.5</v>
      </c>
      <c r="IA12" s="11">
        <f>IF(SUM(HT12,HZ12)&gt;0,SUM(HT12,HZ12),"")</f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>SUM(J13,L13,N13)</f>
        <v>39.33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39.33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39.33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>IF(EF13&gt;0,EF13,"")</f>
        <v>10.7</v>
      </c>
      <c r="EY13" s="11">
        <f>IF(EG13&gt;0,EG13,"")</f>
        <v>12.18</v>
      </c>
      <c r="EZ13" s="11">
        <f>IF(SUM(ED13:EG13)-EH13&gt;0,SUM(ED13:EG13)-EH13,"")</f>
        <v>39.33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39.33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>
        <f>IF(SUM(FD13,FJ13)&gt;0,SUM(FD13,FJ13),"")</f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>SUM(J14,L14,N14)</f>
        <v>32.28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17.48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14.8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>IF(S14&gt;0,S14,"")</f>
        <v>5.4</v>
      </c>
      <c r="AH14" s="38">
        <f>IF(T14&gt;0,T14,"")</f>
        <v>5.58</v>
      </c>
      <c r="AI14" s="40">
        <f>IF(SUM(Q14:T14)-U14&gt;0,SUM(Q14:T14)-U14,"")</f>
        <v>17.48</v>
      </c>
      <c r="AJ14" s="40">
        <f>IF(X14&gt;0,X14,"")</f>
        <v>4.2</v>
      </c>
      <c r="AK14" s="40">
        <f>IF(Y14&gt;0,Y14,"")</f>
        <v>5.3</v>
      </c>
      <c r="AL14" s="40">
        <f>IF(SUM(V14:Y14)-Z14&gt;0,SUM(V14:Y14)-Z14,"")</f>
        <v>14.8</v>
      </c>
      <c r="AM14" s="40">
        <f>IF(AI14="","",MAX(AI14,AL14))</f>
        <v>17.48</v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>
        <f>IF(SUM(AM14,AP14)&gt;0,SUM(AM14,AP14),"")</f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>IF(AT14&gt;0,AT14,"")</f>
        <v>4.2</v>
      </c>
      <c r="BI14" s="39">
        <f>IF(AU14&gt;0,AU14,"")</f>
        <v>3.48</v>
      </c>
      <c r="BJ14" s="11">
        <f>IF(SUM(AR14:AU14)-AV14&gt;0,SUM(AR14:AU14)-AV14,"")</f>
        <v>12.830000000000002</v>
      </c>
      <c r="BK14" s="11">
        <f>IF(AY14&gt;0,AY14,"")</f>
        <v>4.2</v>
      </c>
      <c r="BL14" s="11">
        <f>IF(AZ14&gt;0,AZ14,"")</f>
        <v>2.34</v>
      </c>
      <c r="BM14" s="11">
        <f>IF(SUM(AW14:AZ14)-BA14&gt;0,SUM(AW14:AZ14)-BA14,"")</f>
        <v>11.54</v>
      </c>
      <c r="BN14" s="11">
        <f>IF(BJ14="","",MAX(BJ14,BM14))</f>
        <v>12.830000000000002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1.425</v>
      </c>
      <c r="WN14" s="26">
        <f>IF($CH14="P",BU14,(BU14+AT14)/2)</f>
        <v>2.1</v>
      </c>
      <c r="WO14" s="26">
        <f>IF($CH14="P",BV14,(BV14+AU14)/2)</f>
        <v>1.74</v>
      </c>
      <c r="WP14" s="26">
        <f>IF($CH14="P",BW14,(BW14+AV14)/2)</f>
        <v>0</v>
      </c>
      <c r="WQ14" s="26">
        <f>IF($CH14="P",BX14,(BX14+AW14)/2)</f>
        <v>1.1000000000000001</v>
      </c>
      <c r="WR14" s="26">
        <f>IF($CH14="P",BY14,(BY14+AX14)/2)</f>
        <v>1.4</v>
      </c>
      <c r="WS14" s="26">
        <f>IF($CH14="P",BZ14,(BZ14+AY14)/2)</f>
        <v>2.1</v>
      </c>
      <c r="WT14" s="26">
        <f>IF($CH14="P",CA14,(CA14+AZ14)/2)</f>
        <v>1.17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</v>
      </c>
      <c r="XC14" s="11">
        <f>IF(WO14&gt;0,WO14,"")</f>
        <v>1.74</v>
      </c>
      <c r="XD14" s="11">
        <f>IF(SUM(WL14:WO14)-WP14&gt;0,SUM(WL14:WO14)-WP14,"")</f>
        <v>6.4150000000000009</v>
      </c>
      <c r="XE14" s="11">
        <f>IF(WS14&gt;0,WS14,"")</f>
        <v>2.1</v>
      </c>
      <c r="XF14" s="11">
        <f>IF(WT14&gt;0,WT14,"")</f>
        <v>1.17</v>
      </c>
      <c r="XG14" s="11">
        <f>IF(SUM(WQ14:WT14)-WU14&gt;0,SUM(WQ14:WT14)-WU14,"")</f>
        <v>5.77</v>
      </c>
      <c r="XH14" s="11">
        <f>IF(MAX(XD14,XG14)&gt;0,MAX(XD14,XG14),"")</f>
        <v>6.4150000000000009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>SUM(J15,L15,N15)</f>
        <v>31.119999999999997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31.119999999999997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31.119999999999997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>
        <f>IF(FS15&gt;0,FS15,"")</f>
        <v>9.5</v>
      </c>
      <c r="GJ15" s="40">
        <f>IF(FT15&gt;0,FT15,"")</f>
        <v>10.220000000000001</v>
      </c>
      <c r="GK15" s="40">
        <f>IF(SUM(FQ15:FT15)-FU15&gt;0,SUM(FQ15:FT15)-FU15,"")</f>
        <v>31.119999999999997</v>
      </c>
      <c r="GL15" s="40">
        <f>IF(MAX(GH15,GK15)&gt;0,MAX(GH15,GK15),"")</f>
        <v>31.119999999999997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IF(SUM(GL15,GR15)&gt;0,SUM(GL15,GR15),"")</f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>SUM(J16,L16,N16)</f>
        <v>17.869999999999997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9.0399999999999991</v>
      </c>
      <c r="K16" s="8" t="str">
        <f>IF(J16="","",IF(OR(J16=CK16,J16=CN16,J16=CR16),$BS$1,IF(OR(J16=BJ16,J16=BM16,J16=BQ16),$AR$1,IF(OR(J16=AI16,J16=AL16,J16=AP16),$Q$1,""))))</f>
        <v>2024 Nationals</v>
      </c>
      <c r="L16" s="8">
        <f>IF(COUNT(AI16,AL16,AP16,BJ16,BM16,BQ16,CK16,CN16,CR16)&gt;1,LARGE((AI16,AL16,AP16,BJ16,BM16,BQ16,CK16,CN16,CR16),2),0)</f>
        <v>8.83</v>
      </c>
      <c r="M16" s="8" t="str">
        <f>IF(L16="","",IF(OR(L16=CK16,L16=CN16,L16=CR16),$BS$1,IF(OR(L16=BJ16,L16=BM16,L16=BQ16),$AR$1,IF(OR(L16=AI16,L16=AL16,L16=AP16),$Q$1,""))))</f>
        <v>2024 Nationals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2.7</v>
      </c>
      <c r="BI16" s="39">
        <f>IF(AU16&gt;0,AU16,"")</f>
        <v>3.08</v>
      </c>
      <c r="BJ16" s="11">
        <f>IF(SUM(AR16:AU16)-AV16&gt;0,SUM(AR16:AU16)-AV16,"")</f>
        <v>8.83</v>
      </c>
      <c r="BK16" s="11">
        <f>IF(AY16&gt;0,AY16,"")</f>
        <v>2.7</v>
      </c>
      <c r="BL16" s="11">
        <f>IF(AZ16&gt;0,AZ16,"")</f>
        <v>3.34</v>
      </c>
      <c r="BM16" s="11">
        <f>IF(SUM(AW16:AZ16)-BA16&gt;0,SUM(AW16:AZ16)-BA16,"")</f>
        <v>9.0399999999999991</v>
      </c>
      <c r="BN16" s="11">
        <f>IF(BJ16="","",MAX(BJ16,BM16))</f>
        <v>9.0399999999999991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0.65</v>
      </c>
      <c r="WM16" s="26">
        <f>IF($CH16="P",BT16,(BT16+AS16)/2)</f>
        <v>0.875</v>
      </c>
      <c r="WN16" s="26">
        <f>IF($CH16="P",BU16,(BU16+AT16)/2)</f>
        <v>1.35</v>
      </c>
      <c r="WO16" s="26">
        <f>IF($CH16="P",BV16,(BV16+AU16)/2)</f>
        <v>1.54</v>
      </c>
      <c r="WP16" s="26">
        <f>IF($CH16="P",BW16,(BW16+AV16)/2)</f>
        <v>0</v>
      </c>
      <c r="WQ16" s="26">
        <f>IF($CH16="P",BX16,(BX16+AW16)/2)</f>
        <v>0.67500000000000004</v>
      </c>
      <c r="WR16" s="26">
        <f>IF($CH16="P",BY16,(BY16+AX16)/2)</f>
        <v>0.82499999999999996</v>
      </c>
      <c r="WS16" s="26">
        <f>IF($CH16="P",BZ16,(BZ16+AY16)/2)</f>
        <v>1.35</v>
      </c>
      <c r="WT16" s="26">
        <f>IF($CH16="P",CA16,(CA16+AZ16)/2)</f>
        <v>1.67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1.35</v>
      </c>
      <c r="XC16" s="11">
        <f>IF(WO16&gt;0,WO16,"")</f>
        <v>1.54</v>
      </c>
      <c r="XD16" s="11">
        <f>IF(SUM(WL16:WO16)-WP16&gt;0,SUM(WL16:WO16)-WP16,"")</f>
        <v>4.415</v>
      </c>
      <c r="XE16" s="11">
        <f>IF(WS16&gt;0,WS16,"")</f>
        <v>1.35</v>
      </c>
      <c r="XF16" s="11">
        <f>IF(WT16&gt;0,WT16,"")</f>
        <v>1.67</v>
      </c>
      <c r="XG16" s="11">
        <f>IF(SUM(WQ16:WT16)-WU16&gt;0,SUM(WQ16:WT16)-WU16,"")</f>
        <v>4.5199999999999996</v>
      </c>
      <c r="XH16" s="11">
        <f>IF(MAX(XD16,XG16)&gt;0,MAX(XD16,XG16),"")</f>
        <v>4.5199999999999996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>SUM(J17,L17,N17)</f>
        <v>16.009999999999998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16.009999999999998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16.009999999999998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>IF(GV17&gt;0,GV17,"")</f>
        <v>2</v>
      </c>
      <c r="HO17" s="11">
        <f>IF(GW17&gt;0,GW17,"")</f>
        <v>1.84</v>
      </c>
      <c r="HP17" s="11">
        <f>IF(SUM(GT17:GW17)-GX17&gt;0,SUM(GT17:GW17)-GX17,"")</f>
        <v>5.64</v>
      </c>
      <c r="HQ17" s="11">
        <f>IF(HA17&gt;0,HA17,"")</f>
        <v>5.0999999999999996</v>
      </c>
      <c r="HR17" s="11">
        <f>IF(HB17&gt;0,HB17,"")</f>
        <v>5.76</v>
      </c>
      <c r="HS17" s="11">
        <f>IF(SUM(GY17:HB17)-HC17&gt;0,SUM(GY17:HB17)-HC17,"")</f>
        <v>16.009999999999998</v>
      </c>
      <c r="HT17" s="11">
        <f>IF(MAX(HP17,HS17)&gt;0,MAX(HP17,HS17),"")</f>
        <v>16.009999999999998</v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>
        <f>IF(SUM(HT17,HZ17)&gt;0,SUM(HT17,HZ17),"")</f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>IF(AT18&gt;0,AT18,"")</f>
        <v>1.5</v>
      </c>
      <c r="BI18" s="39">
        <f>IF(AU18&gt;0,AU18,"")</f>
        <v>1.6</v>
      </c>
      <c r="BJ18" s="11">
        <f>IF(SUM(AR18:AU18)-AV18&gt;0,SUM(AR18:AU18)-AV18,"")</f>
        <v>4.75</v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>
        <f>IF(BJ18="","",MAX(BJ18,BM18))</f>
        <v>4.75</v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>
        <f>IF(SUM(BN18,BQ18)&gt;0,SUM(BN18,BQ18),"")</f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0.32500000000000001</v>
      </c>
      <c r="WM18" s="26">
        <f>IF($CH18="P",BT18,(BT18+AS18)/2)</f>
        <v>0.5</v>
      </c>
      <c r="WN18" s="26">
        <f>IF($CH18="P",BU18,(BU18+AT18)/2)</f>
        <v>0.75</v>
      </c>
      <c r="WO18" s="26">
        <f>IF($CH18="P",BV18,(BV18+AU18)/2)</f>
        <v>0.8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>
        <f>IF(WN18&gt;0,WN18,"")</f>
        <v>0.75</v>
      </c>
      <c r="XC18" s="11">
        <f>IF(WO18&gt;0,WO18,"")</f>
        <v>0.8</v>
      </c>
      <c r="XD18" s="11">
        <f>IF(SUM(WL18:WO18)-WP18&gt;0,SUM(WL18:WO18)-WP18,"")</f>
        <v>2.375</v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>
        <f>IF(MAX(XD18,XG18)&gt;0,MAX(XD18,XG18),"")</f>
        <v>2.375</v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>
        <f>IF(SUM(XH18,XK18)&gt;0,SUM(XH18,XK18),"")</f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73" priority="64" operator="containsText" text="No DD">
      <formula>NOT(ISERROR(SEARCH("No DD",H1)))</formula>
    </cfRule>
    <cfRule type="containsText" dxfId="472" priority="65" operator="containsText" text="Merit">
      <formula>NOT(ISERROR(SEARCH("Merit",H1)))</formula>
    </cfRule>
    <cfRule type="containsText" dxfId="471" priority="66" operator="containsText" text="Excellence">
      <formula>NOT(ISERROR(SEARCH("Excellence",H1)))</formula>
    </cfRule>
    <cfRule type="containsText" dxfId="470" priority="67" operator="containsText" text="Worlds Team">
      <formula>NOT(ISERROR(SEARCH("Worlds Team",H1)))</formula>
    </cfRule>
    <cfRule type="containsText" dxfId="469" priority="68" operator="containsText" text="National Team">
      <formula>NOT(ISERROR(SEARCH("National Team",H1)))</formula>
    </cfRule>
  </conditionalFormatting>
  <conditionalFormatting sqref="A4:A1048576">
    <cfRule type="expression" dxfId="468" priority="29">
      <formula>AND(G4&lt;&gt;"",F4="")</formula>
    </cfRule>
    <cfRule type="expression" dxfId="467" priority="69">
      <formula>IF(A4&gt;4,1,0)</formula>
    </cfRule>
  </conditionalFormatting>
  <conditionalFormatting sqref="Q4:AQ18">
    <cfRule type="expression" dxfId="466" priority="70" stopIfTrue="1">
      <formula>IF($AF4&lt;&gt;"",1,0)</formula>
    </cfRule>
  </conditionalFormatting>
  <conditionalFormatting sqref="AR4:BR18">
    <cfRule type="expression" dxfId="465" priority="63" stopIfTrue="1">
      <formula>IF($BG4&lt;&gt;"",1,0)</formula>
    </cfRule>
  </conditionalFormatting>
  <conditionalFormatting sqref="BS4:CS18">
    <cfRule type="expression" dxfId="464" priority="62" stopIfTrue="1">
      <formula>IF($CH4&lt;&gt;"",1,0)</formula>
    </cfRule>
  </conditionalFormatting>
  <conditionalFormatting sqref="BO29:BO1048576 BH1:BH1048576 BK1:BK1048576 BO1:BO27">
    <cfRule type="cellIs" dxfId="463" priority="75" operator="between">
      <formula>$BR$24</formula>
      <formula>1000</formula>
    </cfRule>
    <cfRule type="cellIs" dxfId="462" priority="76" operator="between">
      <formula>$BR$23</formula>
      <formula>$BR$24</formula>
    </cfRule>
    <cfRule type="cellIs" dxfId="461" priority="77" operator="between">
      <formula>$BR$22</formula>
      <formula>$BR$23</formula>
    </cfRule>
    <cfRule type="cellIs" dxfId="460" priority="78" operator="between">
      <formula>$BR$21</formula>
      <formula>$BR$22</formula>
    </cfRule>
  </conditionalFormatting>
  <conditionalFormatting sqref="CP29:CP1048576 CI1:CI1048576 CL1:CL1048576 CP1:CP27">
    <cfRule type="cellIs" dxfId="459" priority="71" operator="between">
      <formula>$CS$24</formula>
      <formula>1000</formula>
    </cfRule>
    <cfRule type="cellIs" dxfId="458" priority="72" operator="between">
      <formula>$CS$23</formula>
      <formula>$CS$24</formula>
    </cfRule>
    <cfRule type="cellIs" dxfId="457" priority="73" operator="between">
      <formula>$CS$22</formula>
      <formula>$CS$23</formula>
    </cfRule>
    <cfRule type="cellIs" dxfId="456" priority="74" operator="between">
      <formula>$CS$21</formula>
      <formula>$CS$22</formula>
    </cfRule>
  </conditionalFormatting>
  <conditionalFormatting sqref="DZ29:DZ1048576 DP1:DP1048576 DS1:DS1048576 DW1:DW1048576 DZ1:DZ27">
    <cfRule type="cellIs" dxfId="455" priority="82" operator="between">
      <formula>$EC$24</formula>
      <formula>1000</formula>
    </cfRule>
    <cfRule type="cellIs" dxfId="454" priority="83" operator="between">
      <formula>$EC$23</formula>
      <formula>$EC$24</formula>
    </cfRule>
    <cfRule type="cellIs" dxfId="453" priority="84" operator="between">
      <formula>$EC$22</formula>
      <formula>$EC$23</formula>
    </cfRule>
    <cfRule type="cellIs" dxfId="452" priority="85" operator="between">
      <formula>$EC$21</formula>
      <formula>$EC$22</formula>
    </cfRule>
  </conditionalFormatting>
  <conditionalFormatting sqref="FH29:FH1048576 EX1:EX1048576 FA1:FA1048576 FE1:FE1048576 FH1:FH27">
    <cfRule type="cellIs" dxfId="451" priority="58" operator="between">
      <formula>$FK$24</formula>
      <formula>1000</formula>
    </cfRule>
    <cfRule type="cellIs" dxfId="450" priority="59" operator="between">
      <formula>$FK$23</formula>
      <formula>$FK$24</formula>
    </cfRule>
    <cfRule type="cellIs" dxfId="449" priority="60" operator="between">
      <formula>$FK$22</formula>
      <formula>$FK$23</formula>
    </cfRule>
    <cfRule type="cellIs" dxfId="448" priority="61" operator="between">
      <formula>$FK$21</formula>
      <formula>$FK$22</formula>
    </cfRule>
  </conditionalFormatting>
  <conditionalFormatting sqref="HX29:HX1048576 HN1:HN1048576 HQ1:HQ1048576 HU1:HU1048576 HX1:HX27">
    <cfRule type="cellIs" dxfId="447" priority="54" operator="between">
      <formula>$IA$24</formula>
      <formula>1000</formula>
    </cfRule>
    <cfRule type="cellIs" dxfId="446" priority="55" operator="between">
      <formula>$IA$23</formula>
      <formula>$IA$24</formula>
    </cfRule>
    <cfRule type="cellIs" dxfId="445" priority="56" operator="between">
      <formula>$IA$22</formula>
      <formula>$IA$23</formula>
    </cfRule>
    <cfRule type="cellIs" dxfId="444" priority="57" operator="between">
      <formula>$IA$21</formula>
      <formula>$IA$22</formula>
    </cfRule>
  </conditionalFormatting>
  <conditionalFormatting sqref="AO28 AG1:AG1048576 AJ1:AJ1048576 AN1:AN1048576">
    <cfRule type="cellIs" dxfId="443" priority="50" operator="between">
      <formula>$AQ$24</formula>
      <formula>1000</formula>
    </cfRule>
    <cfRule type="cellIs" dxfId="442" priority="51" operator="between">
      <formula>$AQ$23</formula>
      <formula>$AQ$24</formula>
    </cfRule>
    <cfRule type="cellIs" dxfId="441" priority="52" operator="between">
      <formula>$AQ$22</formula>
      <formula>$AQ$23</formula>
    </cfRule>
    <cfRule type="cellIs" dxfId="440" priority="53" operator="between">
      <formula>$AQ$21</formula>
      <formula>$AQ$22</formula>
    </cfRule>
  </conditionalFormatting>
  <conditionalFormatting sqref="BO28">
    <cfRule type="cellIs" dxfId="439" priority="46" operator="between">
      <formula>$AQ$24</formula>
      <formula>1000</formula>
    </cfRule>
    <cfRule type="cellIs" dxfId="438" priority="47" operator="between">
      <formula>$AQ$23</formula>
      <formula>$AQ$24</formula>
    </cfRule>
    <cfRule type="cellIs" dxfId="437" priority="48" operator="between">
      <formula>$AQ$22</formula>
      <formula>$AQ$23</formula>
    </cfRule>
    <cfRule type="cellIs" dxfId="436" priority="49" operator="between">
      <formula>$AQ$21</formula>
      <formula>$AQ$22</formula>
    </cfRule>
  </conditionalFormatting>
  <conditionalFormatting sqref="CP28">
    <cfRule type="cellIs" dxfId="435" priority="42" operator="between">
      <formula>$AQ$24</formula>
      <formula>1000</formula>
    </cfRule>
    <cfRule type="cellIs" dxfId="434" priority="43" operator="between">
      <formula>$AQ$23</formula>
      <formula>$AQ$24</formula>
    </cfRule>
    <cfRule type="cellIs" dxfId="433" priority="44" operator="between">
      <formula>$AQ$22</formula>
      <formula>$AQ$23</formula>
    </cfRule>
    <cfRule type="cellIs" dxfId="432" priority="45" operator="between">
      <formula>$AQ$21</formula>
      <formula>$AQ$22</formula>
    </cfRule>
  </conditionalFormatting>
  <conditionalFormatting sqref="DZ28">
    <cfRule type="cellIs" dxfId="431" priority="38" operator="between">
      <formula>$AQ$24</formula>
      <formula>1000</formula>
    </cfRule>
    <cfRule type="cellIs" dxfId="430" priority="39" operator="between">
      <formula>$AQ$23</formula>
      <formula>$AQ$24</formula>
    </cfRule>
    <cfRule type="cellIs" dxfId="429" priority="40" operator="between">
      <formula>$AQ$22</formula>
      <formula>$AQ$23</formula>
    </cfRule>
    <cfRule type="cellIs" dxfId="428" priority="41" operator="between">
      <formula>$AQ$21</formula>
      <formula>$AQ$22</formula>
    </cfRule>
  </conditionalFormatting>
  <conditionalFormatting sqref="FH28">
    <cfRule type="cellIs" dxfId="427" priority="34" operator="between">
      <formula>$AQ$24</formula>
      <formula>1000</formula>
    </cfRule>
    <cfRule type="cellIs" dxfId="426" priority="35" operator="between">
      <formula>$AQ$23</formula>
      <formula>$AQ$24</formula>
    </cfRule>
    <cfRule type="cellIs" dxfId="425" priority="36" operator="between">
      <formula>$AQ$22</formula>
      <formula>$AQ$23</formula>
    </cfRule>
    <cfRule type="cellIs" dxfId="424" priority="37" operator="between">
      <formula>$AQ$21</formula>
      <formula>$AQ$22</formula>
    </cfRule>
  </conditionalFormatting>
  <conditionalFormatting sqref="HX28">
    <cfRule type="cellIs" dxfId="423" priority="30" operator="between">
      <formula>$AQ$24</formula>
      <formula>1000</formula>
    </cfRule>
    <cfRule type="cellIs" dxfId="422" priority="31" operator="between">
      <formula>$AQ$23</formula>
      <formula>$AQ$24</formula>
    </cfRule>
    <cfRule type="cellIs" dxfId="421" priority="32" operator="between">
      <formula>$AQ$22</formula>
      <formula>$AQ$23</formula>
    </cfRule>
    <cfRule type="cellIs" dxfId="420" priority="33" operator="between">
      <formula>$AQ$21</formula>
      <formula>$AQ$22</formula>
    </cfRule>
  </conditionalFormatting>
  <conditionalFormatting sqref="K1:K1048576 M1:M1048576">
    <cfRule type="expression" dxfId="419" priority="79">
      <formula>IF(K1=$BS$1,1,0)</formula>
    </cfRule>
    <cfRule type="expression" dxfId="418" priority="80">
      <formula>IF(K1=$AR$1,1,0)</formula>
    </cfRule>
    <cfRule type="expression" dxfId="417" priority="81">
      <formula>IF(K1=$Q$1,1,0)</formula>
    </cfRule>
  </conditionalFormatting>
  <conditionalFormatting sqref="CN1:CN1048576 AL1:AL1048576">
    <cfRule type="cellIs" dxfId="416" priority="116965" operator="between">
      <formula>AQ$28</formula>
      <formula>1000</formula>
    </cfRule>
    <cfRule type="cellIs" dxfId="415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414" priority="116977" operator="between">
      <formula>EC$28</formula>
      <formula>1000</formula>
    </cfRule>
    <cfRule type="cellIs" dxfId="413" priority="116978" operator="between">
      <formula>EC$27</formula>
      <formula>EC$28</formula>
    </cfRule>
  </conditionalFormatting>
  <conditionalFormatting sqref="AI1:AI1048576 AL1:AL1048576 AP1:AP1048576">
    <cfRule type="cellIs" dxfId="412" priority="117061" operator="between">
      <formula>$AQ$28</formula>
      <formula>1000</formula>
    </cfRule>
    <cfRule type="cellIs" dxfId="411" priority="117062" operator="between">
      <formula>$AQ$27</formula>
      <formula>$AQ$28</formula>
    </cfRule>
    <cfRule type="cellIs" dxfId="410" priority="117063" operator="between">
      <formula>$AQ$26</formula>
      <formula>$AQ$27</formula>
    </cfRule>
    <cfRule type="cellIs" dxfId="409" priority="117064" operator="between">
      <formula>$AQ$25</formula>
      <formula>$AQ$26</formula>
    </cfRule>
  </conditionalFormatting>
  <conditionalFormatting sqref="BJ1:BJ1048576 BM1:BM1048576 BQ1:BQ1048576">
    <cfRule type="cellIs" dxfId="408" priority="117097" operator="between">
      <formula>$BR$28</formula>
      <formula>1000</formula>
    </cfRule>
    <cfRule type="cellIs" dxfId="407" priority="117098" operator="between">
      <formula>$BR$27</formula>
      <formula>$BR$28</formula>
    </cfRule>
    <cfRule type="cellIs" dxfId="406" priority="117099" operator="between">
      <formula>$BR$26</formula>
      <formula>$BR$27</formula>
    </cfRule>
    <cfRule type="cellIs" dxfId="405" priority="117100" operator="between">
      <formula>$BR$25</formula>
      <formula>$BR$26</formula>
    </cfRule>
  </conditionalFormatting>
  <conditionalFormatting sqref="CK1:CK1048576 CN1:CN1048576 CR1:CR1048576">
    <cfRule type="cellIs" dxfId="404" priority="117133" operator="between">
      <formula>$CS$28</formula>
      <formula>1000</formula>
    </cfRule>
    <cfRule type="cellIs" dxfId="403" priority="117134" operator="between">
      <formula>$CS$27</formula>
      <formula>$CS$28</formula>
    </cfRule>
    <cfRule type="cellIs" dxfId="402" priority="117135" operator="between">
      <formula>$CS$26</formula>
      <formula>$CS$27</formula>
    </cfRule>
    <cfRule type="cellIs" dxfId="401" priority="117136" operator="between">
      <formula>$CS$25</formula>
      <formula>$CS$26</formula>
    </cfRule>
  </conditionalFormatting>
  <conditionalFormatting sqref="MT1:MT1048576 MW1:MW1048576 NA1:NA1048576 ND1:ND1048576">
    <cfRule type="cellIs" dxfId="400" priority="117169" operator="between">
      <formula>$NG$21</formula>
      <formula>$NG$22</formula>
    </cfRule>
  </conditionalFormatting>
  <conditionalFormatting sqref="DR1:DR1048576 DU1:DU1048576 DY1:DY1048576 EB1:EB1048576">
    <cfRule type="cellIs" dxfId="399" priority="117181" operator="between">
      <formula>$EC$28</formula>
      <formula>1000</formula>
    </cfRule>
    <cfRule type="cellIs" dxfId="398" priority="117182" operator="between">
      <formula>$EC$27</formula>
      <formula>$EC$28</formula>
    </cfRule>
    <cfRule type="cellIs" dxfId="397" priority="117183" operator="between">
      <formula>$EC$26</formula>
      <formula>$EC$27</formula>
    </cfRule>
    <cfRule type="cellIs" dxfId="396" priority="117184" operator="between">
      <formula>$EC$25</formula>
      <formula>$EC$26</formula>
    </cfRule>
  </conditionalFormatting>
  <conditionalFormatting sqref="EZ1:EZ1048576 FC1:FC1048576 FG1:FG1048576 FJ1:FJ1048576">
    <cfRule type="cellIs" dxfId="395" priority="117229" operator="between">
      <formula>$FK$28</formula>
      <formula>1000</formula>
    </cfRule>
    <cfRule type="cellIs" dxfId="394" priority="117230" operator="between">
      <formula>$FK$27</formula>
      <formula>$FK$28</formula>
    </cfRule>
    <cfRule type="cellIs" dxfId="393" priority="117231" operator="between">
      <formula>$FK$26</formula>
      <formula>$FK$27</formula>
    </cfRule>
    <cfRule type="cellIs" dxfId="392" priority="117232" operator="between">
      <formula>$FK$25</formula>
      <formula>$FK$26</formula>
    </cfRule>
  </conditionalFormatting>
  <conditionalFormatting sqref="GF1:GF1048576 GI1:GI1048576 GM1:GM1048576 GP1:GP1048576">
    <cfRule type="cellIs" dxfId="391" priority="117277" operator="between">
      <formula>$GS$24</formula>
      <formula>1000</formula>
    </cfRule>
    <cfRule type="cellIs" dxfId="390" priority="117278" operator="between">
      <formula>$GS$23</formula>
      <formula>$GS$24</formula>
    </cfRule>
    <cfRule type="cellIs" dxfId="389" priority="117279" operator="between">
      <formula>$GS$22</formula>
      <formula>$GS$23</formula>
    </cfRule>
    <cfRule type="cellIs" dxfId="388" priority="117280" operator="between">
      <formula>$GS$21</formula>
      <formula>$GS$22</formula>
    </cfRule>
  </conditionalFormatting>
  <conditionalFormatting sqref="GH1:GH1048576 GK1:GK1048576 GO1:GO1048576 GR1:GR1048576">
    <cfRule type="cellIs" dxfId="387" priority="117325" operator="between">
      <formula>$GS$28</formula>
      <formula>1000</formula>
    </cfRule>
    <cfRule type="cellIs" dxfId="386" priority="117326" operator="between">
      <formula>$GS$27</formula>
      <formula>$GS$28</formula>
    </cfRule>
    <cfRule type="cellIs" dxfId="385" priority="117327" operator="between">
      <formula>$GS$26</formula>
      <formula>$GS$27</formula>
    </cfRule>
    <cfRule type="cellIs" dxfId="384" priority="117328" operator="between">
      <formula>$GS$25</formula>
      <formula>$GS$26</formula>
    </cfRule>
  </conditionalFormatting>
  <conditionalFormatting sqref="HP1:HP1048576 HS1:HS1048576 HW1:HW1048576 HZ1:HZ1048576">
    <cfRule type="cellIs" dxfId="383" priority="117373" operator="between">
      <formula>$IA$28</formula>
      <formula>1000</formula>
    </cfRule>
    <cfRule type="cellIs" dxfId="382" priority="117374" operator="between">
      <formula>$IA$27</formula>
      <formula>$IA$28</formula>
    </cfRule>
    <cfRule type="cellIs" dxfId="381" priority="117375" operator="between">
      <formula>$IA$26</formula>
      <formula>$IA$27</formula>
    </cfRule>
    <cfRule type="cellIs" dxfId="380" priority="117376" operator="between">
      <formula>$IA$25</formula>
      <formula>$IA$26</formula>
    </cfRule>
  </conditionalFormatting>
  <conditionalFormatting sqref="IV1:IV1048576 IY1:IY1048576 JC1:JC1048576 JF1:JF1048576">
    <cfRule type="cellIs" dxfId="379" priority="117421" operator="between">
      <formula>$JI$24</formula>
      <formula>1000</formula>
    </cfRule>
    <cfRule type="cellIs" dxfId="378" priority="117422" operator="between">
      <formula>$JI$23</formula>
      <formula>$JI$24</formula>
    </cfRule>
    <cfRule type="cellIs" dxfId="377" priority="117423" operator="between">
      <formula>$JI$22</formula>
      <formula>$JI$23</formula>
    </cfRule>
    <cfRule type="cellIs" dxfId="376" priority="117424" operator="between">
      <formula>$JI$21</formula>
      <formula>$JI$22</formula>
    </cfRule>
  </conditionalFormatting>
  <conditionalFormatting sqref="IX1:IX1048576 JA1:JA1048576 JE1:JE1048576 JH1:JH1048576">
    <cfRule type="cellIs" dxfId="375" priority="117469" operator="between">
      <formula>$JI$28</formula>
      <formula>1000</formula>
    </cfRule>
    <cfRule type="cellIs" dxfId="374" priority="117470" operator="between">
      <formula>$JI$27</formula>
      <formula>$JI$28</formula>
    </cfRule>
    <cfRule type="cellIs" dxfId="373" priority="117471" operator="between">
      <formula>$JI$26</formula>
      <formula>$JI$27</formula>
    </cfRule>
    <cfRule type="cellIs" dxfId="372" priority="117472" operator="between">
      <formula>$JI$25</formula>
      <formula>$JI$26</formula>
    </cfRule>
  </conditionalFormatting>
  <conditionalFormatting sqref="KD1:KD1048576 KG1:KG1048576 KK1:KK1048576 KN1:KN1048576">
    <cfRule type="cellIs" dxfId="371" priority="117517" operator="between">
      <formula>$KQ$24</formula>
      <formula>1000</formula>
    </cfRule>
    <cfRule type="cellIs" dxfId="370" priority="117518" operator="between">
      <formula>$KQ$23</formula>
      <formula>$KQ$24</formula>
    </cfRule>
    <cfRule type="cellIs" dxfId="369" priority="117519" operator="between">
      <formula>$KQ$22</formula>
      <formula>$KQ$23</formula>
    </cfRule>
    <cfRule type="cellIs" dxfId="368" priority="117520" operator="between">
      <formula>$KQ$21</formula>
      <formula>$KQ$22</formula>
    </cfRule>
  </conditionalFormatting>
  <conditionalFormatting sqref="KF1:KF1048576 KI1:KI1048576 KM1:KM1048576 KP1:KP1048576">
    <cfRule type="cellIs" dxfId="367" priority="117565" operator="between">
      <formula>$KQ$28</formula>
      <formula>1000</formula>
    </cfRule>
    <cfRule type="cellIs" dxfId="366" priority="117566" operator="between">
      <formula>$KQ$27</formula>
      <formula>$KQ$28</formula>
    </cfRule>
    <cfRule type="cellIs" dxfId="365" priority="117567" operator="between">
      <formula>$KQ$26</formula>
      <formula>$KQ$27</formula>
    </cfRule>
    <cfRule type="cellIs" dxfId="364" priority="117568" operator="between">
      <formula>$KQ$25</formula>
      <formula>$KQ$26</formula>
    </cfRule>
  </conditionalFormatting>
  <conditionalFormatting sqref="LL1:LL1048576 LO1:LO1048576 LS1:LS1048576 LV1:LV1048576">
    <cfRule type="cellIs" dxfId="363" priority="117613" operator="between">
      <formula>$LY$24</formula>
      <formula>1000</formula>
    </cfRule>
    <cfRule type="cellIs" dxfId="362" priority="117614" operator="between">
      <formula>$LY$23</formula>
      <formula>$LY$24</formula>
    </cfRule>
    <cfRule type="cellIs" dxfId="361" priority="117615" operator="between">
      <formula>$LY$22</formula>
      <formula>$LY$23</formula>
    </cfRule>
    <cfRule type="cellIs" dxfId="360" priority="117616" operator="between">
      <formula>$LY$21</formula>
      <formula>$LY$22</formula>
    </cfRule>
  </conditionalFormatting>
  <conditionalFormatting sqref="LN1:LN1048576 LQ1:LQ1048576 LU1:LU1048576 LX1:LX1048576">
    <cfRule type="cellIs" dxfId="359" priority="117661" operator="between">
      <formula>$LY$28</formula>
      <formula>1000</formula>
    </cfRule>
    <cfRule type="cellIs" dxfId="358" priority="117662" operator="between">
      <formula>$LY$27</formula>
      <formula>$LY$28</formula>
    </cfRule>
    <cfRule type="cellIs" dxfId="357" priority="117663" operator="between">
      <formula>$LY$26</formula>
      <formula>$LY$27</formula>
    </cfRule>
    <cfRule type="cellIs" dxfId="356" priority="117664" operator="between">
      <formula>$LY$25</formula>
      <formula>$LY$26</formula>
    </cfRule>
  </conditionalFormatting>
  <conditionalFormatting sqref="MT1:MT1048576 MW1:MW1048576 NA1:NA1048576">
    <cfRule type="cellIs" dxfId="355" priority="117709" operator="between">
      <formula>$NG$24</formula>
      <formula>1000</formula>
    </cfRule>
    <cfRule type="cellIs" dxfId="354" priority="117710" operator="between">
      <formula>$NG$23</formula>
      <formula>$NG$24</formula>
    </cfRule>
    <cfRule type="cellIs" dxfId="353" priority="117711" operator="between">
      <formula>$NG$22</formula>
      <formula>$NG$23</formula>
    </cfRule>
  </conditionalFormatting>
  <conditionalFormatting sqref="MV1:MV1048576 MY1:MY1048576 NC1:NC1048576 NF1:NF1048576">
    <cfRule type="cellIs" dxfId="352" priority="117736" operator="between">
      <formula>$NG$28</formula>
      <formula>1000</formula>
    </cfRule>
    <cfRule type="cellIs" dxfId="351" priority="117737" operator="between">
      <formula>$NG$27</formula>
      <formula>$NG$28</formula>
    </cfRule>
    <cfRule type="cellIs" dxfId="350" priority="117738" operator="between">
      <formula>$NG$26</formula>
      <formula>$NG$27</formula>
    </cfRule>
    <cfRule type="cellIs" dxfId="349" priority="117739" operator="between">
      <formula>$NG$25</formula>
      <formula>$NG$26</formula>
    </cfRule>
  </conditionalFormatting>
  <conditionalFormatting sqref="OB1:OB1048576 OE1:OE1048576 OI1:OI1048576 OL1:OL1048576">
    <cfRule type="cellIs" dxfId="348" priority="117784" operator="between">
      <formula>$OO$24</formula>
      <formula>1000</formula>
    </cfRule>
    <cfRule type="cellIs" dxfId="347" priority="117785" operator="between">
      <formula>$OO$23</formula>
      <formula>$OO$24</formula>
    </cfRule>
    <cfRule type="cellIs" dxfId="346" priority="117786" operator="between">
      <formula>$OO$22</formula>
      <formula>$OO$23</formula>
    </cfRule>
    <cfRule type="cellIs" dxfId="345" priority="117787" operator="between">
      <formula>$OO$21</formula>
      <formula>$OO$22</formula>
    </cfRule>
  </conditionalFormatting>
  <conditionalFormatting sqref="OD1:OD1048576 OG1:OG1048576 OK1:OK1048576 ON1:ON1048576">
    <cfRule type="cellIs" dxfId="344" priority="117832" operator="between">
      <formula>$OO$28</formula>
      <formula>1000</formula>
    </cfRule>
    <cfRule type="cellIs" dxfId="343" priority="117833" operator="between">
      <formula>$OO$27</formula>
      <formula>$OO$28</formula>
    </cfRule>
    <cfRule type="cellIs" dxfId="342" priority="117834" operator="between">
      <formula>$OO$26</formula>
      <formula>$OO$27</formula>
    </cfRule>
    <cfRule type="cellIs" dxfId="341" priority="117835" operator="between">
      <formula>$OO$25</formula>
      <formula>$OO$26</formula>
    </cfRule>
  </conditionalFormatting>
  <conditionalFormatting sqref="PJ1:PJ1048576 PM1:PM1048576 PQ1:PQ1048576 PT1:PT1048576">
    <cfRule type="cellIs" dxfId="340" priority="117880" operator="between">
      <formula>$PW$24</formula>
      <formula>1000</formula>
    </cfRule>
    <cfRule type="cellIs" dxfId="339" priority="117881" operator="between">
      <formula>$PW$23</formula>
      <formula>$PW$24</formula>
    </cfRule>
    <cfRule type="cellIs" dxfId="338" priority="117882" operator="between">
      <formula>$PW$22</formula>
      <formula>$PW$23</formula>
    </cfRule>
    <cfRule type="cellIs" dxfId="337" priority="117883" operator="between">
      <formula>$PW$21</formula>
      <formula>$PW$22</formula>
    </cfRule>
  </conditionalFormatting>
  <conditionalFormatting sqref="PL1:PL1048576 PO1:PO1048576 PS1:PS1048576 PV1:PV1048576">
    <cfRule type="cellIs" dxfId="336" priority="117928" operator="between">
      <formula>$PW$28</formula>
      <formula>1000</formula>
    </cfRule>
    <cfRule type="cellIs" dxfId="335" priority="117929" operator="between">
      <formula>$PW$27</formula>
      <formula>$PW$28</formula>
    </cfRule>
    <cfRule type="cellIs" dxfId="334" priority="117930" operator="between">
      <formula>$PW$26</formula>
      <formula>$PW$27</formula>
    </cfRule>
    <cfRule type="cellIs" dxfId="333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332" priority="117976" operator="between">
      <formula>$RE$24</formula>
      <formula>1000</formula>
    </cfRule>
    <cfRule type="cellIs" dxfId="331" priority="117977" operator="between">
      <formula>$RE$23</formula>
      <formula>$RE$24</formula>
    </cfRule>
    <cfRule type="cellIs" dxfId="330" priority="117978" operator="between">
      <formula>$RE$22</formula>
      <formula>$RE$23</formula>
    </cfRule>
    <cfRule type="cellIs" dxfId="329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328" priority="118088" operator="between">
      <formula>$RE$28</formula>
      <formula>1000</formula>
    </cfRule>
    <cfRule type="cellIs" dxfId="327" priority="118089" operator="between">
      <formula>$RE$27</formula>
      <formula>$RE$28</formula>
    </cfRule>
    <cfRule type="cellIs" dxfId="326" priority="118090" operator="between">
      <formula>$RE$26</formula>
      <formula>$RE$27</formula>
    </cfRule>
    <cfRule type="cellIs" dxfId="325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324" priority="118200" operator="between">
      <formula>$SM$24</formula>
      <formula>1000</formula>
    </cfRule>
    <cfRule type="cellIs" dxfId="323" priority="118201" operator="between">
      <formula>$SM$23</formula>
      <formula>$SM$24</formula>
    </cfRule>
    <cfRule type="cellIs" dxfId="322" priority="118202" operator="between">
      <formula>$SM$22</formula>
      <formula>$SM$23</formula>
    </cfRule>
    <cfRule type="cellIs" dxfId="321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320" priority="118280" operator="between">
      <formula>$SM$28</formula>
      <formula>1000</formula>
    </cfRule>
    <cfRule type="cellIs" dxfId="319" priority="118281" operator="between">
      <formula>$SM$27</formula>
      <formula>$SM$28</formula>
    </cfRule>
    <cfRule type="cellIs" dxfId="318" priority="118282" operator="between">
      <formula>$SM$26</formula>
      <formula>$SM$27</formula>
    </cfRule>
    <cfRule type="cellIs" dxfId="317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4" t="s">
        <v>10</v>
      </c>
      <c r="H1" s="64" t="s">
        <v>11</v>
      </c>
      <c r="I1" s="64" t="s">
        <v>83</v>
      </c>
      <c r="J1" s="70" t="s">
        <v>105</v>
      </c>
      <c r="K1" s="66" t="s">
        <v>30</v>
      </c>
      <c r="L1" s="70" t="s">
        <v>153</v>
      </c>
      <c r="M1" s="66" t="s">
        <v>30</v>
      </c>
      <c r="N1" s="69" t="s">
        <v>13</v>
      </c>
      <c r="O1" s="66" t="s">
        <v>31</v>
      </c>
      <c r="P1" s="66" t="s">
        <v>30</v>
      </c>
      <c r="Q1" s="67" t="s">
        <v>193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72" t="s">
        <v>232</v>
      </c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67" t="s">
        <v>253</v>
      </c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73" t="s">
        <v>13</v>
      </c>
      <c r="CU1" s="73"/>
      <c r="CV1" s="67" t="s">
        <v>189</v>
      </c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72" t="s">
        <v>192</v>
      </c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67" t="s">
        <v>222</v>
      </c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72" t="s">
        <v>240</v>
      </c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67" t="s">
        <v>244</v>
      </c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67"/>
      <c r="PY1" s="67"/>
      <c r="PZ1" s="67"/>
      <c r="QA1" s="67"/>
      <c r="QB1" s="67"/>
      <c r="QC1" s="67"/>
      <c r="QD1" s="67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67"/>
      <c r="VE1" s="67"/>
      <c r="VF1" s="67"/>
      <c r="VG1" s="67"/>
      <c r="VH1" s="67"/>
      <c r="VI1" s="67"/>
      <c r="VJ1" s="67"/>
      <c r="VK1" s="67"/>
      <c r="VL1" s="67"/>
      <c r="VM1" s="67"/>
      <c r="VN1" s="67"/>
      <c r="VO1" s="67"/>
      <c r="VP1" s="67"/>
      <c r="VQ1" s="67"/>
      <c r="VR1" s="67"/>
      <c r="VS1" s="67"/>
      <c r="VT1" s="67"/>
      <c r="VU1" s="67"/>
      <c r="VV1" s="67"/>
      <c r="VW1" s="67"/>
      <c r="VX1" s="67"/>
      <c r="VY1" s="67"/>
      <c r="VZ1" s="67"/>
      <c r="WA1" s="67"/>
      <c r="WB1" s="67"/>
      <c r="WC1" s="67"/>
      <c r="WD1" s="67"/>
      <c r="WE1" s="67"/>
      <c r="WF1" s="67"/>
      <c r="WG1" s="67"/>
      <c r="WH1" s="67"/>
      <c r="WI1" s="67"/>
      <c r="WJ1" s="67"/>
      <c r="WK1" s="67"/>
      <c r="WL1" s="72" t="s">
        <v>64</v>
      </c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</row>
    <row r="2" spans="1:636" x14ac:dyDescent="0.2">
      <c r="A2" s="64"/>
      <c r="B2" s="64"/>
      <c r="C2" s="64"/>
      <c r="D2" s="64"/>
      <c r="E2" s="64"/>
      <c r="F2" s="65"/>
      <c r="G2" s="64"/>
      <c r="H2" s="64"/>
      <c r="I2" s="64"/>
      <c r="J2" s="70"/>
      <c r="K2" s="66"/>
      <c r="L2" s="70"/>
      <c r="M2" s="66"/>
      <c r="N2" s="69"/>
      <c r="O2" s="66"/>
      <c r="P2" s="66"/>
      <c r="Q2" s="68" t="s">
        <v>18</v>
      </c>
      <c r="R2" s="68"/>
      <c r="S2" s="68"/>
      <c r="T2" s="68"/>
      <c r="U2" s="68"/>
      <c r="V2" s="68" t="s">
        <v>19</v>
      </c>
      <c r="W2" s="68"/>
      <c r="X2" s="68"/>
      <c r="Y2" s="68"/>
      <c r="Z2" s="68"/>
      <c r="AA2" s="68" t="s">
        <v>22</v>
      </c>
      <c r="AB2" s="68"/>
      <c r="AC2" s="68"/>
      <c r="AD2" s="68"/>
      <c r="AE2" s="68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71" t="s">
        <v>18</v>
      </c>
      <c r="AS2" s="71"/>
      <c r="AT2" s="71"/>
      <c r="AU2" s="71"/>
      <c r="AV2" s="71"/>
      <c r="AW2" s="71" t="s">
        <v>19</v>
      </c>
      <c r="AX2" s="71"/>
      <c r="AY2" s="71"/>
      <c r="AZ2" s="71"/>
      <c r="BA2" s="71"/>
      <c r="BB2" s="71" t="s">
        <v>22</v>
      </c>
      <c r="BC2" s="71"/>
      <c r="BD2" s="71"/>
      <c r="BE2" s="71"/>
      <c r="BF2" s="71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8" t="s">
        <v>18</v>
      </c>
      <c r="BT2" s="68"/>
      <c r="BU2" s="68"/>
      <c r="BV2" s="68"/>
      <c r="BW2" s="68"/>
      <c r="BX2" s="68" t="s">
        <v>19</v>
      </c>
      <c r="BY2" s="68"/>
      <c r="BZ2" s="68"/>
      <c r="CA2" s="68"/>
      <c r="CB2" s="68"/>
      <c r="CC2" s="68" t="s">
        <v>22</v>
      </c>
      <c r="CD2" s="68"/>
      <c r="CE2" s="68"/>
      <c r="CF2" s="68"/>
      <c r="CG2" s="68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8" t="s">
        <v>18</v>
      </c>
      <c r="CW2" s="68"/>
      <c r="CX2" s="68"/>
      <c r="CY2" s="68"/>
      <c r="CZ2" s="68"/>
      <c r="DA2" s="68" t="s">
        <v>19</v>
      </c>
      <c r="DB2" s="68"/>
      <c r="DC2" s="68"/>
      <c r="DD2" s="68"/>
      <c r="DE2" s="68"/>
      <c r="DF2" s="68" t="s">
        <v>102</v>
      </c>
      <c r="DG2" s="68"/>
      <c r="DH2" s="68"/>
      <c r="DI2" s="68"/>
      <c r="DJ2" s="68"/>
      <c r="DK2" s="68" t="s">
        <v>22</v>
      </c>
      <c r="DL2" s="68"/>
      <c r="DM2" s="68"/>
      <c r="DN2" s="68"/>
      <c r="DO2" s="68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71" t="s">
        <v>18</v>
      </c>
      <c r="EE2" s="71"/>
      <c r="EF2" s="71"/>
      <c r="EG2" s="71"/>
      <c r="EH2" s="71"/>
      <c r="EI2" s="71" t="s">
        <v>19</v>
      </c>
      <c r="EJ2" s="71"/>
      <c r="EK2" s="71"/>
      <c r="EL2" s="71"/>
      <c r="EM2" s="71"/>
      <c r="EN2" s="71" t="s">
        <v>102</v>
      </c>
      <c r="EO2" s="71"/>
      <c r="EP2" s="71"/>
      <c r="EQ2" s="71"/>
      <c r="ER2" s="71"/>
      <c r="ES2" s="71" t="s">
        <v>22</v>
      </c>
      <c r="ET2" s="71"/>
      <c r="EU2" s="71"/>
      <c r="EV2" s="71"/>
      <c r="EW2" s="71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8" t="s">
        <v>18</v>
      </c>
      <c r="FM2" s="68"/>
      <c r="FN2" s="68"/>
      <c r="FO2" s="68"/>
      <c r="FP2" s="68"/>
      <c r="FQ2" s="68" t="s">
        <v>19</v>
      </c>
      <c r="FR2" s="68"/>
      <c r="FS2" s="68"/>
      <c r="FT2" s="68"/>
      <c r="FU2" s="68"/>
      <c r="FV2" s="68" t="s">
        <v>102</v>
      </c>
      <c r="FW2" s="68"/>
      <c r="FX2" s="68"/>
      <c r="FY2" s="68"/>
      <c r="FZ2" s="68"/>
      <c r="GA2" s="68" t="s">
        <v>22</v>
      </c>
      <c r="GB2" s="68"/>
      <c r="GC2" s="68"/>
      <c r="GD2" s="68"/>
      <c r="GE2" s="68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71" t="s">
        <v>18</v>
      </c>
      <c r="GU2" s="71"/>
      <c r="GV2" s="71"/>
      <c r="GW2" s="71"/>
      <c r="GX2" s="71"/>
      <c r="GY2" s="71" t="s">
        <v>19</v>
      </c>
      <c r="GZ2" s="71"/>
      <c r="HA2" s="71"/>
      <c r="HB2" s="71"/>
      <c r="HC2" s="71"/>
      <c r="HD2" s="71" t="s">
        <v>102</v>
      </c>
      <c r="HE2" s="71"/>
      <c r="HF2" s="71"/>
      <c r="HG2" s="71"/>
      <c r="HH2" s="71"/>
      <c r="HI2" s="71" t="s">
        <v>22</v>
      </c>
      <c r="HJ2" s="71"/>
      <c r="HK2" s="71"/>
      <c r="HL2" s="71"/>
      <c r="HM2" s="71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8" t="s">
        <v>18</v>
      </c>
      <c r="IC2" s="68"/>
      <c r="ID2" s="68"/>
      <c r="IE2" s="68"/>
      <c r="IF2" s="68"/>
      <c r="IG2" s="68" t="s">
        <v>19</v>
      </c>
      <c r="IH2" s="68"/>
      <c r="II2" s="68"/>
      <c r="IJ2" s="68"/>
      <c r="IK2" s="68"/>
      <c r="IL2" s="68" t="s">
        <v>102</v>
      </c>
      <c r="IM2" s="68"/>
      <c r="IN2" s="68"/>
      <c r="IO2" s="68"/>
      <c r="IP2" s="68"/>
      <c r="IQ2" s="68" t="s">
        <v>22</v>
      </c>
      <c r="IR2" s="68"/>
      <c r="IS2" s="68"/>
      <c r="IT2" s="68"/>
      <c r="IU2" s="68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71" t="s">
        <v>18</v>
      </c>
      <c r="JK2" s="71"/>
      <c r="JL2" s="71"/>
      <c r="JM2" s="71"/>
      <c r="JN2" s="71"/>
      <c r="JO2" s="71" t="s">
        <v>19</v>
      </c>
      <c r="JP2" s="71"/>
      <c r="JQ2" s="71"/>
      <c r="JR2" s="71"/>
      <c r="JS2" s="71"/>
      <c r="JT2" s="71" t="s">
        <v>102</v>
      </c>
      <c r="JU2" s="71"/>
      <c r="JV2" s="71"/>
      <c r="JW2" s="71"/>
      <c r="JX2" s="71"/>
      <c r="JY2" s="71" t="s">
        <v>22</v>
      </c>
      <c r="JZ2" s="71"/>
      <c r="KA2" s="71"/>
      <c r="KB2" s="71"/>
      <c r="KC2" s="71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8" t="s">
        <v>18</v>
      </c>
      <c r="KS2" s="68"/>
      <c r="KT2" s="68"/>
      <c r="KU2" s="68"/>
      <c r="KV2" s="68"/>
      <c r="KW2" s="68" t="s">
        <v>19</v>
      </c>
      <c r="KX2" s="68"/>
      <c r="KY2" s="68"/>
      <c r="KZ2" s="68"/>
      <c r="LA2" s="68"/>
      <c r="LB2" s="68" t="s">
        <v>102</v>
      </c>
      <c r="LC2" s="68"/>
      <c r="LD2" s="68"/>
      <c r="LE2" s="68"/>
      <c r="LF2" s="68"/>
      <c r="LG2" s="68" t="s">
        <v>22</v>
      </c>
      <c r="LH2" s="68"/>
      <c r="LI2" s="68"/>
      <c r="LJ2" s="68"/>
      <c r="LK2" s="68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71" t="s">
        <v>18</v>
      </c>
      <c r="MA2" s="71"/>
      <c r="MB2" s="71"/>
      <c r="MC2" s="71"/>
      <c r="MD2" s="71"/>
      <c r="ME2" s="71" t="s">
        <v>19</v>
      </c>
      <c r="MF2" s="71"/>
      <c r="MG2" s="71"/>
      <c r="MH2" s="71"/>
      <c r="MI2" s="71"/>
      <c r="MJ2" s="71" t="s">
        <v>102</v>
      </c>
      <c r="MK2" s="71"/>
      <c r="ML2" s="71"/>
      <c r="MM2" s="71"/>
      <c r="MN2" s="71"/>
      <c r="MO2" s="71" t="s">
        <v>22</v>
      </c>
      <c r="MP2" s="71"/>
      <c r="MQ2" s="71"/>
      <c r="MR2" s="71"/>
      <c r="MS2" s="71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8" t="s">
        <v>18</v>
      </c>
      <c r="NI2" s="68"/>
      <c r="NJ2" s="68"/>
      <c r="NK2" s="68"/>
      <c r="NL2" s="68"/>
      <c r="NM2" s="68" t="s">
        <v>19</v>
      </c>
      <c r="NN2" s="68"/>
      <c r="NO2" s="68"/>
      <c r="NP2" s="68"/>
      <c r="NQ2" s="68"/>
      <c r="NR2" s="68" t="s">
        <v>102</v>
      </c>
      <c r="NS2" s="68"/>
      <c r="NT2" s="68"/>
      <c r="NU2" s="68"/>
      <c r="NV2" s="68"/>
      <c r="NW2" s="68" t="s">
        <v>22</v>
      </c>
      <c r="NX2" s="68"/>
      <c r="NY2" s="68"/>
      <c r="NZ2" s="68"/>
      <c r="OA2" s="68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71" t="s">
        <v>18</v>
      </c>
      <c r="OQ2" s="71"/>
      <c r="OR2" s="71"/>
      <c r="OS2" s="71"/>
      <c r="OT2" s="71"/>
      <c r="OU2" s="71" t="s">
        <v>19</v>
      </c>
      <c r="OV2" s="71"/>
      <c r="OW2" s="71"/>
      <c r="OX2" s="71"/>
      <c r="OY2" s="71"/>
      <c r="OZ2" s="71" t="s">
        <v>102</v>
      </c>
      <c r="PA2" s="71"/>
      <c r="PB2" s="71"/>
      <c r="PC2" s="71"/>
      <c r="PD2" s="71"/>
      <c r="PE2" s="71" t="s">
        <v>22</v>
      </c>
      <c r="PF2" s="71"/>
      <c r="PG2" s="71"/>
      <c r="PH2" s="71"/>
      <c r="PI2" s="71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8" t="s">
        <v>18</v>
      </c>
      <c r="PY2" s="68"/>
      <c r="PZ2" s="68"/>
      <c r="QA2" s="68"/>
      <c r="QB2" s="68"/>
      <c r="QC2" s="68" t="s">
        <v>19</v>
      </c>
      <c r="QD2" s="68"/>
      <c r="QE2" s="68"/>
      <c r="QF2" s="68"/>
      <c r="QG2" s="68"/>
      <c r="QH2" s="68" t="s">
        <v>102</v>
      </c>
      <c r="QI2" s="68"/>
      <c r="QJ2" s="68"/>
      <c r="QK2" s="68"/>
      <c r="QL2" s="68"/>
      <c r="QM2" s="68" t="s">
        <v>22</v>
      </c>
      <c r="QN2" s="68"/>
      <c r="QO2" s="68"/>
      <c r="QP2" s="68"/>
      <c r="QQ2" s="68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71" t="s">
        <v>18</v>
      </c>
      <c r="RG2" s="71"/>
      <c r="RH2" s="71"/>
      <c r="RI2" s="71"/>
      <c r="RJ2" s="71"/>
      <c r="RK2" s="71" t="s">
        <v>19</v>
      </c>
      <c r="RL2" s="71"/>
      <c r="RM2" s="71"/>
      <c r="RN2" s="71"/>
      <c r="RO2" s="71"/>
      <c r="RP2" s="71" t="s">
        <v>102</v>
      </c>
      <c r="RQ2" s="71"/>
      <c r="RR2" s="71"/>
      <c r="RS2" s="71"/>
      <c r="RT2" s="71"/>
      <c r="RU2" s="71" t="s">
        <v>22</v>
      </c>
      <c r="RV2" s="71"/>
      <c r="RW2" s="71"/>
      <c r="RX2" s="71"/>
      <c r="RY2" s="71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8" t="s">
        <v>18</v>
      </c>
      <c r="SO2" s="68"/>
      <c r="SP2" s="68"/>
      <c r="SQ2" s="68"/>
      <c r="SR2" s="68"/>
      <c r="SS2" s="68" t="s">
        <v>19</v>
      </c>
      <c r="ST2" s="68"/>
      <c r="SU2" s="68"/>
      <c r="SV2" s="68"/>
      <c r="SW2" s="68"/>
      <c r="SX2" s="68" t="s">
        <v>102</v>
      </c>
      <c r="SY2" s="68"/>
      <c r="SZ2" s="68"/>
      <c r="TA2" s="68"/>
      <c r="TB2" s="68"/>
      <c r="TC2" s="68" t="s">
        <v>22</v>
      </c>
      <c r="TD2" s="68"/>
      <c r="TE2" s="68"/>
      <c r="TF2" s="68"/>
      <c r="TG2" s="68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71" t="s">
        <v>18</v>
      </c>
      <c r="TW2" s="71"/>
      <c r="TX2" s="71"/>
      <c r="TY2" s="71"/>
      <c r="TZ2" s="71"/>
      <c r="UA2" s="71" t="s">
        <v>19</v>
      </c>
      <c r="UB2" s="71"/>
      <c r="UC2" s="71"/>
      <c r="UD2" s="71"/>
      <c r="UE2" s="71"/>
      <c r="UF2" s="71" t="s">
        <v>102</v>
      </c>
      <c r="UG2" s="71"/>
      <c r="UH2" s="71"/>
      <c r="UI2" s="71"/>
      <c r="UJ2" s="71"/>
      <c r="UK2" s="71" t="s">
        <v>22</v>
      </c>
      <c r="UL2" s="71"/>
      <c r="UM2" s="71"/>
      <c r="UN2" s="71"/>
      <c r="UO2" s="71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8" t="s">
        <v>18</v>
      </c>
      <c r="VE2" s="68"/>
      <c r="VF2" s="68"/>
      <c r="VG2" s="68"/>
      <c r="VH2" s="68"/>
      <c r="VI2" s="68" t="s">
        <v>19</v>
      </c>
      <c r="VJ2" s="68"/>
      <c r="VK2" s="68"/>
      <c r="VL2" s="68"/>
      <c r="VM2" s="68"/>
      <c r="VN2" s="68" t="s">
        <v>102</v>
      </c>
      <c r="VO2" s="68"/>
      <c r="VP2" s="68"/>
      <c r="VQ2" s="68"/>
      <c r="VR2" s="68"/>
      <c r="VS2" s="68" t="s">
        <v>22</v>
      </c>
      <c r="VT2" s="68"/>
      <c r="VU2" s="68"/>
      <c r="VV2" s="68"/>
      <c r="VW2" s="68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71" t="s">
        <v>18</v>
      </c>
      <c r="WM2" s="71"/>
      <c r="WN2" s="71"/>
      <c r="WO2" s="71"/>
      <c r="WP2" s="71"/>
      <c r="WQ2" s="71" t="s">
        <v>19</v>
      </c>
      <c r="WR2" s="71"/>
      <c r="WS2" s="71"/>
      <c r="WT2" s="71"/>
      <c r="WU2" s="71"/>
      <c r="WV2" s="71" t="s">
        <v>22</v>
      </c>
      <c r="WW2" s="71"/>
      <c r="WX2" s="71"/>
      <c r="WY2" s="71"/>
      <c r="WZ2" s="71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64"/>
      <c r="B3" s="64"/>
      <c r="C3" s="64"/>
      <c r="D3" s="64"/>
      <c r="E3" s="64"/>
      <c r="F3" s="65"/>
      <c r="G3" s="64"/>
      <c r="H3" s="64"/>
      <c r="I3" s="64"/>
      <c r="J3" s="70"/>
      <c r="K3" s="66"/>
      <c r="L3" s="70"/>
      <c r="M3" s="66"/>
      <c r="N3" s="69"/>
      <c r="O3" s="66"/>
      <c r="P3" s="66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>SUM(J4,L4,N4)</f>
        <v>95.03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>IF(S4&gt;0,S4,"")</f>
        <v>11.8</v>
      </c>
      <c r="AH4" s="38">
        <f>IF(T4&gt;0,T4,"")</f>
        <v>17.059999999999999</v>
      </c>
      <c r="AI4" s="40">
        <f>IF(SUM(Q4:T4)-U4&gt;0,SUM(Q4:T4)-U4,"")</f>
        <v>47.21</v>
      </c>
      <c r="AJ4" s="40">
        <f>IF(X4&gt;0,X4,"")</f>
        <v>12.4</v>
      </c>
      <c r="AK4" s="40">
        <f>IF(Y4&gt;0,Y4,"")</f>
        <v>16.04</v>
      </c>
      <c r="AL4" s="40">
        <f>IF(SUM(V4:Y4)-Z4&gt;0,SUM(V4:Y4)-Z4,"")</f>
        <v>45.989999999999995</v>
      </c>
      <c r="AM4" s="40">
        <f>IF(AI4="","",MAX(AI4,AL4))</f>
        <v>47.21</v>
      </c>
      <c r="AN4" s="40">
        <f>IF(AC4&gt;0,AC4,"")</f>
        <v>11.8</v>
      </c>
      <c r="AO4" s="40">
        <f>IF(AD4&gt;0,AD4,"")</f>
        <v>17.100000000000001</v>
      </c>
      <c r="AP4" s="40">
        <f>IF(SUM(AA4:AD4)-AE4&gt;0,SUM(AA4:AD4)-AE4,"")</f>
        <v>47.1</v>
      </c>
      <c r="AQ4" s="40">
        <f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>IF(AT4&gt;0,AT4,"")</f>
        <v>5.4</v>
      </c>
      <c r="BI4" s="39">
        <f>IF(AU4&gt;0,AU4,"")</f>
        <v>7.12</v>
      </c>
      <c r="BJ4" s="11">
        <f>IF(SUM(AR4:AU4)-AV4&gt;0,SUM(AR4:AU4)-AV4,"")</f>
        <v>19.32</v>
      </c>
      <c r="BK4" s="11">
        <f>IF(AY4&gt;0,AY4,"")</f>
        <v>11.8</v>
      </c>
      <c r="BL4" s="11">
        <f>IF(AZ4&gt;0,AZ4,"")</f>
        <v>17.62</v>
      </c>
      <c r="BM4" s="11">
        <f>IF(SUM(AW4:AZ4)-BA4&gt;0,SUM(AW4:AZ4)-BA4,"")</f>
        <v>47.82</v>
      </c>
      <c r="BN4" s="11">
        <f>IF(BJ4="","",MAX(BJ4,BM4))</f>
        <v>47.82</v>
      </c>
      <c r="BO4" s="11">
        <f>IF(BD4&gt;0,BD4,"")</f>
        <v>1.5</v>
      </c>
      <c r="BP4" s="11">
        <f>IF(BE4&gt;0,BE4,"")</f>
        <v>1.84</v>
      </c>
      <c r="BQ4" s="11">
        <f>IF(SUM(BB4:BE4)-BF4&gt;0,SUM(BB4:BE4)-BF4,"")</f>
        <v>4.99</v>
      </c>
      <c r="BR4" s="11">
        <f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16.2</v>
      </c>
      <c r="EZ4" s="11">
        <f>IF(SUM(ED4:EG4)-EH4&gt;0,SUM(ED4:EG4)-EH4,"")</f>
        <v>45.45</v>
      </c>
      <c r="FA4" s="11">
        <f>IF(EK4&gt;0,EK4,"")</f>
        <v>11.8</v>
      </c>
      <c r="FB4" s="11">
        <f>IF(EL4&gt;0,EL4,"")</f>
        <v>16.239999999999998</v>
      </c>
      <c r="FC4" s="11">
        <f>IF(SUM(EI4:EL4)-EM4&gt;0,SUM(EI4:EL4)-EM4,"")</f>
        <v>45.19</v>
      </c>
      <c r="FD4" s="11">
        <f>IF(MAX(EZ4,FC4)&gt;0,MAX(EZ4,FC4),"")</f>
        <v>45.45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>IF(ID4&gt;0,ID4,"")</f>
        <v>11.8</v>
      </c>
      <c r="IW4" s="40">
        <f>IF(IE4&gt;0,IE4,"")</f>
        <v>16.54</v>
      </c>
      <c r="IX4" s="40">
        <f>IF(SUM(IB4:IE4)-IF4&gt;0,SUM(IB4:IE4)-IF4,"")</f>
        <v>45.59</v>
      </c>
      <c r="IY4" s="40">
        <f>IF(II4&gt;0,II4,"")</f>
        <v>11.8</v>
      </c>
      <c r="IZ4" s="40">
        <f>IF(IJ4&gt;0,IJ4,"")</f>
        <v>15.8</v>
      </c>
      <c r="JA4" s="40">
        <f>IF(SUM(IG4:IJ4)-IK4&gt;0,SUM(IG4:IJ4)-IK4,"")</f>
        <v>44.95</v>
      </c>
      <c r="JB4" s="40">
        <f>IF(MAX(IX4,JA4)&gt;0,MAX(IX4,JA4),"")</f>
        <v>45.59</v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>
        <f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1.675</v>
      </c>
      <c r="WM4" s="26">
        <f>IF($CH4="P",BT4,(BT4+AS4)/2)</f>
        <v>1.7250000000000001</v>
      </c>
      <c r="WN4" s="26">
        <f>IF($CH4="P",BU4,(BU4+AT4)/2)</f>
        <v>2.7</v>
      </c>
      <c r="WO4" s="26">
        <f>IF($CH4="P",BV4,(BV4+AU4)/2)</f>
        <v>3.56</v>
      </c>
      <c r="WP4" s="26">
        <f>IF($CH4="P",BW4,(BW4+AV4)/2)</f>
        <v>0</v>
      </c>
      <c r="WQ4" s="26">
        <f>IF($CH4="P",BX4,(BX4+AW4)/2)</f>
        <v>4.5</v>
      </c>
      <c r="WR4" s="26">
        <f>IF($CH4="P",BY4,(BY4+AX4)/2)</f>
        <v>4.7</v>
      </c>
      <c r="WS4" s="26">
        <f>IF($CH4="P",BZ4,(BZ4+AY4)/2)</f>
        <v>5.9</v>
      </c>
      <c r="WT4" s="26">
        <f>IF($CH4="P",CA4,(CA4+AZ4)/2)</f>
        <v>8.81</v>
      </c>
      <c r="WU4" s="26">
        <f>IF($CH4="P",CB4,(CB4+BA4)/2)</f>
        <v>0</v>
      </c>
      <c r="WV4" s="26">
        <f>IF($CH4="P",CC4,(CC4+BB4)/2)</f>
        <v>0.42499999999999999</v>
      </c>
      <c r="WW4" s="26">
        <f>IF($CH4="P",CD4,(CD4+BC4)/2)</f>
        <v>0.4</v>
      </c>
      <c r="WX4" s="26">
        <f>IF($CH4="P",CE4,(CE4+BD4)/2)</f>
        <v>0.75</v>
      </c>
      <c r="WY4" s="26">
        <f>IF($CH4="P",CF4,(CF4+BE4)/2)</f>
        <v>0.92</v>
      </c>
      <c r="WZ4" s="26">
        <f>IF($CH4="P",CG4,(CG4+BF4)/2)</f>
        <v>0</v>
      </c>
      <c r="XA4" s="28" t="s">
        <v>53</v>
      </c>
      <c r="XB4" s="11">
        <f>IF(WN4&gt;0,WN4,"")</f>
        <v>2.7</v>
      </c>
      <c r="XC4" s="11">
        <f>IF(WO4&gt;0,WO4,"")</f>
        <v>3.56</v>
      </c>
      <c r="XD4" s="11">
        <f>IF(SUM(WL4:WO4)-WP4&gt;0,SUM(WL4:WO4)-WP4,"")</f>
        <v>9.66</v>
      </c>
      <c r="XE4" s="11">
        <f>IF(WS4&gt;0,WS4,"")</f>
        <v>5.9</v>
      </c>
      <c r="XF4" s="11">
        <f>IF(WT4&gt;0,WT4,"")</f>
        <v>8.81</v>
      </c>
      <c r="XG4" s="11">
        <f>IF(SUM(WQ4:WT4)-WU4&gt;0,SUM(WQ4:WT4)-WU4,"")</f>
        <v>23.91</v>
      </c>
      <c r="XH4" s="11">
        <f>IF(MAX(XD4,XG4)&gt;0,MAX(XD4,XG4),"")</f>
        <v>23.91</v>
      </c>
      <c r="XI4" s="11">
        <f>IF(WX4&gt;0,WX4,"")</f>
        <v>0.75</v>
      </c>
      <c r="XJ4" s="11">
        <f>IF(WY4&gt;0,WY4,"")</f>
        <v>0.92</v>
      </c>
      <c r="XK4" s="11">
        <f>IF(SUM(WV4:WY4)-WZ4&gt;0,SUM(WV4:WY4)-WZ4,"")</f>
        <v>2.4950000000000001</v>
      </c>
      <c r="XL4" s="11">
        <f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>SUM(J5,L5,N5)</f>
        <v>93.314999999999998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>IF(S5&gt;0,S5,"")</f>
        <v>11.3</v>
      </c>
      <c r="AH5" s="38">
        <f>IF(T5&gt;0,T5,"")</f>
        <v>13.18</v>
      </c>
      <c r="AI5" s="40">
        <f>IF(SUM(Q5:T5)-U5&gt;0,SUM(Q5:T5)-U5,"")</f>
        <v>41.78</v>
      </c>
      <c r="AJ5" s="40">
        <f>IF(X5&gt;0,X5,"")</f>
        <v>9.9</v>
      </c>
      <c r="AK5" s="40">
        <f>IF(Y5&gt;0,Y5,"")</f>
        <v>15.36</v>
      </c>
      <c r="AL5" s="40">
        <f>IF(SUM(V5:Y5)-Z5&gt;0,SUM(V5:Y5)-Z5,"")</f>
        <v>40.76</v>
      </c>
      <c r="AM5" s="40">
        <f>IF(AI5="","",MAX(AI5,AL5))</f>
        <v>41.78</v>
      </c>
      <c r="AN5" s="40">
        <f>IF(AC5&gt;0,AC5,"")</f>
        <v>11.3</v>
      </c>
      <c r="AO5" s="40">
        <f>IF(AD5&gt;0,AD5,"")</f>
        <v>18.760000000000002</v>
      </c>
      <c r="AP5" s="40">
        <f>IF(SUM(AA5:AD5)-AE5&gt;0,SUM(AA5:AD5)-AE5,"")</f>
        <v>47.31</v>
      </c>
      <c r="AQ5" s="40">
        <f>IF(SUM(AM5,AP5)&gt;0,SUM(AM5,AP5),"")</f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>IF(AT5&gt;0,AT5,"")</f>
        <v>11.3</v>
      </c>
      <c r="BI5" s="39">
        <f>IF(AU5&gt;0,AU5,"")</f>
        <v>14.36</v>
      </c>
      <c r="BJ5" s="11">
        <f>IF(SUM(AR5:AU5)-AV5&gt;0,SUM(AR5:AU5)-AV5,"")</f>
        <v>42.484999999999999</v>
      </c>
      <c r="BK5" s="11">
        <f>IF(AY5&gt;0,AY5,"")</f>
        <v>10.600000000000001</v>
      </c>
      <c r="BL5" s="11">
        <f>IF(AZ5&gt;0,AZ5,"")</f>
        <v>15.74</v>
      </c>
      <c r="BM5" s="11">
        <f>IF(SUM(AW5:AZ5)-BA5&gt;0,SUM(AW5:AZ5)-BA5,"")</f>
        <v>42.39</v>
      </c>
      <c r="BN5" s="11">
        <f>IF(BJ5="","",MAX(BJ5,BM5))</f>
        <v>42.484999999999999</v>
      </c>
      <c r="BO5" s="11">
        <f>IF(BD5&gt;0,BD5,"")</f>
        <v>11.3</v>
      </c>
      <c r="BP5" s="11">
        <f>IF(BE5&gt;0,BE5,"")</f>
        <v>17.829999999999998</v>
      </c>
      <c r="BQ5" s="11">
        <f>IF(SUM(BB5:BE5)-BF5&gt;0,SUM(BB5:BE5)-BF5,"")</f>
        <v>46.005000000000003</v>
      </c>
      <c r="BR5" s="11">
        <f>IF(SUM(BN5,BQ5)&gt;0,SUM(BN5,BQ5),"")</f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>IF(FN5&gt;0,FN5,"")</f>
        <v>11.3</v>
      </c>
      <c r="GG5" s="40">
        <f>IF(FO5&gt;0,FO5,"")</f>
        <v>18.52</v>
      </c>
      <c r="GH5" s="40">
        <f>IF(SUM(FL5:FO5)-FP5&gt;0,SUM(FL5:FO5)-FP5,"")</f>
        <v>45.970000000000006</v>
      </c>
      <c r="GI5" s="40">
        <f>IF(FS5&gt;0,FS5,"")</f>
        <v>2.9</v>
      </c>
      <c r="GJ5" s="40">
        <f>IF(FT5&gt;0,FT5,"")</f>
        <v>3.1</v>
      </c>
      <c r="GK5" s="40">
        <f>IF(SUM(FQ5:FT5)-FU5&gt;0,SUM(FQ5:FT5)-FU5,"")</f>
        <v>9.1</v>
      </c>
      <c r="GL5" s="40">
        <f>IF(MAX(GH5,GK5)&gt;0,MAX(GH5,GK5),"")</f>
        <v>45.970000000000006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>
        <f>IF(GC5&gt;0,GC5,"")</f>
        <v>11.3</v>
      </c>
      <c r="GQ5" s="40">
        <f>IF(GD5&gt;0,GD5,"")</f>
        <v>15.7</v>
      </c>
      <c r="GR5" s="40">
        <f>IF(SUM(GA5:GD5)-GE5&gt;0,SUM(GA5:GD5)-GE5,"")</f>
        <v>43.15</v>
      </c>
      <c r="GS5" s="40">
        <f>IF(SUM(GL5,GO5,GR5)&gt;0,SUM(GL5,GO5,GR5),"")</f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3.8125</v>
      </c>
      <c r="WM5" s="26">
        <f>IF($CH5="P",BT5,(BT5+AS5)/2)</f>
        <v>4.5999999999999996</v>
      </c>
      <c r="WN5" s="26">
        <f>IF($CH5="P",BU5,(BU5+AT5)/2)</f>
        <v>5.65</v>
      </c>
      <c r="WO5" s="26">
        <f>IF($CH5="P",BV5,(BV5+AU5)/2)</f>
        <v>7.18</v>
      </c>
      <c r="WP5" s="26">
        <f>IF($CH5="P",BW5,(BW5+AV5)/2)</f>
        <v>0</v>
      </c>
      <c r="WQ5" s="26">
        <f>IF($CH5="P",BX5,(BX5+AW5)/2)</f>
        <v>3.5750000000000002</v>
      </c>
      <c r="WR5" s="26">
        <f>IF($CH5="P",BY5,(BY5+AX5)/2)</f>
        <v>4.45</v>
      </c>
      <c r="WS5" s="26">
        <f>IF($CH5="P",BZ5,(BZ5+AY5)/2)</f>
        <v>5.3000000000000007</v>
      </c>
      <c r="WT5" s="26">
        <f>IF($CH5="P",CA5,(CA5+AZ5)/2)</f>
        <v>7.87</v>
      </c>
      <c r="WU5" s="26">
        <f>IF($CH5="P",CB5,(CB5+BA5)/2)</f>
        <v>0</v>
      </c>
      <c r="WV5" s="26">
        <f>IF($CH5="P",CC5,(CC5+BB5)/2)</f>
        <v>3.9375</v>
      </c>
      <c r="WW5" s="26">
        <f>IF($CH5="P",CD5,(CD5+BC5)/2)</f>
        <v>4.55</v>
      </c>
      <c r="WX5" s="26">
        <f>IF($CH5="P",CE5,(CE5+BD5)/2)</f>
        <v>5.65</v>
      </c>
      <c r="WY5" s="26">
        <f>IF($CH5="P",CF5,(CF5+BE5)/2)</f>
        <v>8.9149999999999991</v>
      </c>
      <c r="WZ5" s="26">
        <f>IF($CH5="P",CG5,(CG5+BF5)/2)</f>
        <v>0.05</v>
      </c>
      <c r="XA5" s="28" t="s">
        <v>53</v>
      </c>
      <c r="XB5" s="11">
        <f>IF(WN5&gt;0,WN5,"")</f>
        <v>5.65</v>
      </c>
      <c r="XC5" s="11">
        <f>IF(WO5&gt;0,WO5,"")</f>
        <v>7.18</v>
      </c>
      <c r="XD5" s="11">
        <f>IF(SUM(WL5:WO5)-WP5&gt;0,SUM(WL5:WO5)-WP5,"")</f>
        <v>21.2425</v>
      </c>
      <c r="XE5" s="11">
        <f>IF(WS5&gt;0,WS5,"")</f>
        <v>5.3000000000000007</v>
      </c>
      <c r="XF5" s="11">
        <f>IF(WT5&gt;0,WT5,"")</f>
        <v>7.87</v>
      </c>
      <c r="XG5" s="11">
        <f>IF(SUM(WQ5:WT5)-WU5&gt;0,SUM(WQ5:WT5)-WU5,"")</f>
        <v>21.195</v>
      </c>
      <c r="XH5" s="11">
        <f>IF(MAX(XD5,XG5)&gt;0,MAX(XD5,XG5),"")</f>
        <v>21.2425</v>
      </c>
      <c r="XI5" s="11">
        <f>IF(WX5&gt;0,WX5,"")</f>
        <v>5.65</v>
      </c>
      <c r="XJ5" s="11">
        <f>IF(WY5&gt;0,WY5,"")</f>
        <v>8.9149999999999991</v>
      </c>
      <c r="XK5" s="11">
        <f>IF(SUM(WV5:WY5)-WZ5&gt;0,SUM(WV5:WY5)-WZ5,"")</f>
        <v>23.002500000000001</v>
      </c>
      <c r="XL5" s="11">
        <f>IF(SUM(XH5,XK5)&gt;0,SUM(XH5,XK5),"")</f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>SUM(J6,L6,N6)</f>
        <v>86.63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>IF(S6&gt;0,S6,"")</f>
        <v>4.7</v>
      </c>
      <c r="AH6" s="38">
        <f>IF(T6&gt;0,T6,"")</f>
        <v>6.32</v>
      </c>
      <c r="AI6" s="40">
        <f>IF(SUM(Q6:T6)-U6&gt;0,SUM(Q6:T6)-U6,"")</f>
        <v>17.72</v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>
        <f>IF(AI6="","",MAX(AI6,AL6))</f>
        <v>17.72</v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>
        <f>IF(SUM(AM6,AP6)&gt;0,SUM(AM6,AP6),"")</f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>IF(AT6&gt;0,AT6,"")</f>
        <v>3.5</v>
      </c>
      <c r="BI6" s="39">
        <f>IF(AU6&gt;0,AU6,"")</f>
        <v>5.7</v>
      </c>
      <c r="BJ6" s="11">
        <f>IF(SUM(AR6:AU6)-AV6&gt;0,SUM(AR6:AU6)-AV6,"")</f>
        <v>14.5</v>
      </c>
      <c r="BK6" s="11">
        <f>IF(AY6&gt;0,AY6,"")</f>
        <v>11.1</v>
      </c>
      <c r="BL6" s="11">
        <f>IF(AZ6&gt;0,AZ6,"")</f>
        <v>18.66</v>
      </c>
      <c r="BM6" s="11">
        <f>IF(SUM(AW6:AZ6)-BA6&gt;0,SUM(AW6:AZ6)-BA6,"")</f>
        <v>46.91</v>
      </c>
      <c r="BN6" s="11">
        <f>IF(BJ6="","",MAX(BJ6,BM6))</f>
        <v>46.91</v>
      </c>
      <c r="BO6" s="11">
        <f>IF(BD6&gt;0,BD6,"")</f>
        <v>11.1</v>
      </c>
      <c r="BP6" s="11">
        <f>IF(BE6&gt;0,BE6,"")</f>
        <v>12.92</v>
      </c>
      <c r="BQ6" s="11">
        <f>IF(SUM(BB6:BE6)-BF6&gt;0,SUM(BB6:BE6)-BF6,"")</f>
        <v>39.72</v>
      </c>
      <c r="BR6" s="11">
        <f>IF(SUM(BN6,BQ6)&gt;0,SUM(BN6,BQ6),"")</f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1.25</v>
      </c>
      <c r="WM6" s="26">
        <f>IF($CH6="P",BT6,(BT6+AS6)/2)</f>
        <v>1.4</v>
      </c>
      <c r="WN6" s="26">
        <f>IF($CH6="P",BU6,(BU6+AT6)/2)</f>
        <v>1.75</v>
      </c>
      <c r="WO6" s="26">
        <f>IF($CH6="P",BV6,(BV6+AU6)/2)</f>
        <v>2.85</v>
      </c>
      <c r="WP6" s="26">
        <f>IF($CH6="P",BW6,(BW6+AV6)/2)</f>
        <v>0</v>
      </c>
      <c r="WQ6" s="26">
        <f>IF($CH6="P",BX6,(BX6+AW6)/2)</f>
        <v>3.9750000000000001</v>
      </c>
      <c r="WR6" s="26">
        <f>IF($CH6="P",BY6,(BY6+AX6)/2)</f>
        <v>4.5999999999999996</v>
      </c>
      <c r="WS6" s="26">
        <f>IF($CH6="P",BZ6,(BZ6+AY6)/2)</f>
        <v>5.55</v>
      </c>
      <c r="WT6" s="26">
        <f>IF($CH6="P",CA6,(CA6+AZ6)/2)</f>
        <v>9.33</v>
      </c>
      <c r="WU6" s="26">
        <f>IF($CH6="P",CB6,(CB6+BA6)/2)</f>
        <v>0</v>
      </c>
      <c r="WV6" s="26">
        <f>IF($CH6="P",CC6,(CC6+BB6)/2)</f>
        <v>3.2749999999999999</v>
      </c>
      <c r="WW6" s="26">
        <f>IF($CH6="P",CD6,(CD6+BC6)/2)</f>
        <v>4.5750000000000002</v>
      </c>
      <c r="WX6" s="26">
        <f>IF($CH6="P",CE6,(CE6+BD6)/2)</f>
        <v>5.55</v>
      </c>
      <c r="WY6" s="26">
        <f>IF($CH6="P",CF6,(CF6+BE6)/2)</f>
        <v>6.46</v>
      </c>
      <c r="WZ6" s="26">
        <f>IF($CH6="P",CG6,(CG6+BF6)/2)</f>
        <v>0</v>
      </c>
      <c r="XA6" s="28" t="s">
        <v>53</v>
      </c>
      <c r="XB6" s="11">
        <f>IF(WN6&gt;0,WN6,"")</f>
        <v>1.75</v>
      </c>
      <c r="XC6" s="11">
        <f>IF(WO6&gt;0,WO6,"")</f>
        <v>2.85</v>
      </c>
      <c r="XD6" s="11">
        <f>IF(SUM(WL6:WO6)-WP6&gt;0,SUM(WL6:WO6)-WP6,"")</f>
        <v>7.25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>SUM(J7,L7,N7)</f>
        <v>47.56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Excellence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47.56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47.56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>IF(CX7&gt;0,CX7,"")</f>
        <v>12.1</v>
      </c>
      <c r="DQ7" s="40">
        <f>IF(CY7&gt;0,CY7,"")</f>
        <v>17.399999999999999</v>
      </c>
      <c r="DR7" s="40">
        <f>IF(SUM(CV7:CY7)-CZ7&gt;0,SUM(CV7:CY7)-CZ7,"")</f>
        <v>44.8</v>
      </c>
      <c r="DS7" s="40">
        <f>IF(DC7&gt;0,DC7,"")</f>
        <v>12.1</v>
      </c>
      <c r="DT7" s="40">
        <f>IF(DD7&gt;0,DD7,"")</f>
        <v>18.34</v>
      </c>
      <c r="DU7" s="40">
        <f>IF(SUM(DA7:DD7)-DE7&gt;0,SUM(DA7:DD7)-DE7,"")</f>
        <v>46.69</v>
      </c>
      <c r="DV7" s="40">
        <f>IF(MAX(DR7,DU7)&gt;0,MAX(DR7,DU7),"")</f>
        <v>46.69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12.1</v>
      </c>
      <c r="EA7" s="40">
        <f>IF(DN7&gt;0,DN7,"")</f>
        <v>18.059999999999999</v>
      </c>
      <c r="EB7" s="40">
        <f>IF(SUM(DK7:DN7)-DO7&gt;0,SUM(DK7:DN7)-DO7,"")</f>
        <v>46.91</v>
      </c>
      <c r="EC7" s="40">
        <f>IF(SUM(DV7,DY7,EB7)&gt;0,SUM(DV7,DY7,EB7),"")</f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>IF(EF7&gt;0,EF7,"")</f>
        <v>12.1</v>
      </c>
      <c r="EY7" s="11">
        <f>IF(EG7&gt;0,EG7,"")</f>
        <v>17.940000000000001</v>
      </c>
      <c r="EZ7" s="11">
        <f>IF(SUM(ED7:EG7)-EH7&gt;0,SUM(ED7:EG7)-EH7,"")</f>
        <v>46.39</v>
      </c>
      <c r="FA7" s="11">
        <f>IF(EK7&gt;0,EK7,"")</f>
        <v>12.1</v>
      </c>
      <c r="FB7" s="11">
        <f>IF(EL7&gt;0,EL7,"")</f>
        <v>18.46</v>
      </c>
      <c r="FC7" s="11">
        <f>IF(SUM(EI7:EL7)-EM7&gt;0,SUM(EI7:EL7)-EM7,"")</f>
        <v>47.56</v>
      </c>
      <c r="FD7" s="11">
        <f>IF(MAX(EZ7,FC7)&gt;0,MAX(EZ7,FC7),"")</f>
        <v>47.56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12.1</v>
      </c>
      <c r="FI7" s="11">
        <f>IF(EV7&gt;0,EV7,"")</f>
        <v>17.48</v>
      </c>
      <c r="FJ7" s="11">
        <f>IF(SUM(ES7:EV7)-EW7&gt;0,SUM(ES7:EV7)-EW7,"")</f>
        <v>45.78</v>
      </c>
      <c r="FK7" s="11">
        <f>IF(SUM(FD7,FG7,FJ7)&gt;0,SUM(FD7,FG7,FJ7),"")</f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>SUM(J8,L8,N8)</f>
        <v>46.32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Worlds Team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46.32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46.32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>IF(ID8&gt;0,ID8,"")</f>
        <v>11.4</v>
      </c>
      <c r="IW8" s="40">
        <f>IF(IE8&gt;0,IE8,"")</f>
        <v>18.22</v>
      </c>
      <c r="IX8" s="40">
        <f>IF(SUM(IB8:IE8)-IF8&gt;0,SUM(IB8:IE8)-IF8,"")</f>
        <v>46.32</v>
      </c>
      <c r="IY8" s="40">
        <f>IF(II8&gt;0,II8,"")</f>
        <v>11.4</v>
      </c>
      <c r="IZ8" s="40">
        <f>IF(IJ8&gt;0,IJ8,"")</f>
        <v>17.16</v>
      </c>
      <c r="JA8" s="40">
        <f>IF(SUM(IG8:IJ8)-IK8&gt;0,SUM(IG8:IJ8)-IK8,"")</f>
        <v>45.41</v>
      </c>
      <c r="JB8" s="40">
        <f>IF(MAX(IX8,JA8)&gt;0,MAX(IX8,JA8),"")</f>
        <v>46.32</v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>
        <f>IF(IS8&gt;0,IS8,"")</f>
        <v>11.4</v>
      </c>
      <c r="JG8" s="40">
        <f>IF(IT8&gt;0,IT8,"")</f>
        <v>17.260000000000002</v>
      </c>
      <c r="JH8" s="40">
        <f>IF(SUM(IQ8:IT8)-IU8&gt;0,SUM(IQ8:IT8)-IU8,"")</f>
        <v>45.06</v>
      </c>
      <c r="JI8" s="40">
        <f>IF(SUM(JB8,JE8,JH8)&gt;0,SUM(JB8,JE8,JH8),"")</f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>IF(GV9&gt;0,GV9,"")</f>
        <v>12.2</v>
      </c>
      <c r="HO9" s="11">
        <f>IF(GW9&gt;0,GW9,"")</f>
        <v>16.600000000000001</v>
      </c>
      <c r="HP9" s="11">
        <f>IF(SUM(GT9:GW9)-GX9&gt;0,SUM(GT9:GW9)-GX9,"")</f>
        <v>45.25</v>
      </c>
      <c r="HQ9" s="11">
        <f>IF(HA9&gt;0,HA9,"")</f>
        <v>3.5</v>
      </c>
      <c r="HR9" s="11">
        <f>IF(HB9&gt;0,HB9,"")</f>
        <v>5.0199999999999996</v>
      </c>
      <c r="HS9" s="11">
        <f>IF(SUM(GY9:HB9)-HC9&gt;0,SUM(GY9:HB9)-HC9,"")</f>
        <v>13.32</v>
      </c>
      <c r="HT9" s="11">
        <f>IF(MAX(HP9,HS9)&gt;0,MAX(HP9,HS9),"")</f>
        <v>45.25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2.9</v>
      </c>
      <c r="HY9" s="11">
        <f>IF(HL9&gt;0,HL9,"")</f>
        <v>1.86</v>
      </c>
      <c r="HZ9" s="11">
        <f>IF(SUM(HI9:HL9)-HM9&gt;0,SUM(HI9:HL9)-HM9,"")</f>
        <v>7.86</v>
      </c>
      <c r="IA9" s="11">
        <f>IF(SUM(HT9,HW9,HZ9)&gt;0,SUM(HT9,HW9,HZ9),"")</f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>SUM(J10,L10,N10)</f>
        <v>88.2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43.86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>IF(S10&gt;0,S10,"")</f>
        <v>3.4</v>
      </c>
      <c r="AH10" s="38">
        <f>IF(T10&gt;0,T10,"")</f>
        <v>4.68</v>
      </c>
      <c r="AI10" s="40">
        <f>IF(SUM(Q10:T10)-U10&gt;0,SUM(Q10:T10)-U10,"")</f>
        <v>13.33</v>
      </c>
      <c r="AJ10" s="40">
        <f>IF(X10&gt;0,X10,"")</f>
        <v>9.1</v>
      </c>
      <c r="AK10" s="40">
        <f>IF(Y10&gt;0,Y10,"")</f>
        <v>17.600000000000001</v>
      </c>
      <c r="AL10" s="40">
        <f>IF(SUM(V10:Y10)-Z10&gt;0,SUM(V10:Y10)-Z10,"")</f>
        <v>43.75</v>
      </c>
      <c r="AM10" s="40">
        <f>IF(AI10="","",MAX(AI10,AL10))</f>
        <v>43.75</v>
      </c>
      <c r="AN10" s="40">
        <f>IF(AC10&gt;0,AC10,"")</f>
        <v>6.7</v>
      </c>
      <c r="AO10" s="40">
        <f>IF(AD10&gt;0,AD10,"")</f>
        <v>12.14</v>
      </c>
      <c r="AP10" s="40">
        <f>IF(SUM(AA10:AD10)-AE10&gt;0,SUM(AA10:AD10)-AE10,"")</f>
        <v>30.44</v>
      </c>
      <c r="AQ10" s="40">
        <f>IF(SUM(AM10,AP10)&gt;0,SUM(AM10,AP10),"")</f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>IF(AT10&gt;0,AT10,"")</f>
        <v>9.1</v>
      </c>
      <c r="BI10" s="39">
        <f>IF(AU10&gt;0,AU10,"")</f>
        <v>16.420000000000002</v>
      </c>
      <c r="BJ10" s="11">
        <f>IF(SUM(AR10:AU10)-AV10&gt;0,SUM(AR10:AU10)-AV10,"")</f>
        <v>42.82</v>
      </c>
      <c r="BK10" s="11">
        <f>IF(AY10&gt;0,AY10,"")</f>
        <v>9.1</v>
      </c>
      <c r="BL10" s="11">
        <f>IF(AZ10&gt;0,AZ10,"")</f>
        <v>18.04</v>
      </c>
      <c r="BM10" s="11">
        <f>IF(SUM(AW10:AZ10)-BA10&gt;0,SUM(AW10:AZ10)-BA10,"")</f>
        <v>44.34</v>
      </c>
      <c r="BN10" s="11">
        <f>IF(BJ10="","",MAX(BJ10,BM10))</f>
        <v>44.34</v>
      </c>
      <c r="BO10" s="11">
        <f>IF(BD10&gt;0,BD10,"")</f>
        <v>9.1</v>
      </c>
      <c r="BP10" s="11">
        <f>IF(BE10&gt;0,BE10,"")</f>
        <v>17.760000000000002</v>
      </c>
      <c r="BQ10" s="11">
        <f>IF(SUM(BB10:BE10)-BF10&gt;0,SUM(BB10:BE10)-BF10,"")</f>
        <v>43.86</v>
      </c>
      <c r="BR10" s="11">
        <f>IF(SUM(BN10,BQ10)&gt;0,SUM(BN10,BQ10),"")</f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3.9</v>
      </c>
      <c r="WM10" s="26">
        <f>IF($CH10="P",BT10,(BT10+AS10)/2)</f>
        <v>4.75</v>
      </c>
      <c r="WN10" s="26">
        <f>IF($CH10="P",BU10,(BU10+AT10)/2)</f>
        <v>4.55</v>
      </c>
      <c r="WO10" s="26">
        <f>IF($CH10="P",BV10,(BV10+AU10)/2)</f>
        <v>8.2100000000000009</v>
      </c>
      <c r="WP10" s="26">
        <f>IF($CH10="P",BW10,(BW10+AV10)/2)</f>
        <v>0</v>
      </c>
      <c r="WQ10" s="26">
        <f>IF($CH10="P",BX10,(BX10+AW10)/2)</f>
        <v>4.0250000000000004</v>
      </c>
      <c r="WR10" s="26">
        <f>IF($CH10="P",BY10,(BY10+AX10)/2)</f>
        <v>4.5750000000000002</v>
      </c>
      <c r="WS10" s="26">
        <f>IF($CH10="P",BZ10,(BZ10+AY10)/2)</f>
        <v>4.55</v>
      </c>
      <c r="WT10" s="26">
        <f>IF($CH10="P",CA10,(CA10+AZ10)/2)</f>
        <v>9.02</v>
      </c>
      <c r="WU10" s="26">
        <f>IF($CH10="P",CB10,(CB10+BA10)/2)</f>
        <v>0</v>
      </c>
      <c r="WV10" s="26">
        <f>IF($CH10="P",CC10,(CC10+BB10)/2)</f>
        <v>3.8</v>
      </c>
      <c r="WW10" s="26">
        <f>IF($CH10="P",CD10,(CD10+BC10)/2)</f>
        <v>4.7</v>
      </c>
      <c r="WX10" s="26">
        <f>IF($CH10="P",CE10,(CE10+BD10)/2)</f>
        <v>4.55</v>
      </c>
      <c r="WY10" s="26">
        <f>IF($CH10="P",CF10,(CF10+BE10)/2)</f>
        <v>8.8800000000000008</v>
      </c>
      <c r="WZ10" s="26">
        <f>IF($CH10="P",CG10,(CG10+BF10)/2)</f>
        <v>0</v>
      </c>
      <c r="XA10" s="28" t="s">
        <v>53</v>
      </c>
      <c r="XB10" s="11">
        <f>IF(WN10&gt;0,WN10,"")</f>
        <v>4.55</v>
      </c>
      <c r="XC10" s="11">
        <f>IF(WO10&gt;0,WO10,"")</f>
        <v>8.2100000000000009</v>
      </c>
      <c r="XD10" s="11">
        <f>IF(SUM(WL10:WO10)-WP10&gt;0,SUM(WL10:WO10)-WP10,"")</f>
        <v>21.41</v>
      </c>
      <c r="XE10" s="11">
        <f>IF(WS10&gt;0,WS10,"")</f>
        <v>4.55</v>
      </c>
      <c r="XF10" s="11">
        <f>IF(WT10&gt;0,WT10,"")</f>
        <v>9.02</v>
      </c>
      <c r="XG10" s="11">
        <f>IF(SUM(WQ10:WT10)-WU10&gt;0,SUM(WQ10:WT10)-WU10,"")</f>
        <v>22.17</v>
      </c>
      <c r="XH10" s="11">
        <f>IF(MAX(XD10,XG10)&gt;0,MAX(XD10,XG10),"")</f>
        <v>22.17</v>
      </c>
      <c r="XI10" s="11">
        <f>IF(WX10&gt;0,WX10,"")</f>
        <v>4.55</v>
      </c>
      <c r="XJ10" s="11">
        <f>IF(WY10&gt;0,WY10,"")</f>
        <v>8.8800000000000008</v>
      </c>
      <c r="XK10" s="11">
        <f>IF(SUM(WV10:WY10)-WZ10&gt;0,SUM(WV10:WY10)-WZ10,"")</f>
        <v>21.93</v>
      </c>
      <c r="XL10" s="11">
        <f>IF(SUM(XH10,XK10)&gt;0,SUM(XH10,XK10),"")</f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1.5</v>
      </c>
      <c r="AH11" s="38">
        <f>IF(T11&gt;0,T11,"")</f>
        <v>1.74</v>
      </c>
      <c r="AI11" s="40">
        <f>IF(SUM(Q11:T11)-U11&gt;0,SUM(Q11:T11)-U11,"")</f>
        <v>4.9400000000000004</v>
      </c>
      <c r="AJ11" s="40">
        <f>IF(X11&gt;0,X11,"")</f>
        <v>2.5</v>
      </c>
      <c r="AK11" s="40">
        <f>IF(Y11&gt;0,Y11,"")</f>
        <v>3.3</v>
      </c>
      <c r="AL11" s="40">
        <f>IF(SUM(V11:Y11)-Z11&gt;0,SUM(V11:Y11)-Z11,"")</f>
        <v>9.3000000000000007</v>
      </c>
      <c r="AM11" s="40">
        <f>IF(AI11="","",MAX(AI11,AL11))</f>
        <v>9.3000000000000007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>IF(AT11&gt;0,AT11,"")</f>
        <v>9.6</v>
      </c>
      <c r="BI11" s="39">
        <f>IF(AU11&gt;0,AU11,"")</f>
        <v>18.079999999999998</v>
      </c>
      <c r="BJ11" s="11">
        <f>IF(SUM(AR11:AU11)-AV11&gt;0,SUM(AR11:AU11)-AV11,"")</f>
        <v>44.78</v>
      </c>
      <c r="BK11" s="11">
        <f>IF(AY11&gt;0,AY11,"")</f>
        <v>7.6</v>
      </c>
      <c r="BL11" s="11">
        <f>IF(AZ11&gt;0,AZ11,"")</f>
        <v>14.54</v>
      </c>
      <c r="BM11" s="11">
        <f>IF(SUM(AW11:AZ11)-BA11&gt;0,SUM(AW11:AZ11)-BA11,"")</f>
        <v>35.89</v>
      </c>
      <c r="BN11" s="11">
        <f>IF(BJ11="","",MAX(BJ11,BM11))</f>
        <v>44.78</v>
      </c>
      <c r="BO11" s="11">
        <f>IF(BD11&gt;0,BD11,"")</f>
        <v>5.4</v>
      </c>
      <c r="BP11" s="11">
        <f>IF(BE11&gt;0,BE11,"")</f>
        <v>9.26</v>
      </c>
      <c r="BQ11" s="11">
        <f>IF(SUM(BB11:BE11)-BF11&gt;0,SUM(BB11:BE11)-BF11,"")</f>
        <v>23.009999999999998</v>
      </c>
      <c r="BR11" s="11">
        <f>IF(SUM(BN11,BQ11)&gt;0,SUM(BN11,BQ11),"")</f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3.9249999999999998</v>
      </c>
      <c r="WM11" s="26">
        <f>IF($CH11="P",BT11,(BT11+AS11)/2)</f>
        <v>4.625</v>
      </c>
      <c r="WN11" s="26">
        <f>IF($CH11="P",BU11,(BU11+AT11)/2)</f>
        <v>4.8</v>
      </c>
      <c r="WO11" s="26">
        <f>IF($CH11="P",BV11,(BV11+AU11)/2)</f>
        <v>9.0399999999999991</v>
      </c>
      <c r="WP11" s="26">
        <f>IF($CH11="P",BW11,(BW11+AV11)/2)</f>
        <v>0</v>
      </c>
      <c r="WQ11" s="26">
        <f>IF($CH11="P",BX11,(BX11+AW11)/2)</f>
        <v>3.2749999999999999</v>
      </c>
      <c r="WR11" s="26">
        <f>IF($CH11="P",BY11,(BY11+AX11)/2)</f>
        <v>3.6</v>
      </c>
      <c r="WS11" s="26">
        <f>IF($CH11="P",BZ11,(BZ11+AY11)/2)</f>
        <v>3.8</v>
      </c>
      <c r="WT11" s="26">
        <f>IF($CH11="P",CA11,(CA11+AZ11)/2)</f>
        <v>7.27</v>
      </c>
      <c r="WU11" s="26">
        <f>IF($CH11="P",CB11,(CB11+BA11)/2)</f>
        <v>0</v>
      </c>
      <c r="WV11" s="26">
        <f>IF($CH11="P",CC11,(CC11+BB11)/2)</f>
        <v>2</v>
      </c>
      <c r="WW11" s="26">
        <f>IF($CH11="P",CD11,(CD11+BC11)/2)</f>
        <v>2.1749999999999998</v>
      </c>
      <c r="WX11" s="26">
        <f>IF($CH11="P",CE11,(CE11+BD11)/2)</f>
        <v>2.7</v>
      </c>
      <c r="WY11" s="26">
        <f>IF($CH11="P",CF11,(CF11+BE11)/2)</f>
        <v>4.63</v>
      </c>
      <c r="WZ11" s="26">
        <f>IF($CH11="P",CG11,(CG11+BF11)/2)</f>
        <v>0</v>
      </c>
      <c r="XA11" s="28" t="s">
        <v>53</v>
      </c>
      <c r="XB11" s="11">
        <f>IF(WN11&gt;0,WN11,"")</f>
        <v>4.8</v>
      </c>
      <c r="XC11" s="11">
        <f>IF(WO11&gt;0,WO11,"")</f>
        <v>9.0399999999999991</v>
      </c>
      <c r="XD11" s="11">
        <f>IF(SUM(WL11:WO11)-WP11&gt;0,SUM(WL11:WO11)-WP11,"")</f>
        <v>22.39</v>
      </c>
      <c r="XE11" s="11">
        <f>IF(WS11&gt;0,WS11,"")</f>
        <v>3.8</v>
      </c>
      <c r="XF11" s="11">
        <f>IF(WT11&gt;0,WT11,"")</f>
        <v>7.27</v>
      </c>
      <c r="XG11" s="11">
        <f>IF(SUM(WQ11:WT11)-WU11&gt;0,SUM(WQ11:WT11)-WU11,"")</f>
        <v>17.945</v>
      </c>
      <c r="XH11" s="11">
        <f>IF(MAX(XD11,XG11)&gt;0,MAX(XD11,XG11),"")</f>
        <v>22.39</v>
      </c>
      <c r="XI11" s="11">
        <f>IF(WX11&gt;0,WX11,"")</f>
        <v>2.7</v>
      </c>
      <c r="XJ11" s="11">
        <f>IF(WY11&gt;0,WY11,"")</f>
        <v>4.63</v>
      </c>
      <c r="XK11" s="11">
        <f>IF(SUM(WV11:WY11)-WZ11&gt;0,SUM(WV11:WY11)-WZ11,"")</f>
        <v>11.504999999999999</v>
      </c>
      <c r="XL11" s="11">
        <f>IF(SUM(XH11,XK11)&gt;0,SUM(XH11,XK11),"")</f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>IF(AT12&gt;0,AT12,"")</f>
        <v>9</v>
      </c>
      <c r="BI12" s="39">
        <f>IF(AU12&gt;0,AU12,"")</f>
        <v>17.82</v>
      </c>
      <c r="BJ12" s="11">
        <f>IF(SUM(AR12:AU12)-AV12&gt;0,SUM(AR12:AU12)-AV12,"")</f>
        <v>44.370000000000005</v>
      </c>
      <c r="BK12" s="11">
        <f>IF(AY12&gt;0,AY12,"")</f>
        <v>6.4</v>
      </c>
      <c r="BL12" s="11">
        <f>IF(AZ12&gt;0,AZ12,"")</f>
        <v>11.88</v>
      </c>
      <c r="BM12" s="11">
        <f>IF(SUM(AW12:AZ12)-BA12&gt;0,SUM(AW12:AZ12)-BA12,"")</f>
        <v>30.730000000000004</v>
      </c>
      <c r="BN12" s="11">
        <f>IF(BJ12="","",MAX(BJ12,BM12))</f>
        <v>44.370000000000005</v>
      </c>
      <c r="BO12" s="11">
        <f>IF(BD12&gt;0,BD12,"")</f>
        <v>2.2999999999999998</v>
      </c>
      <c r="BP12" s="11">
        <f>IF(BE12&gt;0,BE12,"")</f>
        <v>3.04</v>
      </c>
      <c r="BQ12" s="11">
        <f>IF(SUM(BB12:BE12)-BF12&gt;0,SUM(BB12:BE12)-BF12,"")</f>
        <v>8.9899999999999984</v>
      </c>
      <c r="BR12" s="11">
        <f>IF(SUM(BN12,BQ12)&gt;0,SUM(BN12,BQ12),"")</f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4.1500000000000004</v>
      </c>
      <c r="WM12" s="26">
        <f>IF($CH12="P",BT12,(BT12+AS12)/2)</f>
        <v>4.625</v>
      </c>
      <c r="WN12" s="26">
        <f>IF($CH12="P",BU12,(BU12+AT12)/2)</f>
        <v>4.5</v>
      </c>
      <c r="WO12" s="26">
        <f>IF($CH12="P",BV12,(BV12+AU12)/2)</f>
        <v>8.91</v>
      </c>
      <c r="WP12" s="26">
        <f>IF($CH12="P",BW12,(BW12+AV12)/2)</f>
        <v>0</v>
      </c>
      <c r="WQ12" s="26">
        <f>IF($CH12="P",BX12,(BX12+AW12)/2)</f>
        <v>2.9249999999999998</v>
      </c>
      <c r="WR12" s="26">
        <f>IF($CH12="P",BY12,(BY12+AX12)/2)</f>
        <v>3.3</v>
      </c>
      <c r="WS12" s="26">
        <f>IF($CH12="P",BZ12,(BZ12+AY12)/2)</f>
        <v>3.2</v>
      </c>
      <c r="WT12" s="26">
        <f>IF($CH12="P",CA12,(CA12+AZ12)/2)</f>
        <v>5.94</v>
      </c>
      <c r="WU12" s="26">
        <f>IF($CH12="P",CB12,(CB12+BA12)/2)</f>
        <v>0</v>
      </c>
      <c r="WV12" s="26">
        <f>IF($CH12="P",CC12,(CC12+BB12)/2)</f>
        <v>0.85</v>
      </c>
      <c r="WW12" s="26">
        <f>IF($CH12="P",CD12,(CD12+BC12)/2)</f>
        <v>0.97499999999999998</v>
      </c>
      <c r="WX12" s="26">
        <f>IF($CH12="P",CE12,(CE12+BD12)/2)</f>
        <v>1.1499999999999999</v>
      </c>
      <c r="WY12" s="26">
        <f>IF($CH12="P",CF12,(CF12+BE12)/2)</f>
        <v>1.52</v>
      </c>
      <c r="WZ12" s="26">
        <f>IF($CH12="P",CG12,(CG12+BF12)/2)</f>
        <v>0</v>
      </c>
      <c r="XA12" s="28" t="s">
        <v>53</v>
      </c>
      <c r="XB12" s="11">
        <f>IF(WN12&gt;0,WN12,"")</f>
        <v>4.5</v>
      </c>
      <c r="XC12" s="11">
        <f>IF(WO12&gt;0,WO12,"")</f>
        <v>8.91</v>
      </c>
      <c r="XD12" s="11">
        <f>IF(SUM(WL12:WO12)-WP12&gt;0,SUM(WL12:WO12)-WP12,"")</f>
        <v>22.185000000000002</v>
      </c>
      <c r="XE12" s="11">
        <f>IF(WS12&gt;0,WS12,"")</f>
        <v>3.2</v>
      </c>
      <c r="XF12" s="11">
        <f>IF(WT12&gt;0,WT12,"")</f>
        <v>5.94</v>
      </c>
      <c r="XG12" s="11">
        <f>IF(SUM(WQ12:WT12)-WU12&gt;0,SUM(WQ12:WT12)-WU12,"")</f>
        <v>15.365000000000002</v>
      </c>
      <c r="XH12" s="11">
        <f>IF(MAX(XD12,XG12)&gt;0,MAX(XD12,XG12),"")</f>
        <v>22.185000000000002</v>
      </c>
      <c r="XI12" s="11">
        <f>IF(WX12&gt;0,WX12,"")</f>
        <v>1.1499999999999999</v>
      </c>
      <c r="XJ12" s="11">
        <f>IF(WY12&gt;0,WY12,"")</f>
        <v>1.52</v>
      </c>
      <c r="XK12" s="11">
        <f>IF(SUM(WV12:WY12)-WZ12&gt;0,SUM(WV12:WY12)-WZ12,"")</f>
        <v>4.4949999999999992</v>
      </c>
      <c r="XL12" s="11">
        <f>IF(SUM(XH12,XK12)&gt;0,SUM(XH12,XK12),"")</f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>IF(FN13&gt;0,FN13,"")</f>
        <v>9</v>
      </c>
      <c r="GG13" s="40">
        <f>IF(FO13&gt;0,FO13,"")</f>
        <v>17.68</v>
      </c>
      <c r="GH13" s="40">
        <f>IF(SUM(FL13:FO13)-FP13&gt;0,SUM(FL13:FO13)-FP13,"")</f>
        <v>43.33</v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>
        <f>IF(MAX(GH13,GK13)&gt;0,MAX(GH13,GK13),"")</f>
        <v>43.33</v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>
        <f>IF(GC13&gt;0,GC13,"")</f>
        <v>9</v>
      </c>
      <c r="GQ13" s="40">
        <f>IF(GD13&gt;0,GD13,"")</f>
        <v>18.7</v>
      </c>
      <c r="GR13" s="40">
        <f>IF(SUM(GA13:GD13)-GE13&gt;0,SUM(GA13:GD13)-GE13,"")</f>
        <v>44.349999999999994</v>
      </c>
      <c r="GS13" s="40">
        <f>IF(SUM(GL13,GO13,GR13)&gt;0,SUM(GL13,GO13,GR13),"")</f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>IF(FN14&gt;0,FN14,"")</f>
        <v>8.3000000000000007</v>
      </c>
      <c r="GG14" s="40">
        <f>IF(FO14&gt;0,FO14,"")</f>
        <v>17.32</v>
      </c>
      <c r="GH14" s="40">
        <f>IF(SUM(FL14:FO14)-FP14&gt;0,SUM(FL14:FO14)-FP14,"")</f>
        <v>42.42</v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>
        <f>IF(MAX(GH14,GK14)&gt;0,MAX(GH14,GK14),"")</f>
        <v>42.42</v>
      </c>
      <c r="GM14" s="40">
        <f>IF(FX14&gt;0,FX14,"")</f>
        <v>8.3000000000000007</v>
      </c>
      <c r="GN14" s="40">
        <f>IF(FY14&gt;0,FY14,"")</f>
        <v>18.600000000000001</v>
      </c>
      <c r="GO14" s="40">
        <f>IF(SUM(FV14:FY14)-FZ14&gt;0,SUM(FV14:FY14)-FZ14,"")</f>
        <v>43.05</v>
      </c>
      <c r="GP14" s="40">
        <f>IF(GC14&gt;0,GC14,"")</f>
        <v>8.3000000000000007</v>
      </c>
      <c r="GQ14" s="40">
        <f>IF(GD14&gt;0,GD14,"")</f>
        <v>16.440000000000001</v>
      </c>
      <c r="GR14" s="40">
        <f>IF(SUM(GA14:GD14)-GE14&gt;0,SUM(GA14:GD14)-GE14,"")</f>
        <v>40.99</v>
      </c>
      <c r="GS14" s="40">
        <f>IF(SUM(GL14,GO14,GR14)&gt;0,SUM(GL14,GO14,GR14),"")</f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>IF(FN15&gt;0,FN15,"")</f>
        <v>1.5</v>
      </c>
      <c r="GG15" s="40">
        <f>IF(FO15&gt;0,FO15,"")</f>
        <v>1.74</v>
      </c>
      <c r="GH15" s="40">
        <f>IF(SUM(FL15:FO15)-FP15&gt;0,SUM(FL15:FO15)-FP15,"")</f>
        <v>4.9400000000000004</v>
      </c>
      <c r="GI15" s="40">
        <f>IF(FS15&gt;0,FS15,"")</f>
        <v>8.8000000000000007</v>
      </c>
      <c r="GJ15" s="40">
        <f>IF(FT15&gt;0,FT15,"")</f>
        <v>13.7</v>
      </c>
      <c r="GK15" s="40">
        <f>IF(SUM(FQ15:FT15)-FU15&gt;0,SUM(FQ15:FT15)-FU15,"")</f>
        <v>35.349999999999994</v>
      </c>
      <c r="GL15" s="40">
        <f>IF(MAX(GH15,GK15)&gt;0,MAX(GH15,GK15),"")</f>
        <v>35.349999999999994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IF(SUM(GL15,GO15,GR15)&gt;0,SUM(GL15,GO15,GR15),"")</f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316" priority="70" operator="containsText" text="No DD">
      <formula>NOT(ISERROR(SEARCH("No DD",H1)))</formula>
    </cfRule>
    <cfRule type="containsText" dxfId="315" priority="71" operator="containsText" text="Merit">
      <formula>NOT(ISERROR(SEARCH("Merit",H1)))</formula>
    </cfRule>
    <cfRule type="containsText" dxfId="314" priority="72" operator="containsText" text="Excellence">
      <formula>NOT(ISERROR(SEARCH("Excellence",H1)))</formula>
    </cfRule>
    <cfRule type="containsText" dxfId="313" priority="73" operator="containsText" text="Worlds Team">
      <formula>NOT(ISERROR(SEARCH("Worlds Team",H1)))</formula>
    </cfRule>
    <cfRule type="containsText" dxfId="312" priority="74" operator="containsText" text="National Team">
      <formula>NOT(ISERROR(SEARCH("National Team",H1)))</formula>
    </cfRule>
  </conditionalFormatting>
  <conditionalFormatting sqref="A4:A1048576">
    <cfRule type="expression" dxfId="311" priority="31">
      <formula>AND(G4&lt;&gt;"",F4="")</formula>
    </cfRule>
    <cfRule type="expression" dxfId="310" priority="75">
      <formula>IF(A4&gt;4,1,0)</formula>
    </cfRule>
  </conditionalFormatting>
  <conditionalFormatting sqref="Q4:AQ15">
    <cfRule type="expression" dxfId="309" priority="76" stopIfTrue="1">
      <formula>IF($AF4&lt;&gt;"",1,0)</formula>
    </cfRule>
  </conditionalFormatting>
  <conditionalFormatting sqref="AR4:BR15">
    <cfRule type="expression" dxfId="308" priority="69" stopIfTrue="1">
      <formula>IF($BG4&lt;&gt;"",1,0)</formula>
    </cfRule>
  </conditionalFormatting>
  <conditionalFormatting sqref="BS4:CS15">
    <cfRule type="expression" dxfId="307" priority="68" stopIfTrue="1">
      <formula>IF($CH4&lt;&gt;"",1,0)</formula>
    </cfRule>
  </conditionalFormatting>
  <conditionalFormatting sqref="BO26:BO1048576 BH1:BH1048576 BK1:BK1048576 BO1:BO24">
    <cfRule type="cellIs" dxfId="306" priority="81" operator="between">
      <formula>$BR$21</formula>
      <formula>1000</formula>
    </cfRule>
    <cfRule type="cellIs" dxfId="305" priority="82" operator="between">
      <formula>$BR$20</formula>
      <formula>$BR$21</formula>
    </cfRule>
    <cfRule type="cellIs" dxfId="304" priority="83" operator="between">
      <formula>$BR$19</formula>
      <formula>$BR$20</formula>
    </cfRule>
    <cfRule type="cellIs" dxfId="303" priority="84" operator="between">
      <formula>$BR$18</formula>
      <formula>$BR$19</formula>
    </cfRule>
  </conditionalFormatting>
  <conditionalFormatting sqref="CP26:CP1048576 CI1:CI1048576 CL1:CL1048576 CP1:CP24">
    <cfRule type="cellIs" dxfId="302" priority="77" operator="between">
      <formula>$CS$21</formula>
      <formula>1000</formula>
    </cfRule>
    <cfRule type="cellIs" dxfId="301" priority="78" operator="between">
      <formula>$CS$20</formula>
      <formula>$CS$21</formula>
    </cfRule>
    <cfRule type="cellIs" dxfId="300" priority="79" operator="between">
      <formula>$CS$19</formula>
      <formula>$CS$20</formula>
    </cfRule>
    <cfRule type="cellIs" dxfId="299" priority="80" operator="between">
      <formula>$CS$18</formula>
      <formula>$CS$19</formula>
    </cfRule>
  </conditionalFormatting>
  <conditionalFormatting sqref="DZ26:DZ1048576 DP1:DP1048576 DS1:DS1048576 DW1:DW1048576 DZ1:DZ24">
    <cfRule type="cellIs" dxfId="298" priority="88" operator="between">
      <formula>$EC$21</formula>
      <formula>1000</formula>
    </cfRule>
    <cfRule type="cellIs" dxfId="297" priority="89" operator="between">
      <formula>$EC$20</formula>
      <formula>$EC$21</formula>
    </cfRule>
    <cfRule type="cellIs" dxfId="296" priority="90" operator="between">
      <formula>$EC$19</formula>
      <formula>$EC$20</formula>
    </cfRule>
    <cfRule type="cellIs" dxfId="295" priority="91" operator="between">
      <formula>$EC$18</formula>
      <formula>$EC$19</formula>
    </cfRule>
  </conditionalFormatting>
  <conditionalFormatting sqref="FH26:FH1048576 EX1:EX1048576 FA1:FA1048576 FE1:FE1048576 FH1:FH24">
    <cfRule type="cellIs" dxfId="294" priority="64" operator="between">
      <formula>$FK$21</formula>
      <formula>1000</formula>
    </cfRule>
    <cfRule type="cellIs" dxfId="293" priority="65" operator="between">
      <formula>$FK$20</formula>
      <formula>$FK$21</formula>
    </cfRule>
    <cfRule type="cellIs" dxfId="292" priority="66" operator="between">
      <formula>$FK$19</formula>
      <formula>$FK$20</formula>
    </cfRule>
    <cfRule type="cellIs" dxfId="291" priority="67" operator="between">
      <formula>$FK$18</formula>
      <formula>$FK$19</formula>
    </cfRule>
  </conditionalFormatting>
  <conditionalFormatting sqref="HX26:HX1048576 HN1:HN1048576 HQ1:HQ1048576 HU1:HU1048576 HX1:HX24">
    <cfRule type="cellIs" dxfId="290" priority="60" operator="between">
      <formula>$IA$21</formula>
      <formula>1000</formula>
    </cfRule>
    <cfRule type="cellIs" dxfId="289" priority="61" operator="between">
      <formula>$IA$20</formula>
      <formula>$IA$21</formula>
    </cfRule>
    <cfRule type="cellIs" dxfId="288" priority="62" operator="between">
      <formula>$IA$19</formula>
      <formula>$IA$20</formula>
    </cfRule>
    <cfRule type="cellIs" dxfId="287" priority="63" operator="between">
      <formula>$IA$18</formula>
      <formula>$IA$19</formula>
    </cfRule>
  </conditionalFormatting>
  <conditionalFormatting sqref="AO25 AG1:AG1048576 AJ1:AJ1048576 AN1:AN1048576">
    <cfRule type="cellIs" dxfId="286" priority="56" operator="between">
      <formula>$AQ$21</formula>
      <formula>1000</formula>
    </cfRule>
    <cfRule type="cellIs" dxfId="285" priority="57" operator="between">
      <formula>$AQ$20</formula>
      <formula>$AQ$21</formula>
    </cfRule>
    <cfRule type="cellIs" dxfId="284" priority="58" operator="between">
      <formula>$AQ$19</formula>
      <formula>$AQ$20</formula>
    </cfRule>
    <cfRule type="cellIs" dxfId="283" priority="59" operator="between">
      <formula>$AQ$18</formula>
      <formula>$AQ$19</formula>
    </cfRule>
  </conditionalFormatting>
  <conditionalFormatting sqref="BO25">
    <cfRule type="cellIs" dxfId="282" priority="52" operator="between">
      <formula>$AQ$21</formula>
      <formula>1000</formula>
    </cfRule>
    <cfRule type="cellIs" dxfId="281" priority="53" operator="between">
      <formula>$AQ$20</formula>
      <formula>$AQ$21</formula>
    </cfRule>
    <cfRule type="cellIs" dxfId="280" priority="54" operator="between">
      <formula>$AQ$19</formula>
      <formula>$AQ$20</formula>
    </cfRule>
    <cfRule type="cellIs" dxfId="279" priority="55" operator="between">
      <formula>$AQ$18</formula>
      <formula>$AQ$19</formula>
    </cfRule>
  </conditionalFormatting>
  <conditionalFormatting sqref="CP25">
    <cfRule type="cellIs" dxfId="278" priority="48" operator="between">
      <formula>$AQ$21</formula>
      <formula>1000</formula>
    </cfRule>
    <cfRule type="cellIs" dxfId="277" priority="49" operator="between">
      <formula>$AQ$20</formula>
      <formula>$AQ$21</formula>
    </cfRule>
    <cfRule type="cellIs" dxfId="276" priority="50" operator="between">
      <formula>$AQ$19</formula>
      <formula>$AQ$20</formula>
    </cfRule>
    <cfRule type="cellIs" dxfId="275" priority="51" operator="between">
      <formula>$AQ$18</formula>
      <formula>$AQ$19</formula>
    </cfRule>
  </conditionalFormatting>
  <conditionalFormatting sqref="DZ25">
    <cfRule type="cellIs" dxfId="274" priority="44" operator="between">
      <formula>$AQ$21</formula>
      <formula>1000</formula>
    </cfRule>
    <cfRule type="cellIs" dxfId="273" priority="45" operator="between">
      <formula>$AQ$20</formula>
      <formula>$AQ$21</formula>
    </cfRule>
    <cfRule type="cellIs" dxfId="272" priority="46" operator="between">
      <formula>$AQ$19</formula>
      <formula>$AQ$20</formula>
    </cfRule>
    <cfRule type="cellIs" dxfId="271" priority="47" operator="between">
      <formula>$AQ$18</formula>
      <formula>$AQ$19</formula>
    </cfRule>
  </conditionalFormatting>
  <conditionalFormatting sqref="FH25">
    <cfRule type="cellIs" dxfId="270" priority="40" operator="between">
      <formula>$AQ$21</formula>
      <formula>1000</formula>
    </cfRule>
    <cfRule type="cellIs" dxfId="269" priority="41" operator="between">
      <formula>$AQ$20</formula>
      <formula>$AQ$21</formula>
    </cfRule>
    <cfRule type="cellIs" dxfId="268" priority="42" operator="between">
      <formula>$AQ$19</formula>
      <formula>$AQ$20</formula>
    </cfRule>
    <cfRule type="cellIs" dxfId="267" priority="43" operator="between">
      <formula>$AQ$18</formula>
      <formula>$AQ$19</formula>
    </cfRule>
  </conditionalFormatting>
  <conditionalFormatting sqref="HX25">
    <cfRule type="cellIs" dxfId="266" priority="36" operator="between">
      <formula>$AQ$21</formula>
      <formula>1000</formula>
    </cfRule>
    <cfRule type="cellIs" dxfId="265" priority="37" operator="between">
      <formula>$AQ$20</formula>
      <formula>$AQ$21</formula>
    </cfRule>
    <cfRule type="cellIs" dxfId="264" priority="38" operator="between">
      <formula>$AQ$19</formula>
      <formula>$AQ$20</formula>
    </cfRule>
    <cfRule type="cellIs" dxfId="263" priority="39" operator="between">
      <formula>$AQ$18</formula>
      <formula>$AQ$19</formula>
    </cfRule>
  </conditionalFormatting>
  <conditionalFormatting sqref="GP26:GP1048576 GF1:GF1048576 GI1:GI1048576 GM1:GM1048576 GP1:GP24">
    <cfRule type="cellIs" dxfId="262" priority="119" operator="between">
      <formula>$GS$21</formula>
      <formula>1000</formula>
    </cfRule>
    <cfRule type="cellIs" dxfId="261" priority="120" operator="between">
      <formula>$GS$20</formula>
      <formula>$GS$21</formula>
    </cfRule>
    <cfRule type="cellIs" dxfId="260" priority="121" operator="between">
      <formula>$GS$19</formula>
      <formula>$GS$20</formula>
    </cfRule>
    <cfRule type="cellIs" dxfId="259" priority="122" operator="between">
      <formula>$GS$18</formula>
      <formula>$GS$19</formula>
    </cfRule>
  </conditionalFormatting>
  <conditionalFormatting sqref="GP25">
    <cfRule type="cellIs" dxfId="258" priority="32" operator="between">
      <formula>$AQ$21</formula>
      <formula>1000</formula>
    </cfRule>
    <cfRule type="cellIs" dxfId="257" priority="33" operator="between">
      <formula>$AQ$20</formula>
      <formula>$AQ$21</formula>
    </cfRule>
    <cfRule type="cellIs" dxfId="256" priority="34" operator="between">
      <formula>$AQ$19</formula>
      <formula>$AQ$20</formula>
    </cfRule>
    <cfRule type="cellIs" dxfId="255" priority="35" operator="between">
      <formula>$AQ$18</formula>
      <formula>$AQ$19</formula>
    </cfRule>
  </conditionalFormatting>
  <conditionalFormatting sqref="K1:K1048576 M1:M1048576">
    <cfRule type="expression" dxfId="254" priority="85" stopIfTrue="1">
      <formula>IF(K1=$BS$1,1,0)</formula>
    </cfRule>
    <cfRule type="expression" dxfId="253" priority="86">
      <formula>IF(K1=$AR$1,1,0)</formula>
    </cfRule>
    <cfRule type="expression" dxfId="252" priority="87">
      <formula>IF(K1=$Q$1,1,0)</formula>
    </cfRule>
  </conditionalFormatting>
  <conditionalFormatting sqref="CN1:CN1048576 AL1:AL1048576">
    <cfRule type="cellIs" dxfId="251" priority="123204" operator="between">
      <formula>AQ$25</formula>
      <formula>1000</formula>
    </cfRule>
    <cfRule type="cellIs" dxfId="250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249" priority="123216" operator="between">
      <formula>EC$25</formula>
      <formula>1000</formula>
    </cfRule>
    <cfRule type="cellIs" dxfId="248" priority="123217" operator="between">
      <formula>EC$24</formula>
      <formula>EC$25</formula>
    </cfRule>
  </conditionalFormatting>
  <conditionalFormatting sqref="AI1:AI1048576 AL1:AL1048576 AP1:AP1048576">
    <cfRule type="cellIs" dxfId="247" priority="123300" operator="between">
      <formula>$AQ$25</formula>
      <formula>1000</formula>
    </cfRule>
    <cfRule type="cellIs" dxfId="246" priority="123301" operator="between">
      <formula>$AQ$24</formula>
      <formula>$AQ$25</formula>
    </cfRule>
    <cfRule type="cellIs" dxfId="245" priority="123302" operator="between">
      <formula>$AQ$23</formula>
      <formula>$AQ$24</formula>
    </cfRule>
    <cfRule type="cellIs" dxfId="244" priority="123303" operator="between">
      <formula>$AQ$22</formula>
      <formula>$AQ$23</formula>
    </cfRule>
  </conditionalFormatting>
  <conditionalFormatting sqref="BJ1:BJ1048576 BM1:BM1048576 BQ1:BQ1048576">
    <cfRule type="cellIs" dxfId="243" priority="123336" operator="between">
      <formula>$BR$25</formula>
      <formula>1000</formula>
    </cfRule>
    <cfRule type="cellIs" dxfId="242" priority="123337" operator="between">
      <formula>$BR$24</formula>
      <formula>$BR$25</formula>
    </cfRule>
    <cfRule type="cellIs" dxfId="241" priority="123338" operator="between">
      <formula>$BR$23</formula>
      <formula>$BR$24</formula>
    </cfRule>
    <cfRule type="cellIs" dxfId="240" priority="123339" operator="between">
      <formula>$BR$22</formula>
      <formula>$BR$23</formula>
    </cfRule>
  </conditionalFormatting>
  <conditionalFormatting sqref="CK1:CK1048576 CN1:CN1048576 CR1:CR1048576">
    <cfRule type="cellIs" dxfId="239" priority="123372" operator="between">
      <formula>$CS$25</formula>
      <formula>1000</formula>
    </cfRule>
    <cfRule type="cellIs" dxfId="238" priority="123373" operator="between">
      <formula>$CS$24</formula>
      <formula>$CS$25</formula>
    </cfRule>
    <cfRule type="cellIs" dxfId="237" priority="123374" operator="between">
      <formula>$CS$23</formula>
      <formula>$CS$24</formula>
    </cfRule>
    <cfRule type="cellIs" dxfId="236" priority="123375" operator="between">
      <formula>$CS$22</formula>
      <formula>$CS$23</formula>
    </cfRule>
  </conditionalFormatting>
  <conditionalFormatting sqref="MT1:MT1048576 MW1:MW1048576 NA1:NA1048576 ND1:ND1048576">
    <cfRule type="cellIs" dxfId="235" priority="123408" operator="between">
      <formula>$NG$18</formula>
      <formula>$NG$19</formula>
    </cfRule>
    <cfRule type="cellIs" dxfId="234" priority="123409" operator="between">
      <formula>$NG$19</formula>
      <formula>$NG$20</formula>
    </cfRule>
    <cfRule type="cellIs" dxfId="233" priority="123410" stopIfTrue="1" operator="between">
      <formula>$NG$20</formula>
      <formula>$NG$21</formula>
    </cfRule>
    <cfRule type="cellIs" dxfId="232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231" priority="123456" operator="between">
      <formula>$EC$25</formula>
      <formula>1000</formula>
    </cfRule>
    <cfRule type="cellIs" dxfId="230" priority="123457" operator="between">
      <formula>$EC$24</formula>
      <formula>$EC$25</formula>
    </cfRule>
    <cfRule type="cellIs" dxfId="229" priority="123458" operator="between">
      <formula>$EC$23</formula>
      <formula>$EC$24</formula>
    </cfRule>
    <cfRule type="cellIs" dxfId="228" priority="123459" operator="between">
      <formula>$EC$22</formula>
      <formula>$EC$23</formula>
    </cfRule>
  </conditionalFormatting>
  <conditionalFormatting sqref="EZ1:EZ1048576 FC1:FC1048576 FG1:FG1048576 FJ1:FJ1048576">
    <cfRule type="cellIs" dxfId="227" priority="123504" operator="between">
      <formula>$FK$25</formula>
      <formula>1000</formula>
    </cfRule>
    <cfRule type="cellIs" dxfId="226" priority="123505" operator="between">
      <formula>$FK$24</formula>
      <formula>$FK$25</formula>
    </cfRule>
    <cfRule type="cellIs" dxfId="225" priority="123506" operator="between">
      <formula>$FK$23</formula>
      <formula>$FK$24</formula>
    </cfRule>
    <cfRule type="cellIs" dxfId="224" priority="123507" operator="between">
      <formula>$FK$22</formula>
      <formula>$FK$23</formula>
    </cfRule>
  </conditionalFormatting>
  <conditionalFormatting sqref="GH1:GH1048576 GK1:GK1048576 GO1:GO1048576 GR1:GR1048576">
    <cfRule type="cellIs" dxfId="223" priority="123552" operator="between">
      <formula>$GS$25</formula>
      <formula>1000</formula>
    </cfRule>
    <cfRule type="cellIs" dxfId="222" priority="123553" operator="between">
      <formula>$GS$24</formula>
      <formula>$GS$25</formula>
    </cfRule>
    <cfRule type="cellIs" dxfId="221" priority="123554" operator="between">
      <formula>$GS$23</formula>
      <formula>$GS$24</formula>
    </cfRule>
    <cfRule type="cellIs" dxfId="220" priority="123555" operator="between">
      <formula>$GS$22</formula>
      <formula>$GS$23</formula>
    </cfRule>
  </conditionalFormatting>
  <conditionalFormatting sqref="HP1:HP1048576 HS1:HS1048576 HW1:HW1048576 HZ1:HZ1048576">
    <cfRule type="cellIs" dxfId="219" priority="123600" operator="between">
      <formula>$IA$25</formula>
      <formula>1000</formula>
    </cfRule>
    <cfRule type="cellIs" dxfId="218" priority="123601" operator="between">
      <formula>$IA$24</formula>
      <formula>$IA$25</formula>
    </cfRule>
    <cfRule type="cellIs" dxfId="217" priority="123602" operator="between">
      <formula>$IA$23</formula>
      <formula>$IA$24</formula>
    </cfRule>
    <cfRule type="cellIs" dxfId="216" priority="123603" operator="between">
      <formula>$IA$22</formula>
      <formula>$IA$23</formula>
    </cfRule>
  </conditionalFormatting>
  <conditionalFormatting sqref="IV1:IV1048576 IY1:IY1048576 JC1:JC1048576 JF1:JF1048576">
    <cfRule type="cellIs" dxfId="215" priority="123648" operator="between">
      <formula>$JI$21</formula>
      <formula>1000</formula>
    </cfRule>
    <cfRule type="cellIs" dxfId="214" priority="123649" operator="between">
      <formula>$JI$20</formula>
      <formula>$JI$21</formula>
    </cfRule>
    <cfRule type="cellIs" dxfId="213" priority="123650" operator="between">
      <formula>$JI$19</formula>
      <formula>$JI$20</formula>
    </cfRule>
    <cfRule type="cellIs" dxfId="212" priority="123651" operator="between">
      <formula>$JI$18</formula>
      <formula>$JI$19</formula>
    </cfRule>
  </conditionalFormatting>
  <conditionalFormatting sqref="IX1:IX1048576 JA1:JA1048576 JE1:JE1048576 JH1:JH1048576">
    <cfRule type="cellIs" dxfId="211" priority="123696" operator="between">
      <formula>$JI$25</formula>
      <formula>1000</formula>
    </cfRule>
    <cfRule type="cellIs" dxfId="210" priority="123697" operator="between">
      <formula>$JI$24</formula>
      <formula>$JI$25</formula>
    </cfRule>
    <cfRule type="cellIs" dxfId="209" priority="123698" operator="between">
      <formula>$JI$23</formula>
      <formula>$JI$24</formula>
    </cfRule>
    <cfRule type="cellIs" dxfId="208" priority="123699" operator="between">
      <formula>$JI$22</formula>
      <formula>$JI$23</formula>
    </cfRule>
  </conditionalFormatting>
  <conditionalFormatting sqref="KD1:KD1048576 KG1:KG1048576 KK1:KK1048576 KN1:KN1048576">
    <cfRule type="cellIs" dxfId="207" priority="123744" operator="between">
      <formula>$KQ$21</formula>
      <formula>1000</formula>
    </cfRule>
    <cfRule type="cellIs" dxfId="206" priority="123745" operator="between">
      <formula>$KQ$20</formula>
      <formula>$KQ$21</formula>
    </cfRule>
    <cfRule type="cellIs" dxfId="205" priority="123746" operator="between">
      <formula>$KQ$19</formula>
      <formula>$KQ$20</formula>
    </cfRule>
    <cfRule type="cellIs" dxfId="204" priority="123747" operator="between">
      <formula>$KQ$18</formula>
      <formula>$KQ$19</formula>
    </cfRule>
  </conditionalFormatting>
  <conditionalFormatting sqref="KF1:KF1048576 KI1:KI1048576 KM1:KM1048576 KP1:KP1048576">
    <cfRule type="cellIs" dxfId="203" priority="123792" operator="between">
      <formula>$KQ$25</formula>
      <formula>1000</formula>
    </cfRule>
    <cfRule type="cellIs" dxfId="202" priority="123793" operator="between">
      <formula>$KQ$24</formula>
      <formula>$KQ$25</formula>
    </cfRule>
    <cfRule type="cellIs" dxfId="201" priority="123794" operator="between">
      <formula>$KQ$23</formula>
      <formula>$KQ$24</formula>
    </cfRule>
    <cfRule type="cellIs" dxfId="200" priority="123795" operator="between">
      <formula>$KQ$22</formula>
      <formula>$KQ$23</formula>
    </cfRule>
  </conditionalFormatting>
  <conditionalFormatting sqref="LL1:LL1048576 LO1:LO1048576 LS1:LS1048576 LV1:LV1048576">
    <cfRule type="cellIs" dxfId="199" priority="123840" operator="between">
      <formula>$LY$21</formula>
      <formula>1000</formula>
    </cfRule>
    <cfRule type="cellIs" dxfId="198" priority="123841" operator="between">
      <formula>$LY$20</formula>
      <formula>$LY$21</formula>
    </cfRule>
    <cfRule type="cellIs" dxfId="197" priority="123842" operator="between">
      <formula>$LY$19</formula>
      <formula>$LY$20</formula>
    </cfRule>
    <cfRule type="cellIs" dxfId="196" priority="123843" operator="between">
      <formula>$LY$18</formula>
      <formula>$LY$19</formula>
    </cfRule>
  </conditionalFormatting>
  <conditionalFormatting sqref="LN1:LN1048576 LQ1:LQ1048576 LU1:LU1048576 LX1:LX1048576">
    <cfRule type="cellIs" dxfId="195" priority="123888" operator="between">
      <formula>$LY$25</formula>
      <formula>1000</formula>
    </cfRule>
    <cfRule type="cellIs" dxfId="194" priority="123889" operator="between">
      <formula>$LY$24</formula>
      <formula>$LY$25</formula>
    </cfRule>
    <cfRule type="cellIs" dxfId="193" priority="123890" operator="between">
      <formula>$LY$23</formula>
      <formula>$LY$24</formula>
    </cfRule>
    <cfRule type="cellIs" dxfId="192" priority="123891" operator="between">
      <formula>$LY$22</formula>
      <formula>$LY$23</formula>
    </cfRule>
  </conditionalFormatting>
  <conditionalFormatting sqref="MV1:MV1048576 MY1:MY1048576 NC1:NC1048576 NF1:NF1048576">
    <cfRule type="cellIs" dxfId="191" priority="123936" operator="between">
      <formula>$NG$25</formula>
      <formula>1000</formula>
    </cfRule>
    <cfRule type="cellIs" dxfId="190" priority="123937" operator="between">
      <formula>$NG$24</formula>
      <formula>$NG$25</formula>
    </cfRule>
    <cfRule type="cellIs" dxfId="189" priority="123938" operator="between">
      <formula>$NG$23</formula>
      <formula>$NG$24</formula>
    </cfRule>
    <cfRule type="cellIs" dxfId="188" priority="123939" operator="between">
      <formula>$NG$22</formula>
      <formula>$NG$23</formula>
    </cfRule>
  </conditionalFormatting>
  <conditionalFormatting sqref="OB1:OB1048576 OE1:OE1048576 OI1:OI1048576 OL1:OL1048576">
    <cfRule type="cellIs" dxfId="187" priority="123984" operator="between">
      <formula>$OO$21</formula>
      <formula>1000</formula>
    </cfRule>
    <cfRule type="cellIs" dxfId="186" priority="123985" operator="between">
      <formula>$OO$20</formula>
      <formula>$OO$21</formula>
    </cfRule>
    <cfRule type="cellIs" dxfId="185" priority="123986" operator="between">
      <formula>$OO$19</formula>
      <formula>$OO$20</formula>
    </cfRule>
    <cfRule type="cellIs" dxfId="184" priority="123987" operator="between">
      <formula>$OO$18</formula>
      <formula>$OO$19</formula>
    </cfRule>
  </conditionalFormatting>
  <conditionalFormatting sqref="OD1:OD1048576 OG1:OG1048576 OK1:OK1048576 ON1:ON1048576">
    <cfRule type="cellIs" dxfId="183" priority="124032" operator="between">
      <formula>$OO$25</formula>
      <formula>1000</formula>
    </cfRule>
    <cfRule type="cellIs" dxfId="182" priority="124033" operator="between">
      <formula>$OO$24</formula>
      <formula>$OO$25</formula>
    </cfRule>
    <cfRule type="cellIs" dxfId="181" priority="124034" operator="between">
      <formula>$OO$23</formula>
      <formula>$OO$24</formula>
    </cfRule>
    <cfRule type="cellIs" dxfId="180" priority="124035" operator="between">
      <formula>$OO$22</formula>
      <formula>$OO$23</formula>
    </cfRule>
  </conditionalFormatting>
  <conditionalFormatting sqref="PJ1:PJ1048576 PM1:PM1048576 PQ1:PQ1048576 PT1:PT1048576">
    <cfRule type="cellIs" dxfId="179" priority="124080" operator="between">
      <formula>$PW$21</formula>
      <formula>1000</formula>
    </cfRule>
    <cfRule type="cellIs" dxfId="178" priority="124081" operator="between">
      <formula>$PW$20</formula>
      <formula>$PW$21</formula>
    </cfRule>
    <cfRule type="cellIs" dxfId="177" priority="124082" operator="between">
      <formula>$PW$19</formula>
      <formula>$PW$20</formula>
    </cfRule>
    <cfRule type="cellIs" dxfId="176" priority="124083" operator="between">
      <formula>$PW$18</formula>
      <formula>$PW$19</formula>
    </cfRule>
  </conditionalFormatting>
  <conditionalFormatting sqref="PL1:PL1048576 PO1:PO1048576 PS1:PS1048576 PV1:PV1048576">
    <cfRule type="cellIs" dxfId="175" priority="124128" operator="between">
      <formula>$PW$25</formula>
      <formula>1000</formula>
    </cfRule>
    <cfRule type="cellIs" dxfId="174" priority="124129" operator="between">
      <formula>$PW$24</formula>
      <formula>$PW$25</formula>
    </cfRule>
    <cfRule type="cellIs" dxfId="173" priority="124130" operator="between">
      <formula>$PW$23</formula>
      <formula>$PW$24</formula>
    </cfRule>
    <cfRule type="cellIs" dxfId="172" priority="124131" operator="between">
      <formula>$PW$22</formula>
      <formula>$PW$23</formula>
    </cfRule>
  </conditionalFormatting>
  <conditionalFormatting sqref="QR1:QR1048576 QU1:QU1048576 QY1:QY1048576 RB1:RB1048576">
    <cfRule type="cellIs" dxfId="171" priority="124176" operator="between">
      <formula>$RE$21</formula>
      <formula>1000</formula>
    </cfRule>
    <cfRule type="cellIs" dxfId="170" priority="124177" operator="between">
      <formula>$RE$20</formula>
      <formula>$RE$21</formula>
    </cfRule>
    <cfRule type="cellIs" dxfId="169" priority="124178" operator="between">
      <formula>$RE$19</formula>
      <formula>$RE$20</formula>
    </cfRule>
    <cfRule type="cellIs" dxfId="168" priority="124179" operator="between">
      <formula>$RE$18</formula>
      <formula>$RE$19</formula>
    </cfRule>
  </conditionalFormatting>
  <conditionalFormatting sqref="QT1:QT1048576 QW1:QW1048576 RA1:RA1048576 RD1:RD1048576">
    <cfRule type="cellIs" dxfId="167" priority="124224" operator="between">
      <formula>$RE$25</formula>
      <formula>1000</formula>
    </cfRule>
    <cfRule type="cellIs" dxfId="166" priority="124225" operator="between">
      <formula>$RE$24</formula>
      <formula>$RE$25</formula>
    </cfRule>
    <cfRule type="cellIs" dxfId="165" priority="124226" operator="between">
      <formula>$RE$23</formula>
      <formula>$RE$24</formula>
    </cfRule>
    <cfRule type="cellIs" dxfId="164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163" priority="124272" operator="between">
      <formula>$SM$21</formula>
      <formula>1000</formula>
    </cfRule>
    <cfRule type="cellIs" dxfId="162" priority="124273" operator="between">
      <formula>$SM$20</formula>
      <formula>$SM$21</formula>
    </cfRule>
    <cfRule type="cellIs" dxfId="161" priority="124274" operator="between">
      <formula>$SM$19</formula>
      <formula>$SM$20</formula>
    </cfRule>
    <cfRule type="cellIs" dxfId="160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159" priority="124416" operator="between">
      <formula>$SM$25</formula>
      <formula>1000</formula>
    </cfRule>
    <cfRule type="cellIs" dxfId="158" priority="124417" operator="between">
      <formula>$SM$24</formula>
      <formula>$SM$25</formula>
    </cfRule>
    <cfRule type="cellIs" dxfId="157" priority="124418" operator="between">
      <formula>$SM$23</formula>
      <formula>$SM$24</formula>
    </cfRule>
    <cfRule type="cellIs" dxfId="156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156</v>
      </c>
      <c r="C4" s="4" t="s">
        <v>3</v>
      </c>
      <c r="D4" s="4">
        <v>2006</v>
      </c>
      <c r="E4" s="9">
        <f>SUM(J4:R4)+SUM(J4:N4)*0.0000001+SUM(J4)*0.0000000000001</f>
        <v>184.90001320000519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,AND(QY4&gt;=RF$15,QZ4&gt;=RF$19,QY4&lt;&gt;""),AND(RD4&gt;=RF$15,RE4&gt;=RF$19,RD4&lt;&gt;""),AND(SA4&gt;=SH$15,SB4&gt;=SH$19,SA4&lt;&gt;""),AND(SF4&gt;=SH$15,SG4&gt;=SH$19,SF4&lt;&gt;""),AND(TC4&gt;=TJ$15,TD4&gt;=TJ$19,TC4&lt;&gt;""),AND(TI4&gt;=TJ$15,TJ4&gt;=TJ$19,TI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,AND(QZ4&gt;=RF$19,QZ4&lt;&gt;""),AND(RE4&gt;=RF$19,RE4&lt;&gt;""),AND(SB4&gt;=SH$19,SB4&lt;&gt;""),AND(SG4&gt;=SH$19,SG4&lt;&gt;""),AND(TD4&gt;=TJ$19,TD4&lt;&gt;""),AND(TJ4&gt;=TJ$19,TJ4&lt;&gt;"")),"P","")</f>
        <v>P</v>
      </c>
      <c r="H4" s="36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,AND(RB4&gt;=RF$18,RC4&gt;=RF$22,RB4&lt;&gt;""),AND(SD4&gt;=SH$18,SE4&gt;=SH$22,SD4&lt;&gt;""),AND(TF4&gt;=TJ$18,TG4&gt;=TJ$22,TF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Excellence",IF(I4="P","Worlds Team",IF(F4="P","National Team","")))))</f>
        <v>Merit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P","")</f>
        <v>P</v>
      </c>
      <c r="J4" s="8">
        <f>IF(COUNT(AQ4,BT4,CW4)&gt;0,LARGE((AQ4,BT4,CW4),1),0)</f>
        <v>51.8</v>
      </c>
      <c r="K4" s="8" t="str">
        <f>IF(J4=0,"",IF(J4=CW4,$CA$1,IF(J4=BT4,$AX$1,IF(J4=AQ4,$U$1,""))))</f>
        <v>2024 Nationals</v>
      </c>
      <c r="L4" s="8">
        <f>IF(COUNT(AQ4,BT4,CW4)&gt;1,LARGE((AQ4,BT4,CW4),2),0)</f>
        <v>51.7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14.7</v>
      </c>
      <c r="AQ4" s="40">
        <f>IF(SUM(U4:V4,X4:Z4,AB4)-W4-AA4&gt;0,SUM(U4:V4,X4:Z4,AB4)-W4-AA4,"")</f>
        <v>51.7</v>
      </c>
      <c r="AR4" s="40">
        <f>IF(SUM(AC4:AD4,AF4)-AE4&gt;0,SUM(AC4:AD4,AF4)-AE4,"")</f>
        <v>28.5</v>
      </c>
      <c r="AS4" s="40">
        <f>IF(SUM(V4,Z4,AD4)&gt;0,SUM(V4,Z4,AD4),"")</f>
        <v>24</v>
      </c>
      <c r="AT4" s="40">
        <f>IF(SUM(AQ4,AR4)&gt;0,SUM(AQ4,AR4),"")</f>
        <v>80.2</v>
      </c>
      <c r="AU4" s="40">
        <f>IF(SUM(AH4,AL4)&gt;0,SUM(AH4,AL4),"")</f>
        <v>15.899999999999999</v>
      </c>
      <c r="AV4" s="40">
        <f>IF(SUM(AG4:AH4,AJ4:AL4,AN4)-SUM(AI4,AM4)&gt;0,SUM(AG4:AH4,AJ4:AL4,AN4)-SUM(AI4,AM4),"")</f>
        <v>52.900000000000006</v>
      </c>
      <c r="AW4" s="40">
        <f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15</v>
      </c>
      <c r="BT4" s="11">
        <f>IF(SUM(AX4:AY4,BA4:BC4,BE4)-AZ4-BD4&gt;0,SUM(AX4:AY4,BA4:BC4,BE4)-AZ4-BD4,"")</f>
        <v>51.8</v>
      </c>
      <c r="BU4" s="11">
        <f>IF(SUM(BF4:BG4,BI4)-BH4&gt;0,SUM(BF4:BG4,BI4)-BH4,"")</f>
        <v>26.099999999999998</v>
      </c>
      <c r="BV4" s="11">
        <f>IF(SUM(AY4,BC4,BG4)&gt;0,SUM(AY4,BC4,BG4),"")</f>
        <v>22.7</v>
      </c>
      <c r="BW4" s="11">
        <f>IF(SUM(BT4,BU4)&gt;0,SUM(BT4,BU4),"")</f>
        <v>77.899999999999991</v>
      </c>
      <c r="BX4" s="11">
        <f>IF(SUM(BK4,BO4)&gt;0,SUM(BK4,BO4),"")</f>
        <v>13.8</v>
      </c>
      <c r="BY4" s="11">
        <f>IF(SUM(BJ4:BK4,BM4:BO4,BQ4)-SUM(BL4,BP4)&gt;0,SUM(BJ4:BK4,BM4:BO4,BQ4)-SUM(BL4,BP4),"")</f>
        <v>51</v>
      </c>
      <c r="BZ4" s="11">
        <f>IF(SUM(BT4,BU4,BY4)&gt;0,SUM(BT4,BU4,BY4),"")</f>
        <v>128.89999999999998</v>
      </c>
      <c r="CA4" s="19">
        <v>18.3</v>
      </c>
      <c r="CB4" s="19">
        <v>8.5</v>
      </c>
      <c r="CC4" s="19">
        <v>0</v>
      </c>
      <c r="CD4" s="19">
        <v>0</v>
      </c>
      <c r="CE4" s="19">
        <v>18.3</v>
      </c>
      <c r="CF4" s="19">
        <v>6.5</v>
      </c>
      <c r="CG4" s="19">
        <v>0</v>
      </c>
      <c r="CH4" s="19">
        <v>0</v>
      </c>
      <c r="CI4" s="19">
        <v>18.3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8.5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15</v>
      </c>
      <c r="CW4" s="40">
        <f>IF(SUM(CA4:CB4,CD4:CF4,CH4)-CC4-CG4&gt;0,SUM(CA4:CB4,CD4:CF4,CH4)-CC4-CG4,"")</f>
        <v>51.6</v>
      </c>
      <c r="CX4" s="40">
        <f>IF(SUM(CI4:CJ4,CL4)-CK4&gt;0,SUM(CI4:CJ4,CL4)-CK4,"")</f>
        <v>26.8</v>
      </c>
      <c r="CY4" s="40">
        <f>IF(SUM(CB4,CF4,CJ4)&gt;0,SUM(CB4,CF4,CJ4),"")</f>
        <v>23.5</v>
      </c>
      <c r="CZ4" s="40">
        <f>IF(SUM(CW4,CX4)&gt;0,SUM(CW4,CX4),"")</f>
        <v>78.400000000000006</v>
      </c>
      <c r="DA4" s="40">
        <f>IF(SUM(CN4,CR4)&gt;0,SUM(CN4,CR4),"")</f>
        <v>16.2</v>
      </c>
      <c r="DB4" s="40">
        <f>IF(SUM(CM4:CN4,CP4:CR4,CT4)-SUM(CO4,CS4)&gt;0,SUM(CM4:CN4,CP4:CR4,CT4)-SUM(CO4,CS4),"")</f>
        <v>52.8</v>
      </c>
      <c r="DC4" s="40">
        <f>IF(SUM(CW4,CX4,DB4)&gt;0,SUM(CW4,CX4,DB4),"")</f>
        <v>131.19999999999999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18.450000000000003</v>
      </c>
      <c r="TL4" s="26">
        <f>IF($CU4="P",CB4,(CB4+AY4)/2)</f>
        <v>8.5</v>
      </c>
      <c r="TM4" s="26">
        <f>IF($CU4="P",CC4,(CC4+AZ4)/2)</f>
        <v>0</v>
      </c>
      <c r="TN4" s="26">
        <f>IF($CU4="P",CD4,(CD4+BA4)/2)</f>
        <v>0</v>
      </c>
      <c r="TO4" s="26">
        <f>IF($CU4="P",CE4,(CE4+BB4)/2)</f>
        <v>18.25</v>
      </c>
      <c r="TP4" s="26">
        <f>IF($CU4="P",CF4,(CF4+BC4)/2)</f>
        <v>6.5</v>
      </c>
      <c r="TQ4" s="26">
        <f>IF($CU4="P",CG4,(CG4+BD4)/2)</f>
        <v>0</v>
      </c>
      <c r="TR4" s="26">
        <f>IF($CU4="P",CH4,(CH4+BE4)/2)</f>
        <v>0</v>
      </c>
      <c r="TS4" s="26">
        <f>IF($CU4="P",CI4,(CI4+BF4)/2)</f>
        <v>18.350000000000001</v>
      </c>
      <c r="TT4" s="26">
        <f>IF($CU4="P",CJ4,(CJ4+BG4)/2)</f>
        <v>8.1</v>
      </c>
      <c r="TU4" s="26">
        <f>IF($CU4="P",CK4,(CK4+BH4)/2)</f>
        <v>0</v>
      </c>
      <c r="TV4" s="26">
        <f>IF($CU4="P",CL4,(CL4+BI4)/2)</f>
        <v>0</v>
      </c>
      <c r="TW4" s="26">
        <f>IF($CU4="P",CM4,(CM4+BJ4)/2)</f>
        <v>18.5</v>
      </c>
      <c r="TX4" s="26">
        <f>IF($CU4="P",CN4,(CN4+BK4)/2)</f>
        <v>7.7</v>
      </c>
      <c r="TY4" s="26">
        <f>IF($CU4="P",CO4,(CO4+BL4)/2)</f>
        <v>0</v>
      </c>
      <c r="TZ4" s="26">
        <f>IF($CU4="P",CP4,(CP4+BM4)/2)</f>
        <v>0</v>
      </c>
      <c r="UA4" s="26">
        <f>IF($CU4="P",CQ4,(CQ4+BN4)/2)</f>
        <v>18.399999999999999</v>
      </c>
      <c r="UB4" s="26">
        <f>IF($CU4="P",CR4,(CR4+BO4)/2)</f>
        <v>7.3000000000000007</v>
      </c>
      <c r="UC4" s="26">
        <f>IF($CU4="P",CS4,(CS4+BP4)/2)</f>
        <v>0</v>
      </c>
      <c r="UD4" s="26">
        <f>IF($CU4="P",CT4,(CT4+BQ4)/2)</f>
        <v>0</v>
      </c>
      <c r="UE4" s="28" t="s">
        <v>53</v>
      </c>
      <c r="UF4" s="11">
        <f>IF(SUM(TL4,TP4)&gt;0,SUM(TL4,TP4),"")</f>
        <v>15</v>
      </c>
      <c r="UG4" s="11">
        <f>IF(SUM(TK4:TL4,TN4:TP4,TR4)-TM4-TQ4&gt;0,SUM(TK4:TL4,TN4:TP4,TR4)-TM4-TQ4,"")</f>
        <v>51.7</v>
      </c>
      <c r="UH4" s="11">
        <f>IF(SUM(TS4:TT4,TV4)-TU4&gt;0,SUM(TS4:TT4,TV4)-TU4,"")</f>
        <v>26.450000000000003</v>
      </c>
      <c r="UI4" s="11">
        <f>IF(SUM(TL4,TP4,TT4)&gt;0,SUM(TL4,TP4,TT4),"")</f>
        <v>23.1</v>
      </c>
      <c r="UJ4" s="11">
        <f>IF(SUM(UG4,UH4)&gt;0,SUM(UG4,UH4),"")</f>
        <v>78.150000000000006</v>
      </c>
      <c r="UK4" s="11">
        <f>IF(SUM(TX4,UB4)&gt;0,SUM(TX4,UB4),"")</f>
        <v>15</v>
      </c>
      <c r="UL4" s="11">
        <f>IF(SUM(TW4:TX4,TZ4:UB4,UD4)-SUM(TY4,UC4)&gt;0,SUM(TW4:TX4,TZ4:UB4,UD4)-SUM(TY4,UC4),"")</f>
        <v>51.899999999999991</v>
      </c>
      <c r="UM4" s="11">
        <f>IF(SUM(UG4,UH4,UL4)&gt;0,SUM(UG4,UH4,UL4),"")</f>
        <v>130.05000000000001</v>
      </c>
    </row>
    <row r="5" spans="1:559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181</v>
      </c>
      <c r="C5" s="4" t="s">
        <v>7</v>
      </c>
      <c r="D5" s="4">
        <v>2006</v>
      </c>
      <c r="E5" s="9">
        <f>SUM(J5:R5)+SUM(J5:N5)*0.0000001+SUM(J5)*0.0000000000001</f>
        <v>178.2000126900052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,AND(QY5&gt;=RF$15,QZ5&gt;=RF$19,QY5&lt;&gt;""),AND(RD5&gt;=RF$15,RE5&gt;=RF$19,RD5&lt;&gt;""),AND(SA5&gt;=SH$15,SB5&gt;=SH$19,SA5&lt;&gt;""),AND(SF5&gt;=SH$15,SG5&gt;=SH$19,SF5&lt;&gt;""),AND(TC5&gt;=TJ$15,TD5&gt;=TJ$19,TC5&lt;&gt;""),AND(TI5&gt;=TJ$15,TJ5&gt;=TJ$19,TI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,AND(QZ5&gt;=RF$19,QZ5&lt;&gt;""),AND(RE5&gt;=RF$19,RE5&lt;&gt;""),AND(SB5&gt;=SH$19,SB5&lt;&gt;""),AND(SG5&gt;=SH$19,SG5&lt;&gt;""),AND(TD5&gt;=TJ$19,TD5&lt;&gt;""),AND(TJ5&gt;=TJ$19,TJ5&lt;&gt;"")),"P","")</f>
        <v>P</v>
      </c>
      <c r="H5" s="36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,AND(RB5&gt;=RF$18,RC5&gt;=RF$22,RB5&lt;&gt;""),AND(SD5&gt;=SH$18,SE5&gt;=SH$22,SD5&lt;&gt;""),AND(TF5&gt;=TJ$18,TG5&gt;=TJ$22,TF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Excellence",IF(I5="P","Worlds Team",IF(F5="P","National Team","")))))</f>
        <v>Merit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2024 3rd Domestic Trial</v>
      </c>
      <c r="L5" s="8">
        <f>IF(COUNT(AQ5,BT5,CW5)&gt;1,LARGE((AQ5,BT5,CW5),2),0)</f>
        <v>49.4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25.6</v>
      </c>
      <c r="O5" s="8" t="str">
        <f>IF(N5=0,"",IF(N5=CX5,$CA$1,IF(N5=BU5,$AX$1,IF(N5=AR5,$U$1,""))))</f>
        <v>2024 3rd Domestic Trial</v>
      </c>
      <c r="P5" s="8">
        <f>IF(MAX(AV5,BY5,DB5)&gt;0,MAX(AV5,BY5,DB5),0)</f>
        <v>50.8</v>
      </c>
      <c r="Q5" s="8" t="str">
        <f>IF(P5=0,"",IF(P5=DB5,$CA$1,IF(P5=BY5,$AX$1,IF(P5=AV5,$U$1,""))))</f>
        <v>2024 3rd Domestic Trial</v>
      </c>
      <c r="R5" s="8">
        <f>IF(MAX(DD5:DF5)&gt;0,MAX(DD5:DF5),"")</f>
        <v>0.50000000000000711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>IF(SUM(V5,Z5)&gt;0,SUM(V5,Z5),"")</f>
        <v>10.6</v>
      </c>
      <c r="AQ5" s="40">
        <f>IF(SUM(U5:V5,X5:Z5,AB5)-W5-AA5&gt;0,SUM(U5:V5,X5:Z5,AB5)-W5-AA5,"")</f>
        <v>45.1</v>
      </c>
      <c r="AR5" s="40">
        <f>IF(SUM(AC5:AD5,AF5)-AE5&gt;0,SUM(AC5:AD5,AF5)-AE5,"")</f>
        <v>23.249999999999996</v>
      </c>
      <c r="AS5" s="40">
        <f>IF(SUM(V5,Z5,AD5)&gt;0,SUM(V5,Z5,AD5),"")</f>
        <v>16.100000000000001</v>
      </c>
      <c r="AT5" s="40">
        <f>IF(SUM(AQ5,AR5)&gt;0,SUM(AQ5,AR5),"")</f>
        <v>68.349999999999994</v>
      </c>
      <c r="AU5" s="40">
        <f>IF(SUM(AH5,AL5)&gt;0,SUM(AH5,AL5),"")</f>
        <v>11.3</v>
      </c>
      <c r="AV5" s="40">
        <f>IF(SUM(AG5:AH5,AJ5:AL5,AN5)-SUM(AI5,AM5)&gt;0,SUM(AG5:AH5,AJ5:AL5,AN5)-SUM(AI5,AM5),"")</f>
        <v>46.8</v>
      </c>
      <c r="AW5" s="40">
        <f>IF(SUM(AQ5,AR5,AV5)&gt;0,SUM(AQ5,AR5,AV5),"")</f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13.7</v>
      </c>
      <c r="BT5" s="11">
        <f>IF(SUM(AX5:AY5,BA5:BC5,BE5)-AZ5-BD5&gt;0,SUM(AX5:AY5,BA5:BC5,BE5)-AZ5-BD5,"")</f>
        <v>49.4</v>
      </c>
      <c r="BU5" s="11">
        <f>IF(SUM(BF5:BG5,BI5)-BH5&gt;0,SUM(BF5:BG5,BI5)-BH5,"")</f>
        <v>25.2</v>
      </c>
      <c r="BV5" s="11">
        <f>IF(SUM(AY5,BC5,BG5)&gt;0,SUM(AY5,BC5,BG5),"")</f>
        <v>20.799999999999997</v>
      </c>
      <c r="BW5" s="11">
        <f>IF(SUM(BT5,BU5)&gt;0,SUM(BT5,BU5),"")</f>
        <v>74.599999999999994</v>
      </c>
      <c r="BX5" s="11">
        <f>IF(SUM(BK5,BO5)&gt;0,SUM(BK5,BO5),"")</f>
        <v>13.7</v>
      </c>
      <c r="BY5" s="11">
        <f>IF(SUM(BJ5:BK5,BM5:BO5,BQ5)-SUM(BL5,BP5)&gt;0,SUM(BJ5:BK5,BM5:BO5,BQ5)-SUM(BL5,BP5),"")</f>
        <v>50.4</v>
      </c>
      <c r="BZ5" s="11">
        <f>IF(SUM(BT5,BU5,BY5)&gt;0,SUM(BT5,BU5,BY5),"")</f>
        <v>125</v>
      </c>
      <c r="CA5" s="19">
        <v>18.100000000000001</v>
      </c>
      <c r="CB5" s="19">
        <v>7.5</v>
      </c>
      <c r="CC5" s="19">
        <v>0</v>
      </c>
      <c r="CD5" s="19">
        <v>0</v>
      </c>
      <c r="CE5" s="19">
        <v>18.8</v>
      </c>
      <c r="CF5" s="19">
        <v>7.5</v>
      </c>
      <c r="CG5" s="19">
        <v>0</v>
      </c>
      <c r="CH5" s="19">
        <v>0</v>
      </c>
      <c r="CI5" s="19">
        <v>18.3</v>
      </c>
      <c r="CJ5" s="19">
        <v>7.3</v>
      </c>
      <c r="CK5" s="19">
        <v>0</v>
      </c>
      <c r="CL5" s="19">
        <v>0</v>
      </c>
      <c r="CM5" s="19">
        <v>18.3</v>
      </c>
      <c r="CN5" s="19">
        <v>7.5</v>
      </c>
      <c r="CO5" s="19">
        <v>0.2</v>
      </c>
      <c r="CP5" s="19">
        <v>0</v>
      </c>
      <c r="CQ5" s="19">
        <v>18.3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15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25.6</v>
      </c>
      <c r="CY5" s="40">
        <f>IF(SUM(CB5,CF5,CJ5)&gt;0,SUM(CB5,CF5,CJ5),"")</f>
        <v>22.3</v>
      </c>
      <c r="CZ5" s="40">
        <f>IF(SUM(CW5,CX5)&gt;0,SUM(CW5,CX5),"")</f>
        <v>77.5</v>
      </c>
      <c r="DA5" s="40">
        <f>IF(SUM(CN5,CR5)&gt;0,SUM(CN5,CR5),"")</f>
        <v>14.4</v>
      </c>
      <c r="DB5" s="40">
        <f>IF(SUM(CM5:CN5,CP5:CR5,CT5)-SUM(CO5,CS5)&gt;0,SUM(CM5:CN5,CP5:CR5,CT5)-SUM(CO5,CS5),"")</f>
        <v>50.8</v>
      </c>
      <c r="DC5" s="40">
        <f>IF(SUM(CW5,CX5,DB5)&gt;0,SUM(CW5,CX5,DB5),"")</f>
        <v>128.30000000000001</v>
      </c>
      <c r="DD5" s="51">
        <f>IF(MAX(EB5,FD5,GF5,HH5,IJ5,JL5,KN5,LP5,MR5,NT5,OV5,PX5,QZ5,SB5,TD5)-IF(L5="",0,L5)&gt;0.001,MAX(EB5,FD5,GF5,HH5,IJ5,JL5,KN5,LP5,MR5,NT5,OV5,PX5,QZ5,SB5,TD5)-IF(L5="",0,L5),"")</f>
        <v>0.50000000000000711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14.8</v>
      </c>
      <c r="FD5" s="11">
        <f>IF(SUM(EI5:EJ5,EL5:EN5,EP5)-EK5-EO5&gt;0,SUM(EI5:EJ5,EL5:EN5,EP5)-EK5-EO5,"")</f>
        <v>49.900000000000006</v>
      </c>
      <c r="FE5" s="11" t="str">
        <f>IF(SUM(EQ5:ER5,ET5)-ES5&gt;0,SUM(EQ5:ER5,ET5)-ES5,"")</f>
        <v/>
      </c>
      <c r="FF5" s="11">
        <f>IF(SUM(EJ5,EN5,ER5)&gt;0,SUM(EJ5,EN5,ER5),"")</f>
        <v>14.8</v>
      </c>
      <c r="FG5" s="11">
        <f>IF(SUM(FD5,FE5)&gt;0,SUM(FD5,FE5),"")</f>
        <v>49.900000000000006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18.100000000000001</v>
      </c>
      <c r="TL5" s="26">
        <f>IF($CU5="P",CB5,(CB5+AY5)/2)</f>
        <v>7.3</v>
      </c>
      <c r="TM5" s="26">
        <f>IF($CU5="P",CC5,(CC5+AZ5)/2)</f>
        <v>0.1</v>
      </c>
      <c r="TN5" s="26">
        <f>IF($CU5="P",CD5,(CD5+BA5)/2)</f>
        <v>0</v>
      </c>
      <c r="TO5" s="26">
        <f>IF($CU5="P",CE5,(CE5+BB5)/2)</f>
        <v>18.3</v>
      </c>
      <c r="TP5" s="26">
        <f>IF($CU5="P",CF5,(CF5+BC5)/2)</f>
        <v>7.05</v>
      </c>
      <c r="TQ5" s="26">
        <f>IF($CU5="P",CG5,(CG5+BD5)/2)</f>
        <v>0</v>
      </c>
      <c r="TR5" s="26">
        <f>IF($CU5="P",CH5,(CH5+BE5)/2)</f>
        <v>0</v>
      </c>
      <c r="TS5" s="26">
        <f>IF($CU5="P",CI5,(CI5+BF5)/2)</f>
        <v>18.3</v>
      </c>
      <c r="TT5" s="26">
        <f>IF($CU5="P",CJ5,(CJ5+BG5)/2)</f>
        <v>7.1999999999999993</v>
      </c>
      <c r="TU5" s="26">
        <f>IF($CU5="P",CK5,(CK5+BH5)/2)</f>
        <v>0.1</v>
      </c>
      <c r="TV5" s="26">
        <f>IF($CU5="P",CL5,(CL5+BI5)/2)</f>
        <v>0</v>
      </c>
      <c r="TW5" s="26">
        <f>IF($CU5="P",CM5,(CM5+BJ5)/2)</f>
        <v>18.350000000000001</v>
      </c>
      <c r="TX5" s="26">
        <f>IF($CU5="P",CN5,(CN5+BK5)/2)</f>
        <v>7.35</v>
      </c>
      <c r="TY5" s="26">
        <f>IF($CU5="P",CO5,(CO5+BL5)/2)</f>
        <v>0.1</v>
      </c>
      <c r="TZ5" s="26">
        <f>IF($CU5="P",CP5,(CP5+BM5)/2)</f>
        <v>0</v>
      </c>
      <c r="UA5" s="26">
        <f>IF($CU5="P",CQ5,(CQ5+BN5)/2)</f>
        <v>18.3</v>
      </c>
      <c r="UB5" s="26">
        <f>IF($CU5="P",CR5,(CR5+BO5)/2)</f>
        <v>6.7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14.35</v>
      </c>
      <c r="UG5" s="11">
        <f>IF(SUM(TK5:TL5,TN5:TP5,TR5)-TM5-TQ5&gt;0,SUM(TK5:TL5,TN5:TP5,TR5)-TM5-TQ5,"")</f>
        <v>50.65</v>
      </c>
      <c r="UH5" s="11">
        <f>IF(SUM(TS5:TT5,TV5)-TU5&gt;0,SUM(TS5:TT5,TV5)-TU5,"")</f>
        <v>25.4</v>
      </c>
      <c r="UI5" s="11">
        <f>IF(SUM(TL5,TP5,TT5)&gt;0,SUM(TL5,TP5,TT5),"")</f>
        <v>21.549999999999997</v>
      </c>
      <c r="UJ5" s="11">
        <f>IF(SUM(UG5,UH5)&gt;0,SUM(UG5,UH5),"")</f>
        <v>76.05</v>
      </c>
      <c r="UK5" s="11">
        <f>IF(SUM(TX5,UB5)&gt;0,SUM(TX5,UB5),"")</f>
        <v>14.05</v>
      </c>
      <c r="UL5" s="11">
        <f>IF(SUM(TW5:TX5,TZ5:UB5,UD5)-SUM(TY5,UC5)&gt;0,SUM(TW5:TX5,TZ5:UB5,UD5)-SUM(TY5,UC5),"")</f>
        <v>50.6</v>
      </c>
      <c r="UM5" s="11">
        <f>IF(SUM(UG5,UH5,UL5)&gt;0,SUM(UG5,UH5,UL5),"")</f>
        <v>126.65</v>
      </c>
    </row>
    <row r="6" spans="1:559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122</v>
      </c>
      <c r="C6" s="4" t="s">
        <v>5</v>
      </c>
      <c r="D6" s="4">
        <v>2004</v>
      </c>
      <c r="E6" s="9">
        <f>SUM(J6:R6)+SUM(J6:N6)*0.0000001+SUM(J6)*0.0000000000001</f>
        <v>169.7000109000048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,AND(QY6&gt;=RF$15,QZ6&gt;=RF$19,QY6&lt;&gt;""),AND(RD6&gt;=RF$15,RE6&gt;=RF$19,RD6&lt;&gt;""),AND(SA6&gt;=SH$15,SB6&gt;=SH$19,SA6&lt;&gt;""),AND(SF6&gt;=SH$15,SG6&gt;=SH$19,SF6&lt;&gt;""),AND(TC6&gt;=TJ$15,TD6&gt;=TJ$19,TC6&lt;&gt;""),AND(TI6&gt;=TJ$15,TJ6&gt;=TJ$19,TI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,AND(QZ6&gt;=RF$19,QZ6&lt;&gt;""),AND(RE6&gt;=RF$19,RE6&lt;&gt;""),AND(SB6&gt;=SH$19,SB6&lt;&gt;""),AND(SG6&gt;=SH$19,SG6&lt;&gt;""),AND(TD6&gt;=TJ$19,TD6&lt;&gt;""),AND(TJ6&gt;=TJ$19,TJ6&lt;&gt;"")),"P","")</f>
        <v>P</v>
      </c>
      <c r="H6" s="36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,AND(RB6&gt;=RF$18,RC6&gt;=RF$22,RB6&lt;&gt;""),AND(SD6&gt;=SH$18,SE6&gt;=SH$22,SD6&lt;&gt;""),AND(TF6&gt;=TJ$18,TG6&gt;=TJ$22,TF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36.5</v>
      </c>
      <c r="M6" s="8" t="str">
        <f>IF(K6=0,"",IF(AND(L6=J6,L6=AQ6,K6=BT6),$U$1,IF(AND(L6=J6,L6=AQ6,L6=CW6),$U$1,IF(AND(L6=J6,L6=CW6,L6=BT6),$AX$1,IF(L6=CW6,$CA$1,IF(L6=BT6,$AX$1,IF(L6=AQ6,$U$1,"")))))))</f>
        <v>2024 Nationals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11.699999999999996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>IF(SUM(V6,Z6)&gt;0,SUM(V6,Z6),"")</f>
        <v>12.9</v>
      </c>
      <c r="AQ6" s="40">
        <f>IF(SUM(U6:V6,X6:Z6,AB6)-W6-AA6&gt;0,SUM(U6:V6,X6:Z6,AB6)-W6-AA6,"")</f>
        <v>47.900000000000006</v>
      </c>
      <c r="AR6" s="40">
        <f>IF(SUM(AC6:AD6,AF6)-AE6&gt;0,SUM(AC6:AD6,AF6)-AE6,"")</f>
        <v>24.6</v>
      </c>
      <c r="AS6" s="40">
        <f>IF(SUM(V6,Z6,AD6)&gt;0,SUM(V6,Z6,AD6),"")</f>
        <v>19.399999999999999</v>
      </c>
      <c r="AT6" s="40">
        <f>IF(SUM(AQ6,AR6)&gt;0,SUM(AQ6,AR6),"")</f>
        <v>72.5</v>
      </c>
      <c r="AU6" s="40">
        <f>IF(SUM(AH6,AL6)&gt;0,SUM(AH6,AL6),"")</f>
        <v>13.8</v>
      </c>
      <c r="AV6" s="40">
        <f>IF(SUM(AG6:AH6,AJ6:AL6,AN6)-SUM(AI6,AM6)&gt;0,SUM(AG6:AH6,AJ6:AL6,AN6)-SUM(AI6,AM6),"")</f>
        <v>49</v>
      </c>
      <c r="AW6" s="40">
        <f>IF(SUM(AQ6,AR6,AV6)&gt;0,SUM(AQ6,AR6,AV6),"")</f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6.1</v>
      </c>
      <c r="BT6" s="11">
        <f>IF(SUM(AX6:AY6,BA6:BC6,BE6)-AZ6-BD6&gt;0,SUM(AX6:AY6,BA6:BC6,BE6)-AZ6-BD6,"")</f>
        <v>36.5</v>
      </c>
      <c r="BU6" s="11">
        <f>IF(SUM(BF6:BG6,BI6)-BH6&gt;0,SUM(BF6:BG6,BI6)-BH6,"")</f>
        <v>22.6</v>
      </c>
      <c r="BV6" s="11">
        <f>IF(SUM(AY6,BC6,BG6)&gt;0,SUM(AY6,BC6,BG6),"")</f>
        <v>11.7</v>
      </c>
      <c r="BW6" s="11">
        <f>IF(SUM(BT6,BU6)&gt;0,SUM(BT6,BU6),"")</f>
        <v>59.1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>IF(SUM(CB6,CF6)&gt;0,SUM(CB6,CF6),"")</f>
        <v/>
      </c>
      <c r="CW6" s="40" t="str">
        <f>IF(SUM(CA6:CB6,CD6:CF6,CH6)-CC6-CG6&gt;0,SUM(CA6:CB6,CD6:CF6,CH6)-CC6-CG6,"")</f>
        <v/>
      </c>
      <c r="CX6" s="40" t="str">
        <f>IF(SUM(CI6:CJ6,CL6)-CK6&gt;0,SUM(CI6:CJ6,CL6)-CK6,"")</f>
        <v/>
      </c>
      <c r="CY6" s="40" t="str">
        <f>IF(SUM(CB6,CF6,CJ6)&gt;0,SUM(CB6,CF6,CJ6),"")</f>
        <v/>
      </c>
      <c r="CZ6" s="40" t="str">
        <f>IF(SUM(CW6,CX6)&gt;0,SUM(CW6,CX6),"")</f>
        <v/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 t="str">
        <f>IF(SUM(CW6,CX6,DB6)&gt;0,SUM(CW6,CX6,DB6),"")</f>
        <v/>
      </c>
      <c r="DD6" s="51">
        <f>IF(MAX(EB6,FD6,GF6,HH6,IJ6,JL6,KN6,LP6,MR6,NT6,OV6,PX6,QZ6,SB6,TD6)-IF(L6="",0,L6)&gt;0.001,MAX(EB6,FD6,GF6,HH6,IJ6,JL6,KN6,LP6,MR6,NT6,OV6,PX6,QZ6,SB6,TD6)-IF(L6="",0,L6),"")</f>
        <v>11.699999999999996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13.8</v>
      </c>
      <c r="FD6" s="11">
        <f>IF(SUM(EI6:EJ6,EL6:EN6,EP6)-EK6-EO6&gt;0,SUM(EI6:EJ6,EL6:EN6,EP6)-EK6-EO6,"")</f>
        <v>48.199999999999996</v>
      </c>
      <c r="FE6" s="11" t="str">
        <f>IF(SUM(EQ6:ER6,ET6)-ES6&gt;0,SUM(EQ6:ER6,ET6)-ES6,"")</f>
        <v/>
      </c>
      <c r="FF6" s="11">
        <f>IF(SUM(EJ6,EN6,ER6)&gt;0,SUM(EJ6,EN6,ER6),"")</f>
        <v>13.8</v>
      </c>
      <c r="FG6" s="11">
        <f>IF(SUM(FD6,FE6)&gt;0,SUM(FD6,FE6),"")</f>
        <v>48.199999999999996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7.6</v>
      </c>
      <c r="TL6" s="26">
        <f>IF($CU6="P",CB6,(CB6+AY6)/2)</f>
        <v>1.7</v>
      </c>
      <c r="TM6" s="26">
        <f>IF($CU6="P",CC6,(CC6+AZ6)/2)</f>
        <v>0</v>
      </c>
      <c r="TN6" s="26">
        <f>IF($CU6="P",CD6,(CD6+BA6)/2)</f>
        <v>0</v>
      </c>
      <c r="TO6" s="26">
        <f>IF($CU6="P",CE6,(CE6+BB6)/2)</f>
        <v>7.6</v>
      </c>
      <c r="TP6" s="26">
        <f>IF($CU6="P",CF6,(CF6+BC6)/2)</f>
        <v>1.35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8.6999999999999993</v>
      </c>
      <c r="TT6" s="26">
        <f>IF($CU6="P",CJ6,(CJ6+BG6)/2)</f>
        <v>2.8</v>
      </c>
      <c r="TU6" s="26">
        <f>IF($CU6="P",CK6,(CK6+BH6)/2)</f>
        <v>0.2</v>
      </c>
      <c r="TV6" s="26">
        <f>IF($CU6="P",CL6,(CL6+BI6)/2)</f>
        <v>0</v>
      </c>
      <c r="TW6" s="26">
        <f>IF($CU6="P",CM6,(CM6+BJ6)/2)</f>
        <v>0</v>
      </c>
      <c r="TX6" s="26">
        <f>IF($CU6="P",CN6,(CN6+BK6)/2)</f>
        <v>0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0</v>
      </c>
      <c r="UB6" s="26">
        <f>IF($CU6="P",CR6,(CR6+BO6)/2)</f>
        <v>0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3.05</v>
      </c>
      <c r="UG6" s="11">
        <f>IF(SUM(TK6:TL6,TN6:TP6,TR6)-TM6-TQ6&gt;0,SUM(TK6:TL6,TN6:TP6,TR6)-TM6-TQ6,"")</f>
        <v>18.25</v>
      </c>
      <c r="UH6" s="11">
        <f>IF(SUM(TS6:TT6,TV6)-TU6&gt;0,SUM(TS6:TT6,TV6)-TU6,"")</f>
        <v>11.3</v>
      </c>
      <c r="UI6" s="11">
        <f>IF(SUM(TL6,TP6,TT6)&gt;0,SUM(TL6,TP6,TT6),"")</f>
        <v>5.85</v>
      </c>
      <c r="UJ6" s="11">
        <f>IF(SUM(UG6,UH6)&gt;0,SUM(UG6,UH6),"")</f>
        <v>29.55</v>
      </c>
      <c r="UK6" s="11" t="str">
        <f>IF(SUM(TX6,UB6)&gt;0,SUM(TX6,UB6),"")</f>
        <v/>
      </c>
      <c r="UL6" s="11" t="str">
        <f>IF(SUM(TW6:TX6,TZ6:UB6,UD6)-SUM(TY6,UC6)&gt;0,SUM(TW6:TX6,TZ6:UB6,UD6)-SUM(TY6,UC6),"")</f>
        <v/>
      </c>
      <c r="UM6" s="11">
        <f>IF(SUM(UG6,UH6,UL6)&gt;0,SUM(UG6,UH6,UL6),"")</f>
        <v>29.55</v>
      </c>
    </row>
    <row r="7" spans="1:559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120</v>
      </c>
      <c r="C7" s="4" t="s">
        <v>3</v>
      </c>
      <c r="D7" s="4">
        <v>2003</v>
      </c>
      <c r="E7" s="9">
        <f>SUM(J7:R7)+SUM(J7:N7)*0.0000001+SUM(J7)*0.0000000000001</f>
        <v>167.72501159000473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,AND(QY7&gt;=RF$15,QZ7&gt;=RF$19,QY7&lt;&gt;""),AND(RD7&gt;=RF$15,RE7&gt;=RF$19,RD7&lt;&gt;""),AND(SA7&gt;=SH$15,SB7&gt;=SH$19,SA7&lt;&gt;""),AND(SF7&gt;=SH$15,SG7&gt;=SH$19,SF7&lt;&gt;""),AND(TC7&gt;=TJ$15,TD7&gt;=TJ$19,TC7&lt;&gt;""),AND(TI7&gt;=TJ$15,TJ7&gt;=TJ$19,TI7&lt;&gt;"")),"P","")</f>
        <v>P</v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,AND(QZ7&gt;=RF$19,QZ7&lt;&gt;""),AND(RE7&gt;=RF$19,RE7&lt;&gt;""),AND(SB7&gt;=SH$19,SB7&lt;&gt;""),AND(SG7&gt;=SH$19,SG7&lt;&gt;""),AND(TD7&gt;=TJ$19,TD7&lt;&gt;""),AND(TJ7&gt;=TJ$19,TJ7&lt;&gt;"")),"P","")</f>
        <v>P</v>
      </c>
      <c r="H7" s="36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,AND(RB7&gt;=RF$18,RC7&gt;=RF$22,RB7&lt;&gt;""),AND(SD7&gt;=SH$18,SE7&gt;=SH$22,SD7&lt;&gt;""),AND(TF7&gt;=TJ$18,TG7&gt;=TJ$22,TF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Excellence",IF(I7="P","Worlds Team",IF(F7="P","National Team","")))))</f>
        <v>National Team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P","")</f>
        <v/>
      </c>
      <c r="J7" s="8">
        <f>IF(COUNT(AQ7,BT7,CW7)&gt;0,LARGE((AQ7,BT7,CW7),1),0)</f>
        <v>46.8</v>
      </c>
      <c r="K7" s="8" t="str">
        <f>IF(J7=0,"",IF(J7=CW7,$CA$1,IF(J7=BT7,$AX$1,IF(J7=AQ7,$U$1,""))))</f>
        <v>2024 Nationals</v>
      </c>
      <c r="L7" s="8">
        <f>IF(COUNT(AQ7,BT7,CW7)&gt;1,LARGE((AQ7,BT7,CW7),2),0)</f>
        <v>42.1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</v>
      </c>
      <c r="O7" s="8" t="str">
        <f>IF(N7=0,"",IF(N7=CX7,$CA$1,IF(N7=BU7,$AX$1,IF(N7=AR7,$U$1,""))))</f>
        <v>2024 Elite Canada</v>
      </c>
      <c r="P7" s="8">
        <f>IF(MAX(AV7,BY7,DB7)&gt;0,MAX(AV7,BY7,DB7),0)</f>
        <v>51.825000000000003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>IF(SUM(V7,Z7)&gt;0,SUM(V7,Z7),"")</f>
        <v>8.8000000000000007</v>
      </c>
      <c r="AQ7" s="40">
        <f>IF(SUM(U7:V7,X7:Z7,AB7)-W7-AA7&gt;0,SUM(U7:V7,X7:Z7,AB7)-W7-AA7,"")</f>
        <v>42.1</v>
      </c>
      <c r="AR7" s="40">
        <f>IF(SUM(AC7:AD7,AF7)-AE7&gt;0,SUM(AC7:AD7,AF7)-AE7,"")</f>
        <v>27</v>
      </c>
      <c r="AS7" s="40">
        <f>IF(SUM(V7,Z7,AD7)&gt;0,SUM(V7,Z7,AD7),"")</f>
        <v>17.5</v>
      </c>
      <c r="AT7" s="40">
        <f>IF(SUM(AQ7,AR7)&gt;0,SUM(AQ7,AR7),"")</f>
        <v>69.099999999999994</v>
      </c>
      <c r="AU7" s="40">
        <f>IF(SUM(AH7,AL7)&gt;0,SUM(AH7,AL7),"")</f>
        <v>14.4</v>
      </c>
      <c r="AV7" s="40">
        <f>IF(SUM(AG7:AH7,AJ7:AL7,AN7)-SUM(AI7,AM7)&gt;0,SUM(AG7:AH7,AJ7:AL7,AN7)-SUM(AI7,AM7),"")</f>
        <v>50.300000000000004</v>
      </c>
      <c r="AW7" s="40">
        <f>IF(SUM(AQ7,AR7,AV7)&gt;0,SUM(AQ7,AR7,AV7),"")</f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>IF(SUM(AY7,BC7)&gt;0,SUM(AY7,BC7),"")</f>
        <v>12.1</v>
      </c>
      <c r="BT7" s="11">
        <f>IF(SUM(AX7:AY7,BA7:BC7,BE7)-AZ7-BD7&gt;0,SUM(AX7:AY7,BA7:BC7,BE7)-AZ7-BD7,"")</f>
        <v>46.8</v>
      </c>
      <c r="BU7" s="11">
        <f>IF(SUM(BF7:BG7,BI7)-BH7&gt;0,SUM(BF7:BG7,BI7)-BH7,"")</f>
        <v>26.85</v>
      </c>
      <c r="BV7" s="11">
        <f>IF(SUM(AY7,BC7,BG7)&gt;0,SUM(AY7,BC7,BG7),"")</f>
        <v>20.6</v>
      </c>
      <c r="BW7" s="11">
        <f>IF(SUM(BT7,BU7)&gt;0,SUM(BT7,BU7),"")</f>
        <v>73.650000000000006</v>
      </c>
      <c r="BX7" s="11">
        <f>IF(SUM(BK7,BO7)&gt;0,SUM(BK7,BO7),"")</f>
        <v>15.100000000000001</v>
      </c>
      <c r="BY7" s="11">
        <f>IF(SUM(BJ7:BK7,BM7:BO7,BQ7)-SUM(BL7,BP7)&gt;0,SUM(BJ7:BK7,BM7:BO7,BQ7)-SUM(BL7,BP7),"")</f>
        <v>51.825000000000003</v>
      </c>
      <c r="BZ7" s="11">
        <f>IF(SUM(BT7,BU7,BY7)&gt;0,SUM(BT7,BU7,BY7),"")</f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8.8249999999999993</v>
      </c>
      <c r="TL7" s="26">
        <f>IF($CU7="P",CB7,(CB7+AY7)/2)</f>
        <v>3.0999999999999996</v>
      </c>
      <c r="TM7" s="26">
        <f>IF($CU7="P",CC7,(CC7+AZ7)/2)</f>
        <v>0</v>
      </c>
      <c r="TN7" s="26">
        <f>IF($CU7="P",CD7,(CD7+BA7)/2)</f>
        <v>0</v>
      </c>
      <c r="TO7" s="26">
        <f>IF($CU7="P",CE7,(CE7+BB7)/2)</f>
        <v>8.5250000000000004</v>
      </c>
      <c r="TP7" s="26">
        <f>IF($CU7="P",CF7,(CF7+BC7)/2)</f>
        <v>2.95</v>
      </c>
      <c r="TQ7" s="26">
        <f>IF($CU7="P",CG7,(CG7+BD7)/2)</f>
        <v>0</v>
      </c>
      <c r="TR7" s="26">
        <f>IF($CU7="P",CH7,(CH7+BE7)/2)</f>
        <v>0</v>
      </c>
      <c r="TS7" s="26">
        <f>IF($CU7="P",CI7,(CI7+BF7)/2)</f>
        <v>9.1750000000000007</v>
      </c>
      <c r="TT7" s="26">
        <f>IF($CU7="P",CJ7,(CJ7+BG7)/2)</f>
        <v>4.25</v>
      </c>
      <c r="TU7" s="26">
        <f>IF($CU7="P",CK7,(CK7+BH7)/2)</f>
        <v>0</v>
      </c>
      <c r="TV7" s="26">
        <f>IF($CU7="P",CL7,(CL7+BI7)/2)</f>
        <v>0</v>
      </c>
      <c r="TW7" s="26">
        <f>IF($CU7="P",CM7,(CM7+BJ7)/2)</f>
        <v>9.0124999999999993</v>
      </c>
      <c r="TX7" s="26">
        <f>IF($CU7="P",CN7,(CN7+BK7)/2)</f>
        <v>4.2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9.3500000000000014</v>
      </c>
      <c r="UB7" s="26">
        <f>IF($CU7="P",CR7,(CR7+BO7)/2)</f>
        <v>3.35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6.05</v>
      </c>
      <c r="UG7" s="11">
        <f>IF(SUM(TK7:TL7,TN7:TP7,TR7)-TM7-TQ7&gt;0,SUM(TK7:TL7,TN7:TP7,TR7)-TM7-TQ7,"")</f>
        <v>23.4</v>
      </c>
      <c r="UH7" s="11">
        <f>IF(SUM(TS7:TT7,TV7)-TU7&gt;0,SUM(TS7:TT7,TV7)-TU7,"")</f>
        <v>13.425000000000001</v>
      </c>
      <c r="UI7" s="11">
        <f>IF(SUM(TL7,TP7,TT7)&gt;0,SUM(TL7,TP7,TT7),"")</f>
        <v>10.3</v>
      </c>
      <c r="UJ7" s="11">
        <f>IF(SUM(UG7,UH7)&gt;0,SUM(UG7,UH7),"")</f>
        <v>36.825000000000003</v>
      </c>
      <c r="UK7" s="11">
        <f>IF(SUM(TX7,UB7)&gt;0,SUM(TX7,UB7),"")</f>
        <v>7.5500000000000007</v>
      </c>
      <c r="UL7" s="11">
        <f>IF(SUM(TW7:TX7,TZ7:UB7,UD7)-SUM(TY7,UC7)&gt;0,SUM(TW7:TX7,TZ7:UB7,UD7)-SUM(TY7,UC7),"")</f>
        <v>25.912500000000001</v>
      </c>
      <c r="UM7" s="11">
        <f>IF(SUM(UG7,UH7,UL7)&gt;0,SUM(UG7,UH7,UL7),"")</f>
        <v>62.737500000000004</v>
      </c>
    </row>
    <row r="8" spans="1:559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79</v>
      </c>
      <c r="C8" s="4" t="s">
        <v>5</v>
      </c>
      <c r="D8" s="4">
        <v>2002</v>
      </c>
      <c r="E8" s="9">
        <f>SUM(J8:R8)+SUM(J8:N8)*0.0000001+SUM(J8)*0.0000000000001</f>
        <v>165.40001191000474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,AND(QY8&gt;=RF$15,QZ8&gt;=RF$19,QY8&lt;&gt;""),AND(RD8&gt;=RF$15,RE8&gt;=RF$19,RD8&lt;&gt;""),AND(SA8&gt;=SH$15,SB8&gt;=SH$19,SA8&lt;&gt;""),AND(SF8&gt;=SH$15,SG8&gt;=SH$19,SF8&lt;&gt;""),AND(TC8&gt;=TJ$15,TD8&gt;=TJ$19,TC8&lt;&gt;""),AND(TI8&gt;=TJ$15,TJ8&gt;=TJ$19,TI8&lt;&gt;"")),"P","")</f>
        <v>P</v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,AND(QZ8&gt;=RF$19,QZ8&lt;&gt;""),AND(RE8&gt;=RF$19,RE8&lt;&gt;""),AND(SB8&gt;=SH$19,SB8&lt;&gt;""),AND(SG8&gt;=SH$19,SG8&lt;&gt;""),AND(TD8&gt;=TJ$19,TD8&lt;&gt;""),AND(TJ8&gt;=TJ$19,TJ8&lt;&gt;"")),"P","")</f>
        <v>P</v>
      </c>
      <c r="H8" s="36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,AND(RB8&gt;=RF$18,RC8&gt;=RF$22,RB8&lt;&gt;""),AND(SD8&gt;=SH$18,SE8&gt;=SH$22,SD8&lt;&gt;""),AND(TF8&gt;=TJ$18,TG8&gt;=TJ$22,TF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Excellence",IF(I8="P","Worlds Team",IF(F8="P","National Team","")))))</f>
        <v>National Team</v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P","")</f>
        <v/>
      </c>
      <c r="J8" s="8">
        <f>IF(COUNT(AQ8,BT8,CW8)&gt;0,LARGE((AQ8,BT8,CW8),1),0)</f>
        <v>47.1</v>
      </c>
      <c r="K8" s="8" t="str">
        <f>IF(J8=0,"",IF(J8=CW8,$CA$1,IF(J8=BT8,$AX$1,IF(J8=AQ8,$U$1,""))))</f>
        <v>2024 3rd Domestic Trial</v>
      </c>
      <c r="L8" s="8">
        <f>IF(COUNT(AQ8,BT8,CW8)&gt;1,LARGE((AQ8,BT8,CW8),2),0)</f>
        <v>47.099999999999994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24.900000000000002</v>
      </c>
      <c r="O8" s="8" t="str">
        <f>IF(N8=0,"",IF(N8=CX8,$CA$1,IF(N8=BU8,$AX$1,IF(N8=AR8,$U$1,""))))</f>
        <v>2024 Elite Canada</v>
      </c>
      <c r="P8" s="8">
        <f>IF(MAX(AV8,BY8,DB8)&gt;0,MAX(AV8,BY8,DB8),0)</f>
        <v>46.300000000000004</v>
      </c>
      <c r="Q8" s="8" t="str">
        <f>IF(P8=0,"",IF(P8=DB8,$CA$1,IF(P8=BY8,$AX$1,IF(P8=AV8,$U$1,""))))</f>
        <v>2024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>IF(SUM(V8,Z8)&gt;0,SUM(V8,Z8),"")</f>
        <v>9.9</v>
      </c>
      <c r="AQ8" s="40">
        <f>IF(SUM(U8:V8,X8:Z8,AB8)-W8-AA8&gt;0,SUM(U8:V8,X8:Z8,AB8)-W8-AA8,"")</f>
        <v>42.2</v>
      </c>
      <c r="AR8" s="40">
        <f>IF(SUM(AC8:AD8,AF8)-AE8&gt;0,SUM(AC8:AD8,AF8)-AE8,"")</f>
        <v>24.900000000000002</v>
      </c>
      <c r="AS8" s="40">
        <f>IF(SUM(V8,Z8,AD8)&gt;0,SUM(V8,Z8,AD8),"")</f>
        <v>16.399999999999999</v>
      </c>
      <c r="AT8" s="40">
        <f>IF(SUM(AQ8,AR8)&gt;0,SUM(AQ8,AR8),"")</f>
        <v>67.100000000000009</v>
      </c>
      <c r="AU8" s="40">
        <f>IF(SUM(AH8,AL8)&gt;0,SUM(AH8,AL8),"")</f>
        <v>9.1999999999999993</v>
      </c>
      <c r="AV8" s="40">
        <f>IF(SUM(AG8:AH8,AJ8:AL8,AN8)-SUM(AI8,AM8)&gt;0,SUM(AG8:AH8,AJ8:AL8,AN8)-SUM(AI8,AM8),"")</f>
        <v>43.699999999999996</v>
      </c>
      <c r="AW8" s="40">
        <f>IF(SUM(AQ8,AR8,AV8)&gt;0,SUM(AQ8,AR8,AV8),"")</f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47.1</v>
      </c>
      <c r="BU8" s="11">
        <f>IF(SUM(BF8:BG8,BI8)-BH8&gt;0,SUM(BF8:BG8,BI8)-BH8,"")</f>
        <v>24.200000000000003</v>
      </c>
      <c r="BV8" s="11">
        <f>IF(SUM(AY8,BC8,BG8)&gt;0,SUM(AY8,BC8,BG8),"")</f>
        <v>17.5</v>
      </c>
      <c r="BW8" s="11">
        <f>IF(SUM(BT8,BU8)&gt;0,SUM(BT8,BU8),"")</f>
        <v>71.300000000000011</v>
      </c>
      <c r="BX8" s="11">
        <f>IF(SUM(BK8,BO8)&gt;0,SUM(BK8,BO8),"")</f>
        <v>11.8</v>
      </c>
      <c r="BY8" s="11">
        <f>IF(SUM(BJ8:BK8,BM8:BO8,BQ8)-SUM(BL8,BP8)&gt;0,SUM(BJ8:BK8,BM8:BO8,BQ8)-SUM(BL8,BP8),"")</f>
        <v>46</v>
      </c>
      <c r="BZ8" s="11">
        <f>IF(SUM(BT8,BU8,BY8)&gt;0,SUM(BT8,BU8,BY8),"")</f>
        <v>117.30000000000001</v>
      </c>
      <c r="CA8" s="19">
        <v>17.3</v>
      </c>
      <c r="CB8" s="19">
        <v>5.5</v>
      </c>
      <c r="CC8" s="19">
        <v>0.2</v>
      </c>
      <c r="CD8" s="19">
        <v>0</v>
      </c>
      <c r="CE8" s="19">
        <v>17.399999999999999</v>
      </c>
      <c r="CF8" s="19">
        <v>7.3</v>
      </c>
      <c r="CG8" s="19">
        <v>0.2</v>
      </c>
      <c r="CH8" s="19">
        <v>0</v>
      </c>
      <c r="CI8" s="19">
        <v>17.5</v>
      </c>
      <c r="CJ8" s="19">
        <v>5.5</v>
      </c>
      <c r="CK8" s="19">
        <v>0</v>
      </c>
      <c r="CL8" s="19">
        <v>0</v>
      </c>
      <c r="CM8" s="19">
        <v>17.3</v>
      </c>
      <c r="CN8" s="19">
        <v>5.9</v>
      </c>
      <c r="CO8" s="19">
        <v>0</v>
      </c>
      <c r="CP8" s="19">
        <v>0</v>
      </c>
      <c r="CQ8" s="19">
        <v>17.2</v>
      </c>
      <c r="CR8" s="19">
        <v>5.9</v>
      </c>
      <c r="CS8" s="19">
        <v>0</v>
      </c>
      <c r="CT8" s="19">
        <v>0</v>
      </c>
      <c r="CU8" s="27"/>
      <c r="CV8" s="40">
        <f>IF(SUM(CB8,CF8)&gt;0,SUM(CB8,CF8),"")</f>
        <v>12.8</v>
      </c>
      <c r="CW8" s="40">
        <f>IF(SUM(CA8:CB8,CD8:CF8,CH8)-CC8-CG8&gt;0,SUM(CA8:CB8,CD8:CF8,CH8)-CC8-CG8,"")</f>
        <v>47.099999999999994</v>
      </c>
      <c r="CX8" s="40">
        <f>IF(SUM(CI8:CJ8,CL8)-CK8&gt;0,SUM(CI8:CJ8,CL8)-CK8,"")</f>
        <v>23</v>
      </c>
      <c r="CY8" s="40">
        <f>IF(SUM(CB8,CF8,CJ8)&gt;0,SUM(CB8,CF8,CJ8),"")</f>
        <v>18.3</v>
      </c>
      <c r="CZ8" s="40">
        <f>IF(SUM(CW8,CX8)&gt;0,SUM(CW8,CX8),"")</f>
        <v>70.099999999999994</v>
      </c>
      <c r="DA8" s="40">
        <f>IF(SUM(CN8,CR8)&gt;0,SUM(CN8,CR8),"")</f>
        <v>11.8</v>
      </c>
      <c r="DB8" s="40">
        <f>IF(SUM(CM8:CN8,CP8:CR8,CT8)-SUM(CO8,CS8)&gt;0,SUM(CM8:CN8,CP8:CR8,CT8)-SUM(CO8,CS8),"")</f>
        <v>46.300000000000004</v>
      </c>
      <c r="DC8" s="40">
        <f>IF(SUM(CW8,CX8,DB8)&gt;0,SUM(CW8,CX8,DB8),"")</f>
        <v>116.4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17.450000000000003</v>
      </c>
      <c r="TL8" s="26">
        <f>IF($CU8="P",CB8,(CB8+AY8)/2)</f>
        <v>5.8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17.649999999999999</v>
      </c>
      <c r="TP8" s="26">
        <f>IF($CU8="P",CF8,(CF8+BC8)/2)</f>
        <v>6.4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17.899999999999999</v>
      </c>
      <c r="TT8" s="26">
        <f>IF($CU8="P",CJ8,(CJ8+BG8)/2)</f>
        <v>5.7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16.649999999999999</v>
      </c>
      <c r="TX8" s="26">
        <f>IF($CU8="P",CN8,(CN8+BK8)/2)</f>
        <v>5.8000000000000007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17.7</v>
      </c>
      <c r="UB8" s="26">
        <f>IF($CU8="P",CR8,(CR8+BO8)/2)</f>
        <v>6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12.2</v>
      </c>
      <c r="UG8" s="11">
        <f>IF(SUM(TK8:TL8,TN8:TP8,TR8)-TM8-TQ8&gt;0,SUM(TK8:TL8,TN8:TP8,TR8)-TM8-TQ8,"")</f>
        <v>47.1</v>
      </c>
      <c r="UH8" s="11">
        <f>IF(SUM(TS8:TT8,TV8)-TU8&gt;0,SUM(TS8:TT8,TV8)-TU8,"")</f>
        <v>23.599999999999998</v>
      </c>
      <c r="UI8" s="11">
        <f>IF(SUM(TL8,TP8,TT8)&gt;0,SUM(TL8,TP8,TT8),"")</f>
        <v>17.899999999999999</v>
      </c>
      <c r="UJ8" s="11">
        <f>IF(SUM(UG8,UH8)&gt;0,SUM(UG8,UH8),"")</f>
        <v>70.7</v>
      </c>
      <c r="UK8" s="11">
        <f>IF(SUM(TX8,UB8)&gt;0,SUM(TX8,UB8),"")</f>
        <v>11.8</v>
      </c>
      <c r="UL8" s="11">
        <f>IF(SUM(TW8:TX8,TZ8:UB8,UD8)-SUM(TY8,UC8)&gt;0,SUM(TW8:TX8,TZ8:UB8,UD8)-SUM(TY8,UC8),"")</f>
        <v>46.15</v>
      </c>
      <c r="UM8" s="11">
        <f>IF(SUM(UG8,UH8,UL8)&gt;0,SUM(UG8,UH8,UL8),"")</f>
        <v>116.85</v>
      </c>
    </row>
    <row r="9" spans="1:559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147</v>
      </c>
      <c r="C9" s="4" t="s">
        <v>5</v>
      </c>
      <c r="D9" s="4">
        <v>2003</v>
      </c>
      <c r="E9" s="9">
        <f>SUM(J9:R9)+SUM(J9:N9)*0.0000001+SUM(J9)*0.0000000000001</f>
        <v>159.20001104000474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,AND(QY9&gt;=RF$15,QZ9&gt;=RF$19,QY9&lt;&gt;""),AND(RD9&gt;=RF$15,RE9&gt;=RF$19,RD9&lt;&gt;""),AND(SA9&gt;=SH$15,SB9&gt;=SH$19,SA9&lt;&gt;""),AND(SF9&gt;=SH$15,SG9&gt;=SH$19,SF9&lt;&gt;""),AND(TC9&gt;=TJ$15,TD9&gt;=TJ$19,TC9&lt;&gt;""),AND(TI9&gt;=TJ$15,TJ9&gt;=TJ$19,TI9&lt;&gt;"")),"P","")</f>
        <v>P</v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,AND(QZ9&gt;=RF$19,QZ9&lt;&gt;""),AND(RE9&gt;=RF$19,RE9&lt;&gt;""),AND(SB9&gt;=SH$19,SB9&lt;&gt;""),AND(SG9&gt;=SH$19,SG9&lt;&gt;""),AND(TD9&gt;=TJ$19,TD9&lt;&gt;""),AND(TJ9&gt;=TJ$19,TJ9&lt;&gt;"")),"P","")</f>
        <v>P</v>
      </c>
      <c r="H9" s="36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,AND(RB9&gt;=RF$18,RC9&gt;=RF$22,RB9&lt;&gt;""),AND(SD9&gt;=SH$18,SE9&gt;=SH$22,SD9&lt;&gt;""),AND(TF9&gt;=TJ$18,TG9&gt;=TJ$22,TF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Excellence",IF(I9="P","Worlds Team",IF(F9="P","National Team","")))))</f>
        <v>Worlds Team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P","")</f>
        <v>P</v>
      </c>
      <c r="J9" s="8">
        <f>IF(COUNT(AQ9,BT9,CW9)&gt;0,LARGE((AQ9,BT9,CW9),1),0)</f>
        <v>47.4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25.1</v>
      </c>
      <c r="O9" s="8" t="str">
        <f>IF(N9=0,"",IF(N9=CX9,$CA$1,IF(N9=BU9,$AX$1,IF(N9=AR9,$U$1,""))))</f>
        <v>2024 Elite Canada</v>
      </c>
      <c r="P9" s="8">
        <f>IF(MAX(AV9,BY9,DB9)&gt;0,MAX(AV9,BY9,DB9),0)</f>
        <v>48.8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>IF(SUM(V9,Z9)&gt;0,SUM(V9,Z9),"")</f>
        <v>12.4</v>
      </c>
      <c r="AQ9" s="40">
        <f>IF(SUM(U9:V9,X9:Z9,AB9)-W9-AA9&gt;0,SUM(U9:V9,X9:Z9,AB9)-W9-AA9,"")</f>
        <v>47.4</v>
      </c>
      <c r="AR9" s="40">
        <f>IF(SUM(AC9:AD9,AF9)-AE9&gt;0,SUM(AC9:AD9,AF9)-AE9,"")</f>
        <v>25.1</v>
      </c>
      <c r="AS9" s="40">
        <f>IF(SUM(V9,Z9,AD9)&gt;0,SUM(V9,Z9,AD9),"")</f>
        <v>19.3</v>
      </c>
      <c r="AT9" s="40">
        <f>IF(SUM(AQ9,AR9)&gt;0,SUM(AQ9,AR9),"")</f>
        <v>72.5</v>
      </c>
      <c r="AU9" s="40">
        <f>IF(SUM(AH9,AL9)&gt;0,SUM(AH9,AL9),"")</f>
        <v>12.4</v>
      </c>
      <c r="AV9" s="40">
        <f>IF(SUM(AG9:AH9,AJ9:AL9,AN9)-SUM(AI9,AM9)&gt;0,SUM(AG9:AH9,AJ9:AL9,AN9)-SUM(AI9,AM9),"")</f>
        <v>47.8</v>
      </c>
      <c r="AW9" s="40">
        <f>IF(SUM(AQ9,AR9,AV9)&gt;0,SUM(AQ9,AR9,AV9),"")</f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9.3000000000000007</v>
      </c>
      <c r="BT9" s="11">
        <f>IF(SUM(AX9:AY9,BA9:BC9,BE9)-AZ9-BD9&gt;0,SUM(AX9:AY9,BA9:BC9,BE9)-AZ9-BD9,"")</f>
        <v>35.6</v>
      </c>
      <c r="BU9" s="11">
        <f>IF(SUM(BF9:BG9,BI9)-BH9&gt;0,SUM(BF9:BG9,BI9)-BH9,"")</f>
        <v>19.8</v>
      </c>
      <c r="BV9" s="11">
        <f>IF(SUM(AY9,BC9,BG9)&gt;0,SUM(AY9,BC9,BG9),"")</f>
        <v>12.600000000000001</v>
      </c>
      <c r="BW9" s="11">
        <f>IF(SUM(BT9,BU9)&gt;0,SUM(BT9,BU9),"")</f>
        <v>55.400000000000006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55.400000000000006</v>
      </c>
      <c r="CA9" s="19">
        <v>17.399999999999999</v>
      </c>
      <c r="CB9" s="19">
        <v>6.9</v>
      </c>
      <c r="CC9" s="19">
        <v>0</v>
      </c>
      <c r="CD9" s="19">
        <v>0</v>
      </c>
      <c r="CE9" s="19">
        <v>10.4</v>
      </c>
      <c r="CF9" s="19">
        <v>3.2</v>
      </c>
      <c r="CG9" s="19">
        <v>0</v>
      </c>
      <c r="CH9" s="19">
        <v>0</v>
      </c>
      <c r="CI9" s="19">
        <v>16.7</v>
      </c>
      <c r="CJ9" s="19">
        <v>6.9</v>
      </c>
      <c r="CK9" s="19">
        <v>0</v>
      </c>
      <c r="CL9" s="19">
        <v>0</v>
      </c>
      <c r="CM9" s="19">
        <v>18.100000000000001</v>
      </c>
      <c r="CN9" s="19">
        <v>6.9</v>
      </c>
      <c r="CO9" s="19">
        <v>0</v>
      </c>
      <c r="CP9" s="19">
        <v>0</v>
      </c>
      <c r="CQ9" s="19">
        <v>17.3</v>
      </c>
      <c r="CR9" s="19">
        <v>6.5</v>
      </c>
      <c r="CS9" s="19">
        <v>0</v>
      </c>
      <c r="CT9" s="19">
        <v>0</v>
      </c>
      <c r="CU9" s="27"/>
      <c r="CV9" s="40">
        <f>IF(SUM(CB9,CF9)&gt;0,SUM(CB9,CF9),"")</f>
        <v>10.100000000000001</v>
      </c>
      <c r="CW9" s="40">
        <f>IF(SUM(CA9:CB9,CD9:CF9,CH9)-CC9-CG9&gt;0,SUM(CA9:CB9,CD9:CF9,CH9)-CC9-CG9,"")</f>
        <v>37.9</v>
      </c>
      <c r="CX9" s="40">
        <f>IF(SUM(CI9:CJ9,CL9)-CK9&gt;0,SUM(CI9:CJ9,CL9)-CK9,"")</f>
        <v>23.6</v>
      </c>
      <c r="CY9" s="40">
        <f>IF(SUM(CB9,CF9,CJ9)&gt;0,SUM(CB9,CF9,CJ9),"")</f>
        <v>17</v>
      </c>
      <c r="CZ9" s="40">
        <f>IF(SUM(CW9,CX9)&gt;0,SUM(CW9,CX9),"")</f>
        <v>61.5</v>
      </c>
      <c r="DA9" s="40">
        <f>IF(SUM(CN9,CR9)&gt;0,SUM(CN9,CR9),"")</f>
        <v>13.4</v>
      </c>
      <c r="DB9" s="40">
        <f>IF(SUM(CM9:CN9,CP9:CR9,CT9)-SUM(CO9,CS9)&gt;0,SUM(CM9:CN9,CP9:CR9,CT9)-SUM(CO9,CS9),"")</f>
        <v>48.8</v>
      </c>
      <c r="DC9" s="40">
        <f>IF(SUM(CW9,CX9,DB9)&gt;0,SUM(CW9,CX9,DB9),"")</f>
        <v>110.3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16.299999999999997</v>
      </c>
      <c r="TL9" s="26">
        <f>IF($CU9="P",CB9,(CB9+AY9)/2)</f>
        <v>6.3000000000000007</v>
      </c>
      <c r="TM9" s="26">
        <f>IF($CU9="P",CC9,(CC9+AZ9)/2)</f>
        <v>0.1</v>
      </c>
      <c r="TN9" s="26">
        <f>IF($CU9="P",CD9,(CD9+BA9)/2)</f>
        <v>0</v>
      </c>
      <c r="TO9" s="26">
        <f>IF($CU9="P",CE9,(CE9+BB9)/2)</f>
        <v>10.850000000000001</v>
      </c>
      <c r="TP9" s="26">
        <f>IF($CU9="P",CF9,(CF9+BC9)/2)</f>
        <v>3.4000000000000004</v>
      </c>
      <c r="TQ9" s="26">
        <f>IF($CU9="P",CG9,(CG9+BD9)/2)</f>
        <v>0</v>
      </c>
      <c r="TR9" s="26">
        <f>IF($CU9="P",CH9,(CH9+BE9)/2)</f>
        <v>0</v>
      </c>
      <c r="TS9" s="26">
        <f>IF($CU9="P",CI9,(CI9+BF9)/2)</f>
        <v>16.600000000000001</v>
      </c>
      <c r="TT9" s="26">
        <f>IF($CU9="P",CJ9,(CJ9+BG9)/2)</f>
        <v>5.0999999999999996</v>
      </c>
      <c r="TU9" s="26">
        <f>IF($CU9="P",CK9,(CK9+BH9)/2)</f>
        <v>0</v>
      </c>
      <c r="TV9" s="26">
        <f>IF($CU9="P",CL9,(CL9+BI9)/2)</f>
        <v>0</v>
      </c>
      <c r="TW9" s="26">
        <f>IF($CU9="P",CM9,(CM9+BJ9)/2)</f>
        <v>9.0500000000000007</v>
      </c>
      <c r="TX9" s="26">
        <f>IF($CU9="P",CN9,(CN9+BK9)/2)</f>
        <v>3.45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8.65</v>
      </c>
      <c r="UB9" s="26">
        <f>IF($CU9="P",CR9,(CR9+BO9)/2)</f>
        <v>3.25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9.7000000000000011</v>
      </c>
      <c r="UG9" s="11">
        <f>IF(SUM(TK9:TL9,TN9:TP9,TR9)-TM9-TQ9&gt;0,SUM(TK9:TL9,TN9:TP9,TR9)-TM9-TQ9,"")</f>
        <v>36.75</v>
      </c>
      <c r="UH9" s="11">
        <f>IF(SUM(TS9:TT9,TV9)-TU9&gt;0,SUM(TS9:TT9,TV9)-TU9,"")</f>
        <v>21.700000000000003</v>
      </c>
      <c r="UI9" s="11">
        <f>IF(SUM(TL9,TP9,TT9)&gt;0,SUM(TL9,TP9,TT9),"")</f>
        <v>14.8</v>
      </c>
      <c r="UJ9" s="11">
        <f>IF(SUM(UG9,UH9)&gt;0,SUM(UG9,UH9),"")</f>
        <v>58.45</v>
      </c>
      <c r="UK9" s="11">
        <f>IF(SUM(TX9,UB9)&gt;0,SUM(TX9,UB9),"")</f>
        <v>6.7</v>
      </c>
      <c r="UL9" s="11">
        <f>IF(SUM(TW9:TX9,TZ9:UB9,UD9)-SUM(TY9,UC9)&gt;0,SUM(TW9:TX9,TZ9:UB9,UD9)-SUM(TY9,UC9),"")</f>
        <v>24.4</v>
      </c>
      <c r="UM9" s="11">
        <f>IF(SUM(UG9,UH9,UL9)&gt;0,SUM(UG9,UH9,UL9),"")</f>
        <v>82.85</v>
      </c>
    </row>
    <row r="10" spans="1:559" x14ac:dyDescent="0.2">
      <c r="A10" s="4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>7</v>
      </c>
      <c r="B10" s="5" t="s">
        <v>260</v>
      </c>
      <c r="C10" s="4" t="s">
        <v>5</v>
      </c>
      <c r="D10" s="4">
        <v>2008</v>
      </c>
      <c r="E10" s="9">
        <f>SUM(J10:R10)+SUM(J10:N10)*0.0000001+SUM(J10)*0.0000000000001</f>
        <v>159.10001086000432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,AND(QY10&gt;=RF$15,QZ10&gt;=RF$19,QY10&lt;&gt;""),AND(RD10&gt;=RF$15,RE10&gt;=RF$19,RD10&lt;&gt;""),AND(SA10&gt;=SH$15,SB10&gt;=SH$19,SA10&lt;&gt;""),AND(SF10&gt;=SH$15,SG10&gt;=SH$19,SF10&lt;&gt;""),AND(TC10&gt;=TJ$15,TD10&gt;=TJ$19,TC10&lt;&gt;""),AND(TI10&gt;=TJ$15,TJ10&gt;=TJ$19,TI10&lt;&gt;"")),"P","")</f>
        <v>P</v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,AND(QZ10&gt;=RF$19,QZ10&lt;&gt;""),AND(RE10&gt;=RF$19,RE10&lt;&gt;""),AND(SB10&gt;=SH$19,SB10&lt;&gt;""),AND(SG10&gt;=SH$19,SG10&lt;&gt;""),AND(TD10&gt;=TJ$19,TD10&lt;&gt;""),AND(TJ10&gt;=TJ$19,TJ10&lt;&gt;"")),"P","")</f>
        <v>P</v>
      </c>
      <c r="H10" s="36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,AND(RB10&gt;=RF$18,RC10&gt;=RF$22,RB10&lt;&gt;""),AND(SD10&gt;=SH$18,SE10&gt;=SH$22,SD10&lt;&gt;""),AND(TF10&gt;=TJ$18,TG10&gt;=TJ$22,TF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Excellence",IF(I10="P","Worlds Team",IF(F10="P","National Team","")))))</f>
        <v>National Team</v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P","")</f>
        <v/>
      </c>
      <c r="J10" s="8">
        <f>IF(COUNT(AQ10,BT10,CW10)&gt;0,LARGE((AQ10,BT10,CW10),1),0)</f>
        <v>43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41.499999999999993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24.1</v>
      </c>
      <c r="O10" s="8" t="str">
        <f>IF(N10=0,"",IF(N10=CX10,$CA$1,IF(N10=BU10,$AX$1,IF(N10=AR10,$U$1,""))))</f>
        <v>2024 Nationals</v>
      </c>
      <c r="P10" s="8">
        <f>IF(MAX(AV10,BY10,DB10)&gt;0,MAX(AV10,BY10,DB10),0)</f>
        <v>47.300000000000004</v>
      </c>
      <c r="Q10" s="8" t="str">
        <f>IF(P10=0,"",IF(P10=DB10,$CA$1,IF(P10=BY10,$AX$1,IF(P10=AV10,$U$1,""))))</f>
        <v>2024 Nationals</v>
      </c>
      <c r="R10" s="8">
        <f>IF(MAX(DD10:DF10)&gt;0,MAX(DD10:DF10),"")</f>
        <v>3.2000000000000099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14.7</v>
      </c>
      <c r="AY10" s="18">
        <v>5.5</v>
      </c>
      <c r="AZ10" s="18">
        <v>0</v>
      </c>
      <c r="BA10" s="18">
        <v>0.6</v>
      </c>
      <c r="BB10" s="18">
        <v>15.5</v>
      </c>
      <c r="BC10" s="18">
        <v>6.1</v>
      </c>
      <c r="BD10" s="18">
        <v>0</v>
      </c>
      <c r="BE10" s="18">
        <v>0.6</v>
      </c>
      <c r="BF10" s="18">
        <v>16</v>
      </c>
      <c r="BG10" s="18">
        <v>7.5</v>
      </c>
      <c r="BH10" s="18">
        <v>0</v>
      </c>
      <c r="BI10" s="18">
        <v>0.6</v>
      </c>
      <c r="BJ10" s="18">
        <v>15.7</v>
      </c>
      <c r="BK10" s="18">
        <v>6.8</v>
      </c>
      <c r="BL10" s="18">
        <v>0</v>
      </c>
      <c r="BM10" s="18">
        <v>0.6</v>
      </c>
      <c r="BN10" s="18">
        <v>16.100000000000001</v>
      </c>
      <c r="BO10" s="18">
        <v>7.5</v>
      </c>
      <c r="BP10" s="18">
        <v>0</v>
      </c>
      <c r="BQ10" s="18">
        <v>0.6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24.1</v>
      </c>
      <c r="BV10" s="11">
        <f>IF(SUM(AY10,BC10,BG10)&gt;0,SUM(AY10,BC10,BG10),"")</f>
        <v>19.100000000000001</v>
      </c>
      <c r="BW10" s="11">
        <f>IF(SUM(BT10,BU10)&gt;0,SUM(BT10,BU10),"")</f>
        <v>67.099999999999994</v>
      </c>
      <c r="BX10" s="11">
        <f>IF(SUM(BK10,BO10)&gt;0,SUM(BK10,BO10),"")</f>
        <v>14.3</v>
      </c>
      <c r="BY10" s="11">
        <f>IF(SUM(BJ10:BK10,BM10:BO10,BQ10)-SUM(BL10,BP10)&gt;0,SUM(BJ10:BK10,BM10:BO10,BQ10)-SUM(BL10,BP10),"")</f>
        <v>47.300000000000004</v>
      </c>
      <c r="BZ10" s="11">
        <f>IF(SUM(BT10,BU10,BY10)&gt;0,SUM(BT10,BU10,BY10),"")</f>
        <v>114.4</v>
      </c>
      <c r="CA10" s="19">
        <v>15</v>
      </c>
      <c r="CB10" s="19">
        <v>7.2</v>
      </c>
      <c r="CC10" s="19">
        <v>2</v>
      </c>
      <c r="CD10" s="19">
        <v>0.6</v>
      </c>
      <c r="CE10" s="19">
        <v>13.5</v>
      </c>
      <c r="CF10" s="19">
        <v>6.8</v>
      </c>
      <c r="CG10" s="19">
        <v>0.2</v>
      </c>
      <c r="CH10" s="19">
        <v>0.6</v>
      </c>
      <c r="CI10" s="19">
        <v>15.1</v>
      </c>
      <c r="CJ10" s="19">
        <v>8.1999999999999993</v>
      </c>
      <c r="CK10" s="19">
        <v>0</v>
      </c>
      <c r="CL10" s="19">
        <v>0.6</v>
      </c>
      <c r="CM10" s="19">
        <v>15.4</v>
      </c>
      <c r="CN10" s="19">
        <v>7.5</v>
      </c>
      <c r="CO10" s="19">
        <v>0.4</v>
      </c>
      <c r="CP10" s="19">
        <v>0.6</v>
      </c>
      <c r="CQ10" s="19">
        <v>13.8</v>
      </c>
      <c r="CR10" s="19">
        <v>7</v>
      </c>
      <c r="CS10" s="19">
        <v>0</v>
      </c>
      <c r="CT10" s="19">
        <v>0.6</v>
      </c>
      <c r="CU10" s="27"/>
      <c r="CV10" s="40">
        <f>IF(SUM(CB10,CF10)&gt;0,SUM(CB10,CF10),"")</f>
        <v>14</v>
      </c>
      <c r="CW10" s="40">
        <f>IF(SUM(CA10:CB10,CD10:CF10,CH10)-CC10-CG10&gt;0,SUM(CA10:CB10,CD10:CF10,CH10)-CC10-CG10,"")</f>
        <v>41.499999999999993</v>
      </c>
      <c r="CX10" s="40">
        <f>IF(SUM(CI10:CJ10,CL10)-CK10&gt;0,SUM(CI10:CJ10,CL10)-CK10,"")</f>
        <v>23.9</v>
      </c>
      <c r="CY10" s="40">
        <f>IF(SUM(CB10,CF10,CJ10)&gt;0,SUM(CB10,CF10,CJ10),"")</f>
        <v>22.2</v>
      </c>
      <c r="CZ10" s="40">
        <f>IF(SUM(CW10,CX10)&gt;0,SUM(CW10,CX10),"")</f>
        <v>65.399999999999991</v>
      </c>
      <c r="DA10" s="40">
        <f>IF(SUM(CN10,CR10)&gt;0,SUM(CN10,CR10),"")</f>
        <v>14.5</v>
      </c>
      <c r="DB10" s="40">
        <f>IF(SUM(CM10:CN10,CP10:CR10,CT10)-SUM(CO10,CS10)&gt;0,SUM(CM10:CN10,CP10:CR10,CT10)-SUM(CO10,CS10),"")</f>
        <v>44.5</v>
      </c>
      <c r="DC10" s="40">
        <f>IF(SUM(CW10,CX10,DB10)&gt;0,SUM(CW10,CX10,DB10),"")</f>
        <v>109.89999999999999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3.2000000000000099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15.1</v>
      </c>
      <c r="DH10" s="17">
        <v>7.5</v>
      </c>
      <c r="DI10" s="17">
        <v>0</v>
      </c>
      <c r="DJ10" s="17">
        <v>0</v>
      </c>
      <c r="DK10" s="17">
        <v>15.3</v>
      </c>
      <c r="DL10" s="17">
        <v>6.8</v>
      </c>
      <c r="DM10" s="17">
        <v>0</v>
      </c>
      <c r="DN10" s="17">
        <v>0</v>
      </c>
      <c r="DO10" s="17"/>
      <c r="DP10" s="17"/>
      <c r="DQ10" s="17"/>
      <c r="DR10" s="17"/>
      <c r="DS10" s="17">
        <v>15.4</v>
      </c>
      <c r="DT10" s="17">
        <v>6.8</v>
      </c>
      <c r="DU10" s="17">
        <v>0</v>
      </c>
      <c r="DV10" s="17">
        <v>0</v>
      </c>
      <c r="DW10" s="17">
        <v>15.5</v>
      </c>
      <c r="DX10" s="17">
        <v>7.5</v>
      </c>
      <c r="DY10" s="17">
        <v>0</v>
      </c>
      <c r="DZ10" s="17">
        <v>0</v>
      </c>
      <c r="EA10" s="40">
        <f>IF(SUM(DH10,DL10)&gt;0,SUM(DH10,DL10),"")</f>
        <v>14.3</v>
      </c>
      <c r="EB10" s="40">
        <f>IF(SUM(DG10:DH10,DJ10:DL10,DN10)-DI10-DM10&gt;0,SUM(DG10:DH10,DJ10:DL10,DN10)-DI10-DM10,"")</f>
        <v>44.7</v>
      </c>
      <c r="EC10" s="40" t="str">
        <f>IF(SUM(DO10:DP10,DR10)-DQ10&gt;0,SUM(DO10:DP10,DR10)-DQ10,"")</f>
        <v/>
      </c>
      <c r="ED10" s="40">
        <f>IF(SUM(DH10,DL10,DP10)&gt;0,SUM(DH10,DL10,DP10),"")</f>
        <v>14.3</v>
      </c>
      <c r="EE10" s="40">
        <f>IF(SUM(EB10,EC10)&gt;0,SUM(EB10,EC10),"")</f>
        <v>44.7</v>
      </c>
      <c r="EF10" s="40">
        <f>IF(SUM(DT10,DX10)&gt;0,SUM(DT10,DX10),"")</f>
        <v>14.3</v>
      </c>
      <c r="EG10" s="40">
        <f>IF(SUM(DS10:DT10,DV10:DX10,DZ10)-SUM(DU10,DY10)&gt;0,SUM(DS10:DT10,DV10:DX10,DZ10)-SUM(DU10,DY10),"")</f>
        <v>45.2</v>
      </c>
      <c r="EH10" s="40">
        <f>IF(SUM(EB10,EC10,EG10)&gt;0,SUM(EB10,EC10,EG10),"")</f>
        <v>89.9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14.85</v>
      </c>
      <c r="TL10" s="26">
        <f>IF($CU10="P",CB10,(CB10+AY10)/2)</f>
        <v>6.35</v>
      </c>
      <c r="TM10" s="26">
        <f>IF($CU10="P",CC10,(CC10+AZ10)/2)</f>
        <v>1</v>
      </c>
      <c r="TN10" s="26">
        <f>IF($CU10="P",CD10,(CD10+BA10)/2)</f>
        <v>0.6</v>
      </c>
      <c r="TO10" s="26">
        <f>IF($CU10="P",CE10,(CE10+BB10)/2)</f>
        <v>14.5</v>
      </c>
      <c r="TP10" s="26">
        <f>IF($CU10="P",CF10,(CF10+BC10)/2)</f>
        <v>6.4499999999999993</v>
      </c>
      <c r="TQ10" s="26">
        <f>IF($CU10="P",CG10,(CG10+BD10)/2)</f>
        <v>0.1</v>
      </c>
      <c r="TR10" s="26">
        <f>IF($CU10="P",CH10,(CH10+BE10)/2)</f>
        <v>0.6</v>
      </c>
      <c r="TS10" s="26">
        <f>IF($CU10="P",CI10,(CI10+BF10)/2)</f>
        <v>15.55</v>
      </c>
      <c r="TT10" s="26">
        <f>IF($CU10="P",CJ10,(CJ10+BG10)/2)</f>
        <v>7.85</v>
      </c>
      <c r="TU10" s="26">
        <f>IF($CU10="P",CK10,(CK10+BH10)/2)</f>
        <v>0</v>
      </c>
      <c r="TV10" s="26">
        <f>IF($CU10="P",CL10,(CL10+BI10)/2)</f>
        <v>0.6</v>
      </c>
      <c r="TW10" s="26">
        <f>IF($CU10="P",CM10,(CM10+BJ10)/2)</f>
        <v>15.55</v>
      </c>
      <c r="TX10" s="26">
        <f>IF($CU10="P",CN10,(CN10+BK10)/2)</f>
        <v>7.15</v>
      </c>
      <c r="TY10" s="26">
        <f>IF($CU10="P",CO10,(CO10+BL10)/2)</f>
        <v>0.2</v>
      </c>
      <c r="TZ10" s="26">
        <f>IF($CU10="P",CP10,(CP10+BM10)/2)</f>
        <v>0.6</v>
      </c>
      <c r="UA10" s="26">
        <f>IF($CU10="P",CQ10,(CQ10+BN10)/2)</f>
        <v>14.950000000000001</v>
      </c>
      <c r="UB10" s="26">
        <f>IF($CU10="P",CR10,(CR10+BO10)/2)</f>
        <v>7.25</v>
      </c>
      <c r="UC10" s="26">
        <f>IF($CU10="P",CS10,(CS10+BP10)/2)</f>
        <v>0</v>
      </c>
      <c r="UD10" s="26">
        <f>IF($CU10="P",CT10,(CT10+BQ10)/2)</f>
        <v>0.6</v>
      </c>
      <c r="UE10" s="28" t="s">
        <v>53</v>
      </c>
      <c r="UF10" s="11">
        <f>IF(SUM(TL10,TP10)&gt;0,SUM(TL10,TP10),"")</f>
        <v>12.799999999999999</v>
      </c>
      <c r="UG10" s="11">
        <f>IF(SUM(TK10:TL10,TN10:TP10,TR10)-TM10-TQ10&gt;0,SUM(TK10:TL10,TN10:TP10,TR10)-TM10-TQ10,"")</f>
        <v>42.25</v>
      </c>
      <c r="UH10" s="11">
        <f>IF(SUM(TS10:TT10,TV10)-TU10&gt;0,SUM(TS10:TT10,TV10)-TU10,"")</f>
        <v>24</v>
      </c>
      <c r="UI10" s="11">
        <f>IF(SUM(TL10,TP10,TT10)&gt;0,SUM(TL10,TP10,TT10),"")</f>
        <v>20.65</v>
      </c>
      <c r="UJ10" s="11">
        <f>IF(SUM(UG10,UH10)&gt;0,SUM(UG10,UH10),"")</f>
        <v>66.25</v>
      </c>
      <c r="UK10" s="11">
        <f>IF(SUM(TX10,UB10)&gt;0,SUM(TX10,UB10),"")</f>
        <v>14.4</v>
      </c>
      <c r="UL10" s="11">
        <f>IF(SUM(TW10:TX10,TZ10:UB10,UD10)-SUM(TY10,UC10)&gt;0,SUM(TW10:TX10,TZ10:UB10,UD10)-SUM(TY10,UC10),"")</f>
        <v>45.900000000000006</v>
      </c>
      <c r="UM10" s="11">
        <f>IF(SUM(UG10,UH10,UL10)&gt;0,SUM(UG10,UH10,UL10),"")</f>
        <v>112.15</v>
      </c>
    </row>
    <row r="11" spans="1:559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159</v>
      </c>
      <c r="C11" s="4" t="s">
        <v>7</v>
      </c>
      <c r="D11" s="4">
        <v>2006</v>
      </c>
      <c r="E11" s="9">
        <f>SUM(J11:R11)+SUM(J11:N11)*0.0000001+SUM(J11)*0.0000000000001</f>
        <v>155.30001105000443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,AND(QY11&gt;=RF$15,QZ11&gt;=RF$19,QY11&lt;&gt;""),AND(RD11&gt;=RF$15,RE11&gt;=RF$19,RD11&lt;&gt;""),AND(SA11&gt;=SH$15,SB11&gt;=SH$19,SA11&lt;&gt;""),AND(SF11&gt;=SH$15,SG11&gt;=SH$19,SF11&lt;&gt;""),AND(TC11&gt;=TJ$15,TD11&gt;=TJ$19,TC11&lt;&gt;""),AND(TI11&gt;=TJ$15,TJ11&gt;=TJ$19,TI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,AND(QZ11&gt;=RF$19,QZ11&lt;&gt;""),AND(RE11&gt;=RF$19,RE11&lt;&gt;""),AND(SB11&gt;=SH$19,SB11&lt;&gt;""),AND(SG11&gt;=SH$19,SG11&lt;&gt;""),AND(TD11&gt;=TJ$19,TD11&lt;&gt;""),AND(TJ11&gt;=TJ$19,TJ11&lt;&gt;"")),"P","")</f>
        <v/>
      </c>
      <c r="H11" s="36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,AND(RB11&gt;=RF$18,RC11&gt;=RF$22,RB11&lt;&gt;""),AND(SD11&gt;=SH$18,SE11&gt;=SH$22,SD11&lt;&gt;""),AND(TF11&gt;=TJ$18,TG11&gt;=TJ$22,TF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P","")</f>
        <v/>
      </c>
      <c r="J11" s="8">
        <f>IF(COUNT(AQ11,BT11,CW11)&gt;0,LARGE((AQ11,BT11,CW11),1),0)</f>
        <v>44.1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44.1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22.3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44.800000000000004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17.3</v>
      </c>
      <c r="V11" s="19">
        <v>4.8</v>
      </c>
      <c r="W11" s="19">
        <v>0</v>
      </c>
      <c r="X11" s="19">
        <v>0.6</v>
      </c>
      <c r="Y11" s="19">
        <v>15.5</v>
      </c>
      <c r="Z11" s="19">
        <v>5.3</v>
      </c>
      <c r="AA11" s="19">
        <v>0</v>
      </c>
      <c r="AB11" s="19">
        <v>0.6</v>
      </c>
      <c r="AC11" s="19">
        <v>16.399999999999999</v>
      </c>
      <c r="AD11" s="19">
        <v>5.3</v>
      </c>
      <c r="AE11" s="19">
        <v>0</v>
      </c>
      <c r="AF11" s="19">
        <v>0.6</v>
      </c>
      <c r="AG11" s="19">
        <v>17.100000000000001</v>
      </c>
      <c r="AH11" s="19">
        <v>4.5999999999999996</v>
      </c>
      <c r="AI11" s="19">
        <v>0</v>
      </c>
      <c r="AJ11" s="19">
        <v>0.6</v>
      </c>
      <c r="AK11" s="19">
        <v>16.399999999999999</v>
      </c>
      <c r="AL11" s="19">
        <v>5.5</v>
      </c>
      <c r="AM11" s="19">
        <v>0</v>
      </c>
      <c r="AN11" s="19">
        <v>0.6</v>
      </c>
      <c r="AO11" s="27"/>
      <c r="AP11" s="40">
        <f>IF(SUM(V11,Z11)&gt;0,SUM(V11,Z11),"")</f>
        <v>10.1</v>
      </c>
      <c r="AQ11" s="40">
        <f>IF(SUM(U11:V11,X11:Z11,AB11)-W11-AA11&gt;0,SUM(U11:V11,X11:Z11,AB11)-W11-AA11,"")</f>
        <v>44.1</v>
      </c>
      <c r="AR11" s="40">
        <f>IF(SUM(AC11:AD11,AF11)-AE11&gt;0,SUM(AC11:AD11,AF11)-AE11,"")</f>
        <v>22.3</v>
      </c>
      <c r="AS11" s="40">
        <f>IF(SUM(V11,Z11,AD11)&gt;0,SUM(V11,Z11,AD11),"")</f>
        <v>15.399999999999999</v>
      </c>
      <c r="AT11" s="40">
        <f>IF(SUM(AQ11,AR11)&gt;0,SUM(AQ11,AR11),"")</f>
        <v>66.400000000000006</v>
      </c>
      <c r="AU11" s="40">
        <f>IF(SUM(AH11,AL11)&gt;0,SUM(AH11,AL11),"")</f>
        <v>10.1</v>
      </c>
      <c r="AV11" s="40">
        <f>IF(SUM(AG11:AH11,AJ11:AL11,AN11)-SUM(AI11,AM11)&gt;0,SUM(AG11:AH11,AJ11:AL11,AN11)-SUM(AI11,AM11),"")</f>
        <v>44.800000000000004</v>
      </c>
      <c r="AW11" s="40">
        <f>IF(SUM(AQ11,AR11,AV11)&gt;0,SUM(AQ11,AR11,AV11),"")</f>
        <v>111.20000000000002</v>
      </c>
      <c r="AX11" s="18">
        <v>16.399999999999999</v>
      </c>
      <c r="AY11" s="18">
        <v>5</v>
      </c>
      <c r="AZ11" s="18">
        <v>0.2</v>
      </c>
      <c r="BA11" s="18">
        <v>0.6</v>
      </c>
      <c r="BB11" s="18">
        <v>16.2</v>
      </c>
      <c r="BC11" s="18">
        <v>5.5</v>
      </c>
      <c r="BD11" s="18">
        <v>0</v>
      </c>
      <c r="BE11" s="18">
        <v>0.6</v>
      </c>
      <c r="BF11" s="18">
        <v>15.4</v>
      </c>
      <c r="BG11" s="18">
        <v>4.8</v>
      </c>
      <c r="BH11" s="18">
        <v>0.2</v>
      </c>
      <c r="BI11" s="18">
        <v>0.6</v>
      </c>
      <c r="BJ11" s="18">
        <v>16.5</v>
      </c>
      <c r="BK11" s="18">
        <v>5</v>
      </c>
      <c r="BL11" s="18">
        <v>0.2</v>
      </c>
      <c r="BM11" s="18">
        <v>0.6</v>
      </c>
      <c r="BN11" s="18">
        <v>16.5</v>
      </c>
      <c r="BO11" s="18">
        <v>5.5</v>
      </c>
      <c r="BP11" s="18">
        <v>0</v>
      </c>
      <c r="BQ11" s="18">
        <v>0.6</v>
      </c>
      <c r="BR11" s="28"/>
      <c r="BS11" s="11">
        <f>IF(SUM(AY11,BC11)&gt;0,SUM(AY11,BC11),"")</f>
        <v>10.5</v>
      </c>
      <c r="BT11" s="11">
        <f>IF(SUM(AX11:AY11,BA11:BC11,BE11)-AZ11-BD11&gt;0,SUM(AX11:AY11,BA11:BC11,BE11)-AZ11-BD11,"")</f>
        <v>44.1</v>
      </c>
      <c r="BU11" s="11">
        <f>IF(SUM(BF11:BG11,BI11)-BH11&gt;0,SUM(BF11:BG11,BI11)-BH11,"")</f>
        <v>20.6</v>
      </c>
      <c r="BV11" s="11">
        <f>IF(SUM(AY11,BC11,BG11)&gt;0,SUM(AY11,BC11,BG11),"")</f>
        <v>15.3</v>
      </c>
      <c r="BW11" s="11">
        <f>IF(SUM(BT11,BU11)&gt;0,SUM(BT11,BU11),"")</f>
        <v>64.7</v>
      </c>
      <c r="BX11" s="11">
        <f>IF(SUM(BK11,BO11)&gt;0,SUM(BK11,BO11),"")</f>
        <v>10.5</v>
      </c>
      <c r="BY11" s="11">
        <f>IF(SUM(BJ11:BK11,BM11:BO11,BQ11)-SUM(BL11,BP11)&gt;0,SUM(BJ11:BK11,BM11:BO11,BQ11)-SUM(BL11,BP11),"")</f>
        <v>44.5</v>
      </c>
      <c r="BZ11" s="11">
        <f>IF(SUM(BT11,BU11,BY11)&gt;0,SUM(BT11,BU11,BY11),"")</f>
        <v>109.2</v>
      </c>
      <c r="CA11" s="19">
        <v>16.8</v>
      </c>
      <c r="CB11" s="19">
        <v>5</v>
      </c>
      <c r="CC11" s="19">
        <v>0.5</v>
      </c>
      <c r="CD11" s="19">
        <v>0</v>
      </c>
      <c r="CE11" s="19">
        <v>16.7</v>
      </c>
      <c r="CF11" s="19">
        <v>2.6</v>
      </c>
      <c r="CG11" s="19">
        <v>3</v>
      </c>
      <c r="CH11" s="19">
        <v>0</v>
      </c>
      <c r="CI11" s="19">
        <v>16.899999999999999</v>
      </c>
      <c r="CJ11" s="19">
        <v>5.2</v>
      </c>
      <c r="CK11" s="19">
        <v>0</v>
      </c>
      <c r="CL11" s="19">
        <v>0</v>
      </c>
      <c r="CM11" s="19">
        <v>16.5</v>
      </c>
      <c r="CN11" s="19">
        <v>5.2</v>
      </c>
      <c r="CO11" s="19">
        <v>0</v>
      </c>
      <c r="CP11" s="19">
        <v>0</v>
      </c>
      <c r="CQ11" s="19">
        <v>17.100000000000001</v>
      </c>
      <c r="CR11" s="19">
        <v>5</v>
      </c>
      <c r="CS11" s="19">
        <v>0</v>
      </c>
      <c r="CT11" s="19">
        <v>0</v>
      </c>
      <c r="CU11" s="27"/>
      <c r="CV11" s="40">
        <f>IF(SUM(CB11,CF11)&gt;0,SUM(CB11,CF11),"")</f>
        <v>7.6</v>
      </c>
      <c r="CW11" s="40">
        <f>IF(SUM(CA11:CB11,CD11:CF11,CH11)-CC11-CG11&gt;0,SUM(CA11:CB11,CD11:CF11,CH11)-CC11-CG11,"")</f>
        <v>37.6</v>
      </c>
      <c r="CX11" s="40">
        <f>IF(SUM(CI11:CJ11,CL11)-CK11&gt;0,SUM(CI11:CJ11,CL11)-CK11,"")</f>
        <v>22.099999999999998</v>
      </c>
      <c r="CY11" s="40">
        <f>IF(SUM(CB11,CF11,CJ11)&gt;0,SUM(CB11,CF11,CJ11),"")</f>
        <v>12.8</v>
      </c>
      <c r="CZ11" s="40">
        <f>IF(SUM(CW11,CX11)&gt;0,SUM(CW11,CX11),"")</f>
        <v>59.7</v>
      </c>
      <c r="DA11" s="40">
        <f>IF(SUM(CN11,CR11)&gt;0,SUM(CN11,CR11),"")</f>
        <v>10.199999999999999</v>
      </c>
      <c r="DB11" s="40">
        <f>IF(SUM(CM11:CN11,CP11:CR11,CT11)-SUM(CO11,CS11)&gt;0,SUM(CM11:CN11,CP11:CR11,CT11)-SUM(CO11,CS11),"")</f>
        <v>43.8</v>
      </c>
      <c r="DC11" s="40">
        <f>IF(SUM(CW11,CX11,DB11)&gt;0,SUM(CW11,CX11,DB11),"")</f>
        <v>103.5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16.899999999999999</v>
      </c>
      <c r="DH11" s="17">
        <v>5.2</v>
      </c>
      <c r="DI11" s="17">
        <v>0</v>
      </c>
      <c r="DJ11" s="17">
        <v>0</v>
      </c>
      <c r="DK11" s="17">
        <v>16.3</v>
      </c>
      <c r="DL11" s="17">
        <v>5.5</v>
      </c>
      <c r="DM11" s="17">
        <v>0</v>
      </c>
      <c r="DN11" s="17">
        <v>0</v>
      </c>
      <c r="DO11" s="17"/>
      <c r="DP11" s="17"/>
      <c r="DQ11" s="17"/>
      <c r="DR11" s="17"/>
      <c r="DS11" s="17">
        <v>17</v>
      </c>
      <c r="DT11" s="17">
        <v>5.3</v>
      </c>
      <c r="DU11" s="17">
        <v>0</v>
      </c>
      <c r="DV11" s="17">
        <v>0</v>
      </c>
      <c r="DW11" s="17"/>
      <c r="DX11" s="17"/>
      <c r="DY11" s="17"/>
      <c r="DZ11" s="17"/>
      <c r="EA11" s="40">
        <f>IF(SUM(DH11,DL11)&gt;0,SUM(DH11,DL11),"")</f>
        <v>10.7</v>
      </c>
      <c r="EB11" s="40">
        <f>IF(SUM(DG11:DH11,DJ11:DL11,DN11)-DI11-DM11&gt;0,SUM(DG11:DH11,DJ11:DL11,DN11)-DI11-DM11,"")</f>
        <v>43.9</v>
      </c>
      <c r="EC11" s="40" t="str">
        <f>IF(SUM(DO11:DP11,DR11)-DQ11&gt;0,SUM(DO11:DP11,DR11)-DQ11,"")</f>
        <v/>
      </c>
      <c r="ED11" s="40">
        <f>IF(SUM(DH11,DL11,DP11)&gt;0,SUM(DH11,DL11,DP11),"")</f>
        <v>10.7</v>
      </c>
      <c r="EE11" s="40">
        <f>IF(SUM(EB11,EC11)&gt;0,SUM(EB11,EC11),"")</f>
        <v>43.9</v>
      </c>
      <c r="EF11" s="40">
        <f>IF(SUM(DT11,DX11)&gt;0,SUM(DT11,DX11),"")</f>
        <v>5.3</v>
      </c>
      <c r="EG11" s="40">
        <f>IF(SUM(DS11:DT11,DV11:DX11,DZ11)-SUM(DU11,DY11)&gt;0,SUM(DS11:DT11,DV11:DX11,DZ11)-SUM(DU11,DY11),"")</f>
        <v>22.3</v>
      </c>
      <c r="EH11" s="40">
        <f>IF(SUM(EB11,EC11,EG11)&gt;0,SUM(EB11,EC11,EG11),"")</f>
        <v>66.2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16.600000000000001</v>
      </c>
      <c r="TL11" s="26">
        <f>IF($CU11="P",CB11,(CB11+AY11)/2)</f>
        <v>5</v>
      </c>
      <c r="TM11" s="26">
        <f>IF($CU11="P",CC11,(CC11+AZ11)/2)</f>
        <v>0.35</v>
      </c>
      <c r="TN11" s="26">
        <f>IF($CU11="P",CD11,(CD11+BA11)/2)</f>
        <v>0.3</v>
      </c>
      <c r="TO11" s="26">
        <f>IF($CU11="P",CE11,(CE11+BB11)/2)</f>
        <v>16.45</v>
      </c>
      <c r="TP11" s="26">
        <f>IF($CU11="P",CF11,(CF11+BC11)/2)</f>
        <v>4.05</v>
      </c>
      <c r="TQ11" s="26">
        <f>IF($CU11="P",CG11,(CG11+BD11)/2)</f>
        <v>1.5</v>
      </c>
      <c r="TR11" s="26">
        <f>IF($CU11="P",CH11,(CH11+BE11)/2)</f>
        <v>0.3</v>
      </c>
      <c r="TS11" s="26">
        <f>IF($CU11="P",CI11,(CI11+BF11)/2)</f>
        <v>16.149999999999999</v>
      </c>
      <c r="TT11" s="26">
        <f>IF($CU11="P",CJ11,(CJ11+BG11)/2)</f>
        <v>5</v>
      </c>
      <c r="TU11" s="26">
        <f>IF($CU11="P",CK11,(CK11+BH11)/2)</f>
        <v>0.1</v>
      </c>
      <c r="TV11" s="26">
        <f>IF($CU11="P",CL11,(CL11+BI11)/2)</f>
        <v>0.3</v>
      </c>
      <c r="TW11" s="26">
        <f>IF($CU11="P",CM11,(CM11+BJ11)/2)</f>
        <v>16.5</v>
      </c>
      <c r="TX11" s="26">
        <f>IF($CU11="P",CN11,(CN11+BK11)/2)</f>
        <v>5.0999999999999996</v>
      </c>
      <c r="TY11" s="26">
        <f>IF($CU11="P",CO11,(CO11+BL11)/2)</f>
        <v>0.1</v>
      </c>
      <c r="TZ11" s="26">
        <f>IF($CU11="P",CP11,(CP11+BM11)/2)</f>
        <v>0.3</v>
      </c>
      <c r="UA11" s="26">
        <f>IF($CU11="P",CQ11,(CQ11+BN11)/2)</f>
        <v>16.8</v>
      </c>
      <c r="UB11" s="26">
        <f>IF($CU11="P",CR11,(CR11+BO11)/2)</f>
        <v>5.25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9.0500000000000007</v>
      </c>
      <c r="UG11" s="11">
        <f>IF(SUM(TK11:TL11,TN11:TP11,TR11)-TM11-TQ11&gt;0,SUM(TK11:TL11,TN11:TP11,TR11)-TM11-TQ11,"")</f>
        <v>40.849999999999994</v>
      </c>
      <c r="UH11" s="11">
        <f>IF(SUM(TS11:TT11,TV11)-TU11&gt;0,SUM(TS11:TT11,TV11)-TU11,"")</f>
        <v>21.349999999999998</v>
      </c>
      <c r="UI11" s="11">
        <f>IF(SUM(TL11,TP11,TT11)&gt;0,SUM(TL11,TP11,TT11),"")</f>
        <v>14.05</v>
      </c>
      <c r="UJ11" s="11">
        <f>IF(SUM(UG11,UH11)&gt;0,SUM(UG11,UH11),"")</f>
        <v>62.199999999999989</v>
      </c>
      <c r="UK11" s="11">
        <f>IF(SUM(TX11,UB11)&gt;0,SUM(TX11,UB11),"")</f>
        <v>10.35</v>
      </c>
      <c r="UL11" s="11">
        <f>IF(SUM(TW11:TX11,TZ11:UB11,UD11)-SUM(TY11,UC11)&gt;0,SUM(TW11:TX11,TZ11:UB11,UD11)-SUM(TY11,UC11),"")</f>
        <v>44.15</v>
      </c>
      <c r="UM11" s="11">
        <f>IF(SUM(UG11,UH11,UL11)&gt;0,SUM(UG11,UH11,UL11),"")</f>
        <v>106.35</v>
      </c>
    </row>
    <row r="12" spans="1:559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82</v>
      </c>
      <c r="C12" s="4" t="s">
        <v>5</v>
      </c>
      <c r="D12" s="4">
        <v>2003</v>
      </c>
      <c r="E12" s="9">
        <f>SUM(J12:R12)+SUM(J12:N12)*0.0000001+SUM(J12)*0.0000000000001</f>
        <v>151.60001001000444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,AND(QY12&gt;=RF$15,QZ12&gt;=RF$19,QY12&lt;&gt;""),AND(RD12&gt;=RF$15,RE12&gt;=RF$19,RD12&lt;&gt;""),AND(SA12&gt;=SH$15,SB12&gt;=SH$19,SA12&lt;&gt;""),AND(SF12&gt;=SH$15,SG12&gt;=SH$19,SF12&lt;&gt;""),AND(TC12&gt;=TJ$15,TD12&gt;=TJ$19,TC12&lt;&gt;""),AND(TI12&gt;=TJ$15,TJ12&gt;=TJ$19,TI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,AND(QZ12&gt;=RF$19,QZ12&lt;&gt;""),AND(RE12&gt;=RF$19,RE12&lt;&gt;""),AND(SB12&gt;=SH$19,SB12&lt;&gt;""),AND(SG12&gt;=SH$19,SG12&lt;&gt;""),AND(TD12&gt;=TJ$19,TD12&lt;&gt;""),AND(TJ12&gt;=TJ$19,TJ12&lt;&gt;"")),"P","")</f>
        <v/>
      </c>
      <c r="H12" s="36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,AND(RB12&gt;=RF$18,RC12&gt;=RF$22,RB12&lt;&gt;""),AND(SD12&gt;=SH$18,SE12&gt;=SH$22,SD12&lt;&gt;""),AND(TF12&gt;=TJ$18,TG12&gt;=TJ$22,TF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,AND(RB12&gt;=RF$17,RC12&gt;=RF$21,RB12&lt;&gt;""),AND(SD12&gt;=SH$17,SE12&gt;=SH$21,SD12&lt;&gt;""),AND(TF12&gt;=TJ$17,TG12&gt;=TJ$21,TF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,AND(RB12&gt;=RF$16,RC12&gt;=RF$20,RB12&lt;&gt;""),AND(SD12&gt;=SH$16,SE12&gt;=SH$20,SD12&lt;&gt;""),AND(TF12&gt;=TJ$16,TG12&gt;=TJ$20,TF12&lt;&gt;"")),"P","")</f>
        <v/>
      </c>
      <c r="J12" s="8">
        <f>IF(COUNT(AQ12,BT12,CW12)&gt;0,LARGE((AQ12,BT12,CW12),1),0)</f>
        <v>44.2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34.200000000000003</v>
      </c>
      <c r="M12" s="8" t="str">
        <f>IF(K12=0,"",IF(AND(L12=J12,L12=AQ12,K12=BT12),$U$1,IF(AND(L12=J12,L12=AQ12,L12=CW12),$U$1,IF(AND(L12=J12,L12=CW12,L12=BT12),$AX$1,IF(L12=CW12,$CA$1,IF(L12=BT12,$AX$1,IF(L12=AQ12,$U$1,"")))))))</f>
        <v>2024 Nationals</v>
      </c>
      <c r="N12" s="8">
        <f>IF(COUNT(AR12,BU12,CX12)&gt;0,LARGE((AR12,BU12,CX12),1),0)</f>
        <v>21.7</v>
      </c>
      <c r="O12" s="8" t="str">
        <f>IF(N12=0,"",IF(N12=CX12,$CA$1,IF(N12=BU12,$AX$1,IF(N12=AR12,$U$1,""))))</f>
        <v>2024 Nationals</v>
      </c>
      <c r="P12" s="8">
        <f>IF(MAX(AV12,BY12,DB12)&gt;0,MAX(AV12,BY12,DB12),0)</f>
        <v>42.8</v>
      </c>
      <c r="Q12" s="8" t="str">
        <f>IF(P12=0,"",IF(P12=DB12,$CA$1,IF(P12=BY12,$AX$1,IF(P12=AV12,$U$1,""))))</f>
        <v>2024 Elite Canada</v>
      </c>
      <c r="R12" s="8">
        <f>IF(MAX(DD12:DF12)&gt;0,MAX(DD12:DF12),"")</f>
        <v>8.6999999999999957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2024 Coimbra Gym Fest (July 7)</v>
      </c>
      <c r="U12" s="19">
        <v>16.8</v>
      </c>
      <c r="V12" s="19">
        <v>5.3</v>
      </c>
      <c r="W12" s="19">
        <v>0.2</v>
      </c>
      <c r="X12" s="19">
        <v>0</v>
      </c>
      <c r="Y12" s="19">
        <v>17.3</v>
      </c>
      <c r="Z12" s="19">
        <v>5</v>
      </c>
      <c r="AA12" s="19">
        <v>0</v>
      </c>
      <c r="AB12" s="19">
        <v>0</v>
      </c>
      <c r="AC12" s="19">
        <v>15.8</v>
      </c>
      <c r="AD12" s="19">
        <v>5.3</v>
      </c>
      <c r="AE12" s="19">
        <v>0.4</v>
      </c>
      <c r="AF12" s="19">
        <v>0</v>
      </c>
      <c r="AG12" s="19">
        <v>14.8</v>
      </c>
      <c r="AH12" s="19">
        <v>6.1</v>
      </c>
      <c r="AI12" s="19">
        <v>0.4</v>
      </c>
      <c r="AJ12" s="19">
        <v>0</v>
      </c>
      <c r="AK12" s="19">
        <v>16.5</v>
      </c>
      <c r="AL12" s="19">
        <v>5.8</v>
      </c>
      <c r="AM12" s="19">
        <v>0</v>
      </c>
      <c r="AN12" s="19">
        <v>0</v>
      </c>
      <c r="AO12" s="27"/>
      <c r="AP12" s="40">
        <f>IF(SUM(V12,Z12)&gt;0,SUM(V12,Z12),"")</f>
        <v>10.3</v>
      </c>
      <c r="AQ12" s="40">
        <f>IF(SUM(U12:V12,X12:Z12,AB12)-W12-AA12&gt;0,SUM(U12:V12,X12:Z12,AB12)-W12-AA12,"")</f>
        <v>44.2</v>
      </c>
      <c r="AR12" s="40">
        <f>IF(SUM(AC12:AD12,AF12)-AE12&gt;0,SUM(AC12:AD12,AF12)-AE12,"")</f>
        <v>20.700000000000003</v>
      </c>
      <c r="AS12" s="40">
        <f>IF(SUM(V12,Z12,AD12)&gt;0,SUM(V12,Z12,AD12),"")</f>
        <v>15.600000000000001</v>
      </c>
      <c r="AT12" s="40">
        <f>IF(SUM(AQ12,AR12)&gt;0,SUM(AQ12,AR12),"")</f>
        <v>64.900000000000006</v>
      </c>
      <c r="AU12" s="40">
        <f>IF(SUM(AH12,AL12)&gt;0,SUM(AH12,AL12),"")</f>
        <v>11.899999999999999</v>
      </c>
      <c r="AV12" s="40">
        <f>IF(SUM(AG12:AH12,AJ12:AL12,AN12)-SUM(AI12,AM12)&gt;0,SUM(AG12:AH12,AJ12:AL12,AN12)-SUM(AI12,AM12),"")</f>
        <v>42.8</v>
      </c>
      <c r="AW12" s="40">
        <f>IF(SUM(AQ12,AR12,AV12)&gt;0,SUM(AQ12,AR12,AV12),"")</f>
        <v>107.7</v>
      </c>
      <c r="AX12" s="18">
        <v>15.8</v>
      </c>
      <c r="AY12" s="18">
        <v>4.9000000000000004</v>
      </c>
      <c r="AZ12" s="18">
        <v>4.5999999999999996</v>
      </c>
      <c r="BA12" s="18">
        <v>0</v>
      </c>
      <c r="BB12" s="18">
        <v>14.4</v>
      </c>
      <c r="BC12" s="18">
        <v>8.1</v>
      </c>
      <c r="BD12" s="18">
        <v>4.4000000000000004</v>
      </c>
      <c r="BE12" s="18">
        <v>0</v>
      </c>
      <c r="BF12" s="18">
        <v>16.7</v>
      </c>
      <c r="BG12" s="18">
        <v>5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13</v>
      </c>
      <c r="BT12" s="11">
        <f>IF(SUM(AX12:AY12,BA12:BC12,BE12)-AZ12-BD12&gt;0,SUM(AX12:AY12,BA12:BC12,BE12)-AZ12-BD12,"")</f>
        <v>34.200000000000003</v>
      </c>
      <c r="BU12" s="11">
        <f>IF(SUM(BF12:BG12,BI12)-BH12&gt;0,SUM(BF12:BG12,BI12)-BH12,"")</f>
        <v>21.7</v>
      </c>
      <c r="BV12" s="11">
        <f>IF(SUM(AY12,BC12,BG12)&gt;0,SUM(AY12,BC12,BG12),"")</f>
        <v>18</v>
      </c>
      <c r="BW12" s="11">
        <f>IF(SUM(BT12,BU12)&gt;0,SUM(BT12,BU12),"")</f>
        <v>55.900000000000006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55.900000000000006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1">
        <f>IF(MAX(EB12,FD12,GF12,HH12,IJ12,JL12,KN12,LP12,MR12,NT12,OV12,PX12,QZ12,SB12,TD12)-IF(L12="",0,L12)&gt;0.001,MAX(EB12,FD12,GF12,HH12,IJ12,JL12,KN12,LP12,MR12,NT12,OV12,PX12,QZ12,SB12,TD12)-IF(L12="",0,L12),"")</f>
        <v>8.6999999999999957</v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>
        <f>IF(MAX(EG12,FI12,GK12,HM12,IO12,JQ12,KS12,LU12,MW12,NY12,PA12,QC12,RE12,SG12,TI12)-IF(P12="",0,P12)&gt;0.001,MAX(EG12,FI12,GK12,HM12,IO12,JQ12,KS12,LU12,MW12,NY12,PA12,QC12,RE12,SG12,TI12)-IF(P12="",0,P12),"")</f>
        <v>3.2000000000000028</v>
      </c>
      <c r="DG12" s="17">
        <v>15.6</v>
      </c>
      <c r="DH12" s="17">
        <v>5.5</v>
      </c>
      <c r="DI12" s="17">
        <v>0</v>
      </c>
      <c r="DJ12" s="17">
        <v>0</v>
      </c>
      <c r="DK12" s="17">
        <v>14.5</v>
      </c>
      <c r="DL12" s="17">
        <v>7.3</v>
      </c>
      <c r="DM12" s="17">
        <v>0</v>
      </c>
      <c r="DN12" s="17">
        <v>0</v>
      </c>
      <c r="DO12" s="17"/>
      <c r="DP12" s="17"/>
      <c r="DQ12" s="17"/>
      <c r="DR12" s="17"/>
      <c r="DS12" s="17">
        <v>14.9</v>
      </c>
      <c r="DT12" s="17">
        <v>7.7</v>
      </c>
      <c r="DU12" s="17">
        <v>0</v>
      </c>
      <c r="DV12" s="17">
        <v>0</v>
      </c>
      <c r="DW12" s="17">
        <v>17</v>
      </c>
      <c r="DX12" s="17">
        <v>6.4</v>
      </c>
      <c r="DY12" s="17">
        <v>0</v>
      </c>
      <c r="DZ12" s="17">
        <v>0</v>
      </c>
      <c r="EA12" s="40">
        <f>IF(SUM(DH12,DL12)&gt;0,SUM(DH12,DL12),"")</f>
        <v>12.8</v>
      </c>
      <c r="EB12" s="40">
        <f>IF(SUM(DG12:DH12,DJ12:DL12,DN12)-DI12-DM12&gt;0,SUM(DG12:DH12,DJ12:DL12,DN12)-DI12-DM12,"")</f>
        <v>42.9</v>
      </c>
      <c r="EC12" s="40" t="str">
        <f>IF(SUM(DO12:DP12,DR12)-DQ12&gt;0,SUM(DO12:DP12,DR12)-DQ12,"")</f>
        <v/>
      </c>
      <c r="ED12" s="40">
        <f>IF(SUM(DH12,DL12,DP12)&gt;0,SUM(DH12,DL12,DP12),"")</f>
        <v>12.8</v>
      </c>
      <c r="EE12" s="40">
        <f>IF(SUM(EB12,EC12)&gt;0,SUM(EB12,EC12),"")</f>
        <v>42.9</v>
      </c>
      <c r="EF12" s="40">
        <f>IF(SUM(DT12,DX12)&gt;0,SUM(DT12,DX12),"")</f>
        <v>14.100000000000001</v>
      </c>
      <c r="EG12" s="40">
        <f>IF(SUM(DS12:DT12,DV12:DX12,DZ12)-SUM(DU12,DY12)&gt;0,SUM(DS12:DT12,DV12:DX12,DZ12)-SUM(DU12,DY12),"")</f>
        <v>46</v>
      </c>
      <c r="EH12" s="40">
        <f>IF(SUM(EB12,EC12,EG12)&gt;0,SUM(EB12,EC12,EG12),"")</f>
        <v>88.9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7.9</v>
      </c>
      <c r="TL12" s="26">
        <f>IF($CU12="P",CB12,(CB12+AY12)/2)</f>
        <v>2.4500000000000002</v>
      </c>
      <c r="TM12" s="26">
        <f>IF($CU12="P",CC12,(CC12+AZ12)/2)</f>
        <v>2.2999999999999998</v>
      </c>
      <c r="TN12" s="26">
        <f>IF($CU12="P",CD12,(CD12+BA12)/2)</f>
        <v>0</v>
      </c>
      <c r="TO12" s="26">
        <f>IF($CU12="P",CE12,(CE12+BB12)/2)</f>
        <v>7.2</v>
      </c>
      <c r="TP12" s="26">
        <f>IF($CU12="P",CF12,(CF12+BC12)/2)</f>
        <v>4.05</v>
      </c>
      <c r="TQ12" s="26">
        <f>IF($CU12="P",CG12,(CG12+BD12)/2)</f>
        <v>2.2000000000000002</v>
      </c>
      <c r="TR12" s="26">
        <f>IF($CU12="P",CH12,(CH12+BE12)/2)</f>
        <v>0</v>
      </c>
      <c r="TS12" s="26">
        <f>IF($CU12="P",CI12,(CI12+BF12)/2)</f>
        <v>8.35</v>
      </c>
      <c r="TT12" s="26">
        <f>IF($CU12="P",CJ12,(CJ12+BG12)/2)</f>
        <v>2.5</v>
      </c>
      <c r="TU12" s="26">
        <f>IF($CU12="P",CK12,(CK12+BH12)/2)</f>
        <v>0</v>
      </c>
      <c r="TV12" s="26">
        <f>IF($CU12="P",CL12,(CL12+BI12)/2)</f>
        <v>0</v>
      </c>
      <c r="TW12" s="26">
        <f>IF($CU12="P",CM12,(CM12+BJ12)/2)</f>
        <v>0</v>
      </c>
      <c r="TX12" s="26">
        <f>IF($CU12="P",CN12,(CN12+BK12)/2)</f>
        <v>0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0</v>
      </c>
      <c r="UB12" s="26">
        <f>IF($CU12="P",CR12,(CR12+BO12)/2)</f>
        <v>0</v>
      </c>
      <c r="UC12" s="26">
        <f>IF($CU12="P",CS12,(CS12+BP12)/2)</f>
        <v>0</v>
      </c>
      <c r="UD12" s="26">
        <f>IF($CU12="P",CT12,(CT12+BQ12)/2)</f>
        <v>0</v>
      </c>
      <c r="UE12" s="28" t="s">
        <v>53</v>
      </c>
      <c r="UF12" s="11">
        <f>IF(SUM(TL12,TP12)&gt;0,SUM(TL12,TP12),"")</f>
        <v>6.5</v>
      </c>
      <c r="UG12" s="11">
        <f>IF(SUM(TK12:TL12,TN12:TP12,TR12)-TM12-TQ12&gt;0,SUM(TK12:TL12,TN12:TP12,TR12)-TM12-TQ12,"")</f>
        <v>17.100000000000001</v>
      </c>
      <c r="UH12" s="11">
        <f>IF(SUM(TS12:TT12,TV12)-TU12&gt;0,SUM(TS12:TT12,TV12)-TU12,"")</f>
        <v>10.85</v>
      </c>
      <c r="UI12" s="11">
        <f>IF(SUM(TL12,TP12,TT12)&gt;0,SUM(TL12,TP12,TT12),"")</f>
        <v>9</v>
      </c>
      <c r="UJ12" s="11">
        <f>IF(SUM(UG12,UH12)&gt;0,SUM(UG12,UH12),"")</f>
        <v>27.950000000000003</v>
      </c>
      <c r="UK12" s="11" t="str">
        <f>IF(SUM(TX12,UB12)&gt;0,SUM(TX12,UB12),"")</f>
        <v/>
      </c>
      <c r="UL12" s="11" t="str">
        <f>IF(SUM(TW12:TX12,TZ12:UB12,UD12)-SUM(TY12,UC12)&gt;0,SUM(TW12:TX12,TZ12:UB12,UD12)-SUM(TY12,UC12),"")</f>
        <v/>
      </c>
      <c r="UM12" s="11">
        <f>IF(SUM(UG12,UH12,UL12)&gt;0,SUM(UG12,UH12,UL12),"")</f>
        <v>27.950000000000003</v>
      </c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R14" s="10"/>
      <c r="S14" s="10"/>
      <c r="T14" s="10"/>
      <c r="QY14" s="36"/>
      <c r="RG14"/>
      <c r="SA14" s="36"/>
      <c r="SB14" s="36"/>
      <c r="SC14" s="36"/>
      <c r="SD14" s="36"/>
      <c r="SE14" s="36"/>
      <c r="SF14" s="36"/>
      <c r="SG14" s="36"/>
      <c r="SH14" s="36"/>
      <c r="TC14" s="36"/>
      <c r="TD14" s="36"/>
      <c r="TE14" s="36"/>
      <c r="TF14" s="36"/>
      <c r="TG14" s="36"/>
      <c r="TH14" s="36"/>
      <c r="TI14" s="36"/>
      <c r="TJ14" s="36"/>
    </row>
    <row r="15" spans="1:559" ht="17" x14ac:dyDescent="0.2">
      <c r="B15" s="23" t="s">
        <v>51</v>
      </c>
      <c r="R15" s="10"/>
      <c r="S15" s="10"/>
      <c r="T15" s="10"/>
      <c r="AP15" s="4"/>
      <c r="AW15" s="42">
        <v>11.4</v>
      </c>
      <c r="BS15" s="4"/>
      <c r="BZ15" s="42">
        <v>11.4</v>
      </c>
      <c r="CV15" s="4"/>
      <c r="DC15" s="42">
        <v>11.4</v>
      </c>
      <c r="EA15" s="4"/>
      <c r="EH15" s="42">
        <v>11.4</v>
      </c>
      <c r="FC15" s="4"/>
      <c r="FJ15" s="42">
        <v>11.4</v>
      </c>
      <c r="GE15" s="4"/>
      <c r="GL15" s="42">
        <v>11.4</v>
      </c>
      <c r="HG15" s="4"/>
      <c r="HN15" s="42">
        <v>11.4</v>
      </c>
      <c r="II15" s="4"/>
      <c r="IP15" s="42">
        <v>11.4</v>
      </c>
      <c r="JK15" s="4"/>
      <c r="JR15" s="42">
        <v>11.4</v>
      </c>
      <c r="KM15" s="4"/>
      <c r="KT15" s="42">
        <v>11.4</v>
      </c>
      <c r="LO15" s="4"/>
      <c r="LV15" s="42">
        <v>11.4</v>
      </c>
      <c r="MQ15" s="4"/>
      <c r="MX15" s="42">
        <v>11.4</v>
      </c>
      <c r="NS15" s="4"/>
      <c r="NZ15" s="42">
        <v>11.4</v>
      </c>
      <c r="OU15" s="4"/>
      <c r="PB15" s="42">
        <v>11.4</v>
      </c>
      <c r="PW15" s="4"/>
      <c r="QD15" s="42">
        <v>11.4</v>
      </c>
      <c r="QY15" s="4"/>
      <c r="RF15" s="42">
        <v>11.4</v>
      </c>
      <c r="RG15"/>
      <c r="SA15" s="4"/>
      <c r="SB15" s="36"/>
      <c r="SC15" s="36"/>
      <c r="SD15" s="36"/>
      <c r="SE15" s="36"/>
      <c r="SF15" s="36"/>
      <c r="SG15" s="36"/>
      <c r="SH15" s="42">
        <v>11.4</v>
      </c>
      <c r="TC15" s="4"/>
      <c r="TD15" s="36"/>
      <c r="TE15" s="36"/>
      <c r="TF15" s="36"/>
      <c r="TG15" s="36"/>
      <c r="TH15" s="36"/>
      <c r="TI15" s="36"/>
      <c r="TJ15" s="42">
        <v>11.4</v>
      </c>
    </row>
    <row r="16" spans="1:559" ht="17" x14ac:dyDescent="0.2">
      <c r="B16" s="30" t="s">
        <v>50</v>
      </c>
      <c r="R16" s="10"/>
      <c r="S16" s="10"/>
      <c r="T16" s="10"/>
      <c r="AP16" s="4"/>
      <c r="AW16" s="52">
        <v>17.7</v>
      </c>
      <c r="BS16" s="4"/>
      <c r="BZ16" s="52">
        <v>17.7</v>
      </c>
      <c r="CV16" s="4"/>
      <c r="DC16" s="52">
        <v>17.7</v>
      </c>
      <c r="EA16" s="4"/>
      <c r="EH16" s="52">
        <v>17.7</v>
      </c>
      <c r="FC16" s="4"/>
      <c r="FJ16" s="52">
        <v>17.7</v>
      </c>
      <c r="GE16" s="4"/>
      <c r="GL16" s="52">
        <v>17.7</v>
      </c>
      <c r="HG16" s="4"/>
      <c r="HN16" s="52">
        <v>17.7</v>
      </c>
      <c r="II16" s="4"/>
      <c r="IP16" s="52">
        <v>17.7</v>
      </c>
      <c r="JK16" s="4"/>
      <c r="JR16" s="52">
        <v>17.7</v>
      </c>
      <c r="KM16" s="4"/>
      <c r="KT16" s="52">
        <v>17.7</v>
      </c>
      <c r="LO16" s="4"/>
      <c r="LV16" s="52">
        <v>17.7</v>
      </c>
      <c r="MQ16" s="4"/>
      <c r="MX16" s="52">
        <v>17.7</v>
      </c>
      <c r="NS16" s="4"/>
      <c r="NZ16" s="52">
        <v>17.7</v>
      </c>
      <c r="OU16" s="4"/>
      <c r="PB16" s="52">
        <v>17.7</v>
      </c>
      <c r="PW16" s="4"/>
      <c r="QD16" s="52">
        <v>17.7</v>
      </c>
      <c r="QY16" s="4"/>
      <c r="RF16" s="52">
        <v>17.7</v>
      </c>
      <c r="RG16"/>
      <c r="SA16" s="4"/>
      <c r="SB16" s="36"/>
      <c r="SC16" s="36"/>
      <c r="SD16" s="36"/>
      <c r="SE16" s="36"/>
      <c r="SF16" s="36"/>
      <c r="SG16" s="36"/>
      <c r="SH16" s="52">
        <v>17.7</v>
      </c>
      <c r="TC16" s="4"/>
      <c r="TD16" s="36"/>
      <c r="TE16" s="36"/>
      <c r="TF16" s="36"/>
      <c r="TG16" s="36"/>
      <c r="TH16" s="36"/>
      <c r="TI16" s="36"/>
      <c r="TJ16" s="52">
        <v>17.7</v>
      </c>
    </row>
    <row r="17" spans="1:530" ht="17" x14ac:dyDescent="0.2">
      <c r="A17" s="5"/>
      <c r="B17" s="31" t="s">
        <v>63</v>
      </c>
      <c r="C17" s="20"/>
      <c r="R17" s="10"/>
      <c r="S17" s="10"/>
      <c r="T17" s="10"/>
      <c r="AP17" s="4"/>
      <c r="AW17" s="44">
        <v>20.7</v>
      </c>
      <c r="BS17" s="4"/>
      <c r="BZ17" s="44">
        <v>20.7</v>
      </c>
      <c r="CV17" s="4"/>
      <c r="DC17" s="44">
        <v>20.7</v>
      </c>
      <c r="EA17" s="4"/>
      <c r="EH17" s="44">
        <v>20.7</v>
      </c>
      <c r="FC17" s="4"/>
      <c r="FJ17" s="44">
        <v>20.7</v>
      </c>
      <c r="GE17" s="4"/>
      <c r="GL17" s="44">
        <v>20.7</v>
      </c>
      <c r="HG17" s="4"/>
      <c r="HN17" s="44">
        <v>20.7</v>
      </c>
      <c r="II17" s="4"/>
      <c r="IP17" s="44">
        <v>20.7</v>
      </c>
      <c r="JK17" s="4"/>
      <c r="JR17" s="44">
        <v>20.7</v>
      </c>
      <c r="KM17" s="4"/>
      <c r="KT17" s="44">
        <v>20.7</v>
      </c>
      <c r="LO17" s="4"/>
      <c r="LV17" s="44">
        <v>20.7</v>
      </c>
      <c r="MQ17" s="4"/>
      <c r="MX17" s="44">
        <v>20.7</v>
      </c>
      <c r="NS17" s="4"/>
      <c r="NZ17" s="44">
        <v>20.7</v>
      </c>
      <c r="OU17" s="4"/>
      <c r="PB17" s="44">
        <v>20.7</v>
      </c>
      <c r="PW17" s="4"/>
      <c r="QD17" s="44">
        <v>20.7</v>
      </c>
      <c r="QY17" s="4"/>
      <c r="RF17" s="44">
        <v>20.7</v>
      </c>
      <c r="RG17"/>
      <c r="SA17" s="4"/>
      <c r="SB17" s="36"/>
      <c r="SC17" s="36"/>
      <c r="SD17" s="36"/>
      <c r="SE17" s="36"/>
      <c r="SF17" s="36"/>
      <c r="SG17" s="36"/>
      <c r="SH17" s="44">
        <v>20.7</v>
      </c>
      <c r="TC17" s="4"/>
      <c r="TD17" s="36"/>
      <c r="TE17" s="36"/>
      <c r="TF17" s="36"/>
      <c r="TG17" s="36"/>
      <c r="TH17" s="36"/>
      <c r="TI17" s="36"/>
      <c r="TJ17" s="44">
        <v>20.7</v>
      </c>
    </row>
    <row r="18" spans="1:530" ht="17" x14ac:dyDescent="0.2">
      <c r="A18" s="5"/>
      <c r="B18" s="35" t="s">
        <v>76</v>
      </c>
      <c r="C18" s="20"/>
      <c r="R18" s="10"/>
      <c r="S18" s="10"/>
      <c r="T18" s="10"/>
      <c r="AP18" s="4"/>
      <c r="AW18" s="45">
        <v>20.7</v>
      </c>
      <c r="BS18" s="4"/>
      <c r="BZ18" s="45">
        <v>20.7</v>
      </c>
      <c r="CV18" s="4"/>
      <c r="DC18" s="45">
        <v>20.7</v>
      </c>
      <c r="EA18" s="4"/>
      <c r="EH18" s="45">
        <v>20.7</v>
      </c>
      <c r="FC18" s="4"/>
      <c r="FJ18" s="45">
        <v>20.7</v>
      </c>
      <c r="GE18" s="4"/>
      <c r="GL18" s="45">
        <v>20.7</v>
      </c>
      <c r="HG18" s="4"/>
      <c r="HN18" s="45">
        <v>20.7</v>
      </c>
      <c r="II18" s="4"/>
      <c r="IP18" s="45">
        <v>20.7</v>
      </c>
      <c r="JK18" s="4"/>
      <c r="JR18" s="45">
        <v>20.7</v>
      </c>
      <c r="KM18" s="4"/>
      <c r="KT18" s="45">
        <v>20.7</v>
      </c>
      <c r="LO18" s="4"/>
      <c r="LV18" s="45">
        <v>20.7</v>
      </c>
      <c r="MQ18" s="4"/>
      <c r="MX18" s="45">
        <v>20.7</v>
      </c>
      <c r="NS18" s="4"/>
      <c r="NZ18" s="45">
        <v>20.7</v>
      </c>
      <c r="OU18" s="4"/>
      <c r="PB18" s="45">
        <v>20.7</v>
      </c>
      <c r="PW18" s="4"/>
      <c r="QD18" s="45">
        <v>20.7</v>
      </c>
      <c r="QY18" s="4"/>
      <c r="RF18" s="45">
        <v>20.7</v>
      </c>
      <c r="RG18"/>
      <c r="SA18" s="4"/>
      <c r="SB18" s="36"/>
      <c r="SC18" s="36"/>
      <c r="SD18" s="36"/>
      <c r="SE18" s="36"/>
      <c r="SF18" s="36"/>
      <c r="SG18" s="36"/>
      <c r="SH18" s="45">
        <v>20.7</v>
      </c>
      <c r="TC18" s="4"/>
      <c r="TD18" s="36"/>
      <c r="TE18" s="36"/>
      <c r="TF18" s="36"/>
      <c r="TG18" s="36"/>
      <c r="TH18" s="36"/>
      <c r="TI18" s="36"/>
      <c r="TJ18" s="45">
        <v>20.7</v>
      </c>
    </row>
    <row r="19" spans="1:530" ht="17" x14ac:dyDescent="0.2">
      <c r="A19" s="5"/>
      <c r="B19" s="34" t="s">
        <v>48</v>
      </c>
      <c r="C19" s="20"/>
      <c r="R19" s="10"/>
      <c r="S19" s="10"/>
      <c r="T19" s="10"/>
      <c r="AP19" s="4"/>
      <c r="AW19" s="46">
        <v>46.2</v>
      </c>
      <c r="BS19" s="4"/>
      <c r="BZ19" s="46">
        <v>46.2</v>
      </c>
      <c r="CV19" s="4"/>
      <c r="DC19" s="46">
        <v>46.2</v>
      </c>
      <c r="EA19" s="4"/>
      <c r="EH19" s="46">
        <v>46.2</v>
      </c>
      <c r="FC19" s="4"/>
      <c r="FJ19" s="46">
        <v>46.2</v>
      </c>
      <c r="GE19" s="4"/>
      <c r="GL19" s="46">
        <v>46.2</v>
      </c>
      <c r="HG19" s="4"/>
      <c r="HN19" s="46">
        <v>46.2</v>
      </c>
      <c r="II19" s="4"/>
      <c r="IP19" s="46">
        <v>46.2</v>
      </c>
      <c r="JK19" s="4"/>
      <c r="JR19" s="46">
        <v>46.2</v>
      </c>
      <c r="KM19" s="4"/>
      <c r="KT19" s="46">
        <v>46.2</v>
      </c>
      <c r="LO19" s="4"/>
      <c r="LV19" s="46">
        <v>46.2</v>
      </c>
      <c r="MQ19" s="4"/>
      <c r="MX19" s="46">
        <v>46.2</v>
      </c>
      <c r="NS19" s="4"/>
      <c r="NZ19" s="46">
        <v>46.2</v>
      </c>
      <c r="OU19" s="4"/>
      <c r="PB19" s="46">
        <v>46.2</v>
      </c>
      <c r="PW19" s="4"/>
      <c r="QD19" s="46">
        <v>46.2</v>
      </c>
      <c r="QY19" s="4"/>
      <c r="RF19" s="46">
        <v>46.2</v>
      </c>
      <c r="RG19"/>
      <c r="SA19" s="4"/>
      <c r="SB19" s="36"/>
      <c r="SC19" s="36"/>
      <c r="SD19" s="36"/>
      <c r="SE19" s="36"/>
      <c r="SF19" s="36"/>
      <c r="SG19" s="36"/>
      <c r="SH19" s="46">
        <v>46.2</v>
      </c>
      <c r="TC19" s="4"/>
      <c r="TD19" s="36"/>
      <c r="TE19" s="36"/>
      <c r="TF19" s="36"/>
      <c r="TG19" s="36"/>
      <c r="TH19" s="36"/>
      <c r="TI19" s="36"/>
      <c r="TJ19" s="46">
        <v>46.2</v>
      </c>
    </row>
    <row r="20" spans="1:530" ht="17" x14ac:dyDescent="0.2">
      <c r="A20" s="5"/>
      <c r="B20" s="24" t="s">
        <v>49</v>
      </c>
      <c r="C20" s="20"/>
      <c r="R20" s="10"/>
      <c r="S20" s="10"/>
      <c r="T20" s="10"/>
      <c r="AP20" s="4"/>
      <c r="AW20" s="47">
        <v>70.5</v>
      </c>
      <c r="BS20" s="4"/>
      <c r="BZ20" s="47">
        <v>70.5</v>
      </c>
      <c r="CV20" s="4"/>
      <c r="DC20" s="47">
        <v>70.5</v>
      </c>
      <c r="EA20" s="4"/>
      <c r="EH20" s="47">
        <v>70.5</v>
      </c>
      <c r="FC20" s="4"/>
      <c r="FJ20" s="47">
        <v>70.5</v>
      </c>
      <c r="GE20" s="4"/>
      <c r="GL20" s="47">
        <v>70.5</v>
      </c>
      <c r="HG20" s="4"/>
      <c r="HN20" s="47">
        <v>70.5</v>
      </c>
      <c r="II20" s="4"/>
      <c r="IP20" s="47">
        <v>70.5</v>
      </c>
      <c r="JK20" s="4"/>
      <c r="JR20" s="47">
        <v>70.5</v>
      </c>
      <c r="KM20" s="4"/>
      <c r="KT20" s="47">
        <v>70.5</v>
      </c>
      <c r="LO20" s="4"/>
      <c r="LV20" s="47">
        <v>70.5</v>
      </c>
      <c r="MQ20" s="4"/>
      <c r="MX20" s="47">
        <v>70.5</v>
      </c>
      <c r="NS20" s="4"/>
      <c r="NZ20" s="47">
        <v>70.5</v>
      </c>
      <c r="OU20" s="4"/>
      <c r="PB20" s="47">
        <v>70.5</v>
      </c>
      <c r="PW20" s="4"/>
      <c r="QD20" s="47">
        <v>70.5</v>
      </c>
      <c r="QY20" s="4"/>
      <c r="RF20" s="47">
        <v>70.5</v>
      </c>
      <c r="RG20"/>
      <c r="SA20" s="4"/>
      <c r="SB20" s="36"/>
      <c r="SC20" s="36"/>
      <c r="SD20" s="36"/>
      <c r="SE20" s="36"/>
      <c r="SF20" s="36"/>
      <c r="SG20" s="36"/>
      <c r="SH20" s="47">
        <v>70.5</v>
      </c>
      <c r="TC20" s="4"/>
      <c r="TD20" s="36"/>
      <c r="TE20" s="36"/>
      <c r="TF20" s="36"/>
      <c r="TG20" s="36"/>
      <c r="TH20" s="36"/>
      <c r="TI20" s="36"/>
      <c r="TJ20" s="47">
        <v>70.5</v>
      </c>
    </row>
    <row r="21" spans="1:530" ht="17" x14ac:dyDescent="0.2">
      <c r="A21" s="5"/>
      <c r="B21" s="33" t="s">
        <v>62</v>
      </c>
      <c r="C21" s="20"/>
      <c r="R21" s="10"/>
      <c r="S21" s="10"/>
      <c r="T21" s="10"/>
      <c r="AP21" s="4"/>
      <c r="AW21" s="48">
        <v>74.400000000000006</v>
      </c>
      <c r="BS21" s="4"/>
      <c r="BZ21" s="48">
        <v>74.400000000000006</v>
      </c>
      <c r="CV21" s="4"/>
      <c r="DC21" s="48">
        <v>74.400000000000006</v>
      </c>
      <c r="EA21" s="4"/>
      <c r="EH21" s="48">
        <v>74.400000000000006</v>
      </c>
      <c r="FC21" s="4"/>
      <c r="FJ21" s="48">
        <v>74.400000000000006</v>
      </c>
      <c r="GE21" s="4"/>
      <c r="GL21" s="48">
        <v>74.400000000000006</v>
      </c>
      <c r="HG21" s="4"/>
      <c r="HN21" s="48">
        <v>74.400000000000006</v>
      </c>
      <c r="II21" s="4"/>
      <c r="IP21" s="48">
        <v>74.400000000000006</v>
      </c>
      <c r="JK21" s="4"/>
      <c r="JR21" s="48">
        <v>74.400000000000006</v>
      </c>
      <c r="KM21" s="4"/>
      <c r="KT21" s="48">
        <v>74.400000000000006</v>
      </c>
      <c r="LO21" s="4"/>
      <c r="LV21" s="48">
        <v>74.400000000000006</v>
      </c>
      <c r="MQ21" s="4"/>
      <c r="MX21" s="48">
        <v>74.400000000000006</v>
      </c>
      <c r="NS21" s="4"/>
      <c r="NZ21" s="48">
        <v>74.400000000000006</v>
      </c>
      <c r="OU21" s="4"/>
      <c r="PB21" s="48">
        <v>74.400000000000006</v>
      </c>
      <c r="PW21" s="4"/>
      <c r="QD21" s="48">
        <v>74.400000000000006</v>
      </c>
      <c r="QY21" s="4"/>
      <c r="RF21" s="48">
        <v>74.400000000000006</v>
      </c>
      <c r="RG21"/>
      <c r="SA21" s="4"/>
      <c r="SB21" s="36"/>
      <c r="SC21" s="36"/>
      <c r="SD21" s="36"/>
      <c r="SE21" s="36"/>
      <c r="SF21" s="36"/>
      <c r="SG21" s="36"/>
      <c r="SH21" s="48">
        <v>74.400000000000006</v>
      </c>
      <c r="TC21" s="4"/>
      <c r="TD21" s="36"/>
      <c r="TE21" s="36"/>
      <c r="TF21" s="36"/>
      <c r="TG21" s="36"/>
      <c r="TH21" s="36"/>
      <c r="TI21" s="36"/>
      <c r="TJ21" s="48">
        <v>74.400000000000006</v>
      </c>
    </row>
    <row r="22" spans="1:530" ht="17" x14ac:dyDescent="0.2">
      <c r="A22" s="5"/>
      <c r="B22" s="25" t="s">
        <v>32</v>
      </c>
      <c r="C22" s="20"/>
      <c r="R22" s="10"/>
      <c r="S22" s="10"/>
      <c r="T22" s="10"/>
      <c r="AP22" s="4"/>
      <c r="AW22" s="49">
        <v>76.7</v>
      </c>
      <c r="BS22" s="4"/>
      <c r="BZ22" s="49">
        <v>76.7</v>
      </c>
      <c r="CV22" s="4"/>
      <c r="DC22" s="49">
        <v>76.7</v>
      </c>
      <c r="EA22" s="4"/>
      <c r="EH22" s="49">
        <v>76.7</v>
      </c>
      <c r="FC22" s="4"/>
      <c r="FJ22" s="49">
        <v>76.7</v>
      </c>
      <c r="GE22" s="4"/>
      <c r="GL22" s="49">
        <v>76.7</v>
      </c>
      <c r="HG22" s="4"/>
      <c r="HN22" s="49">
        <v>76.7</v>
      </c>
      <c r="II22" s="4"/>
      <c r="IP22" s="49">
        <v>76.7</v>
      </c>
      <c r="JK22" s="4"/>
      <c r="JR22" s="49">
        <v>76.7</v>
      </c>
      <c r="KM22" s="4"/>
      <c r="KT22" s="49">
        <v>76.7</v>
      </c>
      <c r="LO22" s="4"/>
      <c r="LV22" s="49">
        <v>76.7</v>
      </c>
      <c r="MQ22" s="4"/>
      <c r="MX22" s="49">
        <v>76.7</v>
      </c>
      <c r="NS22" s="4"/>
      <c r="NZ22" s="49">
        <v>76.7</v>
      </c>
      <c r="OU22" s="4"/>
      <c r="PB22" s="49">
        <v>76.7</v>
      </c>
      <c r="PW22" s="4"/>
      <c r="QD22" s="49">
        <v>76.7</v>
      </c>
      <c r="QY22" s="4"/>
      <c r="RF22" s="49">
        <v>76.7</v>
      </c>
      <c r="RG22"/>
      <c r="SA22" s="4"/>
      <c r="SB22" s="36"/>
      <c r="SC22" s="36"/>
      <c r="SD22" s="36"/>
      <c r="SE22" s="36"/>
      <c r="SF22" s="36"/>
      <c r="SG22" s="36"/>
      <c r="SH22" s="49">
        <v>76.7</v>
      </c>
      <c r="TC22" s="4"/>
      <c r="TD22" s="36"/>
      <c r="TE22" s="36"/>
      <c r="TF22" s="36"/>
      <c r="TG22" s="36"/>
      <c r="TH22" s="36"/>
      <c r="TI22" s="36"/>
      <c r="TJ22" s="49">
        <v>76.7</v>
      </c>
    </row>
    <row r="23" spans="1:530" x14ac:dyDescent="0.2">
      <c r="B23" s="29" t="s">
        <v>54</v>
      </c>
      <c r="C23" s="2"/>
    </row>
    <row r="24" spans="1:530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530" x14ac:dyDescent="0.2">
      <c r="A25" s="5"/>
      <c r="B25" s="5"/>
      <c r="C25" s="20"/>
    </row>
    <row r="26" spans="1:530" x14ac:dyDescent="0.2">
      <c r="A26" s="5"/>
      <c r="B26" s="5"/>
      <c r="C26" s="20"/>
    </row>
    <row r="27" spans="1:530" x14ac:dyDescent="0.2">
      <c r="A27" s="5"/>
      <c r="B27" s="5"/>
      <c r="C27" s="5"/>
    </row>
    <row r="30" spans="1:530" x14ac:dyDescent="0.2">
      <c r="B30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2">
      <sortCondition descending="1" ref="F1:F13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2">
    <cfRule type="expression" dxfId="155" priority="61" stopIfTrue="1">
      <formula>IF($AO4&lt;&gt;"",1,0)</formula>
    </cfRule>
  </conditionalFormatting>
  <conditionalFormatting sqref="AX4:BZ12">
    <cfRule type="expression" dxfId="154" priority="60" stopIfTrue="1">
      <formula>IF($BR4&lt;&gt;"",1,0)</formula>
    </cfRule>
  </conditionalFormatting>
  <conditionalFormatting sqref="M1:M3 O1:O3 K1:K1048576 Q1:Q1048576 M4:O1048576">
    <cfRule type="expression" dxfId="153" priority="57">
      <formula>IF(K1=$CA$1,1,0)</formula>
    </cfRule>
    <cfRule type="expression" dxfId="152" priority="58">
      <formula>IF(K1=$AX$1,1,0)</formula>
    </cfRule>
    <cfRule type="expression" dxfId="151" priority="59">
      <formula>IF(K1=$U$1,1,0)</formula>
    </cfRule>
  </conditionalFormatting>
  <conditionalFormatting sqref="CA4:DC12">
    <cfRule type="expression" dxfId="150" priority="47" stopIfTrue="1">
      <formula>IF($CU4&lt;&gt;"",1,0)</formula>
    </cfRule>
  </conditionalFormatting>
  <conditionalFormatting sqref="A4:A1048576">
    <cfRule type="expression" dxfId="149" priority="33">
      <formula>AND(G4="P",F4="")</formula>
    </cfRule>
    <cfRule type="expression" dxfId="148" priority="55" stopIfTrue="1">
      <formula>IF(A4&gt;8,1,0)</formula>
    </cfRule>
  </conditionalFormatting>
  <conditionalFormatting sqref="H1:H1048576">
    <cfRule type="containsText" dxfId="147" priority="50" operator="containsText" text="No DD">
      <formula>NOT(ISERROR(SEARCH("No DD",H1)))</formula>
    </cfRule>
    <cfRule type="containsText" dxfId="146" priority="51" operator="containsText" text="Merit">
      <formula>NOT(ISERROR(SEARCH("Merit",H1)))</formula>
    </cfRule>
    <cfRule type="containsText" dxfId="145" priority="52" operator="containsText" text="Excellence">
      <formula>NOT(ISERROR(SEARCH("Excellence",H1)))</formula>
    </cfRule>
    <cfRule type="containsText" dxfId="144" priority="53" operator="containsText" text="Worlds Team">
      <formula>NOT(ISERROR(SEARCH("Worlds Team",H1)))</formula>
    </cfRule>
    <cfRule type="containsText" dxfId="143" priority="54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 SE1:SE22 RC1:RC22 TG1:TG22">
    <cfRule type="cellIs" dxfId="142" priority="48" operator="between">
      <formula>AW$22</formula>
      <formula>1000</formula>
    </cfRule>
    <cfRule type="cellIs" dxfId="141" priority="49" operator="between">
      <formula>AW$21</formula>
      <formula>AW$22</formula>
    </cfRule>
    <cfRule type="cellIs" dxfId="140" priority="5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2 SA1:SA22 TC1:TC22">
    <cfRule type="cellIs" dxfId="139" priority="124621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2 SB1:SB22 TD1:TD22">
    <cfRule type="cellIs" dxfId="138" priority="124672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2 RD1:RD22 TH1:TH22">
    <cfRule type="cellIs" dxfId="137" priority="124723" operator="between">
      <formula>AW$15</formula>
      <formula>AW$16</formula>
    </cfRule>
    <cfRule type="cellIs" dxfId="136" priority="124724" operator="between">
      <formula>AW$16</formula>
      <formula>AW$17</formula>
    </cfRule>
    <cfRule type="cellIs" dxfId="135" priority="124725" operator="between">
      <formula>AW$17</formula>
      <formula>AW$18</formula>
    </cfRule>
    <cfRule type="cellIs" dxfId="134" priority="124726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2 RE1:RE22 TI1:TI22">
    <cfRule type="cellIs" dxfId="133" priority="124927" operator="between">
      <formula>AW$19</formula>
      <formula>AW$20</formula>
    </cfRule>
    <cfRule type="cellIs" dxfId="132" priority="124928" operator="between">
      <formula>AW$20</formula>
      <formula>AW$21</formula>
    </cfRule>
    <cfRule type="cellIs" dxfId="131" priority="124929" operator="between">
      <formula>AW$21</formula>
      <formula>AW$22</formula>
    </cfRule>
    <cfRule type="cellIs" dxfId="130" priority="12493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2 RB1:RB22 TF1:TF22">
    <cfRule type="cellIs" dxfId="129" priority="125131" operator="between">
      <formula>AW$18</formula>
      <formula>1000</formula>
    </cfRule>
    <cfRule type="cellIs" dxfId="128" priority="125132" operator="between">
      <formula>AW$17</formula>
      <formula>AW$18</formula>
    </cfRule>
    <cfRule type="cellIs" dxfId="127" priority="125133" operator="between">
      <formula>AW$16</formula>
      <formula>AW$17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245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/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>SUM(J4:R4)+SUM(J4:N4)*0.0000001+SUM(J4)*0.0000000000001</f>
        <v>155.90001122000453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>IF(N4=0,"",IF(N4=CX4,$CA$1,IF(N4=BU4,$AX$1,IF(N4=AR4,$U$1,""))))</f>
        <v>2024 3rd Domestic Trial</v>
      </c>
      <c r="P4" s="8">
        <f>IF(MAX(AV4,BY4,DB4)&gt;0,MAX(AV4,BY4,DB4),0)</f>
        <v>43.699999999999996</v>
      </c>
      <c r="Q4" s="8" t="str">
        <f>IF(P4=0,"",IF(P4=DB4,$CA$1,IF(P4=BY4,$AX$1,IF(P4=AV4,$U$1,""))))</f>
        <v>2024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>IF(SUM(V4,Z4)&gt;0,SUM(V4,Z4),"")</f>
        <v>8</v>
      </c>
      <c r="AQ4" s="40">
        <f>IF(SUM(U4:V4,X4:Z4,AB4)-W4-AA4&gt;0,SUM(U4:V4,X4:Z4,AB4)-W4-AA4,"")</f>
        <v>42.79999999999999</v>
      </c>
      <c r="AR4" s="40">
        <f>IF(SUM(AC4:AD4,AF4)-AE4&gt;0,SUM(AC4:AD4,AF4)-AE4,"")</f>
        <v>22</v>
      </c>
      <c r="AS4" s="40">
        <f>IF(SUM(V4,Z4,AD4)&gt;0,SUM(V4,Z4,AD4),"")</f>
        <v>11.9</v>
      </c>
      <c r="AT4" s="40">
        <f>IF(SUM(AQ4,AR4)&gt;0,SUM(AQ4,AR4),"")</f>
        <v>64.799999999999983</v>
      </c>
      <c r="AU4" s="40">
        <f>IF(SUM(AH4,AL4)&gt;0,SUM(AH4,AL4),"")</f>
        <v>8</v>
      </c>
      <c r="AV4" s="40">
        <f>IF(SUM(AG4:AH4,AJ4:AL4,AN4)-SUM(AI4,AM4)&gt;0,SUM(AG4:AH4,AJ4:AL4,AN4)-SUM(AI4,AM4),"")</f>
        <v>42.9</v>
      </c>
      <c r="AW4" s="40">
        <f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>IF(SUM(AY4,BC4)&gt;0,SUM(AY4,BC4),"")</f>
        <v>8.8999999999999986</v>
      </c>
      <c r="BT4" s="11">
        <f>IF(SUM(AX4:AY4,BA4:BC4,BE4)-AZ4-BD4&gt;0,SUM(AX4:AY4,BA4:BC4,BE4)-AZ4-BD4,"")</f>
        <v>44.399999999999991</v>
      </c>
      <c r="BU4" s="11">
        <f>IF(SUM(BF4:BG4,BI4)-BH4&gt;0,SUM(BF4:BG4,BI4)-BH4,"")</f>
        <v>21.900000000000002</v>
      </c>
      <c r="BV4" s="11">
        <f>IF(SUM(AY4,BC4,BG4)&gt;0,SUM(AY4,BC4,BG4),"")</f>
        <v>12.999999999999998</v>
      </c>
      <c r="BW4" s="11">
        <f>IF(SUM(BT4,BU4)&gt;0,SUM(BT4,BU4),"")</f>
        <v>66.3</v>
      </c>
      <c r="BX4" s="11">
        <f>IF(SUM(BK4,BO4)&gt;0,SUM(BK4,BO4),"")</f>
        <v>8</v>
      </c>
      <c r="BY4" s="11">
        <f>IF(SUM(BJ4:BK4,BM4:BO4,BQ4)-SUM(BL4,BP4)&gt;0,SUM(BJ4:BK4,BM4:BO4,BQ4)-SUM(BL4,BP4),"")</f>
        <v>43.699999999999996</v>
      </c>
      <c r="BZ4" s="11">
        <f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45.499999999999993</v>
      </c>
      <c r="CX4" s="40">
        <f>IF(SUM(CI4:CJ4,CL4)-CK4&gt;0,SUM(CI4:CJ4,CL4)-CK4,"")</f>
        <v>22.3</v>
      </c>
      <c r="CY4" s="40">
        <f>IF(SUM(CB4,CF4,CJ4)&gt;0,SUM(CB4,CF4,CJ4),"")</f>
        <v>14.7</v>
      </c>
      <c r="CZ4" s="40">
        <f>IF(SUM(CW4,CX4)&gt;0,SUM(CW4,CX4),"")</f>
        <v>67.8</v>
      </c>
      <c r="DA4" s="40">
        <f>IF(SUM(CN4,CR4)&gt;0,SUM(CN4,CR4),"")</f>
        <v>8.1</v>
      </c>
      <c r="DB4" s="40">
        <f>IF(SUM(CM4:CN4,CP4:CR4,CT4)-SUM(CO4,CS4)&gt;0,SUM(CM4:CN4,CP4:CR4,CT4)-SUM(CO4,CS4),"")</f>
        <v>42.8</v>
      </c>
      <c r="DC4" s="40">
        <f>IF(SUM(CW4,CX4,DB4)&gt;0,SUM(CW4,CX4,DB4),"")</f>
        <v>110.6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>IF(SUM(DH4,DL4)&gt;0,SUM(DH4,DL4),"")</f>
        <v>8.3999999999999986</v>
      </c>
      <c r="EB4" s="40">
        <f>IF(SUM(DG4:DH4,DJ4:DL4,DN4)-DI4-DM4&gt;0,SUM(DG4:DH4,DJ4:DL4,DN4)-DI4-DM4,"")</f>
        <v>41.5</v>
      </c>
      <c r="EC4" s="40" t="str">
        <f>IF(SUM(DO4:DP4,DR4)-DQ4&gt;0,SUM(DO4:DP4,DR4)-DQ4,"")</f>
        <v/>
      </c>
      <c r="ED4" s="40">
        <f>IF(SUM(DH4,DL4,DP4)&gt;0,SUM(DH4,DL4,DP4),"")</f>
        <v>8.3999999999999986</v>
      </c>
      <c r="EE4" s="40">
        <f>IF(SUM(EB4,EC4)&gt;0,SUM(EB4,EC4),"")</f>
        <v>41.5</v>
      </c>
      <c r="EF4" s="40">
        <f>IF(SUM(DT4,DX4)&gt;0,SUM(DT4,DX4),"")</f>
        <v>3.9</v>
      </c>
      <c r="EG4" s="40">
        <f>IF(SUM(DS4:DT4,DV4:DX4,DZ4)-SUM(DU4,DY4)&gt;0,SUM(DS4:DT4,DV4:DX4,DZ4)-SUM(DU4,DY4),"")</f>
        <v>20.799999999999997</v>
      </c>
      <c r="EH4" s="40">
        <f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16.75</v>
      </c>
      <c r="TL4" s="26">
        <f>IF($CU4="P",CB4,(CB4+AY4)/2)</f>
        <v>5.35</v>
      </c>
      <c r="TM4" s="26">
        <f>IF($CU4="P",CC4,(CC4+AZ4)/2)</f>
        <v>0</v>
      </c>
      <c r="TN4" s="26">
        <f>IF($CU4="P",CD4,(CD4+BA4)/2)</f>
        <v>0.44999999999999996</v>
      </c>
      <c r="TO4" s="26">
        <f>IF($CU4="P",CE4,(CE4+BB4)/2)</f>
        <v>17.799999999999997</v>
      </c>
      <c r="TP4" s="26">
        <f>IF($CU4="P",CF4,(CF4+BC4)/2)</f>
        <v>4.3</v>
      </c>
      <c r="TQ4" s="26">
        <f>IF($CU4="P",CG4,(CG4+BD4)/2)</f>
        <v>0</v>
      </c>
      <c r="TR4" s="26">
        <f>IF($CU4="P",CH4,(CH4+BE4)/2)</f>
        <v>0.3</v>
      </c>
      <c r="TS4" s="26">
        <f>IF($CU4="P",CI4,(CI4+BF4)/2)</f>
        <v>17.600000000000001</v>
      </c>
      <c r="TT4" s="26">
        <f>IF($CU4="P",CJ4,(CJ4+BG4)/2)</f>
        <v>4.1999999999999993</v>
      </c>
      <c r="TU4" s="26">
        <f>IF($CU4="P",CK4,(CK4+BH4)/2)</f>
        <v>0</v>
      </c>
      <c r="TV4" s="26">
        <f>IF($CU4="P",CL4,(CL4+BI4)/2)</f>
        <v>0.3</v>
      </c>
      <c r="TW4" s="26">
        <f>IF($CU4="P",CM4,(CM4+BJ4)/2)</f>
        <v>17</v>
      </c>
      <c r="TX4" s="26">
        <f>IF($CU4="P",CN4,(CN4+BK4)/2)</f>
        <v>3.8499999999999996</v>
      </c>
      <c r="TY4" s="26">
        <f>IF($CU4="P",CO4,(CO4+BL4)/2)</f>
        <v>0</v>
      </c>
      <c r="TZ4" s="26">
        <f>IF($CU4="P",CP4,(CP4+BM4)/2)</f>
        <v>0.3</v>
      </c>
      <c r="UA4" s="26">
        <f>IF($CU4="P",CQ4,(CQ4+BN4)/2)</f>
        <v>17.600000000000001</v>
      </c>
      <c r="UB4" s="26">
        <f>IF($CU4="P",CR4,(CR4+BO4)/2)</f>
        <v>4.1999999999999993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9.6499999999999986</v>
      </c>
      <c r="UG4" s="11">
        <f>IF(SUM(TK4:TL4,TN4:TP4,TR4)-TM4-TQ4&gt;0,SUM(TK4:TL4,TN4:TP4,TR4)-TM4-TQ4,"")</f>
        <v>44.949999999999989</v>
      </c>
      <c r="UH4" s="11">
        <f>IF(SUM(TS4:TT4,TV4)-TU4&gt;0,SUM(TS4:TT4,TV4)-TU4,"")</f>
        <v>22.1</v>
      </c>
      <c r="UI4" s="11">
        <f>IF(SUM(TL4,TP4,TT4)&gt;0,SUM(TL4,TP4,TT4),"")</f>
        <v>13.849999999999998</v>
      </c>
      <c r="UJ4" s="11">
        <f>IF(SUM(UG4,UH4)&gt;0,SUM(UG4,UH4),"")</f>
        <v>67.049999999999983</v>
      </c>
      <c r="UK4" s="11">
        <f>IF(SUM(TX4,UB4)&gt;0,SUM(TX4,UB4),"")</f>
        <v>8.0499999999999989</v>
      </c>
      <c r="UL4" s="11">
        <f>IF(SUM(TW4:TX4,TZ4:UB4,UD4)-SUM(TY4,UC4)&gt;0,SUM(TW4:TX4,TZ4:UB4,UD4)-SUM(TY4,UC4),"")</f>
        <v>43.25</v>
      </c>
      <c r="UM4" s="11">
        <f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>SUM(J5:R5)+SUM(J5:N5)*0.0000001+SUM(J5)*0.0000000000001</f>
        <v>155.5000110100045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6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42.7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22.400000000000002</v>
      </c>
      <c r="O5" s="8" t="str">
        <f>IF(N5=0,"",IF(N5=CX5,$CA$1,IF(N5=BU5,$AX$1,IF(N5=AR5,$U$1,""))))</f>
        <v>2024 3rd Domestic Trial</v>
      </c>
      <c r="P5" s="8">
        <f>IF(MAX(AV5,BY5,DB5)&gt;0,MAX(AV5,BY5,DB5),0)</f>
        <v>45.400000000000006</v>
      </c>
      <c r="Q5" s="8" t="str">
        <f>IF(P5=0,"",IF(P5=DB5,$CA$1,IF(P5=BY5,$AX$1,IF(P5=AV5,$U$1,""))))</f>
        <v>2024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</v>
      </c>
      <c r="AR5" s="40">
        <f>IF(SUM(AC5:AD5,AF5)-AE5&gt;0,SUM(AC5:AD5,AF5)-AE5,"")</f>
        <v>20.900000000000002</v>
      </c>
      <c r="AS5" s="40">
        <f>IF(SUM(V5,Z5,AD5)&gt;0,SUM(V5,Z5,AD5),"")</f>
        <v>15.2</v>
      </c>
      <c r="AT5" s="40">
        <f>IF(SUM(AQ5,AR5)&gt;0,SUM(AQ5,AR5),"")</f>
        <v>65.900000000000006</v>
      </c>
      <c r="AU5" s="40">
        <f>IF(SUM(AH5,AL5)&gt;0,SUM(AH5,AL5),"")</f>
        <v>10.199999999999999</v>
      </c>
      <c r="AV5" s="40">
        <f>IF(SUM(AG5:AH5,AJ5:AL5,AN5)-SUM(AI5,AM5)&gt;0,SUM(AG5:AH5,AJ5:AL5,AN5)-SUM(AI5,AM5),"")</f>
        <v>44.500000000000007</v>
      </c>
      <c r="AW5" s="40">
        <f>IF(SUM(AQ5,AR5,AV5)&gt;0,SUM(AQ5,AR5,AV5),"")</f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>IF(SUM(AY5,BC5)&gt;0,SUM(AY5,BC5),"")</f>
        <v>7.6</v>
      </c>
      <c r="BT5" s="11">
        <f>IF(SUM(AX5:AY5,BA5:BC5,BE5)-AZ5-BD5&gt;0,SUM(AX5:AY5,BA5:BC5,BE5)-AZ5-BD5,"")</f>
        <v>41.600000000000009</v>
      </c>
      <c r="BU5" s="11">
        <f>IF(SUM(BF5:BG5,BI5)-BH5&gt;0,SUM(BF5:BG5,BI5)-BH5,"")</f>
        <v>18.8</v>
      </c>
      <c r="BV5" s="11">
        <f>IF(SUM(AY5,BC5,BG5)&gt;0,SUM(AY5,BC5,BG5),"")</f>
        <v>10.199999999999999</v>
      </c>
      <c r="BW5" s="11">
        <f>IF(SUM(BT5,BU5)&gt;0,SUM(BT5,BU5),"")</f>
        <v>60.400000000000006</v>
      </c>
      <c r="BX5" s="11">
        <f>IF(SUM(BK5,BO5)&gt;0,SUM(BK5,BO5),"")</f>
        <v>10.8</v>
      </c>
      <c r="BY5" s="11">
        <f>IF(SUM(BJ5:BK5,BM5:BO5,BQ5)-SUM(BL5,BP5)&gt;0,SUM(BJ5:BK5,BM5:BO5,BQ5)-SUM(BL5,BP5),"")</f>
        <v>44.000000000000007</v>
      </c>
      <c r="BZ5" s="11">
        <f>IF(SUM(BT5,BU5,BY5)&gt;0,SUM(BT5,BU5,BY5),"")</f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42.7</v>
      </c>
      <c r="CX5" s="40">
        <f>IF(SUM(CI5:CJ5,CL5)-CK5&gt;0,SUM(CI5:CJ5,CL5)-CK5,"")</f>
        <v>22.400000000000002</v>
      </c>
      <c r="CY5" s="40">
        <f>IF(SUM(CB5,CF5,CJ5)&gt;0,SUM(CB5,CF5,CJ5),"")</f>
        <v>15.2</v>
      </c>
      <c r="CZ5" s="40">
        <f>IF(SUM(CW5,CX5)&gt;0,SUM(CW5,CX5),"")</f>
        <v>65.100000000000009</v>
      </c>
      <c r="DA5" s="40">
        <f>IF(SUM(CN5,CR5)&gt;0,SUM(CN5,CR5),"")</f>
        <v>10.199999999999999</v>
      </c>
      <c r="DB5" s="40">
        <f>IF(SUM(CM5:CN5,CP5:CR5,CT5)-SUM(CO5,CS5)&gt;0,SUM(CM5:CN5,CP5:CR5,CT5)-SUM(CO5,CS5),"")</f>
        <v>45.400000000000006</v>
      </c>
      <c r="DC5" s="40">
        <f>IF(SUM(CW5,CX5,DB5)&gt;0,SUM(CW5,CX5,DB5),"")</f>
        <v>110.50000000000001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15.85</v>
      </c>
      <c r="TL5" s="26">
        <f>IF($CU5="P",CB5,(CB5+AY5)/2)</f>
        <v>5</v>
      </c>
      <c r="TM5" s="26">
        <f>IF($CU5="P",CC5,(CC5+AZ5)/2)</f>
        <v>0.1</v>
      </c>
      <c r="TN5" s="26">
        <f>IF($CU5="P",CD5,(CD5+BA5)/2)</f>
        <v>0.6</v>
      </c>
      <c r="TO5" s="26">
        <f>IF($CU5="P",CE5,(CE5+BB5)/2)</f>
        <v>16.3</v>
      </c>
      <c r="TP5" s="26">
        <f>IF($CU5="P",CF5,(CF5+BC5)/2)</f>
        <v>3.9000000000000004</v>
      </c>
      <c r="TQ5" s="26">
        <f>IF($CU5="P",CG5,(CG5+BD5)/2)</f>
        <v>0</v>
      </c>
      <c r="TR5" s="26">
        <f>IF($CU5="P",CH5,(CH5+BE5)/2)</f>
        <v>0.6</v>
      </c>
      <c r="TS5" s="26">
        <f>IF($CU5="P",CI5,(CI5+BF5)/2)</f>
        <v>16.2</v>
      </c>
      <c r="TT5" s="26">
        <f>IF($CU5="P",CJ5,(CJ5+BG5)/2)</f>
        <v>3.8</v>
      </c>
      <c r="TU5" s="26">
        <f>IF($CU5="P",CK5,(CK5+BH5)/2)</f>
        <v>0</v>
      </c>
      <c r="TV5" s="26">
        <f>IF($CU5="P",CL5,(CL5+BI5)/2)</f>
        <v>0.6</v>
      </c>
      <c r="TW5" s="26">
        <f>IF($CU5="P",CM5,(CM5+BJ5)/2)</f>
        <v>16.5</v>
      </c>
      <c r="TX5" s="26">
        <f>IF($CU5="P",CN5,(CN5+BK5)/2)</f>
        <v>5.15</v>
      </c>
      <c r="TY5" s="26">
        <f>IF($CU5="P",CO5,(CO5+BL5)/2)</f>
        <v>0</v>
      </c>
      <c r="TZ5" s="26">
        <f>IF($CU5="P",CP5,(CP5+BM5)/2)</f>
        <v>0.6</v>
      </c>
      <c r="UA5" s="26">
        <f>IF($CU5="P",CQ5,(CQ5+BN5)/2)</f>
        <v>16.5</v>
      </c>
      <c r="UB5" s="26">
        <f>IF($CU5="P",CR5,(CR5+BO5)/2)</f>
        <v>5.35</v>
      </c>
      <c r="UC5" s="26">
        <f>IF($CU5="P",CS5,(CS5+BP5)/2)</f>
        <v>0</v>
      </c>
      <c r="UD5" s="26">
        <f>IF($CU5="P",CT5,(CT5+BQ5)/2)</f>
        <v>0.6</v>
      </c>
      <c r="UE5" s="28" t="s">
        <v>53</v>
      </c>
      <c r="UF5" s="11">
        <f>IF(SUM(TL5,TP5)&gt;0,SUM(TL5,TP5),"")</f>
        <v>8.9</v>
      </c>
      <c r="UG5" s="11">
        <f>IF(SUM(TK5:TL5,TN5:TP5,TR5)-TM5-TQ5&gt;0,SUM(TK5:TL5,TN5:TP5,TR5)-TM5-TQ5,"")</f>
        <v>42.15</v>
      </c>
      <c r="UH5" s="11">
        <f>IF(SUM(TS5:TT5,TV5)-TU5&gt;0,SUM(TS5:TT5,TV5)-TU5,"")</f>
        <v>20.6</v>
      </c>
      <c r="UI5" s="11">
        <f>IF(SUM(TL5,TP5,TT5)&gt;0,SUM(TL5,TP5,TT5),"")</f>
        <v>12.7</v>
      </c>
      <c r="UJ5" s="11">
        <f>IF(SUM(UG5,UH5)&gt;0,SUM(UG5,UH5),"")</f>
        <v>62.75</v>
      </c>
      <c r="UK5" s="11">
        <f>IF(SUM(TX5,UB5)&gt;0,SUM(TX5,UB5),"")</f>
        <v>10.5</v>
      </c>
      <c r="UL5" s="11">
        <f>IF(SUM(TW5:TX5,TZ5:UB5,UD5)-SUM(TY5,UC5)&gt;0,SUM(TW5:TX5,TZ5:UB5,UD5)-SUM(TY5,UC5),"")</f>
        <v>44.7</v>
      </c>
      <c r="UM5" s="11">
        <f>IF(SUM(UG5,UH5,UL5)&gt;0,SUM(UG5,UH5,UL5),"")</f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>SUM(J6:R6)+SUM(J6:N6)*0.0000001+SUM(J6)*0.0000000000001</f>
        <v>155.05001106500453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6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45.199999999999996</v>
      </c>
      <c r="K6" s="8" t="str">
        <f>IF(J6=0,"",IF(J6=CW6,$CA$1,IF(J6=BT6,$AX$1,IF(J6=AQ6,$U$1,""))))</f>
        <v>2024 Nationals</v>
      </c>
      <c r="L6" s="8">
        <f>IF(COUNT(AQ6,BT6,CW6)&gt;1,LARGE((AQ6,BT6,CW6),2),0)</f>
        <v>43.250000000000007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22.200000000000003</v>
      </c>
      <c r="O6" s="8" t="str">
        <f>IF(N6=0,"",IF(N6=CX6,$CA$1,IF(N6=BU6,$AX$1,IF(N6=AR6,$U$1,""))))</f>
        <v>2024 3rd Domestic Trial</v>
      </c>
      <c r="P6" s="8">
        <f>IF(MAX(AV6,BY6,DB6)&gt;0,MAX(AV6,BY6,DB6),0)</f>
        <v>44.4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>IF(SUM(V6,Z6)&gt;0,SUM(V6,Z6),"")</f>
        <v>9.35</v>
      </c>
      <c r="AQ6" s="40">
        <f>IF(SUM(U6:V6,X6:Z6,AB6)-W6-AA6&gt;0,SUM(U6:V6,X6:Z6,AB6)-W6-AA6,"")</f>
        <v>43.250000000000007</v>
      </c>
      <c r="AR6" s="40">
        <f>IF(SUM(AC6:AD6,AF6)-AE6&gt;0,SUM(AC6:AD6,AF6)-AE6,"")</f>
        <v>21.099999999999998</v>
      </c>
      <c r="AS6" s="40">
        <f>IF(SUM(V6,Z6,AD6)&gt;0,SUM(V6,Z6,AD6),"")</f>
        <v>13.75</v>
      </c>
      <c r="AT6" s="40">
        <f>IF(SUM(AQ6,AR6)&gt;0,SUM(AQ6,AR6),"")</f>
        <v>64.350000000000009</v>
      </c>
      <c r="AU6" s="40">
        <f>IF(SUM(AH6,AL6)&gt;0,SUM(AH6,AL6),"")</f>
        <v>8.5</v>
      </c>
      <c r="AV6" s="40">
        <f>IF(SUM(AG6:AH6,AJ6:AL6,AN6)-SUM(AI6,AM6)&gt;0,SUM(AG6:AH6,AJ6:AL6,AN6)-SUM(AI6,AM6),"")</f>
        <v>42.900000000000006</v>
      </c>
      <c r="AW6" s="40">
        <f>IF(SUM(AQ6,AR6,AV6)&gt;0,SUM(AQ6,AR6,AV6),"")</f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45.199999999999996</v>
      </c>
      <c r="BU6" s="11">
        <f>IF(SUM(BF6:BG6,BI6)-BH6&gt;0,SUM(BF6:BG6,BI6)-BH6,"")</f>
        <v>21.900000000000002</v>
      </c>
      <c r="BV6" s="11">
        <f>IF(SUM(AY6,BC6,BG6)&gt;0,SUM(AY6,BC6,BG6),"")</f>
        <v>14.600000000000001</v>
      </c>
      <c r="BW6" s="11">
        <f>IF(SUM(BT6,BU6)&gt;0,SUM(BT6,BU6),"")</f>
        <v>67.099999999999994</v>
      </c>
      <c r="BX6" s="11">
        <f>IF(SUM(BK6,BO6)&gt;0,SUM(BK6,BO6),"")</f>
        <v>9.8000000000000007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>IF(SUM(CB6,CF6)&gt;0,SUM(CB6,CF6),"")</f>
        <v>7.5</v>
      </c>
      <c r="CW6" s="40">
        <f>IF(SUM(CA6:CB6,CD6:CF6,CH6)-CC6-CG6&gt;0,SUM(CA6:CB6,CD6:CF6,CH6)-CC6-CG6,"")</f>
        <v>40.099999999999994</v>
      </c>
      <c r="CX6" s="40">
        <f>IF(SUM(CI6:CJ6,CL6)-CK6&gt;0,SUM(CI6:CJ6,CL6)-CK6,"")</f>
        <v>22.200000000000003</v>
      </c>
      <c r="CY6" s="40">
        <f>IF(SUM(CB6,CF6,CJ6)&gt;0,SUM(CB6,CF6,CJ6),"")</f>
        <v>12.3</v>
      </c>
      <c r="CZ6" s="40">
        <f>IF(SUM(CW6,CX6)&gt;0,SUM(CW6,CX6),"")</f>
        <v>62.3</v>
      </c>
      <c r="DA6" s="40">
        <f>IF(SUM(CN6,CR6)&gt;0,SUM(CN6,CR6),"")</f>
        <v>7.6999999999999993</v>
      </c>
      <c r="DB6" s="40">
        <f>IF(SUM(CM6:CN6,CP6:CR6,CT6)-SUM(CO6,CS6)&gt;0,SUM(CM6:CN6,CP6:CR6,CT6)-SUM(CO6,CS6),"")</f>
        <v>43.2</v>
      </c>
      <c r="DC6" s="40">
        <f>IF(SUM(CW6,CX6,DB6)&gt;0,SUM(CW6,CX6,DB6),"")</f>
        <v>105.5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8.6</v>
      </c>
      <c r="FD6" s="11">
        <f>IF(SUM(EI6:EJ6,EL6:EN6,EP6)-EK6-EO6&gt;0,SUM(EI6:EJ6,EL6:EN6,EP6)-EK6-EO6,"")</f>
        <v>42.2</v>
      </c>
      <c r="FE6" s="11" t="str">
        <f>IF(SUM(EQ6:ER6,ET6)-ES6&gt;0,SUM(EQ6:ER6,ET6)-ES6,"")</f>
        <v/>
      </c>
      <c r="FF6" s="11">
        <f>IF(SUM(EJ6,EN6,ER6)&gt;0,SUM(EJ6,EN6,ER6),"")</f>
        <v>8.6</v>
      </c>
      <c r="FG6" s="11">
        <f>IF(SUM(FD6,FE6)&gt;0,SUM(FD6,FE6),"")</f>
        <v>42.2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16.7</v>
      </c>
      <c r="TL6" s="26">
        <f>IF($CU6="P",CB6,(CB6+AY6)/2)</f>
        <v>4.3</v>
      </c>
      <c r="TM6" s="26">
        <f>IF($CU6="P",CC6,(CC6+AZ6)/2)</f>
        <v>0.1</v>
      </c>
      <c r="TN6" s="26">
        <f>IF($CU6="P",CD6,(CD6+BA6)/2)</f>
        <v>0.3</v>
      </c>
      <c r="TO6" s="26">
        <f>IF($CU6="P",CE6,(CE6+BB6)/2)</f>
        <v>16.649999999999999</v>
      </c>
      <c r="TP6" s="26">
        <f>IF($CU6="P",CF6,(CF6+BC6)/2)</f>
        <v>4.3499999999999996</v>
      </c>
      <c r="TQ6" s="26">
        <f>IF($CU6="P",CG6,(CG6+BD6)/2)</f>
        <v>0</v>
      </c>
      <c r="TR6" s="26">
        <f>IF($CU6="P",CH6,(CH6+BE6)/2)</f>
        <v>0.44999999999999996</v>
      </c>
      <c r="TS6" s="26">
        <f>IF($CU6="P",CI6,(CI6+BF6)/2)</f>
        <v>16.649999999999999</v>
      </c>
      <c r="TT6" s="26">
        <f>IF($CU6="P",CJ6,(CJ6+BG6)/2)</f>
        <v>4.8</v>
      </c>
      <c r="TU6" s="26">
        <f>IF($CU6="P",CK6,(CK6+BH6)/2)</f>
        <v>0</v>
      </c>
      <c r="TV6" s="26">
        <f>IF($CU6="P",CL6,(CL6+BI6)/2)</f>
        <v>0.6</v>
      </c>
      <c r="TW6" s="26">
        <f>IF($CU6="P",CM6,(CM6+BJ6)/2)</f>
        <v>17.399999999999999</v>
      </c>
      <c r="TX6" s="26">
        <f>IF($CU6="P",CN6,(CN6+BK6)/2)</f>
        <v>4.2</v>
      </c>
      <c r="TY6" s="26">
        <f>IF($CU6="P",CO6,(CO6+BL6)/2)</f>
        <v>0</v>
      </c>
      <c r="TZ6" s="26">
        <f>IF($CU6="P",CP6,(CP6+BM6)/2)</f>
        <v>0.3</v>
      </c>
      <c r="UA6" s="26">
        <f>IF($CU6="P",CQ6,(CQ6+BN6)/2)</f>
        <v>17</v>
      </c>
      <c r="UB6" s="26">
        <f>IF($CU6="P",CR6,(CR6+BO6)/2)</f>
        <v>4.55</v>
      </c>
      <c r="UC6" s="26">
        <f>IF($CU6="P",CS6,(CS6+BP6)/2)</f>
        <v>0.1</v>
      </c>
      <c r="UD6" s="26">
        <f>IF($CU6="P",CT6,(CT6+BQ6)/2)</f>
        <v>0.44999999999999996</v>
      </c>
      <c r="UE6" s="28" t="s">
        <v>53</v>
      </c>
      <c r="UF6" s="11">
        <f>IF(SUM(TL6,TP6)&gt;0,SUM(TL6,TP6),"")</f>
        <v>8.6499999999999986</v>
      </c>
      <c r="UG6" s="11">
        <f>IF(SUM(TK6:TL6,TN6:TP6,TR6)-TM6-TQ6&gt;0,SUM(TK6:TL6,TN6:TP6,TR6)-TM6-TQ6,"")</f>
        <v>42.650000000000006</v>
      </c>
      <c r="UH6" s="11">
        <f>IF(SUM(TS6:TT6,TV6)-TU6&gt;0,SUM(TS6:TT6,TV6)-TU6,"")</f>
        <v>22.05</v>
      </c>
      <c r="UI6" s="11">
        <f>IF(SUM(TL6,TP6,TT6)&gt;0,SUM(TL6,TP6,TT6),"")</f>
        <v>13.45</v>
      </c>
      <c r="UJ6" s="11">
        <f>IF(SUM(UG6,UH6)&gt;0,SUM(UG6,UH6),"")</f>
        <v>64.7</v>
      </c>
      <c r="UK6" s="11">
        <f>IF(SUM(TX6,UB6)&gt;0,SUM(TX6,UB6),"")</f>
        <v>8.75</v>
      </c>
      <c r="UL6" s="11">
        <f>IF(SUM(TW6:TX6,TZ6:UB6,UD6)-SUM(TY6,UC6)&gt;0,SUM(TW6:TX6,TZ6:UB6,UD6)-SUM(TY6,UC6),"")</f>
        <v>43.8</v>
      </c>
      <c r="UM6" s="11">
        <f>IF(SUM(UG6,UH6,UL6)&gt;0,SUM(UG6,UH6,UL6),"")</f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>SUM(J7:R7)+SUM(J7:N7)*0.0000001+SUM(J7)*0.0000000000001</f>
        <v>149.20001045000424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6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42.6</v>
      </c>
      <c r="K7" s="8" t="str">
        <f>IF(J7=0,"",IF(J7=CW7,$CA$1,IF(J7=BT7,$AX$1,IF(J7=AQ7,$U$1,""))))</f>
        <v>2024 Nationals</v>
      </c>
      <c r="L7" s="8">
        <f>IF(COUNT(AQ7,BT7,CW7)&gt;1,LARGE((AQ7,BT7,CW7),2),0)</f>
        <v>39.599999999999994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22.300000000000004</v>
      </c>
      <c r="O7" s="8" t="str">
        <f>IF(N7=0,"",IF(N7=CX7,$CA$1,IF(N7=BU7,$AX$1,IF(N7=AR7,$U$1,""))))</f>
        <v>2024 Elite Canada</v>
      </c>
      <c r="P7" s="8">
        <f>IF(MAX(AV7,BY7,DB7)&gt;0,MAX(AV7,BY7,DB7),0)</f>
        <v>42.1</v>
      </c>
      <c r="Q7" s="8" t="str">
        <f>IF(P7=0,"",IF(P7=DB7,$CA$1,IF(P7=BY7,$AX$1,IF(P7=AV7,$U$1,""))))</f>
        <v>2024 Nationals</v>
      </c>
      <c r="R7" s="8">
        <f>IF(MAX(DD7:DF7)&gt;0,MAX(DD7:DF7),"")</f>
        <v>2.6000000000000085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>IF(SUM(V7,Z7)&gt;0,SUM(V7,Z7),"")</f>
        <v>5.8</v>
      </c>
      <c r="AQ7" s="40">
        <f>IF(SUM(U7:V7,X7:Z7,AB7)-W7-AA7&gt;0,SUM(U7:V7,X7:Z7,AB7)-W7-AA7,"")</f>
        <v>39.599999999999994</v>
      </c>
      <c r="AR7" s="40">
        <f>IF(SUM(AC7:AD7,AF7)-AE7&gt;0,SUM(AC7:AD7,AF7)-AE7,"")</f>
        <v>22.300000000000004</v>
      </c>
      <c r="AS7" s="40">
        <f>IF(SUM(V7,Z7,AD7)&gt;0,SUM(V7,Z7,AD7),"")</f>
        <v>10.399999999999999</v>
      </c>
      <c r="AT7" s="40">
        <f>IF(SUM(AQ7,AR7)&gt;0,SUM(AQ7,AR7),"")</f>
        <v>61.9</v>
      </c>
      <c r="AU7" s="40">
        <f>IF(SUM(AH7,AL7)&gt;0,SUM(AH7,AL7),"")</f>
        <v>7.1999999999999993</v>
      </c>
      <c r="AV7" s="40">
        <f>IF(SUM(AG7:AH7,AJ7:AL7,AN7)-SUM(AI7,AM7)&gt;0,SUM(AG7:AH7,AJ7:AL7,AN7)-SUM(AI7,AM7),"")</f>
        <v>40.700000000000003</v>
      </c>
      <c r="AW7" s="40">
        <f>IF(SUM(AQ7,AR7,AV7)&gt;0,SUM(AQ7,AR7,AV7),"")</f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8.8000000000000007</v>
      </c>
      <c r="BT7" s="11">
        <f>IF(SUM(AX7:AY7,BA7:BC7,BE7)-AZ7-BD7&gt;0,SUM(AX7:AY7,BA7:BC7,BE7)-AZ7-BD7,"")</f>
        <v>42.6</v>
      </c>
      <c r="BU7" s="11">
        <f>IF(SUM(BF7:BG7,BI7)-BH7&gt;0,SUM(BF7:BG7,BI7)-BH7,"")</f>
        <v>21.700000000000003</v>
      </c>
      <c r="BV7" s="11">
        <f>IF(SUM(AY7,BC7,BG7)&gt;0,SUM(AY7,BC7,BG7),"")</f>
        <v>13.4</v>
      </c>
      <c r="BW7" s="11">
        <f>IF(SUM(BT7,BU7)&gt;0,SUM(BT7,BU7),"")</f>
        <v>64.300000000000011</v>
      </c>
      <c r="BX7" s="11">
        <f>IF(SUM(BK7,BO7)&gt;0,SUM(BK7,BO7),"")</f>
        <v>8.8000000000000007</v>
      </c>
      <c r="BY7" s="11">
        <f>IF(SUM(BJ7:BK7,BM7:BO7,BQ7)-SUM(BL7,BP7)&gt;0,SUM(BJ7:BK7,BM7:BO7,BQ7)-SUM(BL7,BP7),"")</f>
        <v>42.1</v>
      </c>
      <c r="BZ7" s="11">
        <f>IF(SUM(BT7,BU7,BY7)&gt;0,SUM(BT7,BU7,BY7),"")</f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>IF(SUM(CB7,CF7)&gt;0,SUM(CB7,CF7),"")</f>
        <v>7.6</v>
      </c>
      <c r="CW7" s="40">
        <f>IF(SUM(CA7:CB7,CD7:CF7,CH7)-CC7-CG7&gt;0,SUM(CA7:CB7,CD7:CF7,CH7)-CC7-CG7,"")</f>
        <v>36.9</v>
      </c>
      <c r="CX7" s="40">
        <f>IF(SUM(CI7:CJ7,CL7)-CK7&gt;0,SUM(CI7:CJ7,CL7)-CK7,"")</f>
        <v>21.4</v>
      </c>
      <c r="CY7" s="40">
        <f>IF(SUM(CB7,CF7,CJ7)&gt;0,SUM(CB7,CF7,CJ7),"")</f>
        <v>12.2</v>
      </c>
      <c r="CZ7" s="40">
        <f>IF(SUM(CW7,CX7)&gt;0,SUM(CW7,CX7),"")</f>
        <v>58.3</v>
      </c>
      <c r="DA7" s="40">
        <f>IF(SUM(CN7,CR7)&gt;0,SUM(CN7,CR7),"")</f>
        <v>8</v>
      </c>
      <c r="DB7" s="40">
        <f>IF(SUM(CM7:CN7,CP7:CR7,CT7)-SUM(CO7,CS7)&gt;0,SUM(CM7:CN7,CP7:CR7,CT7)-SUM(CO7,CS7),"")</f>
        <v>41.400000000000006</v>
      </c>
      <c r="DC7" s="40">
        <f>IF(SUM(CW7,CX7,DB7)&gt;0,SUM(CW7,CX7,DB7),"")</f>
        <v>99.7</v>
      </c>
      <c r="DD7" s="51">
        <f>IF(MAX(EB7,FD7,GF7,HH7,IJ7,JL7,KN7,LP7,MR7,NT7,OV7,PX7,QZ7,SB7,TD7)-IF(L7="",0,L7)&gt;0.001,MAX(EB7,FD7,GF7,HH7,IJ7,JL7,KN7,LP7,MR7,NT7,OV7,PX7,QZ7,SB7,TD7)-IF(L7="",0,L7),"")</f>
        <v>2.6000000000000085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>
        <f>IF(MAX(EG7,FI7,GK7,HM7,IO7,JQ7,KS7,LU7,MW7,NY7,PA7,QC7,RE7,SG7,TI7)-IF(P7="",0,P7)&gt;0.001,MAX(EG7,FI7,GK7,HM7,IO7,JQ7,KS7,LU7,MW7,NY7,PA7,QC7,RE7,SG7,TI7)-IF(P7="",0,P7),"")</f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>IF(SUM(DH7,DL7)&gt;0,SUM(DH7,DL7),"")</f>
        <v>8.8000000000000007</v>
      </c>
      <c r="EB7" s="40">
        <f>IF(SUM(DG7:DH7,DJ7:DL7,DN7)-DI7-DM7&gt;0,SUM(DG7:DH7,DJ7:DL7,DN7)-DI7-DM7,"")</f>
        <v>42.2</v>
      </c>
      <c r="EC7" s="40" t="str">
        <f>IF(SUM(DO7:DP7,DR7)-DQ7&gt;0,SUM(DO7:DP7,DR7)-DQ7,"")</f>
        <v/>
      </c>
      <c r="ED7" s="40">
        <f>IF(SUM(DH7,DL7,DP7)&gt;0,SUM(DH7,DL7,DP7),"")</f>
        <v>8.8000000000000007</v>
      </c>
      <c r="EE7" s="40">
        <f>IF(SUM(EB7,EC7)&gt;0,SUM(EB7,EC7),"")</f>
        <v>42.2</v>
      </c>
      <c r="EF7" s="40">
        <f>IF(SUM(DT7,DX7)&gt;0,SUM(DT7,DX7),"")</f>
        <v>9.3999999999999986</v>
      </c>
      <c r="EG7" s="40">
        <f>IF(SUM(DS7:DT7,DV7:DX7,DZ7)-SUM(DU7,DY7)&gt;0,SUM(DS7:DT7,DV7:DX7,DZ7)-SUM(DU7,DY7),"")</f>
        <v>43.9</v>
      </c>
      <c r="EH7" s="40">
        <f>IF(SUM(EB7,EC7,EG7)&gt;0,SUM(EB7,EC7,EG7),"")</f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11.7</v>
      </c>
      <c r="TL7" s="26">
        <f>IF($CU7="P",CB7,(CB7+AY7)/2)</f>
        <v>3</v>
      </c>
      <c r="TM7" s="26">
        <f>IF($CU7="P",CC7,(CC7+AZ7)/2)</f>
        <v>0</v>
      </c>
      <c r="TN7" s="26">
        <f>IF($CU7="P",CD7,(CD7+BA7)/2)</f>
        <v>0.6</v>
      </c>
      <c r="TO7" s="26">
        <f>IF($CU7="P",CE7,(CE7+BB7)/2)</f>
        <v>16.399999999999999</v>
      </c>
      <c r="TP7" s="26">
        <f>IF($CU7="P",CF7,(CF7+BC7)/2)</f>
        <v>4.5999999999999996</v>
      </c>
      <c r="TQ7" s="26">
        <f>IF($CU7="P",CG7,(CG7+BD7)/2)</f>
        <v>0</v>
      </c>
      <c r="TR7" s="26">
        <f>IF($CU7="P",CH7,(CH7+BE7)/2)</f>
        <v>0.6</v>
      </c>
      <c r="TS7" s="26">
        <f>IF($CU7="P",CI7,(CI7+BF7)/2)</f>
        <v>16.2</v>
      </c>
      <c r="TT7" s="26">
        <f>IF($CU7="P",CJ7,(CJ7+BG7)/2)</f>
        <v>4.5999999999999996</v>
      </c>
      <c r="TU7" s="26">
        <f>IF($CU7="P",CK7,(CK7+BH7)/2)</f>
        <v>0</v>
      </c>
      <c r="TV7" s="26">
        <f>IF($CU7="P",CL7,(CL7+BI7)/2)</f>
        <v>0.6</v>
      </c>
      <c r="TW7" s="26">
        <f>IF($CU7="P",CM7,(CM7+BJ7)/2)</f>
        <v>16.3</v>
      </c>
      <c r="TX7" s="26">
        <f>IF($CU7="P",CN7,(CN7+BK7)/2)</f>
        <v>4.4000000000000004</v>
      </c>
      <c r="TY7" s="26">
        <f>IF($CU7="P",CO7,(CO7+BL7)/2)</f>
        <v>0.2</v>
      </c>
      <c r="TZ7" s="26">
        <f>IF($CU7="P",CP7,(CP7+BM7)/2)</f>
        <v>0.44999999999999996</v>
      </c>
      <c r="UA7" s="26">
        <f>IF($CU7="P",CQ7,(CQ7+BN7)/2)</f>
        <v>16.25</v>
      </c>
      <c r="UB7" s="26">
        <f>IF($CU7="P",CR7,(CR7+BO7)/2)</f>
        <v>3.5999999999999996</v>
      </c>
      <c r="UC7" s="26">
        <f>IF($CU7="P",CS7,(CS7+BP7)/2)</f>
        <v>0</v>
      </c>
      <c r="UD7" s="26">
        <f>IF($CU7="P",CT7,(CT7+BQ7)/2)</f>
        <v>0.6</v>
      </c>
      <c r="UE7" s="28" t="s">
        <v>53</v>
      </c>
      <c r="UF7" s="11">
        <f>IF(SUM(TL7,TP7)&gt;0,SUM(TL7,TP7),"")</f>
        <v>7.6</v>
      </c>
      <c r="UG7" s="11">
        <f>IF(SUM(TK7:TL7,TN7:TP7,TR7)-TM7-TQ7&gt;0,SUM(TK7:TL7,TN7:TP7,TR7)-TM7-TQ7,"")</f>
        <v>36.9</v>
      </c>
      <c r="UH7" s="11">
        <f>IF(SUM(TS7:TT7,TV7)-TU7&gt;0,SUM(TS7:TT7,TV7)-TU7,"")</f>
        <v>21.4</v>
      </c>
      <c r="UI7" s="11">
        <f>IF(SUM(TL7,TP7,TT7)&gt;0,SUM(TL7,TP7,TT7),"")</f>
        <v>12.2</v>
      </c>
      <c r="UJ7" s="11">
        <f>IF(SUM(UG7,UH7)&gt;0,SUM(UG7,UH7),"")</f>
        <v>58.3</v>
      </c>
      <c r="UK7" s="11">
        <f>IF(SUM(TX7,UB7)&gt;0,SUM(TX7,UB7),"")</f>
        <v>8</v>
      </c>
      <c r="UL7" s="11">
        <f>IF(SUM(TW7:TX7,TZ7:UB7,UD7)-SUM(TY7,UC7)&gt;0,SUM(TW7:TX7,TZ7:UB7,UD7)-SUM(TY7,UC7),"")</f>
        <v>41.400000000000006</v>
      </c>
      <c r="UM7" s="11">
        <f>IF(SUM(UG7,UH7,UL7)&gt;0,SUM(UG7,UH7,UL7),"")</f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255</v>
      </c>
      <c r="C8" s="4" t="s">
        <v>5</v>
      </c>
      <c r="D8" s="4">
        <v>2004</v>
      </c>
      <c r="E8" s="9">
        <f>SUM(J8:R8)+SUM(J8:N8)*0.0000001+SUM(J8)*0.0000000000001</f>
        <v>147.00001042000434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6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43.300000000000004</v>
      </c>
      <c r="K8" s="8" t="str">
        <f>IF(J8=0,"",IF(J8=CW8,$CA$1,IF(J8=BT8,$AX$1,IF(J8=AQ8,$U$1,""))))</f>
        <v>2024 Nationals</v>
      </c>
      <c r="L8" s="8">
        <f>IF(COUNT(AQ8,BT8,CW8)&gt;1,LARGE((AQ8,BT8,CW8),2),0)</f>
        <v>39.000000000000007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21.900000000000002</v>
      </c>
      <c r="O8" s="8" t="str">
        <f>IF(N8=0,"",IF(N8=CX8,$CA$1,IF(N8=BU8,$AX$1,IF(N8=AR8,$U$1,""))))</f>
        <v>2024 Nationals</v>
      </c>
      <c r="P8" s="8">
        <f>IF(MAX(AV8,BY8,DB8)&gt;0,MAX(AV8,BY8,DB8),0)</f>
        <v>42.800000000000004</v>
      </c>
      <c r="Q8" s="8" t="str">
        <f>IF(P8=0,"",IF(P8=DB8,$CA$1,IF(P8=BY8,$AX$1,IF(P8=AV8,$U$1,""))))</f>
        <v>2024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>IF(SUM(V8,Z8)&gt;0,SUM(V8,Z8),"")</f>
        <v>7.6999999999999993</v>
      </c>
      <c r="AQ8" s="40">
        <f>IF(SUM(U8:V8,X8:Z8,AB8)-W8-AA8&gt;0,SUM(U8:V8,X8:Z8,AB8)-W8-AA8,"")</f>
        <v>39.000000000000007</v>
      </c>
      <c r="AR8" s="40">
        <f>IF(SUM(AC8:AD8,AF8)-AE8&gt;0,SUM(AC8:AD8,AF8)-AE8,"")</f>
        <v>19.499999999999996</v>
      </c>
      <c r="AS8" s="40">
        <f>IF(SUM(V8,Z8,AD8)&gt;0,SUM(V8,Z8,AD8),"")</f>
        <v>10.6</v>
      </c>
      <c r="AT8" s="40">
        <f>IF(SUM(AQ8,AR8)&gt;0,SUM(AQ8,AR8),"")</f>
        <v>58.5</v>
      </c>
      <c r="AU8" s="40">
        <f>IF(SUM(AH8,AL8)&gt;0,SUM(AH8,AL8),"")</f>
        <v>7.3</v>
      </c>
      <c r="AV8" s="40">
        <f>IF(SUM(AG8:AH8,AJ8:AL8,AN8)-SUM(AI8,AM8)&gt;0,SUM(AG8:AH8,AJ8:AL8,AN8)-SUM(AI8,AM8),"")</f>
        <v>39.900000000000006</v>
      </c>
      <c r="AW8" s="40">
        <f>IF(SUM(AQ8,AR8,AV8)&gt;0,SUM(AQ8,AR8,AV8),"")</f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>IF(SUM(AY8,BC8)&gt;0,SUM(AY8,BC8),"")</f>
        <v>9.6</v>
      </c>
      <c r="BT8" s="11">
        <f>IF(SUM(AX8:AY8,BA8:BC8,BE8)-AZ8-BD8&gt;0,SUM(AX8:AY8,BA8:BC8,BE8)-AZ8-BD8,"")</f>
        <v>43.300000000000004</v>
      </c>
      <c r="BU8" s="11">
        <f>IF(SUM(BF8:BG8,BI8)-BH8&gt;0,SUM(BF8:BG8,BI8)-BH8,"")</f>
        <v>21.900000000000002</v>
      </c>
      <c r="BV8" s="11">
        <f>IF(SUM(AY8,BC8,BG8)&gt;0,SUM(AY8,BC8,BG8),"")</f>
        <v>15.7</v>
      </c>
      <c r="BW8" s="11">
        <f>IF(SUM(BT8,BU8)&gt;0,SUM(BT8,BU8),"")</f>
        <v>65.2</v>
      </c>
      <c r="BX8" s="11">
        <f>IF(SUM(BK8,BO8)&gt;0,SUM(BK8,BO8),"")</f>
        <v>9.6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33.4</v>
      </c>
      <c r="CX8" s="40">
        <f>IF(SUM(CI8:CJ8,CL8)-CK8&gt;0,SUM(CI8:CJ8,CL8)-CK8,"")</f>
        <v>17.899999999999999</v>
      </c>
      <c r="CY8" s="40">
        <f>IF(SUM(CB8,CF8,CJ8)&gt;0,SUM(CB8,CF8,CJ8),"")</f>
        <v>11</v>
      </c>
      <c r="CZ8" s="40">
        <f>IF(SUM(CW8,CX8)&gt;0,SUM(CW8,CX8),"")</f>
        <v>51.3</v>
      </c>
      <c r="DA8" s="40">
        <f>IF(SUM(CN8,CR8)&gt;0,SUM(CN8,CR8),"")</f>
        <v>6.8</v>
      </c>
      <c r="DB8" s="40">
        <f>IF(SUM(CM8:CN8,CP8:CR8,CT8)-SUM(CO8,CS8)&gt;0,SUM(CM8:CN8,CP8:CR8,CT8)-SUM(CO8,CS8),"")</f>
        <v>36.300000000000004</v>
      </c>
      <c r="DC8" s="40">
        <f>IF(SUM(CW8,CX8,DB8)&gt;0,SUM(CW8,CX8,DB8),"")</f>
        <v>87.6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15.399999999999999</v>
      </c>
      <c r="TL8" s="26">
        <f>IF($CU8="P",CB8,(CB8+AY8)/2)</f>
        <v>4.75</v>
      </c>
      <c r="TM8" s="26">
        <f>IF($CU8="P",CC8,(CC8+AZ8)/2)</f>
        <v>0.3</v>
      </c>
      <c r="TN8" s="26">
        <f>IF($CU8="P",CD8,(CD8+BA8)/2)</f>
        <v>0.3</v>
      </c>
      <c r="TO8" s="26">
        <f>IF($CU8="P",CE8,(CE8+BB8)/2)</f>
        <v>15.7</v>
      </c>
      <c r="TP8" s="26">
        <f>IF($CU8="P",CF8,(CF8+BC8)/2)</f>
        <v>3.9</v>
      </c>
      <c r="TQ8" s="26">
        <f>IF($CU8="P",CG8,(CG8+BD8)/2)</f>
        <v>2</v>
      </c>
      <c r="TR8" s="26">
        <f>IF($CU8="P",CH8,(CH8+BE8)/2)</f>
        <v>0.6</v>
      </c>
      <c r="TS8" s="26">
        <f>IF($CU8="P",CI8,(CI8+BF8)/2)</f>
        <v>15.05</v>
      </c>
      <c r="TT8" s="26">
        <f>IF($CU8="P",CJ8,(CJ8+BG8)/2)</f>
        <v>4.6999999999999993</v>
      </c>
      <c r="TU8" s="26">
        <f>IF($CU8="P",CK8,(CK8+BH8)/2)</f>
        <v>0.15</v>
      </c>
      <c r="TV8" s="26">
        <f>IF($CU8="P",CL8,(CL8+BI8)/2)</f>
        <v>0.3</v>
      </c>
      <c r="TW8" s="26">
        <f>IF($CU8="P",CM8,(CM8+BJ8)/2)</f>
        <v>15.4</v>
      </c>
      <c r="TX8" s="26">
        <f>IF($CU8="P",CN8,(CN8+BK8)/2)</f>
        <v>4.5</v>
      </c>
      <c r="TY8" s="26">
        <f>IF($CU8="P",CO8,(CO8+BL8)/2)</f>
        <v>0</v>
      </c>
      <c r="TZ8" s="26">
        <f>IF($CU8="P",CP8,(CP8+BM8)/2)</f>
        <v>0.3</v>
      </c>
      <c r="UA8" s="26">
        <f>IF($CU8="P",CQ8,(CQ8+BN8)/2)</f>
        <v>15.25</v>
      </c>
      <c r="UB8" s="26">
        <f>IF($CU8="P",CR8,(CR8+BO8)/2)</f>
        <v>3.7</v>
      </c>
      <c r="UC8" s="26">
        <f>IF($CU8="P",CS8,(CS8+BP8)/2)</f>
        <v>0.2</v>
      </c>
      <c r="UD8" s="26">
        <f>IF($CU8="P",CT8,(CT8+BQ8)/2)</f>
        <v>0.6</v>
      </c>
      <c r="UE8" s="28" t="s">
        <v>53</v>
      </c>
      <c r="UF8" s="11">
        <f>IF(SUM(TL8,TP8)&gt;0,SUM(TL8,TP8),"")</f>
        <v>8.65</v>
      </c>
      <c r="UG8" s="11">
        <f>IF(SUM(TK8:TL8,TN8:TP8,TR8)-TM8-TQ8&gt;0,SUM(TK8:TL8,TN8:TP8,TR8)-TM8-TQ8,"")</f>
        <v>38.35</v>
      </c>
      <c r="UH8" s="11">
        <f>IF(SUM(TS8:TT8,TV8)-TU8&gt;0,SUM(TS8:TT8,TV8)-TU8,"")</f>
        <v>19.900000000000002</v>
      </c>
      <c r="UI8" s="11">
        <f>IF(SUM(TL8,TP8,TT8)&gt;0,SUM(TL8,TP8,TT8),"")</f>
        <v>13.35</v>
      </c>
      <c r="UJ8" s="11">
        <f>IF(SUM(UG8,UH8)&gt;0,SUM(UG8,UH8),"")</f>
        <v>58.25</v>
      </c>
      <c r="UK8" s="11">
        <f>IF(SUM(TX8,UB8)&gt;0,SUM(TX8,UB8),"")</f>
        <v>8.1999999999999993</v>
      </c>
      <c r="UL8" s="11">
        <f>IF(SUM(TW8:TX8,TZ8:UB8,UD8)-SUM(TY8,UC8)&gt;0,SUM(TW8:TX8,TZ8:UB8,UD8)-SUM(TY8,UC8),"")</f>
        <v>39.550000000000004</v>
      </c>
      <c r="UM8" s="11">
        <f>IF(SUM(UG8,UH8,UL8)&gt;0,SUM(UG8,UH8,UL8),"")</f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>SUM(J9:R9)+SUM(J9:N9)*0.0000001+SUM(J9)*0.0000000000001</f>
        <v>143.90001025000439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6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43.800000000000004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37.099999999999987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21.6</v>
      </c>
      <c r="O9" s="8" t="str">
        <f>IF(N9=0,"",IF(N9=CX9,$CA$1,IF(N9=BU9,$AX$1,IF(N9=AR9,$U$1,""))))</f>
        <v>2024 3rd Domestic Trial</v>
      </c>
      <c r="P9" s="8">
        <f>IF(MAX(AV9,BY9,DB9)&gt;0,MAX(AV9,BY9,DB9),0)</f>
        <v>41.4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>IF(SUM(V9,Z9)&gt;0,SUM(V9,Z9),"")</f>
        <v>5.3</v>
      </c>
      <c r="AQ9" s="40">
        <f>IF(SUM(U9:V9,X9:Z9,AB9)-W9-AA9&gt;0,SUM(U9:V9,X9:Z9,AB9)-W9-AA9,"")</f>
        <v>37.099999999999987</v>
      </c>
      <c r="AR9" s="40">
        <f>IF(SUM(AC9:AD9,AF9)-AE9&gt;0,SUM(AC9:AD9,AF9)-AE9,"")</f>
        <v>19</v>
      </c>
      <c r="AS9" s="40">
        <f>IF(SUM(V9,Z9,AD9)&gt;0,SUM(V9,Z9,AD9),"")</f>
        <v>8.1999999999999993</v>
      </c>
      <c r="AT9" s="40">
        <f>IF(SUM(AQ9,AR9)&gt;0,SUM(AQ9,AR9),"")</f>
        <v>56.099999999999987</v>
      </c>
      <c r="AU9" s="40">
        <f>IF(SUM(AH9,AL9)&gt;0,SUM(AH9,AL9),"")</f>
        <v>8</v>
      </c>
      <c r="AV9" s="40">
        <f>IF(SUM(AG9:AH9,AJ9:AL9,AN9)-SUM(AI9,AM9)&gt;0,SUM(AG9:AH9,AJ9:AL9,AN9)-SUM(AI9,AM9),"")</f>
        <v>41.4</v>
      </c>
      <c r="AW9" s="40">
        <f>IF(SUM(AQ9,AR9,AV9)&gt;0,SUM(AQ9,AR9,AV9),"")</f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>IF(SUM(CB9,CF9)&gt;0,SUM(CB9,CF9),"")</f>
        <v>9.8000000000000007</v>
      </c>
      <c r="CW9" s="40">
        <f>IF(SUM(CA9:CB9,CD9:CF9,CH9)-CC9-CG9&gt;0,SUM(CA9:CB9,CD9:CF9,CH9)-CC9-CG9,"")</f>
        <v>43.800000000000004</v>
      </c>
      <c r="CX9" s="40">
        <f>IF(SUM(CI9:CJ9,CL9)-CK9&gt;0,SUM(CI9:CJ9,CL9)-CK9,"")</f>
        <v>21.6</v>
      </c>
      <c r="CY9" s="40">
        <f>IF(SUM(CB9,CF9,CJ9)&gt;0,SUM(CB9,CF9,CJ9),"")</f>
        <v>14.4</v>
      </c>
      <c r="CZ9" s="40">
        <f>IF(SUM(CW9,CX9)&gt;0,SUM(CW9,CX9),"")</f>
        <v>65.400000000000006</v>
      </c>
      <c r="DA9" s="40">
        <f>IF(SUM(CN9,CR9)&gt;0,SUM(CN9,CR9),"")</f>
        <v>7.4</v>
      </c>
      <c r="DB9" s="40">
        <f>IF(SUM(CM9:CN9,CP9:CR9,CT9)-SUM(CO9,CS9)&gt;0,SUM(CM9:CN9,CP9:CR9,CT9)-SUM(CO9,CS9),"")</f>
        <v>41.2</v>
      </c>
      <c r="DC9" s="40">
        <f>IF(SUM(CW9,CX9,DB9)&gt;0,SUM(CW9,CX9,DB9),"")</f>
        <v>106.60000000000001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8.1</v>
      </c>
      <c r="TL9" s="26">
        <f>IF($CU9="P",CB9,(CB9+AY9)/2)</f>
        <v>2.4</v>
      </c>
      <c r="TM9" s="26">
        <f>IF($CU9="P",CC9,(CC9+AZ9)/2)</f>
        <v>0</v>
      </c>
      <c r="TN9" s="26">
        <f>IF($CU9="P",CD9,(CD9+BA9)/2)</f>
        <v>0.3</v>
      </c>
      <c r="TO9" s="26">
        <f>IF($CU9="P",CE9,(CE9+BB9)/2)</f>
        <v>8.3000000000000007</v>
      </c>
      <c r="TP9" s="26">
        <f>IF($CU9="P",CF9,(CF9+BC9)/2)</f>
        <v>2.5</v>
      </c>
      <c r="TQ9" s="26">
        <f>IF($CU9="P",CG9,(CG9+BD9)/2)</f>
        <v>0</v>
      </c>
      <c r="TR9" s="26">
        <f>IF($CU9="P",CH9,(CH9+BE9)/2)</f>
        <v>0.3</v>
      </c>
      <c r="TS9" s="26">
        <f>IF($CU9="P",CI9,(CI9+BF9)/2)</f>
        <v>8.1999999999999993</v>
      </c>
      <c r="TT9" s="26">
        <f>IF($CU9="P",CJ9,(CJ9+BG9)/2)</f>
        <v>2.2999999999999998</v>
      </c>
      <c r="TU9" s="26">
        <f>IF($CU9="P",CK9,(CK9+BH9)/2)</f>
        <v>0</v>
      </c>
      <c r="TV9" s="26">
        <f>IF($CU9="P",CL9,(CL9+BI9)/2)</f>
        <v>0.3</v>
      </c>
      <c r="TW9" s="26">
        <f>IF($CU9="P",CM9,(CM9+BJ9)/2)</f>
        <v>8.4499999999999993</v>
      </c>
      <c r="TX9" s="26">
        <f>IF($CU9="P",CN9,(CN9+BK9)/2)</f>
        <v>2.4</v>
      </c>
      <c r="TY9" s="26">
        <f>IF($CU9="P",CO9,(CO9+BL9)/2)</f>
        <v>0</v>
      </c>
      <c r="TZ9" s="26">
        <f>IF($CU9="P",CP9,(CP9+BM9)/2)</f>
        <v>0.3</v>
      </c>
      <c r="UA9" s="26">
        <f>IF($CU9="P",CQ9,(CQ9+BN9)/2)</f>
        <v>7.85</v>
      </c>
      <c r="UB9" s="26">
        <f>IF($CU9="P",CR9,(CR9+BO9)/2)</f>
        <v>1.3</v>
      </c>
      <c r="UC9" s="26">
        <f>IF($CU9="P",CS9,(CS9+BP9)/2)</f>
        <v>0</v>
      </c>
      <c r="UD9" s="26">
        <f>IF($CU9="P",CT9,(CT9+BQ9)/2)</f>
        <v>0.3</v>
      </c>
      <c r="UE9" s="28" t="s">
        <v>53</v>
      </c>
      <c r="UF9" s="11">
        <f>IF(SUM(TL9,TP9)&gt;0,SUM(TL9,TP9),"")</f>
        <v>4.9000000000000004</v>
      </c>
      <c r="UG9" s="11">
        <f>IF(SUM(TK9:TL9,TN9:TP9,TR9)-TM9-TQ9&gt;0,SUM(TK9:TL9,TN9:TP9,TR9)-TM9-TQ9,"")</f>
        <v>21.900000000000002</v>
      </c>
      <c r="UH9" s="11">
        <f>IF(SUM(TS9:TT9,TV9)-TU9&gt;0,SUM(TS9:TT9,TV9)-TU9,"")</f>
        <v>10.8</v>
      </c>
      <c r="UI9" s="11">
        <f>IF(SUM(TL9,TP9,TT9)&gt;0,SUM(TL9,TP9,TT9),"")</f>
        <v>7.2</v>
      </c>
      <c r="UJ9" s="11">
        <f>IF(SUM(UG9,UH9)&gt;0,SUM(UG9,UH9),"")</f>
        <v>32.700000000000003</v>
      </c>
      <c r="UK9" s="11">
        <f>IF(SUM(TX9,UB9)&gt;0,SUM(TX9,UB9),"")</f>
        <v>3.7</v>
      </c>
      <c r="UL9" s="11">
        <f>IF(SUM(TW9:TX9,TZ9:UB9,UD9)-SUM(TY9,UC9)&gt;0,SUM(TW9:TX9,TZ9:UB9,UD9)-SUM(TY9,UC9),"")</f>
        <v>20.6</v>
      </c>
      <c r="UM9" s="11">
        <f>IF(SUM(UG9,UH9,UL9)&gt;0,SUM(UG9,UH9,UL9),"")</f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>SUM(J10:R10)+SUM(J10:N10)*0.0000001+SUM(J10)*0.0000000000001</f>
        <v>139.30000960000382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6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37.70000000000001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36.5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21.800000000000004</v>
      </c>
      <c r="O10" s="8" t="str">
        <f>IF(N10=0,"",IF(N10=CX10,$CA$1,IF(N10=BU10,$AX$1,IF(N10=AR10,$U$1,""))))</f>
        <v>2024 Nationals</v>
      </c>
      <c r="P10" s="8">
        <f>IF(MAX(AV10,BY10,DB10)&gt;0,MAX(AV10,BY10,DB10),0)</f>
        <v>43.300000000000004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>IF(SUM(V10,Z10)&gt;0,SUM(V10,Z10),"")</f>
        <v>3.8</v>
      </c>
      <c r="AQ10" s="40">
        <f>IF(SUM(U10:V10,X10:Z10,AB10)-W10-AA10&gt;0,SUM(U10:V10,X10:Z10,AB10)-W10-AA10,"")</f>
        <v>36.5</v>
      </c>
      <c r="AR10" s="40">
        <f>IF(SUM(AC10:AD10,AF10)-AE10&gt;0,SUM(AC10:AD10,AF10)-AE10,"")</f>
        <v>21.8</v>
      </c>
      <c r="AS10" s="40">
        <f>IF(SUM(V10,Z10,AD10)&gt;0,SUM(V10,Z10,AD10),"")</f>
        <v>7.8999999999999995</v>
      </c>
      <c r="AT10" s="40">
        <f>IF(SUM(AQ10,AR10)&gt;0,SUM(AQ10,AR10),"")</f>
        <v>58.3</v>
      </c>
      <c r="AU10" s="40">
        <f>IF(SUM(AH10,AL10)&gt;0,SUM(AH10,AL10),"")</f>
        <v>6.6999999999999993</v>
      </c>
      <c r="AV10" s="40">
        <f>IF(SUM(AG10:AH10,AJ10:AL10,AN10)-SUM(AI10,AM10)&gt;0,SUM(AG10:AH10,AJ10:AL10,AN10)-SUM(AI10,AM10),"")</f>
        <v>40.4</v>
      </c>
      <c r="AW10" s="40">
        <f>IF(SUM(AQ10,AR10,AV10)&gt;0,SUM(AQ10,AR10,AV10),"")</f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6.7</v>
      </c>
      <c r="BT10" s="11">
        <f>IF(SUM(AX10:AY10,BA10:BC10,BE10)-AZ10-BD10&gt;0,SUM(AX10:AY10,BA10:BC10,BE10)-AZ10-BD10,"")</f>
        <v>35.500000000000007</v>
      </c>
      <c r="BU10" s="11">
        <f>IF(SUM(BF10:BG10,BI10)-BH10&gt;0,SUM(BF10:BG10,BI10)-BH10,"")</f>
        <v>21.800000000000004</v>
      </c>
      <c r="BV10" s="11">
        <f>IF(SUM(AY10,BC10,BG10)&gt;0,SUM(AY10,BC10,BG10),"")</f>
        <v>11.3</v>
      </c>
      <c r="BW10" s="11">
        <f>IF(SUM(BT10,BU10)&gt;0,SUM(BT10,BU10),"")</f>
        <v>57.300000000000011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>IF(SUM(CB10,CF10)&gt;0,SUM(CB10,CF10),"")</f>
        <v>7.8</v>
      </c>
      <c r="CW10" s="40">
        <f>IF(SUM(CA10:CB10,CD10:CF10,CH10)-CC10-CG10&gt;0,SUM(CA10:CB10,CD10:CF10,CH10)-CC10-CG10,"")</f>
        <v>37.70000000000001</v>
      </c>
      <c r="CX10" s="40">
        <f>IF(SUM(CI10:CJ10,CL10)-CK10&gt;0,SUM(CI10:CJ10,CL10)-CK10,"")</f>
        <v>20.400000000000002</v>
      </c>
      <c r="CY10" s="40">
        <f>IF(SUM(CB10,CF10,CJ10)&gt;0,SUM(CB10,CF10,CJ10),"")</f>
        <v>11</v>
      </c>
      <c r="CZ10" s="40">
        <f>IF(SUM(CW10,CX10)&gt;0,SUM(CW10,CX10),"")</f>
        <v>58.100000000000009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43.300000000000004</v>
      </c>
      <c r="DC10" s="40">
        <f>IF(SUM(CW10,CX10,DB10)&gt;0,SUM(CW10,CX10,DB10),"")</f>
        <v>101.4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16.899999999999999</v>
      </c>
      <c r="TL10" s="26">
        <f>IF($CU10="P",CB10,(CB10+AY10)/2)</f>
        <v>3.35</v>
      </c>
      <c r="TM10" s="26">
        <f>IF($CU10="P",CC10,(CC10+AZ10)/2)</f>
        <v>2.25</v>
      </c>
      <c r="TN10" s="26">
        <f>IF($CU10="P",CD10,(CD10+BA10)/2)</f>
        <v>0.6</v>
      </c>
      <c r="TO10" s="26">
        <f>IF($CU10="P",CE10,(CE10+BB10)/2)</f>
        <v>16.700000000000003</v>
      </c>
      <c r="TP10" s="26">
        <f>IF($CU10="P",CF10,(CF10+BC10)/2)</f>
        <v>3.9</v>
      </c>
      <c r="TQ10" s="26">
        <f>IF($CU10="P",CG10,(CG10+BD10)/2)</f>
        <v>3.2</v>
      </c>
      <c r="TR10" s="26">
        <f>IF($CU10="P",CH10,(CH10+BE10)/2)</f>
        <v>0.6</v>
      </c>
      <c r="TS10" s="26">
        <f>IF($CU10="P",CI10,(CI10+BF10)/2)</f>
        <v>16.8</v>
      </c>
      <c r="TT10" s="26">
        <f>IF($CU10="P",CJ10,(CJ10+BG10)/2)</f>
        <v>3.9</v>
      </c>
      <c r="TU10" s="26">
        <f>IF($CU10="P",CK10,(CK10+BH10)/2)</f>
        <v>0.2</v>
      </c>
      <c r="TV10" s="26">
        <f>IF($CU10="P",CL10,(CL10+BI10)/2)</f>
        <v>0.6</v>
      </c>
      <c r="TW10" s="26">
        <f>IF($CU10="P",CM10,(CM10+BJ10)/2)</f>
        <v>8.25</v>
      </c>
      <c r="TX10" s="26">
        <f>IF($CU10="P",CN10,(CN10+BK10)/2)</f>
        <v>2.4</v>
      </c>
      <c r="TY10" s="26">
        <f>IF($CU10="P",CO10,(CO10+BL10)/2)</f>
        <v>0</v>
      </c>
      <c r="TZ10" s="26">
        <f>IF($CU10="P",CP10,(CP10+BM10)/2)</f>
        <v>0.3</v>
      </c>
      <c r="UA10" s="26">
        <f>IF($CU10="P",CQ10,(CQ10+BN10)/2)</f>
        <v>8.1</v>
      </c>
      <c r="UB10" s="26">
        <f>IF($CU10="P",CR10,(CR10+BO10)/2)</f>
        <v>2.2999999999999998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7.25</v>
      </c>
      <c r="UG10" s="11">
        <f>IF(SUM(TK10:TL10,TN10:TP10,TR10)-TM10-TQ10&gt;0,SUM(TK10:TL10,TN10:TP10,TR10)-TM10-TQ10,"")</f>
        <v>36.6</v>
      </c>
      <c r="UH10" s="11">
        <f>IF(SUM(TS10:TT10,TV10)-TU10&gt;0,SUM(TS10:TT10,TV10)-TU10,"")</f>
        <v>21.1</v>
      </c>
      <c r="UI10" s="11">
        <f>IF(SUM(TL10,TP10,TT10)&gt;0,SUM(TL10,TP10,TT10),"")</f>
        <v>11.15</v>
      </c>
      <c r="UJ10" s="11">
        <f>IF(SUM(UG10,UH10)&gt;0,SUM(UG10,UH10),"")</f>
        <v>57.7</v>
      </c>
      <c r="UK10" s="11">
        <f>IF(SUM(TX10,UB10)&gt;0,SUM(TX10,UB10),"")</f>
        <v>4.6999999999999993</v>
      </c>
      <c r="UL10" s="11">
        <f>IF(SUM(TW10:TX10,TZ10:UB10,UD10)-SUM(TY10,UC10)&gt;0,SUM(TW10:TX10,TZ10:UB10,UD10)-SUM(TY10,UC10),"")</f>
        <v>21.650000000000002</v>
      </c>
      <c r="UM10" s="11">
        <f>IF(SUM(UG10,UH10,UL10)&gt;0,SUM(UG10,UH10,UL10),"")</f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>SUM(J11:R11)+SUM(J11:N11)*0.0000001+SUM(J11)*0.0000000000001</f>
        <v>133.80000905000426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>P</v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>P</v>
      </c>
      <c r="H11" s="36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>National Team</v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42.499999999999993</v>
      </c>
      <c r="K11" s="8" t="str">
        <f>IF(J11=0,"",IF(J11=CW11,$CA$1,IF(J11=BT11,$AX$1,IF(J11=AQ11,$U$1,""))))</f>
        <v>2024 3rd Domestic Trial</v>
      </c>
      <c r="L11" s="8">
        <f>IF(COUNT(AQ11,BT11,CW11)&gt;1,LARGE((AQ11,BT11,CW11),2),0)</f>
        <v>26.800000000000011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21.200000000000003</v>
      </c>
      <c r="O11" s="8" t="str">
        <f>IF(N11=0,"",IF(N11=CX11,$CA$1,IF(N11=BU11,$AX$1,IF(N11=AR11,$U$1,""))))</f>
        <v>2024 3rd Domestic Trial</v>
      </c>
      <c r="P11" s="8">
        <f>IF(MAX(AV11,BY11,DB11)&gt;0,MAX(AV11,BY11,DB11),0)</f>
        <v>43.300000000000011</v>
      </c>
      <c r="Q11" s="8" t="str">
        <f>IF(P11=0,"",IF(P11=DB11,$CA$1,IF(P11=BY11,$AX$1,IF(P11=AV11,$U$1,""))))</f>
        <v>2024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>IF(SUM(V11,Z11)&gt;0,SUM(V11,Z11),"")</f>
        <v>1.9</v>
      </c>
      <c r="AQ11" s="40">
        <f>IF(SUM(U11:V11,X11:Z11,AB11)-W11-AA11&gt;0,SUM(U11:V11,X11:Z11,AB11)-W11-AA11,"")</f>
        <v>18.899999999999999</v>
      </c>
      <c r="AR11" s="40" t="str">
        <f>IF(SUM(AC11:AD11,AF11)-AE11&gt;0,SUM(AC11:AD11,AF11)-AE11,"")</f>
        <v/>
      </c>
      <c r="AS11" s="40">
        <f>IF(SUM(V11,Z11,AD11)&gt;0,SUM(V11,Z11,AD11),"")</f>
        <v>1.9</v>
      </c>
      <c r="AT11" s="40">
        <f>IF(SUM(AQ11,AR11)&gt;0,SUM(AQ11,AR11),"")</f>
        <v>18.899999999999999</v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>
        <f>IF(SUM(AQ11,AR11,AV11)&gt;0,SUM(AQ11,AR11,AV11),"")</f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5.7</v>
      </c>
      <c r="BT11" s="11">
        <f>IF(SUM(AX11:AY11,BA11:BC11,BE11)-AZ11-BD11&gt;0,SUM(AX11:AY11,BA11:BC11,BE11)-AZ11-BD11,"")</f>
        <v>26.800000000000011</v>
      </c>
      <c r="BU11" s="11">
        <f>IF(SUM(BF11:BG11,BI11)-BH11&gt;0,SUM(BF11:BG11,BI11)-BH11,"")</f>
        <v>18.400000000000002</v>
      </c>
      <c r="BV11" s="11">
        <f>IF(SUM(AY11,BC11,BG11)&gt;0,SUM(AY11,BC11,BG11),"")</f>
        <v>9.1999999999999993</v>
      </c>
      <c r="BW11" s="11">
        <f>IF(SUM(BT11,BU11)&gt;0,SUM(BT11,BU11),"")</f>
        <v>45.200000000000017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>IF(SUM(CB11,CF11)&gt;0,SUM(CB11,CF11),"")</f>
        <v>8.4</v>
      </c>
      <c r="CW11" s="40">
        <f>IF(SUM(CA11:CB11,CD11:CF11,CH11)-CC11-CG11&gt;0,SUM(CA11:CB11,CD11:CF11,CH11)-CC11-CG11,"")</f>
        <v>42.499999999999993</v>
      </c>
      <c r="CX11" s="40">
        <f>IF(SUM(CI11:CJ11,CL11)-CK11&gt;0,SUM(CI11:CJ11,CL11)-CK11,"")</f>
        <v>21.200000000000003</v>
      </c>
      <c r="CY11" s="40">
        <f>IF(SUM(CB11,CF11,CJ11)&gt;0,SUM(CB11,CF11,CJ11),"")</f>
        <v>13.2</v>
      </c>
      <c r="CZ11" s="40">
        <f>IF(SUM(CW11,CX11)&gt;0,SUM(CW11,CX11),"")</f>
        <v>63.699999999999996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43.300000000000011</v>
      </c>
      <c r="DC11" s="40">
        <f>IF(SUM(CW11,CX11,DB11)&gt;0,SUM(CW11,CX11,DB11),"")</f>
        <v>107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15.8</v>
      </c>
      <c r="TL11" s="26">
        <f>IF($CU11="P",CB11,(CB11+AY11)/2)</f>
        <v>3.35</v>
      </c>
      <c r="TM11" s="26">
        <f>IF($CU11="P",CC11,(CC11+AZ11)/2)</f>
        <v>1.55</v>
      </c>
      <c r="TN11" s="26">
        <f>IF($CU11="P",CD11,(CD11+BA11)/2)</f>
        <v>0.3</v>
      </c>
      <c r="TO11" s="26">
        <f>IF($CU11="P",CE11,(CE11+BB11)/2)</f>
        <v>15.149999999999999</v>
      </c>
      <c r="TP11" s="26">
        <f>IF($CU11="P",CF11,(CF11+BC11)/2)</f>
        <v>3.7</v>
      </c>
      <c r="TQ11" s="26">
        <f>IF($CU11="P",CG11,(CG11+BD11)/2)</f>
        <v>2.7</v>
      </c>
      <c r="TR11" s="26">
        <f>IF($CU11="P",CH11,(CH11+BE11)/2)</f>
        <v>0.6</v>
      </c>
      <c r="TS11" s="26">
        <f>IF($CU11="P",CI11,(CI11+BF11)/2)</f>
        <v>15.4</v>
      </c>
      <c r="TT11" s="26">
        <f>IF($CU11="P",CJ11,(CJ11+BG11)/2)</f>
        <v>4.1500000000000004</v>
      </c>
      <c r="TU11" s="26">
        <f>IF($CU11="P",CK11,(CK11+BH11)/2)</f>
        <v>0.35</v>
      </c>
      <c r="TV11" s="26">
        <f>IF($CU11="P",CL11,(CL11+BI11)/2)</f>
        <v>0.6</v>
      </c>
      <c r="TW11" s="26">
        <f>IF($CU11="P",CM11,(CM11+BJ11)/2)</f>
        <v>8.3000000000000007</v>
      </c>
      <c r="TX11" s="26">
        <f>IF($CU11="P",CN11,(CN11+BK11)/2)</f>
        <v>2.4</v>
      </c>
      <c r="TY11" s="26">
        <f>IF($CU11="P",CO11,(CO11+BL11)/2)</f>
        <v>0</v>
      </c>
      <c r="TZ11" s="26">
        <f>IF($CU11="P",CP11,(CP11+BM11)/2)</f>
        <v>0.3</v>
      </c>
      <c r="UA11" s="26">
        <f>IF($CU11="P",CQ11,(CQ11+BN11)/2)</f>
        <v>8.0500000000000007</v>
      </c>
      <c r="UB11" s="26">
        <f>IF($CU11="P",CR11,(CR11+BO11)/2)</f>
        <v>2.2999999999999998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7.0500000000000007</v>
      </c>
      <c r="UG11" s="11">
        <f>IF(SUM(TK11:TL11,TN11:TP11,TR11)-TM11-TQ11&gt;0,SUM(TK11:TL11,TN11:TP11,TR11)-TM11-TQ11,"")</f>
        <v>34.650000000000006</v>
      </c>
      <c r="UH11" s="11">
        <f>IF(SUM(TS11:TT11,TV11)-TU11&gt;0,SUM(TS11:TT11,TV11)-TU11,"")</f>
        <v>19.8</v>
      </c>
      <c r="UI11" s="11">
        <f>IF(SUM(TL11,TP11,TT11)&gt;0,SUM(TL11,TP11,TT11),"")</f>
        <v>11.200000000000001</v>
      </c>
      <c r="UJ11" s="11">
        <f>IF(SUM(UG11,UH11)&gt;0,SUM(UG11,UH11),"")</f>
        <v>54.45</v>
      </c>
      <c r="UK11" s="11">
        <f>IF(SUM(TX11,UB11)&gt;0,SUM(TX11,UB11),"")</f>
        <v>4.6999999999999993</v>
      </c>
      <c r="UL11" s="11">
        <f>IF(SUM(TW11:TX11,TZ11:UB11,UD11)-SUM(TY11,UC11)&gt;0,SUM(TW11:TX11,TZ11:UB11,UD11)-SUM(TY11,UC11),"")</f>
        <v>21.650000000000006</v>
      </c>
      <c r="UM11" s="11">
        <f>IF(SUM(UG11,UH11,UL11)&gt;0,SUM(UG11,UH11,UL11),"")</f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>SUM(J12:R12)+SUM(J12:N12)*0.0000001+SUM(J12)*0.0000000000001</f>
        <v>145.52001021200419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6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41.65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39.400000000000006</v>
      </c>
      <c r="M12" s="8" t="str">
        <f>IF(K12=0,"",IF(AND(L12=J12,L12=AQ12,K12=BT12),$U$1,IF(AND(L12=J12,L12=AQ12,L12=CW12),$U$1,IF(AND(L12=J12,L12=CW12,L12=BT12),$AX$1,IF(L12=CW12,$CA$1,IF(L12=BT12,$AX$1,IF(L12=AQ12,$U$1,"")))))))</f>
        <v>2024 3rd Domestic Trial</v>
      </c>
      <c r="N12" s="8">
        <f>IF(COUNT(AR12,BU12,CX12)&gt;0,LARGE((AR12,BU12,CX12),1),0)</f>
        <v>21.070000000000004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>IF(SUM(V12,Z12)&gt;0,SUM(V12,Z12),"")</f>
        <v>8.0500000000000007</v>
      </c>
      <c r="AQ12" s="40">
        <f>IF(SUM(U12:V12,X12:Z12,AB12)-W12-AA12&gt;0,SUM(U12:V12,X12:Z12,AB12)-W12-AA12,"")</f>
        <v>41.65</v>
      </c>
      <c r="AR12" s="40">
        <f>IF(SUM(AC12:AD12,AF12)-AE12&gt;0,SUM(AC12:AD12,AF12)-AE12,"")</f>
        <v>21.070000000000004</v>
      </c>
      <c r="AS12" s="40">
        <f>IF(SUM(V12,Z12,AD12)&gt;0,SUM(V12,Z12,AD12),"")</f>
        <v>12.15</v>
      </c>
      <c r="AT12" s="40">
        <f>IF(SUM(AQ12,AR12)&gt;0,SUM(AQ12,AR12),"")</f>
        <v>62.72</v>
      </c>
      <c r="AU12" s="40">
        <f>IF(SUM(AH12,AL12)&gt;0,SUM(AH12,AL12),"")</f>
        <v>8.1999999999999993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3.8</v>
      </c>
      <c r="BT12" s="11">
        <f>IF(SUM(AX12:AY12,BA12:BC12,BE12)-AZ12-BD12&gt;0,SUM(AX12:AY12,BA12:BC12,BE12)-AZ12-BD12,"")</f>
        <v>35.699999999999996</v>
      </c>
      <c r="BU12" s="11" t="str">
        <f>IF(SUM(BF12:BG12,BI12)-BH12&gt;0,SUM(BF12:BG12,BI12)-BH12,"")</f>
        <v/>
      </c>
      <c r="BV12" s="11">
        <f>IF(SUM(AY12,BC12,BG12)&gt;0,SUM(AY12,BC12,BG12),"")</f>
        <v>3.8</v>
      </c>
      <c r="BW12" s="11">
        <f>IF(SUM(BT12,BU12)&gt;0,SUM(BT12,BU12),"")</f>
        <v>35.699999999999996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>IF(SUM(CB12,CF12)&gt;0,SUM(CB12,CF12),"")</f>
        <v>6.9</v>
      </c>
      <c r="CW12" s="40">
        <f>IF(SUM(CA12:CB12,CD12:CF12,CH12)-CC12-CG12&gt;0,SUM(CA12:CB12,CD12:CF12,CH12)-CC12-CG12,"")</f>
        <v>39.400000000000006</v>
      </c>
      <c r="CX12" s="40">
        <f>IF(SUM(CI12:CJ12,CL12)-CK12&gt;0,SUM(CI12:CJ12,CL12)-CK12,"")</f>
        <v>17.3</v>
      </c>
      <c r="CY12" s="40">
        <f>IF(SUM(CB12,CF12,CJ12)&gt;0,SUM(CB12,CF12,CJ12),"")</f>
        <v>10.4</v>
      </c>
      <c r="CZ12" s="40">
        <f>IF(SUM(CW12,CX12)&gt;0,SUM(CW12,CX12),"")</f>
        <v>56.7</v>
      </c>
      <c r="DA12" s="40">
        <f>IF(SUM(CN12,CR12)&gt;0,SUM(CN12,CR12),"")</f>
        <v>8.3999999999999986</v>
      </c>
      <c r="DB12" s="40">
        <f>IF(SUM(CM12:CN12,CP12:CR12,CT12)-SUM(CO12,CS12)&gt;0,SUM(CM12:CN12,CP12:CR12,CT12)-SUM(CO12,CS12),"")</f>
        <v>42.7</v>
      </c>
      <c r="DC12" s="40">
        <f>IF(SUM(CW12,CX12,DB12)&gt;0,SUM(CW12,CX12,DB12),"")</f>
        <v>99.4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15.9</v>
      </c>
      <c r="TL12" s="26">
        <f>IF($CU12="P",CB12,(CB12+AY12)/2)</f>
        <v>3.0999999999999996</v>
      </c>
      <c r="TM12" s="26">
        <f>IF($CU12="P",CC12,(CC12+AZ12)/2)</f>
        <v>0</v>
      </c>
      <c r="TN12" s="26">
        <f>IF($CU12="P",CD12,(CD12+BA12)/2)</f>
        <v>0.3</v>
      </c>
      <c r="TO12" s="26">
        <f>IF($CU12="P",CE12,(CE12+BB12)/2)</f>
        <v>15.55</v>
      </c>
      <c r="TP12" s="26">
        <f>IF($CU12="P",CF12,(CF12+BC12)/2)</f>
        <v>2.25</v>
      </c>
      <c r="TQ12" s="26">
        <f>IF($CU12="P",CG12,(CG12+BD12)/2)</f>
        <v>0</v>
      </c>
      <c r="TR12" s="26">
        <f>IF($CU12="P",CH12,(CH12+BE12)/2)</f>
        <v>0.44999999999999996</v>
      </c>
      <c r="TS12" s="26">
        <f>IF($CU12="P",CI12,(CI12+BF12)/2)</f>
        <v>6.75</v>
      </c>
      <c r="TT12" s="26">
        <f>IF($CU12="P",CJ12,(CJ12+BG12)/2)</f>
        <v>1.75</v>
      </c>
      <c r="TU12" s="26">
        <f>IF($CU12="P",CK12,(CK12+BH12)/2)</f>
        <v>0.15</v>
      </c>
      <c r="TV12" s="26">
        <f>IF($CU12="P",CL12,(CL12+BI12)/2)</f>
        <v>0.3</v>
      </c>
      <c r="TW12" s="26">
        <f>IF($CU12="P",CM12,(CM12+BJ12)/2)</f>
        <v>8.5500000000000007</v>
      </c>
      <c r="TX12" s="26">
        <f>IF($CU12="P",CN12,(CN12+BK12)/2)</f>
        <v>2.15</v>
      </c>
      <c r="TY12" s="26">
        <f>IF($CU12="P",CO12,(CO12+BL12)/2)</f>
        <v>0</v>
      </c>
      <c r="TZ12" s="26">
        <f>IF($CU12="P",CP12,(CP12+BM12)/2)</f>
        <v>0.15</v>
      </c>
      <c r="UA12" s="26">
        <f>IF($CU12="P",CQ12,(CQ12+BN12)/2)</f>
        <v>8.3000000000000007</v>
      </c>
      <c r="UB12" s="26">
        <f>IF($CU12="P",CR12,(CR12+BO12)/2)</f>
        <v>2.0499999999999998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5.35</v>
      </c>
      <c r="UG12" s="11">
        <f>IF(SUM(TK12:TL12,TN12:TP12,TR12)-TM12-TQ12&gt;0,SUM(TK12:TL12,TN12:TP12,TR12)-TM12-TQ12,"")</f>
        <v>37.550000000000004</v>
      </c>
      <c r="UH12" s="11">
        <f>IF(SUM(TS12:TT12,TV12)-TU12&gt;0,SUM(TS12:TT12,TV12)-TU12,"")</f>
        <v>8.65</v>
      </c>
      <c r="UI12" s="11">
        <f>IF(SUM(TL12,TP12,TT12)&gt;0,SUM(TL12,TP12,TT12),"")</f>
        <v>7.1</v>
      </c>
      <c r="UJ12" s="11">
        <f>IF(SUM(UG12,UH12)&gt;0,SUM(UG12,UH12),"")</f>
        <v>46.2</v>
      </c>
      <c r="UK12" s="11">
        <f>IF(SUM(TX12,UB12)&gt;0,SUM(TX12,UB12),"")</f>
        <v>4.1999999999999993</v>
      </c>
      <c r="UL12" s="11">
        <f>IF(SUM(TW12:TX12,TZ12:UB12,UD12)-SUM(TY12,UC12)&gt;0,SUM(TW12:TX12,TZ12:UB12,UD12)-SUM(TY12,UC12),"")</f>
        <v>21.35</v>
      </c>
      <c r="UM12" s="11">
        <f>IF(SUM(UG12,UH12,UL12)&gt;0,SUM(UG12,UH12,UL12),"")</f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>SUM(J13:R13)+SUM(J13:N13)*0.0000001+SUM(J13)*0.0000000000001</f>
        <v>143.90001012000414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6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41.499999999999993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37.9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21.800000000000004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39.5</v>
      </c>
      <c r="Q13" s="8" t="str">
        <f>IF(P13=0,"",IF(P13=DB13,$CA$1,IF(P13=BY13,$AX$1,IF(P13=AV13,$U$1,""))))</f>
        <v>2024 Nationals</v>
      </c>
      <c r="R13" s="8">
        <f>IF(MAX(DD13:DF13)&gt;0,MAX(DD13:DF13),"")</f>
        <v>3.2000000000000028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8.4</v>
      </c>
      <c r="AQ13" s="40">
        <f>IF(SUM(U13:V13,X13:Z13,AB13)-W13-AA13&gt;0,SUM(U13:V13,X13:Z13,AB13)-W13-AA13,"")</f>
        <v>41.499999999999993</v>
      </c>
      <c r="AR13" s="40">
        <f>IF(SUM(AC13:AD13,AF13)-AE13&gt;0,SUM(AC13:AD13,AF13)-AE13,"")</f>
        <v>21.800000000000004</v>
      </c>
      <c r="AS13" s="40">
        <f>IF(SUM(V13,Z13,AD13)&gt;0,SUM(V13,Z13,AD13),"")</f>
        <v>12.5</v>
      </c>
      <c r="AT13" s="40">
        <f>IF(SUM(AQ13,AR13)&gt;0,SUM(AQ13,AR13),"")</f>
        <v>63.3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>IF(SUM(AY13,BC13)&gt;0,SUM(AY13,BC13),"")</f>
        <v>6.6</v>
      </c>
      <c r="BT13" s="11">
        <f>IF(SUM(AX13:AY13,BA13:BC13,BE13)-AZ13-BD13&gt;0,SUM(AX13:AY13,BA13:BC13,BE13)-AZ13-BD13,"")</f>
        <v>37.9</v>
      </c>
      <c r="BU13" s="11">
        <f>IF(SUM(BF13:BG13,BI13)-BH13&gt;0,SUM(BF13:BG13,BI13)-BH13,"")</f>
        <v>20.8</v>
      </c>
      <c r="BV13" s="11">
        <f>IF(SUM(AY13,BC13,BG13)&gt;0,SUM(AY13,BC13,BG13),"")</f>
        <v>10</v>
      </c>
      <c r="BW13" s="11">
        <f>IF(SUM(BT13,BU13)&gt;0,SUM(BT13,BU13),"")</f>
        <v>58.7</v>
      </c>
      <c r="BX13" s="11">
        <f>IF(SUM(BK13,BO13)&gt;0,SUM(BK13,BO13),"")</f>
        <v>6.6</v>
      </c>
      <c r="BY13" s="11">
        <f>IF(SUM(BJ13:BK13,BM13:BO13,BQ13)-SUM(BL13,BP13)&gt;0,SUM(BJ13:BK13,BM13:BO13,BQ13)-SUM(BL13,BP13),"")</f>
        <v>39.5</v>
      </c>
      <c r="BZ13" s="11">
        <f>IF(SUM(BT13,BU13,BY13)&gt;0,SUM(BT13,BU13,BY13),"")</f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1">
        <f>IF(MAX(EB13,FD13,GF13,HH13,IJ13,JL13,KN13,LP13,MR13,NT13,OV13,PX13,QZ13,SB13,TD13)-IF(L13="",0,L13)&gt;0.001,MAX(EB13,FD13,GF13,HH13,IJ13,JL13,KN13,LP13,MR13,NT13,OV13,PX13,QZ13,SB13,TD13)-IF(L13="",0,L13),"")</f>
        <v>3.2000000000000028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7.3</v>
      </c>
      <c r="FD13" s="11">
        <f>IF(SUM(EI13:EJ13,EL13:EN13,EP13)-EK13-EO13&gt;0,SUM(EI13:EJ13,EL13:EN13,EP13)-EK13-EO13,"")</f>
        <v>41.1</v>
      </c>
      <c r="FE13" s="11" t="str">
        <f>IF(SUM(EQ13:ER13,ET13)-ES13&gt;0,SUM(EQ13:ER13,ET13)-ES13,"")</f>
        <v/>
      </c>
      <c r="FF13" s="11">
        <f>IF(SUM(EJ13,EN13,ER13)&gt;0,SUM(EJ13,EN13,ER13),"")</f>
        <v>7.3</v>
      </c>
      <c r="FG13" s="11">
        <f>IF(SUM(FD13,FE13)&gt;0,SUM(FD13,FE13),"")</f>
        <v>41.1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8.25</v>
      </c>
      <c r="TL13" s="26">
        <f>IF($CU13="P",CB13,(CB13+AY13)/2)</f>
        <v>1.7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8.6999999999999993</v>
      </c>
      <c r="TP13" s="26">
        <f>IF($CU13="P",CF13,(CF13+BC13)/2)</f>
        <v>1.6</v>
      </c>
      <c r="TQ13" s="26">
        <f>IF($CU13="P",CG13,(CG13+BD13)/2)</f>
        <v>1.2</v>
      </c>
      <c r="TR13" s="26">
        <f>IF($CU13="P",CH13,(CH13+BE13)/2)</f>
        <v>0</v>
      </c>
      <c r="TS13" s="26">
        <f>IF($CU13="P",CI13,(CI13+BF13)/2)</f>
        <v>8.8000000000000007</v>
      </c>
      <c r="TT13" s="26">
        <f>IF($CU13="P",CJ13,(CJ13+BG13)/2)</f>
        <v>1.7</v>
      </c>
      <c r="TU13" s="26">
        <f>IF($CU13="P",CK13,(CK13+BH13)/2)</f>
        <v>0.1</v>
      </c>
      <c r="TV13" s="26">
        <f>IF($CU13="P",CL13,(CL13+BI13)/2)</f>
        <v>0</v>
      </c>
      <c r="TW13" s="26">
        <f>IF($CU13="P",CM13,(CM13+BJ13)/2)</f>
        <v>7.9</v>
      </c>
      <c r="TX13" s="26">
        <f>IF($CU13="P",CN13,(CN13+BK13)/2)</f>
        <v>1.7</v>
      </c>
      <c r="TY13" s="26">
        <f>IF($CU13="P",CO13,(CO13+BL13)/2)</f>
        <v>0.1</v>
      </c>
      <c r="TZ13" s="26">
        <f>IF($CU13="P",CP13,(CP13+BM13)/2)</f>
        <v>0</v>
      </c>
      <c r="UA13" s="26">
        <f>IF($CU13="P",CQ13,(CQ13+BN13)/2)</f>
        <v>8.85</v>
      </c>
      <c r="UB13" s="26">
        <f>IF($CU13="P",CR13,(CR13+BO13)/2)</f>
        <v>1.6</v>
      </c>
      <c r="UC13" s="26">
        <f>IF($CU13="P",CS13,(CS13+BP13)/2)</f>
        <v>0.2</v>
      </c>
      <c r="UD13" s="26">
        <f>IF($CU13="P",CT13,(CT13+BQ13)/2)</f>
        <v>0</v>
      </c>
      <c r="UE13" s="28" t="s">
        <v>53</v>
      </c>
      <c r="UF13" s="11">
        <f>IF(SUM(TL13,TP13)&gt;0,SUM(TL13,TP13),"")</f>
        <v>3.3</v>
      </c>
      <c r="UG13" s="11">
        <f>IF(SUM(TK13:TL13,TN13:TP13,TR13)-TM13-TQ13&gt;0,SUM(TK13:TL13,TN13:TP13,TR13)-TM13-TQ13,"")</f>
        <v>18.95</v>
      </c>
      <c r="UH13" s="11">
        <f>IF(SUM(TS13:TT13,TV13)-TU13&gt;0,SUM(TS13:TT13,TV13)-TU13,"")</f>
        <v>10.4</v>
      </c>
      <c r="UI13" s="11">
        <f>IF(SUM(TL13,TP13,TT13)&gt;0,SUM(TL13,TP13,TT13),"")</f>
        <v>5</v>
      </c>
      <c r="UJ13" s="11">
        <f>IF(SUM(UG13,UH13)&gt;0,SUM(UG13,UH13),"")</f>
        <v>29.35</v>
      </c>
      <c r="UK13" s="11">
        <f>IF(SUM(TX13,UB13)&gt;0,SUM(TX13,UB13),"")</f>
        <v>3.3</v>
      </c>
      <c r="UL13" s="11">
        <f>IF(SUM(TW13:TX13,TZ13:UB13,UD13)-SUM(TY13,UC13)&gt;0,SUM(TW13:TX13,TZ13:UB13,UD13)-SUM(TY13,UC13),"")</f>
        <v>19.75</v>
      </c>
      <c r="UM13" s="11">
        <f>IF(SUM(UG13,UH13,UL13)&gt;0,SUM(UG13,UH13,UL13),"")</f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143.70001011000423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6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40.099999999999994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18.700000000000003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42.599999999999994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>IF(SUM(V14,Z14)&gt;0,SUM(V14,Z14),"")</f>
        <v>8.6</v>
      </c>
      <c r="AQ14" s="40">
        <f>IF(SUM(U14:V14,X14:Z14,AB14)-W14-AA14&gt;0,SUM(U14:V14,X14:Z14,AB14)-W14-AA14,"")</f>
        <v>42.3</v>
      </c>
      <c r="AR14" s="40">
        <f>IF(SUM(AC14:AD14,AF14)-AE14&gt;0,SUM(AC14:AD14,AF14)-AE14,"")</f>
        <v>18.700000000000003</v>
      </c>
      <c r="AS14" s="40">
        <f>IF(SUM(V14,Z14,AD14)&gt;0,SUM(V14,Z14,AD14),"")</f>
        <v>11.1</v>
      </c>
      <c r="AT14" s="40">
        <f>IF(SUM(AQ14,AR14)&gt;0,SUM(AQ14,AR14),"")</f>
        <v>61</v>
      </c>
      <c r="AU14" s="40">
        <f>IF(SUM(AH14,AL14)&gt;0,SUM(AH14,AL14),"")</f>
        <v>5.8</v>
      </c>
      <c r="AV14" s="40">
        <f>IF(SUM(AG14:AH14,AJ14:AL14,AN14)-SUM(AI14,AM14)&gt;0,SUM(AG14:AH14,AJ14:AL14,AN14)-SUM(AI14,AM14),"")</f>
        <v>37.9</v>
      </c>
      <c r="AW14" s="40">
        <f>IF(SUM(AQ14,AR14,AV14)&gt;0,SUM(AQ14,AR14,AV14),"")</f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>IF(SUM(CB14,CF14)&gt;0,SUM(CB14,CF14),"")</f>
        <v>8.1999999999999993</v>
      </c>
      <c r="CW14" s="40">
        <f>IF(SUM(CA14:CB14,CD14:CF14,CH14)-CC14-CG14&gt;0,SUM(CA14:CB14,CD14:CF14,CH14)-CC14-CG14,"")</f>
        <v>40.099999999999994</v>
      </c>
      <c r="CX14" s="40">
        <f>IF(SUM(CI14:CJ14,CL14)-CK14&gt;0,SUM(CI14:CJ14,CL14)-CK14,"")</f>
        <v>18.3</v>
      </c>
      <c r="CY14" s="40">
        <f>IF(SUM(CB14,CF14,CJ14)&gt;0,SUM(CB14,CF14,CJ14),"")</f>
        <v>10.1</v>
      </c>
      <c r="CZ14" s="40">
        <f>IF(SUM(CW14,CX14)&gt;0,SUM(CW14,CX14),"")</f>
        <v>58.399999999999991</v>
      </c>
      <c r="DA14" s="40">
        <f>IF(SUM(CN14,CR14)&gt;0,SUM(CN14,CR14),"")</f>
        <v>8.3999999999999986</v>
      </c>
      <c r="DB14" s="40">
        <f>IF(SUM(CM14:CN14,CP14:CR14,CT14)-SUM(CO14,CS14)&gt;0,SUM(CM14:CN14,CP14:CR14,CT14)-SUM(CO14,CS14),"")</f>
        <v>42.599999999999994</v>
      </c>
      <c r="DC14" s="40">
        <f>IF(SUM(CW14,CX14,DB14)&gt;0,SUM(CW14,CX14,DB14),"")</f>
        <v>100.99999999999999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8.4499999999999993</v>
      </c>
      <c r="TL14" s="26">
        <f>IF($CU14="P",CB14,(CB14+AY14)/2)</f>
        <v>2.15</v>
      </c>
      <c r="TM14" s="26">
        <f>IF($CU14="P",CC14,(CC14+AZ14)/2)</f>
        <v>0.1</v>
      </c>
      <c r="TN14" s="26">
        <f>IF($CU14="P",CD14,(CD14+BA14)/2)</f>
        <v>0.15</v>
      </c>
      <c r="TO14" s="26">
        <f>IF($CU14="P",CE14,(CE14+BB14)/2)</f>
        <v>7.5</v>
      </c>
      <c r="TP14" s="26">
        <f>IF($CU14="P",CF14,(CF14+BC14)/2)</f>
        <v>1.95</v>
      </c>
      <c r="TQ14" s="26">
        <f>IF($CU14="P",CG14,(CG14+BD14)/2)</f>
        <v>0.2</v>
      </c>
      <c r="TR14" s="26">
        <f>IF($CU14="P",CH14,(CH14+BE14)/2)</f>
        <v>0.15</v>
      </c>
      <c r="TS14" s="26">
        <f>IF($CU14="P",CI14,(CI14+BF14)/2)</f>
        <v>8.0500000000000007</v>
      </c>
      <c r="TT14" s="26">
        <f>IF($CU14="P",CJ14,(CJ14+BG14)/2)</f>
        <v>0.95</v>
      </c>
      <c r="TU14" s="26">
        <f>IF($CU14="P",CK14,(CK14+BH14)/2)</f>
        <v>0</v>
      </c>
      <c r="TV14" s="26">
        <f>IF($CU14="P",CL14,(CL14+BI14)/2)</f>
        <v>0.15</v>
      </c>
      <c r="TW14" s="26">
        <f>IF($CU14="P",CM14,(CM14+BJ14)/2)</f>
        <v>8.6</v>
      </c>
      <c r="TX14" s="26">
        <f>IF($CU14="P",CN14,(CN14+BK14)/2)</f>
        <v>2.0499999999999998</v>
      </c>
      <c r="TY14" s="26">
        <f>IF($CU14="P",CO14,(CO14+BL14)/2)</f>
        <v>0</v>
      </c>
      <c r="TZ14" s="26">
        <f>IF($CU14="P",CP14,(CP14+BM14)/2)</f>
        <v>0.15</v>
      </c>
      <c r="UA14" s="26">
        <f>IF($CU14="P",CQ14,(CQ14+BN14)/2)</f>
        <v>8.1999999999999993</v>
      </c>
      <c r="UB14" s="26">
        <f>IF($CU14="P",CR14,(CR14+BO14)/2)</f>
        <v>2.15</v>
      </c>
      <c r="UC14" s="26">
        <f>IF($CU14="P",CS14,(CS14+BP14)/2)</f>
        <v>0</v>
      </c>
      <c r="UD14" s="26">
        <f>IF($CU14="P",CT14,(CT14+BQ14)/2)</f>
        <v>0.15</v>
      </c>
      <c r="UE14" s="28" t="s">
        <v>53</v>
      </c>
      <c r="UF14" s="11">
        <f>IF(SUM(TL14,TP14)&gt;0,SUM(TL14,TP14),"")</f>
        <v>4.0999999999999996</v>
      </c>
      <c r="UG14" s="11">
        <f>IF(SUM(TK14:TL14,TN14:TP14,TR14)-TM14-TQ14&gt;0,SUM(TK14:TL14,TN14:TP14,TR14)-TM14-TQ14,"")</f>
        <v>20.049999999999997</v>
      </c>
      <c r="UH14" s="11">
        <f>IF(SUM(TS14:TT14,TV14)-TU14&gt;0,SUM(TS14:TT14,TV14)-TU14,"")</f>
        <v>9.15</v>
      </c>
      <c r="UI14" s="11">
        <f>IF(SUM(TL14,TP14,TT14)&gt;0,SUM(TL14,TP14,TT14),"")</f>
        <v>5.05</v>
      </c>
      <c r="UJ14" s="11">
        <f>IF(SUM(UG14,UH14)&gt;0,SUM(UG14,UH14),"")</f>
        <v>29.199999999999996</v>
      </c>
      <c r="UK14" s="11">
        <f>IF(SUM(TX14,UB14)&gt;0,SUM(TX14,UB14),"")</f>
        <v>4.1999999999999993</v>
      </c>
      <c r="UL14" s="11">
        <f>IF(SUM(TW14:TX14,TZ14:UB14,UD14)-SUM(TY14,UC14)&gt;0,SUM(TW14:TX14,TZ14:UB14,UD14)-SUM(TY14,UC14),"")</f>
        <v>21.299999999999997</v>
      </c>
      <c r="UM14" s="11">
        <f>IF(SUM(UG14,UH14,UL14)&gt;0,SUM(UG14,UH14,UL14),"")</f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>SUM(J15:R15)+SUM(J15:N15)*0.0000001+SUM(J15)*0.0000000000001</f>
        <v>94.000008700003534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6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35.4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31.700000000000003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0</v>
      </c>
      <c r="Q15" s="8" t="str">
        <f>IF(P15=0,"",IF(P15=DB15,$CA$1,IF(P15=BY15,$AX$1,IF(P15=AV15,$U$1,""))))</f>
        <v/>
      </c>
      <c r="R15" s="8">
        <f>IF(MAX(DD15:DF15)&gt;0,MAX(DD15:DF15),"")</f>
        <v>6.9999999999999929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3.7</v>
      </c>
      <c r="BT15" s="11">
        <f>IF(SUM(AX15:AY15,BA15:BC15,BE15)-AZ15-BD15&gt;0,SUM(AX15:AY15,BA15:BC15,BE15)-AZ15-BD15,"")</f>
        <v>31.700000000000003</v>
      </c>
      <c r="BU15" s="11">
        <f>IF(SUM(BF15:BG15,BI15)-BH15&gt;0,SUM(BF15:BG15,BI15)-BH15,"")</f>
        <v>18.5</v>
      </c>
      <c r="BV15" s="11">
        <f>IF(SUM(AY15,BC15,BG15)&gt;0,SUM(AY15,BC15,BG15),"")</f>
        <v>6.2</v>
      </c>
      <c r="BW15" s="11">
        <f>IF(SUM(BT15,BU15)&gt;0,SUM(BT15,BU15),"")</f>
        <v>50.2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4.4000000000000004</v>
      </c>
      <c r="CW15" s="40">
        <f>IF(SUM(CA15:CB15,CD15:CF15,CH15)-CC15-CG15&gt;0,SUM(CA15:CB15,CD15:CF15,CH15)-CC15-CG15,"")</f>
        <v>35.4</v>
      </c>
      <c r="CX15" s="40">
        <f>IF(SUM(CI15:CJ15,CL15)-CK15&gt;0,SUM(CI15:CJ15,CL15)-CK15,"")</f>
        <v>19.899999999999999</v>
      </c>
      <c r="CY15" s="40">
        <f>IF(SUM(CB15,CF15,CJ15)&gt;0,SUM(CB15,CF15,CJ15),"")</f>
        <v>7.8000000000000007</v>
      </c>
      <c r="CZ15" s="40">
        <f>IF(SUM(CW15,CX15)&gt;0,SUM(CW15,CX15),"")</f>
        <v>55.3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55.3</v>
      </c>
      <c r="DD15" s="51">
        <f>IF(MAX(EB15,FD15,GF15,HH15,IJ15,JL15,KN15,LP15,MR15,NT15,OV15,PX15,QZ15,SB15,TD15)-IF(L15="",0,L15)&gt;0.001,MAX(EB15,FD15,GF15,HH15,IJ15,JL15,KN15,LP15,MR15,NT15,OV15,PX15,QZ15,SB15,TD15)-IF(L15="",0,L15),"")</f>
        <v>6.9999999999999929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>IF(SUM(DH15,DL15)&gt;0,SUM(DH15,DL15),"")</f>
        <v>8</v>
      </c>
      <c r="EB15" s="40">
        <f>IF(SUM(DG15:DH15,DJ15:DL15,DN15)-DI15-DM15&gt;0,SUM(DG15:DH15,DJ15:DL15,DN15)-DI15-DM15,"")</f>
        <v>38.699999999999996</v>
      </c>
      <c r="EC15" s="40" t="str">
        <f>IF(SUM(DO15:DP15,DR15)-DQ15&gt;0,SUM(DO15:DP15,DR15)-DQ15,"")</f>
        <v/>
      </c>
      <c r="ED15" s="40">
        <f>IF(SUM(DH15,DL15,DP15)&gt;0,SUM(DH15,DL15,DP15),"")</f>
        <v>8</v>
      </c>
      <c r="EE15" s="40">
        <f>IF(SUM(EB15,EC15)&gt;0,SUM(EB15,EC15),"")</f>
        <v>38.699999999999996</v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>
        <f>IF(SUM(EB15,EC15,EG15)&gt;0,SUM(EB15,EC15,EG15),"")</f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16.7</v>
      </c>
      <c r="TL15" s="26">
        <f>IF($CU15="P",CB15,(CB15+AY15)/2)</f>
        <v>2.85</v>
      </c>
      <c r="TM15" s="26">
        <f>IF($CU15="P",CC15,(CC15+AZ15)/2)</f>
        <v>1.7</v>
      </c>
      <c r="TN15" s="26">
        <f>IF($CU15="P",CD15,(CD15+BA15)/2)</f>
        <v>0.15</v>
      </c>
      <c r="TO15" s="26">
        <f>IF($CU15="P",CE15,(CE15+BB15)/2)</f>
        <v>16.850000000000001</v>
      </c>
      <c r="TP15" s="26">
        <f>IF($CU15="P",CF15,(CF15+BC15)/2)</f>
        <v>1.2</v>
      </c>
      <c r="TQ15" s="26">
        <f>IF($CU15="P",CG15,(CG15+BD15)/2)</f>
        <v>2.5</v>
      </c>
      <c r="TR15" s="26">
        <f>IF($CU15="P",CH15,(CH15+BE15)/2)</f>
        <v>0</v>
      </c>
      <c r="TS15" s="26">
        <f>IF($CU15="P",CI15,(CI15+BF15)/2)</f>
        <v>16.7</v>
      </c>
      <c r="TT15" s="26">
        <f>IF($CU15="P",CJ15,(CJ15+BG15)/2)</f>
        <v>2.95</v>
      </c>
      <c r="TU15" s="26">
        <f>IF($CU15="P",CK15,(CK15+BH15)/2)</f>
        <v>0.6</v>
      </c>
      <c r="TV15" s="26">
        <f>IF($CU15="P",CL15,(CL15+BI15)/2)</f>
        <v>0.15</v>
      </c>
      <c r="TW15" s="26">
        <f>IF($CU15="P",CM15,(CM15+BJ15)/2)</f>
        <v>0</v>
      </c>
      <c r="TX15" s="26">
        <f>IF($CU15="P",CN15,(CN15+BK15)/2)</f>
        <v>0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0</v>
      </c>
      <c r="UB15" s="26">
        <f>IF($CU15="P",CR15,(CR15+BO15)/2)</f>
        <v>0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4.05</v>
      </c>
      <c r="UG15" s="11">
        <f>IF(SUM(TK15:TL15,TN15:TP15,TR15)-TM15-TQ15&gt;0,SUM(TK15:TL15,TN15:TP15,TR15)-TM15-TQ15,"")</f>
        <v>33.549999999999997</v>
      </c>
      <c r="UH15" s="11">
        <f>IF(SUM(TS15:TT15,TV15)-TU15&gt;0,SUM(TS15:TT15,TV15)-TU15,"")</f>
        <v>19.199999999999996</v>
      </c>
      <c r="UI15" s="11">
        <f>IF(SUM(TL15,TP15,TT15)&gt;0,SUM(TL15,TP15,TT15),"")</f>
        <v>7</v>
      </c>
      <c r="UJ15" s="11">
        <f>IF(SUM(UG15,UH15)&gt;0,SUM(UG15,UH15),"")</f>
        <v>52.749999999999993</v>
      </c>
      <c r="UK15" s="11" t="str">
        <f>IF(SUM(TX15,UB15)&gt;0,SUM(TX15,UB15),"")</f>
        <v/>
      </c>
      <c r="UL15" s="11" t="str">
        <f>IF(SUM(TW15:TX15,TZ15:UB15,UD15)-SUM(TY15,UC15)&gt;0,SUM(TW15:TX15,TZ15:UB15,UD15)-SUM(TY15,UC15),"")</f>
        <v/>
      </c>
      <c r="UM15" s="11">
        <f>IF(SUM(UG15,UH15,UL15)&gt;0,SUM(UG15,UH15,UL15),"")</f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6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>IF(SUM(V16,Z16)&gt;0,SUM(V16,Z16),"")</f>
        <v>4.5999999999999996</v>
      </c>
      <c r="AQ16" s="40">
        <f>IF(SUM(U16:V16,X16:Z16,AB16)-W16-AA16&gt;0,SUM(U16:V16,X16:Z16,AB16)-W16-AA16,"")</f>
        <v>33</v>
      </c>
      <c r="AR16" s="40">
        <f>IF(SUM(AC16:AD16,AF16)-AE16&gt;0,SUM(AC16:AD16,AF16)-AE16,"")</f>
        <v>13.500000000000002</v>
      </c>
      <c r="AS16" s="40">
        <f>IF(SUM(V16,Z16,AD16)&gt;0,SUM(V16,Z16,AD16),"")</f>
        <v>7</v>
      </c>
      <c r="AT16" s="40">
        <f>IF(SUM(AQ16,AR16)&gt;0,SUM(AQ16,AR16),"")</f>
        <v>46.5</v>
      </c>
      <c r="AU16" s="40">
        <f>IF(SUM(AH16,AL16)&gt;0,SUM(AH16,AL16),"")</f>
        <v>4.3000000000000007</v>
      </c>
      <c r="AV16" s="40">
        <f>IF(SUM(AG16:AH16,AJ16:AL16,AN16)-SUM(AI16,AM16)&gt;0,SUM(AG16:AH16,AJ16:AL16,AN16)-SUM(AI16,AM16),"")</f>
        <v>36.800000000000004</v>
      </c>
      <c r="AW16" s="40">
        <f>IF(SUM(AQ16,AR16,AV16)&gt;0,SUM(AQ16,AR16,AV16),"")</f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0</v>
      </c>
      <c r="TL16" s="26">
        <f>IF($CU16="P",CB16,(CB16+AY16)/2)</f>
        <v>0</v>
      </c>
      <c r="TM16" s="26">
        <f>IF($CU16="P",CC16,(CC16+AZ16)/2)</f>
        <v>0</v>
      </c>
      <c r="TN16" s="26">
        <f>IF($CU16="P",CD16,(CD16+BA16)/2)</f>
        <v>0</v>
      </c>
      <c r="TO16" s="26">
        <f>IF($CU16="P",CE16,(CE16+BB16)/2)</f>
        <v>0</v>
      </c>
      <c r="TP16" s="26">
        <f>IF($CU16="P",CF16,(CF16+BC16)/2)</f>
        <v>0</v>
      </c>
      <c r="TQ16" s="26">
        <f>IF($CU16="P",CG16,(CG16+BD16)/2)</f>
        <v>0</v>
      </c>
      <c r="TR16" s="26">
        <f>IF($CU16="P",CH16,(CH16+BE16)/2)</f>
        <v>0</v>
      </c>
      <c r="TS16" s="26">
        <f>IF($CU16="P",CI16,(CI16+BF16)/2)</f>
        <v>0</v>
      </c>
      <c r="TT16" s="26">
        <f>IF($CU16="P",CJ16,(CJ16+BG16)/2)</f>
        <v>0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0</v>
      </c>
      <c r="TX16" s="26">
        <f>IF($CU16="P",CN16,(CN16+BK16)/2)</f>
        <v>0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0</v>
      </c>
      <c r="UB16" s="26">
        <f>IF($CU16="P",CR16,(CR16+BO16)/2)</f>
        <v>0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26" priority="61" stopIfTrue="1">
      <formula>IF($AO4&lt;&gt;"",1,0)</formula>
    </cfRule>
  </conditionalFormatting>
  <conditionalFormatting sqref="AX4:BZ16">
    <cfRule type="expression" dxfId="125" priority="60" stopIfTrue="1">
      <formula>IF($BR4&lt;&gt;"",1,0)</formula>
    </cfRule>
  </conditionalFormatting>
  <conditionalFormatting sqref="M1:M3 O1:O3 K1:K1048576 Q1:Q1048576 M4:O1048576">
    <cfRule type="expression" dxfId="124" priority="57">
      <formula>IF(K1=$CA$1,1,0)</formula>
    </cfRule>
    <cfRule type="expression" dxfId="123" priority="58">
      <formula>IF(K1=$AX$1,1,0)</formula>
    </cfRule>
    <cfRule type="expression" dxfId="122" priority="59">
      <formula>IF(K1=$U$1,1,0)</formula>
    </cfRule>
  </conditionalFormatting>
  <conditionalFormatting sqref="CA4:DC16">
    <cfRule type="expression" dxfId="121" priority="56" stopIfTrue="1">
      <formula>IF($CU4&lt;&gt;"",1,0)</formula>
    </cfRule>
  </conditionalFormatting>
  <conditionalFormatting sqref="A4:A1048576">
    <cfRule type="expression" dxfId="120" priority="33">
      <formula>AND(G4="P",F4="")</formula>
    </cfRule>
    <cfRule type="expression" dxfId="119" priority="55" stopIfTrue="1">
      <formula>IF(A4&gt;8,1,0)</formula>
    </cfRule>
  </conditionalFormatting>
  <conditionalFormatting sqref="H1:H1048576">
    <cfRule type="containsText" dxfId="118" priority="50" operator="containsText" text="No DD">
      <formula>NOT(ISERROR(SEARCH("No DD",H1)))</formula>
    </cfRule>
    <cfRule type="containsText" dxfId="117" priority="51" operator="containsText" text="Merit">
      <formula>NOT(ISERROR(SEARCH("Merit",H1)))</formula>
    </cfRule>
    <cfRule type="containsText" dxfId="116" priority="52" operator="containsText" text="Excellence">
      <formula>NOT(ISERROR(SEARCH("Excellence",H1)))</formula>
    </cfRule>
    <cfRule type="containsText" dxfId="115" priority="53" operator="containsText" text="Worlds Team">
      <formula>NOT(ISERROR(SEARCH("Worlds Team",H1)))</formula>
    </cfRule>
    <cfRule type="containsText" dxfId="114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113" priority="47" operator="between">
      <formula>AW$26</formula>
      <formula>1000</formula>
    </cfRule>
    <cfRule type="cellIs" dxfId="112" priority="48" operator="between">
      <formula>AW$25</formula>
      <formula>AW$26</formula>
    </cfRule>
    <cfRule type="cellIs" dxfId="111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110" priority="89734" operator="between">
      <formula>AW$23</formula>
      <formula>AW$24</formula>
    </cfRule>
    <cfRule type="cellIs" dxfId="109" priority="89735" operator="between">
      <formula>AW$24</formula>
      <formula>AW$25</formula>
    </cfRule>
    <cfRule type="cellIs" dxfId="108" priority="89736" operator="between">
      <formula>AW$25</formula>
      <formula>AW$26</formula>
    </cfRule>
    <cfRule type="cellIs" dxfId="107" priority="89737" operator="between">
      <formula>AW$26</formula>
      <formula>1000</formula>
    </cfRule>
  </conditionalFormatting>
  <conditionalFormatting sqref="TK1:TK16">
    <cfRule type="cellIs" dxfId="106" priority="102448" operator="between">
      <formula>QD$23</formula>
      <formula>QD$24</formula>
    </cfRule>
    <cfRule type="cellIs" dxfId="105" priority="102449" operator="between">
      <formula>QD$24</formula>
      <formula>QD$25</formula>
    </cfRule>
    <cfRule type="cellIs" dxfId="104" priority="102450" operator="between">
      <formula>QD$25</formula>
      <formula>QD$26</formula>
    </cfRule>
    <cfRule type="cellIs" dxfId="103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02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01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00" priority="125417" operator="between">
      <formula>AW$19</formula>
      <formula>AW$20</formula>
    </cfRule>
    <cfRule type="cellIs" dxfId="99" priority="125418" operator="between">
      <formula>AW$20</formula>
      <formula>AW$21</formula>
    </cfRule>
    <cfRule type="cellIs" dxfId="98" priority="125419" operator="between">
      <formula>AW$21</formula>
      <formula>AW$22</formula>
    </cfRule>
    <cfRule type="cellIs" dxfId="97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96" priority="125789" operator="between">
      <formula>AW$22</formula>
      <formula>1000</formula>
    </cfRule>
    <cfRule type="cellIs" dxfId="95" priority="125790" operator="between">
      <formula>AW$21</formula>
      <formula>AW$22</formula>
    </cfRule>
    <cfRule type="cellIs" dxfId="94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224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245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 t="s">
        <v>244</v>
      </c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,AND(QY4&gt;=RF$33,QZ4&gt;=RF$37,QY4&lt;&gt;""),AND(RD4&gt;=RF$33,RE4&gt;=RF$37,RD4&lt;&gt;""),AND(SA4&gt;=SH$33,SB4&gt;=SH$37,SA4&lt;&gt;""),AND(SF4&gt;=SH$33,SG4&gt;=SH$37,SF4&lt;&gt;""),AND(TC4&gt;=TJ$33,TD4&gt;=TJ$37,TC4&lt;&gt;""),AND(TI4&gt;=TJ$33,TJ4&gt;=TJ$37,TI4&lt;&gt;"")),"P","")</f>
        <v>P</v>
      </c>
      <c r="G4" s="3" t="str">
        <f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,AND(QZ4&gt;=RF$37,QZ4&lt;&gt;""),AND(RE4&gt;=RF$37,RE4&lt;&gt;""),AND(SB4&gt;=SH$37,SB4&lt;&gt;""),AND(SG4&gt;=SH$37,SG4&lt;&gt;""),AND(TD4&gt;=TJ$37,TD4&lt;&gt;""),AND(TJ4&gt;=TJ$37,TJ4&lt;&gt;"")),"P","")</f>
        <v>P</v>
      </c>
      <c r="H4" s="36" t="str">
        <f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Excellence",IF(I4="P","Worlds Team",IF(F4="P","National Team","")))))</f>
        <v>Merit</v>
      </c>
      <c r="I4" s="3" t="str">
        <f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,AND(RB4&gt;=RF$34,RC4&gt;=RF$38,RB4&lt;&gt;""),AND(SD4&gt;=SH$34,SE4&gt;=SH$38,SD4&lt;&gt;""),AND(TF4&gt;=TJ$34,TG4&gt;=TJ$38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>IF(N4=0,"",IF(N4=CX4,$CA$1,IF(N4=BU4,$AX$1,IF(N4=AR4,$U$1,""))))</f>
        <v>2024 3rd Domestic Trial</v>
      </c>
      <c r="P4" s="8">
        <f>IF(MAX(AV4,BY4,DB4)&gt;0,MAX(AV4,BY4,DB4),0)</f>
        <v>59.1</v>
      </c>
      <c r="Q4" s="8" t="str">
        <f>IF(P4=0,"",IF(P4=DB4,$CA$1,IF(P4=BY4,$AX$1,IF(P4=AV4,$U$1,""))))</f>
        <v>2024 3rd Domestic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57.9</v>
      </c>
      <c r="AR4" s="40">
        <f>IF(SUM(AC4:AD4,AF4)-AE4&gt;0,SUM(AC4:AD4,AF4)-AE4,"")</f>
        <v>27</v>
      </c>
      <c r="AS4" s="40">
        <f>IF(SUM(V4,Z4,AD4)&gt;0,SUM(V4,Z4,AD4),"")</f>
        <v>29.700000000000003</v>
      </c>
      <c r="AT4" s="40">
        <f>IF(SUM(AQ4,AR4)&gt;0,SUM(AQ4,AR4),"")</f>
        <v>84.9</v>
      </c>
      <c r="AU4" s="40">
        <f>IF(SUM(AH4,AL4)&gt;0,SUM(AH4,AL4),"")</f>
        <v>20.8</v>
      </c>
      <c r="AV4" s="40">
        <f>IF(SUM(AG4:AH4,AJ4:AL4,AN4)-SUM(AI4,AM4)&gt;0,SUM(AG4:AH4,AJ4:AL4,AN4)-SUM(AI4,AM4),"")</f>
        <v>59.1</v>
      </c>
      <c r="AW4" s="40">
        <f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>IF(SUM(AY4,BC4)&gt;0,SUM(AY4,BC4),"")</f>
        <v>15.1</v>
      </c>
      <c r="BT4" s="11">
        <f>IF(SUM(AX4:AY4,BA4:BC4,BE4)-AZ4-BD4&gt;0,SUM(AX4:AY4,BA4:BC4,BE4)-AZ4-BD4,"")</f>
        <v>52</v>
      </c>
      <c r="BU4" s="11">
        <f>IF(SUM(BF4:BG4,BI4)-BH4&gt;0,SUM(BF4:BG4,BI4)-BH4,"")</f>
        <v>27.400000000000002</v>
      </c>
      <c r="BV4" s="11">
        <f>IF(SUM(AY4,BC4,BG4)&gt;0,SUM(AY4,BC4,BG4),"")</f>
        <v>24.4</v>
      </c>
      <c r="BW4" s="11">
        <f>IF(SUM(BT4,BU4)&gt;0,SUM(BT4,BU4),"")</f>
        <v>79.400000000000006</v>
      </c>
      <c r="BX4" s="11">
        <f>IF(SUM(BK4,BO4)&gt;0,SUM(BK4,BO4),"")</f>
        <v>20.8</v>
      </c>
      <c r="BY4" s="11">
        <f>IF(SUM(BJ4:BK4,BM4:BO4,BQ4)-SUM(BL4,BP4)&gt;0,SUM(BJ4:BK4,BM4:BO4,BQ4)-SUM(BL4,BP4),"")</f>
        <v>57.6</v>
      </c>
      <c r="BZ4" s="11">
        <f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10.8</v>
      </c>
      <c r="CS4" s="19">
        <v>0</v>
      </c>
      <c r="CT4" s="19">
        <v>0.3</v>
      </c>
      <c r="CU4" s="27"/>
      <c r="CV4" s="40">
        <f>IF(SUM(CB4,CF4)&gt;0,SUM(CB4,CF4),"")</f>
        <v>19.600000000000001</v>
      </c>
      <c r="CW4" s="40">
        <f>IF(SUM(CA4:CB4,CD4:CF4,CH4)-CC4-CG4&gt;0,SUM(CA4:CB4,CD4:CF4,CH4)-CC4-CG4,"")</f>
        <v>57.800000000000004</v>
      </c>
      <c r="CX4" s="40">
        <f>IF(SUM(CI4:CJ4,CL4)-CK4&gt;0,SUM(CI4:CJ4,CL4)-CK4,"")</f>
        <v>28</v>
      </c>
      <c r="CY4" s="40">
        <f>IF(SUM(CB4,CF4,CJ4)&gt;0,SUM(CB4,CF4,CJ4),"")</f>
        <v>28.900000000000002</v>
      </c>
      <c r="CZ4" s="40">
        <f>IF(SUM(CW4,CX4)&gt;0,SUM(CW4,CX4),"")</f>
        <v>85.800000000000011</v>
      </c>
      <c r="DA4" s="40">
        <f>IF(SUM(CN4,CR4)&gt;0,SUM(CN4,CR4),"")</f>
        <v>20.8</v>
      </c>
      <c r="DB4" s="40">
        <f>IF(SUM(CM4:CN4,CP4:CR4,CT4)-SUM(CO4,CS4)&gt;0,SUM(CM4:CN4,CP4:CR4,CT4)-SUM(CO4,CS4),"")</f>
        <v>59.099999999999994</v>
      </c>
      <c r="DC4" s="40">
        <f>IF(SUM(CW4,CX4,DB4)&gt;0,SUM(CW4,CX4,DB4),"")</f>
        <v>144.9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>IF(SUM(GN4,GR4)&gt;0,SUM(GN4,GR4),"")</f>
        <v>19.200000000000003</v>
      </c>
      <c r="HH4" s="11">
        <f>IF(SUM(GM4:GN4,GP4:GR4,GT4)-GO4-GS4&gt;0,SUM(GM4:GN4,GP4:GR4,GT4)-GO4-GS4,"")</f>
        <v>55.000000000000014</v>
      </c>
      <c r="HI4" s="11" t="str">
        <f>IF(SUM(GU4:GV4,GX4)-GW4&gt;0,SUM(GU4:GV4,GX4)-GW4,"")</f>
        <v/>
      </c>
      <c r="HJ4" s="11">
        <f>IF(SUM(GN4,GR4,GV4)&gt;0,SUM(GN4,GR4,GV4),"")</f>
        <v>19.200000000000003</v>
      </c>
      <c r="HK4" s="11">
        <f>IF(SUM(HH4,HI4)&gt;0,SUM(HH4,HI4),"")</f>
        <v>55.000000000000014</v>
      </c>
      <c r="HL4" s="11">
        <f>IF(SUM(GZ4,HD4)&gt;0,SUM(GZ4,HD4),"")</f>
        <v>9.5</v>
      </c>
      <c r="HM4" s="11">
        <f>IF(SUM(GY4:GZ4,HB4:HD4,HF4)-SUM(HA4,HE4)&gt;0,SUM(GY4:GZ4,HB4:HD4,HF4)-SUM(HA4,HE4),"")</f>
        <v>25.3</v>
      </c>
      <c r="HN4" s="11">
        <f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19.299999999999997</v>
      </c>
      <c r="TL4" s="26">
        <f>IF($CU4="P",CB4,(CB4+AY4)/2)</f>
        <v>10</v>
      </c>
      <c r="TM4" s="26">
        <f>IF($CU4="P",CC4,(CC4+AZ4)/2)</f>
        <v>0.3</v>
      </c>
      <c r="TN4" s="26">
        <f>IF($CU4="P",CD4,(CD4+BA4)/2)</f>
        <v>0.6</v>
      </c>
      <c r="TO4" s="26">
        <f>IF($CU4="P",CE4,(CE4+BB4)/2)</f>
        <v>18.049999999999997</v>
      </c>
      <c r="TP4" s="26">
        <f>IF($CU4="P",CF4,(CF4+BC4)/2)</f>
        <v>7.35</v>
      </c>
      <c r="TQ4" s="26">
        <f>IF($CU4="P",CG4,(CG4+BD4)/2)</f>
        <v>0.4</v>
      </c>
      <c r="TR4" s="26">
        <f>IF($CU4="P",CH4,(CH4+BE4)/2)</f>
        <v>0.3</v>
      </c>
      <c r="TS4" s="26">
        <f>IF($CU4="P",CI4,(CI4+BF4)/2)</f>
        <v>18.5</v>
      </c>
      <c r="TT4" s="26">
        <f>IF($CU4="P",CJ4,(CJ4+BG4)/2)</f>
        <v>9.3000000000000007</v>
      </c>
      <c r="TU4" s="26">
        <f>IF($CU4="P",CK4,(CK4+BH4)/2)</f>
        <v>0.4</v>
      </c>
      <c r="TV4" s="26">
        <f>IF($CU4="P",CL4,(CL4+BI4)/2)</f>
        <v>0.3</v>
      </c>
      <c r="TW4" s="26">
        <f>IF($CU4="P",CM4,(CM4+BJ4)/2)</f>
        <v>19.100000000000001</v>
      </c>
      <c r="TX4" s="26">
        <f>IF($CU4="P",CN4,(CN4+BK4)/2)</f>
        <v>10</v>
      </c>
      <c r="TY4" s="26">
        <f>IF($CU4="P",CO4,(CO4+BL4)/2)</f>
        <v>0.5</v>
      </c>
      <c r="TZ4" s="26">
        <f>IF($CU4="P",CP4,(CP4+BM4)/2)</f>
        <v>0.6</v>
      </c>
      <c r="UA4" s="26">
        <f>IF($CU4="P",CQ4,(CQ4+BN4)/2)</f>
        <v>18.399999999999999</v>
      </c>
      <c r="UB4" s="26">
        <f>IF($CU4="P",CR4,(CR4+BO4)/2)</f>
        <v>10.8</v>
      </c>
      <c r="UC4" s="26">
        <f>IF($CU4="P",CS4,(CS4+BP4)/2)</f>
        <v>0.5</v>
      </c>
      <c r="UD4" s="26">
        <f>IF($CU4="P",CT4,(CT4+BQ4)/2)</f>
        <v>0.44999999999999996</v>
      </c>
      <c r="UE4" s="28" t="s">
        <v>53</v>
      </c>
      <c r="UF4" s="11">
        <f>IF(SUM(TL4,TP4)&gt;0,SUM(TL4,TP4),"")</f>
        <v>17.350000000000001</v>
      </c>
      <c r="UG4" s="11">
        <f>IF(SUM(TK4:TL4,TN4:TP4,TR4)-TM4-TQ4&gt;0,SUM(TK4:TL4,TN4:TP4,TR4)-TM4-TQ4,"")</f>
        <v>54.9</v>
      </c>
      <c r="UH4" s="11">
        <f>IF(SUM(TS4:TT4,TV4)-TU4&gt;0,SUM(TS4:TT4,TV4)-TU4,"")</f>
        <v>27.700000000000003</v>
      </c>
      <c r="UI4" s="11">
        <f>IF(SUM(TL4,TP4,TT4)&gt;0,SUM(TL4,TP4,TT4),"")</f>
        <v>26.650000000000002</v>
      </c>
      <c r="UJ4" s="11">
        <f>IF(SUM(UG4,UH4)&gt;0,SUM(UG4,UH4),"")</f>
        <v>82.6</v>
      </c>
      <c r="UK4" s="11">
        <f>IF(SUM(TX4,UB4)&gt;0,SUM(TX4,UB4),"")</f>
        <v>20.8</v>
      </c>
      <c r="UL4" s="11">
        <f>IF(SUM(TW4:TX4,TZ4:UB4,UD4)-SUM(TY4,UC4)&gt;0,SUM(TW4:TX4,TZ4:UB4,UD4)-SUM(TY4,UC4),"")</f>
        <v>58.350000000000009</v>
      </c>
      <c r="UM4" s="11">
        <f>IF(SUM(UG4,UH4,UL4)&gt;0,SUM(UG4,UH4,UL4),"")</f>
        <v>140.94999999999999</v>
      </c>
    </row>
    <row r="5" spans="1:559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122</v>
      </c>
      <c r="C5" s="4" t="s">
        <v>5</v>
      </c>
      <c r="D5" s="4">
        <v>2004</v>
      </c>
      <c r="E5" s="9">
        <f>SUM(J5:R5)+SUM(J5:O5)*0.0000001+SUM(J5)*0.0000000000001</f>
        <v>188.4000129400053</v>
      </c>
      <c r="F5" s="3" t="str">
        <f>IF(OR(AND(AP5&gt;=AW$33,AQ5&gt;=AW$37,AP5&lt;&gt;"",AO5=""),AND(AU5&gt;=AW$33,AV5&gt;=AW$37,AU5&lt;&gt;"",AO5=""),AND(BS5&gt;=BZ$33,BT5&gt;=BZ$37,BS5&lt;&gt;"",BR5=""),AND(BX5&gt;=BZ$33,BY5&gt;=BZ$37,BX5&lt;&gt;"",BR5=""),AND(CV5&gt;=DC$33,CW5&gt;=DC$37,CV5&lt;&gt;"",CU5=""),AND(DA5&gt;=DC$33,DB5&gt;=DC$37,DA5&lt;&gt;""),AND(EA5&gt;=EH$33,EB5&gt;=EH$37,EA5&lt;&gt;""),AND(EF5&gt;=EH$33,EG5&gt;=EH$37,EF5&lt;&gt;""),AND(FC5&gt;=FJ$33,FD5&gt;=FJ$37,FC5&lt;&gt;""),AND(FH5&gt;=FJ$33,FI5&gt;=FJ$37,FH5&lt;&gt;""),AND(GE5&gt;=GL$33,GF5&gt;=GL$37,GE5&lt;&gt;""),AND(GJ5&gt;=GL$33,GK5&gt;=GL$37,GJ5&lt;&gt;""),AND(HG5&gt;=HN$33,HH5&gt;=HN$37,HG5&lt;&gt;""),AND(HL5&gt;=HN$33,HM5&gt;=HN$37,HL5&lt;&gt;""),AND(II5&gt;=IP$33,IJ5&gt;=IP$37,II5&lt;&gt;""),AND(IN5&gt;=IP$33,IO5&gt;=IP$37,IN5&lt;&gt;""),AND(JK5&gt;=JR$33,JL5&gt;=JR$37,JK5&lt;&gt;""),AND(JP5&gt;=JR$33,JQ5&gt;=JR$37,JP5&lt;&gt;""),AND(KM5&gt;=KT$33,KN5&gt;=KT$37,KM5&lt;&gt;""),AND(KR5&gt;=KT$33,KS5&gt;=KT$37,KR5&lt;&gt;""),AND(LO5&gt;=LV$33,LP5&gt;=LV$37,LO5&lt;&gt;""),AND(LT5&gt;=LV$33,LU5&gt;=LV$37,LT5&lt;&gt;""),AND(MQ5&gt;=MX$33,MR5&gt;=MX$37,MQ5&lt;&gt;""),AND(MV5&gt;=MX$33,MW5&gt;=MX$37,MV5&lt;&gt;""),AND(NS5&gt;=NZ$33,NT5&gt;=NZ$37,NS5&lt;&gt;""),AND(NX5&gt;=NZ$33,NY5&gt;=NZ$37,NX5&lt;&gt;""),AND(OU5&gt;=PB$33,OV5&gt;=PB$37,OU5&lt;&gt;""),AND(OZ5&gt;=PB$33,PA5&gt;=PB$37,OZ5&lt;&gt;""),AND(PW5&gt;=QD$33,PX5&gt;=QD$37,PW5&lt;&gt;""),AND(QB5&gt;=QD$33,QC5&gt;=QD$37,QB5&lt;&gt;""),AND(QY5&gt;=RF$33,QZ5&gt;=RF$37,QY5&lt;&gt;""),AND(RD5&gt;=RF$33,RE5&gt;=RF$37,RD5&lt;&gt;""),AND(SA5&gt;=SH$33,SB5&gt;=SH$37,SA5&lt;&gt;""),AND(SF5&gt;=SH$33,SG5&gt;=SH$37,SF5&lt;&gt;""),AND(TC5&gt;=TJ$33,TD5&gt;=TJ$37,TC5&lt;&gt;""),AND(TI5&gt;=TJ$33,TJ5&gt;=TJ$37,TI5&lt;&gt;"")),"P","")</f>
        <v>P</v>
      </c>
      <c r="G5" s="3" t="str">
        <f>IF(OR(AND(AQ5&gt;=AW$37,AQ5&lt;&gt;"",AO5=""),AND(AV5&gt;=AW$37,AV5&lt;&gt;"",AO5=""),AND(BT5&gt;=BZ$37,BT5&lt;&gt;"",BR5=""),AND(BY5&gt;=BZ$37,BY5&lt;&gt;"",BR5=""),AND(CW5&gt;=DC$37,CW5&lt;&gt;"",CU5=""),AND(DB5&gt;=DC$37,DB5&lt;&gt;"",CU5=""),AND(EB5&gt;=EH$37,EB5&lt;&gt;""),AND(EG5&gt;=EH$37,EG5&lt;&gt;""),AND(FD5&gt;=FJ$37,FD5&lt;&gt;""),AND(FI5&gt;=FJ$37,FI5&lt;&gt;""),AND(GF5&gt;=GL$37,GF5&lt;&gt;""),AND(GK5&gt;=GL$37,GK5&lt;&gt;""),AND(HH5&gt;=HN$37,HH5&lt;&gt;""),AND(HM5&gt;=HN$37,HM5&lt;&gt;""),AND(IJ5&gt;=IP$37,IJ5&lt;&gt;""),AND(IO5&gt;=IP$37,IO5&lt;&gt;""),AND(JL5&gt;=JR$37,JL5&lt;&gt;""),AND(JQ5&gt;=JR$37,JQ5&lt;&gt;""),AND(KN5&gt;=KT$37,KN5&lt;&gt;""),AND(KS5&gt;=KT$37,KS5&lt;&gt;""),AND(LP5&gt;=LV$37,LP5&lt;&gt;""),AND(LU5&gt;=LV$37,LU5&lt;&gt;""),AND(MR5&gt;=MX$37,MR5&lt;&gt;""),AND(MW5&gt;=MX$37,MW5&lt;&gt;""),AND(NT5&gt;=NZ$37,NT5&lt;&gt;""),AND(NY5&gt;=NZ$37,NY5&lt;&gt;""),AND(OV5&gt;=PB$37,OV5&lt;&gt;""),AND(PA5&gt;=PB$37,PA5&lt;&gt;""),AND(PX5&gt;=QD$37,PX5&lt;&gt;""),AND(QC5&gt;=QD$37,QC5&lt;&gt;""),AND(QZ5&gt;=RF$37,QZ5&lt;&gt;""),AND(RE5&gt;=RF$37,RE5&lt;&gt;""),AND(SB5&gt;=SH$37,SB5&lt;&gt;""),AND(SG5&gt;=SH$37,SG5&lt;&gt;""),AND(TD5&gt;=TJ$37,TD5&lt;&gt;""),AND(TJ5&gt;=TJ$37,TJ5&lt;&gt;"")),"P","")</f>
        <v>P</v>
      </c>
      <c r="H5" s="36" t="str">
        <f>IF(AND(G5="P",F5=""),"No DD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Merit",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Excellence",IF(I5="P","Worlds Team",IF(F5="P","National Team","")))))</f>
        <v>National Team</v>
      </c>
      <c r="I5" s="3" t="str">
        <f>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,AND(RB5&gt;=RF$34,RC5&gt;=RF$38,RB5&lt;&gt;""),AND(SD5&gt;=SH$34,SE5&gt;=SH$38,SD5&lt;&gt;""),AND(TF5&gt;=TJ$34,TG5&gt;=TJ$38,TF5&lt;&gt;"")),"P","")</f>
        <v/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48.100000000000009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55.2</v>
      </c>
      <c r="Q5" s="8" t="str">
        <f>IF(P5=0,"",IF(P5=DB5,$CA$1,IF(P5=BY5,$AX$1,IF(P5=AV5,$U$1,""))))</f>
        <v>2024 3rd Domestic Trial</v>
      </c>
      <c r="R5" s="8">
        <f>IF(MAX(DD5:DF5)&gt;0,MAX(DD5:DF5),"")</f>
        <v>3.7999999999999901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>IF(SUM(V5,Z5)&gt;0,SUM(V5,Z5),"")</f>
        <v>11.7</v>
      </c>
      <c r="AQ5" s="40">
        <f>IF(SUM(U5:V5,X5:Z5,AB5)-W5-AA5&gt;0,SUM(U5:V5,X5:Z5,AB5)-W5-AA5,"")</f>
        <v>45.999999999999993</v>
      </c>
      <c r="AR5" s="40">
        <f>IF(SUM(AC5:AD5,AF5)-AE5&gt;0,SUM(AC5:AD5,AF5)-AE5,"")</f>
        <v>28.3</v>
      </c>
      <c r="AS5" s="40">
        <f>IF(SUM(V5,Z5,AD5)&gt;0,SUM(V5,Z5,AD5),"")</f>
        <v>20.9</v>
      </c>
      <c r="AT5" s="40">
        <f>IF(SUM(AQ5,AR5)&gt;0,SUM(AQ5,AR5),"")</f>
        <v>74.3</v>
      </c>
      <c r="AU5" s="40">
        <f>IF(SUM(AH5,AL5)&gt;0,SUM(AH5,AL5),"")</f>
        <v>15.2</v>
      </c>
      <c r="AV5" s="40">
        <f>IF(SUM(AG5:AH5,AJ5:AL5,AN5)-SUM(AI5,AM5)&gt;0,SUM(AG5:AH5,AJ5:AL5,AN5)-SUM(AI5,AM5),"")</f>
        <v>49.8</v>
      </c>
      <c r="AW5" s="40">
        <f>IF(SUM(AQ5,AR5,AV5)&gt;0,SUM(AQ5,AR5,AV5),"")</f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18.100000000000001</v>
      </c>
      <c r="BT5" s="11">
        <f>IF(SUM(AX5:AY5,BA5:BC5,BE5)-AZ5-BD5&gt;0,SUM(AX5:AY5,BA5:BC5,BE5)-AZ5-BD5,"")</f>
        <v>53</v>
      </c>
      <c r="BU5" s="11" t="str">
        <f>IF(SUM(BF5:BG5,BI5)-BH5&gt;0,SUM(BF5:BG5,BI5)-BH5,"")</f>
        <v/>
      </c>
      <c r="BV5" s="11">
        <f>IF(SUM(AY5,BC5,BG5)&gt;0,SUM(AY5,BC5,BG5),"")</f>
        <v>18.100000000000001</v>
      </c>
      <c r="BW5" s="11">
        <f>IF(SUM(BT5,BU5)&gt;0,SUM(BT5,BU5),"")</f>
        <v>53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>IF(SUM(CB5,CF5)&gt;0,SUM(CB5,CF5),"")</f>
        <v>12.799999999999999</v>
      </c>
      <c r="CW5" s="40">
        <f>IF(SUM(CA5:CB5,CD5:CF5,CH5)-CC5-CG5&gt;0,SUM(CA5:CB5,CD5:CF5,CH5)-CC5-CG5,"")</f>
        <v>48.100000000000009</v>
      </c>
      <c r="CX5" s="40">
        <f>IF(SUM(CI5:CJ5,CL5)-CK5&gt;0,SUM(CI5:CJ5,CL5)-CK5,"")</f>
        <v>27.1</v>
      </c>
      <c r="CY5" s="40">
        <f>IF(SUM(CB5,CF5,CJ5)&gt;0,SUM(CB5,CF5,CJ5),"")</f>
        <v>22.1</v>
      </c>
      <c r="CZ5" s="40">
        <f>IF(SUM(CW5,CX5)&gt;0,SUM(CW5,CX5),"")</f>
        <v>75.200000000000017</v>
      </c>
      <c r="DA5" s="40">
        <f>IF(SUM(CN5,CR5)&gt;0,SUM(CN5,CR5),"")</f>
        <v>18.100000000000001</v>
      </c>
      <c r="DB5" s="40">
        <f>IF(SUM(CM5:CN5,CP5:CR5,CT5)-SUM(CO5,CS5)&gt;0,SUM(CM5:CN5,CP5:CR5,CT5)-SUM(CO5,CS5),"")</f>
        <v>55.2</v>
      </c>
      <c r="DC5" s="40">
        <f>IF(SUM(CW5,CX5,DB5)&gt;0,SUM(CW5,CX5,DB5),"")</f>
        <v>130.40000000000003</v>
      </c>
      <c r="DD5" s="51">
        <f>IF(MAX(EB5,FD5,GF5,HH5,IJ5,JL5,KN5,LP5,MR5,NT5,OV5,PX5,QZ5,SB5,TD5)-IF(L5="",0,L5)&gt;0.001,MAX(EB5,FD5,GF5,HH5,IJ5,JL5,KN5,LP5,MR5,NT5,OV5,PX5,QZ5,SB5,TD5)-IF(L5="",0,L5),"")</f>
        <v>3.7999999999999901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>IF(SUM(DH5,DL5)&gt;0,SUM(DH5,DL5),"")</f>
        <v>18.100000000000001</v>
      </c>
      <c r="EB5" s="40">
        <f>IF(SUM(DG5:DH5,DJ5:DL5,DN5)-DI5-DM5&gt;0,SUM(DG5:DH5,DJ5:DL5,DN5)-DI5-DM5,"")</f>
        <v>51.9</v>
      </c>
      <c r="EC5" s="40" t="str">
        <f>IF(SUM(DO5:DP5,DR5)-DQ5&gt;0,SUM(DO5:DP5,DR5)-DQ5,"")</f>
        <v/>
      </c>
      <c r="ED5" s="40">
        <f>IF(SUM(DH5,DL5,DP5)&gt;0,SUM(DH5,DL5,DP5),"")</f>
        <v>18.100000000000001</v>
      </c>
      <c r="EE5" s="40">
        <f>IF(SUM(EB5,EC5)&gt;0,SUM(EB5,EC5),"")</f>
        <v>51.9</v>
      </c>
      <c r="EF5" s="40">
        <f>IF(SUM(DT5,DX5)&gt;0,SUM(DT5,DX5),"")</f>
        <v>18.100000000000001</v>
      </c>
      <c r="EG5" s="40">
        <f>IF(SUM(DS5:DT5,DV5:DX5,DZ5)-SUM(DU5,DY5)&gt;0,SUM(DS5:DT5,DV5:DX5,DZ5)-SUM(DU5,DY5),"")</f>
        <v>53.7</v>
      </c>
      <c r="EH5" s="40">
        <f>IF(SUM(EB5,EC5,EG5)&gt;0,SUM(EB5,EC5,EG5),"")</f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16</v>
      </c>
      <c r="FD5" s="11">
        <f>IF(SUM(EI5:EJ5,EL5:EN5,EP5)-EK5-EO5&gt;0,SUM(EI5:EJ5,EL5:EN5,EP5)-EK5-EO5,"")</f>
        <v>51.5</v>
      </c>
      <c r="FE5" s="11" t="str">
        <f>IF(SUM(EQ5:ER5,ET5)-ES5&gt;0,SUM(EQ5:ER5,ET5)-ES5,"")</f>
        <v/>
      </c>
      <c r="FF5" s="11">
        <f>IF(SUM(EJ5,EN5,ER5)&gt;0,SUM(EJ5,EN5,ER5),"")</f>
        <v>16</v>
      </c>
      <c r="FG5" s="11">
        <f>IF(SUM(FD5,FE5)&gt;0,SUM(FD5,FE5),"")</f>
        <v>51.5</v>
      </c>
      <c r="FH5" s="11">
        <f>IF(SUM(EV5,EZ5)&gt;0,SUM(EV5,EZ5),"")</f>
        <v>4.2</v>
      </c>
      <c r="FI5" s="11">
        <f>IF(SUM(EU5:EV5,EX5:EZ5,FB5)-SUM(EW5,FA5)&gt;0,SUM(EU5:EV5,EX5:EZ5,FB5)-SUM(EW5,FA5),"")</f>
        <v>21.099999999999998</v>
      </c>
      <c r="FJ5" s="11">
        <f>IF(SUM(FD5,FE5,FI5)&gt;0,SUM(FD5,FE5,FI5),"")</f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10</v>
      </c>
      <c r="HH5" s="11">
        <f>IF(SUM(GM5:GN5,GP5:GR5,GT5)-GO5-GS5&gt;0,SUM(GM5:GN5,GP5:GR5,GT5)-GO5-GS5,"")</f>
        <v>27.8</v>
      </c>
      <c r="HI5" s="11" t="str">
        <f>IF(SUM(GU5:GV5,GX5)-GW5&gt;0,SUM(GU5:GV5,GX5)-GW5,"")</f>
        <v/>
      </c>
      <c r="HJ5" s="11">
        <f>IF(SUM(GN5,GR5,GV5)&gt;0,SUM(GN5,GR5,GV5),"")</f>
        <v>10</v>
      </c>
      <c r="HK5" s="11">
        <f>IF(SUM(HH5,HI5)&gt;0,SUM(HH5,HI5),"")</f>
        <v>27.8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16.899999999999999</v>
      </c>
      <c r="TL5" s="26">
        <f>IF($CU5="P",CB5,(CB5+AY5)/2)</f>
        <v>6.25</v>
      </c>
      <c r="TM5" s="26">
        <f>IF($CU5="P",CC5,(CC5+AZ5)/2)</f>
        <v>0.4</v>
      </c>
      <c r="TN5" s="26">
        <f>IF($CU5="P",CD5,(CD5+BA5)/2)</f>
        <v>0.15</v>
      </c>
      <c r="TO5" s="26">
        <f>IF($CU5="P",CE5,(CE5+BB5)/2)</f>
        <v>18.649999999999999</v>
      </c>
      <c r="TP5" s="26">
        <f>IF($CU5="P",CF5,(CF5+BC5)/2)</f>
        <v>9.1999999999999993</v>
      </c>
      <c r="TQ5" s="26">
        <f>IF($CU5="P",CG5,(CG5+BD5)/2)</f>
        <v>0.5</v>
      </c>
      <c r="TR5" s="26">
        <f>IF($CU5="P",CH5,(CH5+BE5)/2)</f>
        <v>0.3</v>
      </c>
      <c r="TS5" s="26">
        <f>IF($CU5="P",CI5,(CI5+BF5)/2)</f>
        <v>9.0500000000000007</v>
      </c>
      <c r="TT5" s="26">
        <f>IF($CU5="P",CJ5,(CJ5+BG5)/2)</f>
        <v>4.6500000000000004</v>
      </c>
      <c r="TU5" s="26">
        <f>IF($CU5="P",CK5,(CK5+BH5)/2)</f>
        <v>0.3</v>
      </c>
      <c r="TV5" s="26">
        <f>IF($CU5="P",CL5,(CL5+BI5)/2)</f>
        <v>0.15</v>
      </c>
      <c r="TW5" s="26">
        <f>IF($CU5="P",CM5,(CM5+BJ5)/2)</f>
        <v>9.1999999999999993</v>
      </c>
      <c r="TX5" s="26">
        <f>IF($CU5="P",CN5,(CN5+BK5)/2)</f>
        <v>4.45</v>
      </c>
      <c r="TY5" s="26">
        <f>IF($CU5="P",CO5,(CO5+BL5)/2)</f>
        <v>0.4</v>
      </c>
      <c r="TZ5" s="26">
        <f>IF($CU5="P",CP5,(CP5+BM5)/2)</f>
        <v>0.15</v>
      </c>
      <c r="UA5" s="26">
        <f>IF($CU5="P",CQ5,(CQ5+BN5)/2)</f>
        <v>9.5500000000000007</v>
      </c>
      <c r="UB5" s="26">
        <f>IF($CU5="P",CR5,(CR5+BO5)/2)</f>
        <v>4.5999999999999996</v>
      </c>
      <c r="UC5" s="26">
        <f>IF($CU5="P",CS5,(CS5+BP5)/2)</f>
        <v>0.1</v>
      </c>
      <c r="UD5" s="26">
        <f>IF($CU5="P",CT5,(CT5+BQ5)/2)</f>
        <v>0.15</v>
      </c>
      <c r="UE5" s="28" t="s">
        <v>53</v>
      </c>
      <c r="UF5" s="11">
        <f>IF(SUM(TL5,TP5)&gt;0,SUM(TL5,TP5),"")</f>
        <v>15.45</v>
      </c>
      <c r="UG5" s="11">
        <f>IF(SUM(TK5:TL5,TN5:TP5,TR5)-TM5-TQ5&gt;0,SUM(TK5:TL5,TN5:TP5,TR5)-TM5-TQ5,"")</f>
        <v>50.54999999999999</v>
      </c>
      <c r="UH5" s="11">
        <f>IF(SUM(TS5:TT5,TV5)-TU5&gt;0,SUM(TS5:TT5,TV5)-TU5,"")</f>
        <v>13.55</v>
      </c>
      <c r="UI5" s="11">
        <f>IF(SUM(TL5,TP5,TT5)&gt;0,SUM(TL5,TP5,TT5),"")</f>
        <v>20.100000000000001</v>
      </c>
      <c r="UJ5" s="11">
        <f>IF(SUM(UG5,UH5)&gt;0,SUM(UG5,UH5),"")</f>
        <v>64.099999999999994</v>
      </c>
      <c r="UK5" s="11">
        <f>IF(SUM(TX5,UB5)&gt;0,SUM(TX5,UB5),"")</f>
        <v>9.0500000000000007</v>
      </c>
      <c r="UL5" s="11">
        <f>IF(SUM(TW5:TX5,TZ5:UB5,UD5)-SUM(TY5,UC5)&gt;0,SUM(TW5:TX5,TZ5:UB5,UD5)-SUM(TY5,UC5),"")</f>
        <v>27.6</v>
      </c>
      <c r="UM5" s="11">
        <f>IF(SUM(UG5,UH5,UL5)&gt;0,SUM(UG5,UH5,UL5),"")</f>
        <v>91.699999999999989</v>
      </c>
    </row>
    <row r="6" spans="1:559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75</v>
      </c>
      <c r="C6" s="4" t="s">
        <v>3</v>
      </c>
      <c r="D6" s="4">
        <v>2003</v>
      </c>
      <c r="E6" s="9">
        <f>SUM(J6:R6)+SUM(J6:O6)*0.0000001+SUM(J6)*0.0000000000001</f>
        <v>188.05001332500555</v>
      </c>
      <c r="F6" s="3" t="str">
        <f>IF(OR(AND(AP6&gt;=AW$33,AQ6&gt;=AW$37,AP6&lt;&gt;"",AO6=""),AND(AU6&gt;=AW$33,AV6&gt;=AW$37,AU6&lt;&gt;"",AO6=""),AND(BS6&gt;=BZ$33,BT6&gt;=BZ$37,BS6&lt;&gt;"",BR6=""),AND(BX6&gt;=BZ$33,BY6&gt;=BZ$37,BX6&lt;&gt;"",BR6=""),AND(CV6&gt;=DC$33,CW6&gt;=DC$37,CV6&lt;&gt;"",CU6=""),AND(DA6&gt;=DC$33,DB6&gt;=DC$37,DA6&lt;&gt;""),AND(EA6&gt;=EH$33,EB6&gt;=EH$37,EA6&lt;&gt;""),AND(EF6&gt;=EH$33,EG6&gt;=EH$37,EF6&lt;&gt;""),AND(FC6&gt;=FJ$33,FD6&gt;=FJ$37,FC6&lt;&gt;""),AND(FH6&gt;=FJ$33,FI6&gt;=FJ$37,FH6&lt;&gt;""),AND(GE6&gt;=GL$33,GF6&gt;=GL$37,GE6&lt;&gt;""),AND(GJ6&gt;=GL$33,GK6&gt;=GL$37,GJ6&lt;&gt;""),AND(HG6&gt;=HN$33,HH6&gt;=HN$37,HG6&lt;&gt;""),AND(HL6&gt;=HN$33,HM6&gt;=HN$37,HL6&lt;&gt;""),AND(II6&gt;=IP$33,IJ6&gt;=IP$37,II6&lt;&gt;""),AND(IN6&gt;=IP$33,IO6&gt;=IP$37,IN6&lt;&gt;""),AND(JK6&gt;=JR$33,JL6&gt;=JR$37,JK6&lt;&gt;""),AND(JP6&gt;=JR$33,JQ6&gt;=JR$37,JP6&lt;&gt;""),AND(KM6&gt;=KT$33,KN6&gt;=KT$37,KM6&lt;&gt;""),AND(KR6&gt;=KT$33,KS6&gt;=KT$37,KR6&lt;&gt;""),AND(LO6&gt;=LV$33,LP6&gt;=LV$37,LO6&lt;&gt;""),AND(LT6&gt;=LV$33,LU6&gt;=LV$37,LT6&lt;&gt;""),AND(MQ6&gt;=MX$33,MR6&gt;=MX$37,MQ6&lt;&gt;""),AND(MV6&gt;=MX$33,MW6&gt;=MX$37,MV6&lt;&gt;""),AND(NS6&gt;=NZ$33,NT6&gt;=NZ$37,NS6&lt;&gt;""),AND(NX6&gt;=NZ$33,NY6&gt;=NZ$37,NX6&lt;&gt;""),AND(OU6&gt;=PB$33,OV6&gt;=PB$37,OU6&lt;&gt;""),AND(OZ6&gt;=PB$33,PA6&gt;=PB$37,OZ6&lt;&gt;""),AND(PW6&gt;=QD$33,PX6&gt;=QD$37,PW6&lt;&gt;""),AND(QB6&gt;=QD$33,QC6&gt;=QD$37,QB6&lt;&gt;""),AND(QY6&gt;=RF$33,QZ6&gt;=RF$37,QY6&lt;&gt;""),AND(RD6&gt;=RF$33,RE6&gt;=RF$37,RD6&lt;&gt;""),AND(SA6&gt;=SH$33,SB6&gt;=SH$37,SA6&lt;&gt;""),AND(SF6&gt;=SH$33,SG6&gt;=SH$37,SF6&lt;&gt;""),AND(TC6&gt;=TJ$33,TD6&gt;=TJ$37,TC6&lt;&gt;""),AND(TI6&gt;=TJ$33,TJ6&gt;=TJ$37,TI6&lt;&gt;"")),"P","")</f>
        <v>P</v>
      </c>
      <c r="G6" s="3" t="str">
        <f>IF(OR(AND(AQ6&gt;=AW$37,AQ6&lt;&gt;"",AO6=""),AND(AV6&gt;=AW$37,AV6&lt;&gt;"",AO6=""),AND(BT6&gt;=BZ$37,BT6&lt;&gt;"",BR6=""),AND(BY6&gt;=BZ$37,BY6&lt;&gt;"",BR6=""),AND(CW6&gt;=DC$37,CW6&lt;&gt;"",CU6=""),AND(DB6&gt;=DC$37,DB6&lt;&gt;"",CU6=""),AND(EB6&gt;=EH$37,EB6&lt;&gt;""),AND(EG6&gt;=EH$37,EG6&lt;&gt;""),AND(FD6&gt;=FJ$37,FD6&lt;&gt;""),AND(FI6&gt;=FJ$37,FI6&lt;&gt;""),AND(GF6&gt;=GL$37,GF6&lt;&gt;""),AND(GK6&gt;=GL$37,GK6&lt;&gt;""),AND(HH6&gt;=HN$37,HH6&lt;&gt;""),AND(HM6&gt;=HN$37,HM6&lt;&gt;""),AND(IJ6&gt;=IP$37,IJ6&lt;&gt;""),AND(IO6&gt;=IP$37,IO6&lt;&gt;""),AND(JL6&gt;=JR$37,JL6&lt;&gt;""),AND(JQ6&gt;=JR$37,JQ6&lt;&gt;""),AND(KN6&gt;=KT$37,KN6&lt;&gt;""),AND(KS6&gt;=KT$37,KS6&lt;&gt;""),AND(LP6&gt;=LV$37,LP6&lt;&gt;""),AND(LU6&gt;=LV$37,LU6&lt;&gt;""),AND(MR6&gt;=MX$37,MR6&lt;&gt;""),AND(MW6&gt;=MX$37,MW6&lt;&gt;""),AND(NT6&gt;=NZ$37,NT6&lt;&gt;""),AND(NY6&gt;=NZ$37,NY6&lt;&gt;""),AND(OV6&gt;=PB$37,OV6&lt;&gt;""),AND(PA6&gt;=PB$37,PA6&lt;&gt;""),AND(PX6&gt;=QD$37,PX6&lt;&gt;""),AND(QC6&gt;=QD$37,QC6&lt;&gt;""),AND(QZ6&gt;=RF$37,QZ6&lt;&gt;""),AND(RE6&gt;=RF$37,RE6&lt;&gt;""),AND(SB6&gt;=SH$37,SB6&lt;&gt;""),AND(SG6&gt;=SH$37,SG6&lt;&gt;""),AND(TD6&gt;=TJ$37,TD6&lt;&gt;""),AND(TJ6&gt;=TJ$37,TJ6&lt;&gt;"")),"P","")</f>
        <v>P</v>
      </c>
      <c r="H6" s="36" t="str">
        <f>IF(AND(G6="P",F6=""),"No DD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Merit",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Excellence",IF(I6="P","Worlds Team",IF(F6="P","National Team","")))))</f>
        <v>Excellence</v>
      </c>
      <c r="I6" s="3" t="str">
        <f>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,AND(RB6&gt;=RF$34,RC6&gt;=RF$38,RB6&lt;&gt;""),AND(SD6&gt;=SH$34,SE6&gt;=SH$38,SD6&lt;&gt;""),AND(TF6&gt;=TJ$34,TG6&gt;=TJ$38,TF6&lt;&gt;"")),"P","")</f>
        <v>P</v>
      </c>
      <c r="J6" s="8">
        <f>IF(COUNT(AQ6,BT6,CW6)&gt;0,LARGE((AQ6,BT6,CW6),1),0)</f>
        <v>55.4</v>
      </c>
      <c r="K6" s="8" t="str">
        <f>IF(J6=0,"",IF(J6=CW6,$CA$1,IF(J6=BT6,$AX$1,IF(J6=AQ6,$U$1,""))))</f>
        <v>2024 3rd Domestic Trial</v>
      </c>
      <c r="L6" s="8">
        <f>IF(COUNT(AQ6,BT6,CW6)&gt;1,LARGE((AQ6,BT6,CW6),2),0)</f>
        <v>51.35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26.500000000000004</v>
      </c>
      <c r="O6" s="8" t="str">
        <f>IF(N6=0,"",IF(N6=CX6,$CA$1,IF(N6=BU6,$AX$1,IF(N6=AR6,$U$1,""))))</f>
        <v>2024 3rd Domestic Trial</v>
      </c>
      <c r="P6" s="8">
        <f>IF(MAX(AV6,BY6,DB6)&gt;0,MAX(AV6,BY6,DB6),0)</f>
        <v>54.8</v>
      </c>
      <c r="Q6" s="8" t="str">
        <f>IF(P6=0,"",IF(P6=DB6,$CA$1,IF(P6=BY6,$AX$1,IF(P6=AV6,$U$1,""))))</f>
        <v>2024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>IF(SUM(V6,Z6)&gt;0,SUM(V6,Z6),"")</f>
        <v>15.2</v>
      </c>
      <c r="AQ6" s="40">
        <f>IF(SUM(U6:V6,X6:Z6,AB6)-W6-AA6&gt;0,SUM(U6:V6,X6:Z6,AB6)-W6-AA6,"")</f>
        <v>51.35</v>
      </c>
      <c r="AR6" s="40">
        <f>IF(SUM(AC6:AD6,AF6)-AE6&gt;0,SUM(AC6:AD6,AF6)-AE6,"")</f>
        <v>24.25</v>
      </c>
      <c r="AS6" s="40">
        <f>IF(SUM(V6,Z6,AD6)&gt;0,SUM(V6,Z6,AD6),"")</f>
        <v>21.2</v>
      </c>
      <c r="AT6" s="40">
        <f>IF(SUM(AQ6,AR6)&gt;0,SUM(AQ6,AR6),"")</f>
        <v>75.599999999999994</v>
      </c>
      <c r="AU6" s="40">
        <f>IF(SUM(AH6,AL6)&gt;0,SUM(AH6,AL6),"")</f>
        <v>7.8</v>
      </c>
      <c r="AV6" s="40">
        <f>IF(SUM(AG6:AH6,AJ6:AL6,AN6)-SUM(AI6,AM6)&gt;0,SUM(AG6:AH6,AJ6:AL6,AN6)-SUM(AI6,AM6),"")</f>
        <v>26.300000000000004</v>
      </c>
      <c r="AW6" s="40">
        <f>IF(SUM(AQ6,AR6,AV6)&gt;0,SUM(AQ6,AR6,AV6),"")</f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>IF(SUM(AY6,BC6)&gt;0,SUM(AY6,BC6),"")</f>
        <v/>
      </c>
      <c r="BT6" s="11" t="str">
        <f>IF(SUM(AX6:AY6,BA6:BC6,BE6)-AZ6-BD6&gt;0,SUM(AX6:AY6,BA6:BC6,BE6)-AZ6-BD6,"")</f>
        <v/>
      </c>
      <c r="BU6" s="11" t="str">
        <f>IF(SUM(BF6:BG6,BI6)-BH6&gt;0,SUM(BF6:BG6,BI6)-BH6,"")</f>
        <v/>
      </c>
      <c r="BV6" s="11" t="str">
        <f>IF(SUM(AY6,BC6,BG6)&gt;0,SUM(AY6,BC6,BG6),"")</f>
        <v/>
      </c>
      <c r="BW6" s="11" t="str">
        <f>IF(SUM(BT6,BU6)&gt;0,SUM(BT6,BU6),"")</f>
        <v/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 t="str">
        <f>IF(SUM(BT6,BU6,BY6)&gt;0,SUM(BT6,BU6,BY6),"")</f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55.4</v>
      </c>
      <c r="CX6" s="40">
        <f>IF(SUM(CI6:CJ6,CL6)-CK6&gt;0,SUM(CI6:CJ6,CL6)-CK6,"")</f>
        <v>26.500000000000004</v>
      </c>
      <c r="CY6" s="40">
        <f>IF(SUM(CB6,CF6,CJ6)&gt;0,SUM(CB6,CF6,CJ6),"")</f>
        <v>24.5</v>
      </c>
      <c r="CZ6" s="40">
        <f>IF(SUM(CW6,CX6)&gt;0,SUM(CW6,CX6),"")</f>
        <v>81.900000000000006</v>
      </c>
      <c r="DA6" s="40">
        <f>IF(SUM(CN6,CR6)&gt;0,SUM(CN6,CR6),"")</f>
        <v>16.399999999999999</v>
      </c>
      <c r="DB6" s="40">
        <f>IF(SUM(CM6:CN6,CP6:CR6,CT6)-SUM(CO6,CS6)&gt;0,SUM(CM6:CN6,CP6:CR6,CT6)-SUM(CO6,CS6),"")</f>
        <v>54.8</v>
      </c>
      <c r="DC6" s="40">
        <f>IF(SUM(CW6,CX6,DB6)&gt;0,SUM(CW6,CX6,DB6),"")</f>
        <v>136.69999999999999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9.65</v>
      </c>
      <c r="TL6" s="26">
        <f>IF($CU6="P",CB6,(CB6+AY6)/2)</f>
        <v>4</v>
      </c>
      <c r="TM6" s="26">
        <f>IF($CU6="P",CC6,(CC6+AZ6)/2)</f>
        <v>0</v>
      </c>
      <c r="TN6" s="26">
        <f>IF($CU6="P",CD6,(CD6+BA6)/2)</f>
        <v>0.15</v>
      </c>
      <c r="TO6" s="26">
        <f>IF($CU6="P",CE6,(CE6+BB6)/2)</f>
        <v>9.6999999999999993</v>
      </c>
      <c r="TP6" s="26">
        <f>IF($CU6="P",CF6,(CF6+BC6)/2)</f>
        <v>4.2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9.3000000000000007</v>
      </c>
      <c r="TT6" s="26">
        <f>IF($CU6="P",CJ6,(CJ6+BG6)/2)</f>
        <v>4.05</v>
      </c>
      <c r="TU6" s="26">
        <f>IF($CU6="P",CK6,(CK6+BH6)/2)</f>
        <v>0.1</v>
      </c>
      <c r="TV6" s="26">
        <f>IF($CU6="P",CL6,(CL6+BI6)/2)</f>
        <v>0</v>
      </c>
      <c r="TW6" s="26">
        <f>IF($CU6="P",CM6,(CM6+BJ6)/2)</f>
        <v>9.5500000000000007</v>
      </c>
      <c r="TX6" s="26">
        <f>IF($CU6="P",CN6,(CN6+BK6)/2)</f>
        <v>3.6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9.6</v>
      </c>
      <c r="UB6" s="26">
        <f>IF($CU6="P",CR6,(CR6+BO6)/2)</f>
        <v>4.5999999999999996</v>
      </c>
      <c r="UC6" s="26">
        <f>IF($CU6="P",CS6,(CS6+BP6)/2)</f>
        <v>0.1</v>
      </c>
      <c r="UD6" s="26">
        <f>IF($CU6="P",CT6,(CT6+BQ6)/2)</f>
        <v>0.15</v>
      </c>
      <c r="UE6" s="28" t="s">
        <v>53</v>
      </c>
      <c r="UF6" s="11">
        <f>IF(SUM(TL6,TP6)&gt;0,SUM(TL6,TP6),"")</f>
        <v>8.1999999999999993</v>
      </c>
      <c r="UG6" s="11">
        <f>IF(SUM(TK6:TL6,TN6:TP6,TR6)-TM6-TQ6&gt;0,SUM(TK6:TL6,TN6:TP6,TR6)-TM6-TQ6,"")</f>
        <v>27.7</v>
      </c>
      <c r="UH6" s="11">
        <f>IF(SUM(TS6:TT6,TV6)-TU6&gt;0,SUM(TS6:TT6,TV6)-TU6,"")</f>
        <v>13.250000000000002</v>
      </c>
      <c r="UI6" s="11">
        <f>IF(SUM(TL6,TP6,TT6)&gt;0,SUM(TL6,TP6,TT6),"")</f>
        <v>12.25</v>
      </c>
      <c r="UJ6" s="11">
        <f>IF(SUM(UG6,UH6)&gt;0,SUM(UG6,UH6),"")</f>
        <v>40.950000000000003</v>
      </c>
      <c r="UK6" s="11">
        <f>IF(SUM(TX6,UB6)&gt;0,SUM(TX6,UB6),"")</f>
        <v>8.1999999999999993</v>
      </c>
      <c r="UL6" s="11">
        <f>IF(SUM(TW6:TX6,TZ6:UB6,UD6)-SUM(TY6,UC6)&gt;0,SUM(TW6:TX6,TZ6:UB6,UD6)-SUM(TY6,UC6),"")</f>
        <v>27.4</v>
      </c>
      <c r="UM6" s="11">
        <f>IF(SUM(UG6,UH6,UL6)&gt;0,SUM(UG6,UH6,UL6),"")</f>
        <v>68.349999999999994</v>
      </c>
    </row>
    <row r="7" spans="1:559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82</v>
      </c>
      <c r="C7" s="4" t="s">
        <v>5</v>
      </c>
      <c r="D7" s="4">
        <v>2003</v>
      </c>
      <c r="E7" s="9">
        <f>SUM(J7:R7)+SUM(J7:O7)*0.0000001+SUM(J7)*0.0000000000001</f>
        <v>186.10001320000524</v>
      </c>
      <c r="F7" s="3" t="str">
        <f>IF(OR(AND(AP7&gt;=AW$33,AQ7&gt;=AW$37,AP7&lt;&gt;"",AO7=""),AND(AU7&gt;=AW$33,AV7&gt;=AW$37,AU7&lt;&gt;"",AO7=""),AND(BS7&gt;=BZ$33,BT7&gt;=BZ$37,BS7&lt;&gt;"",BR7=""),AND(BX7&gt;=BZ$33,BY7&gt;=BZ$37,BX7&lt;&gt;"",BR7=""),AND(CV7&gt;=DC$33,CW7&gt;=DC$37,CV7&lt;&gt;"",CU7=""),AND(DA7&gt;=DC$33,DB7&gt;=DC$37,DA7&lt;&gt;""),AND(EA7&gt;=EH$33,EB7&gt;=EH$37,EA7&lt;&gt;""),AND(EF7&gt;=EH$33,EG7&gt;=EH$37,EF7&lt;&gt;""),AND(FC7&gt;=FJ$33,FD7&gt;=FJ$37,FC7&lt;&gt;""),AND(FH7&gt;=FJ$33,FI7&gt;=FJ$37,FH7&lt;&gt;""),AND(GE7&gt;=GL$33,GF7&gt;=GL$37,GE7&lt;&gt;""),AND(GJ7&gt;=GL$33,GK7&gt;=GL$37,GJ7&lt;&gt;""),AND(HG7&gt;=HN$33,HH7&gt;=HN$37,HG7&lt;&gt;""),AND(HL7&gt;=HN$33,HM7&gt;=HN$37,HL7&lt;&gt;""),AND(II7&gt;=IP$33,IJ7&gt;=IP$37,II7&lt;&gt;""),AND(IN7&gt;=IP$33,IO7&gt;=IP$37,IN7&lt;&gt;""),AND(JK7&gt;=JR$33,JL7&gt;=JR$37,JK7&lt;&gt;""),AND(JP7&gt;=JR$33,JQ7&gt;=JR$37,JP7&lt;&gt;""),AND(KM7&gt;=KT$33,KN7&gt;=KT$37,KM7&lt;&gt;""),AND(KR7&gt;=KT$33,KS7&gt;=KT$37,KR7&lt;&gt;""),AND(LO7&gt;=LV$33,LP7&gt;=LV$37,LO7&lt;&gt;""),AND(LT7&gt;=LV$33,LU7&gt;=LV$37,LT7&lt;&gt;""),AND(MQ7&gt;=MX$33,MR7&gt;=MX$37,MQ7&lt;&gt;""),AND(MV7&gt;=MX$33,MW7&gt;=MX$37,MV7&lt;&gt;""),AND(NS7&gt;=NZ$33,NT7&gt;=NZ$37,NS7&lt;&gt;""),AND(NX7&gt;=NZ$33,NY7&gt;=NZ$37,NX7&lt;&gt;""),AND(OU7&gt;=PB$33,OV7&gt;=PB$37,OU7&lt;&gt;""),AND(OZ7&gt;=PB$33,PA7&gt;=PB$37,OZ7&lt;&gt;""),AND(PW7&gt;=QD$33,PX7&gt;=QD$37,PW7&lt;&gt;""),AND(QB7&gt;=QD$33,QC7&gt;=QD$37,QB7&lt;&gt;""),AND(QY7&gt;=RF$33,QZ7&gt;=RF$37,QY7&lt;&gt;""),AND(RD7&gt;=RF$33,RE7&gt;=RF$37,RD7&lt;&gt;""),AND(SA7&gt;=SH$33,SB7&gt;=SH$37,SA7&lt;&gt;""),AND(SF7&gt;=SH$33,SG7&gt;=SH$37,SF7&lt;&gt;""),AND(TC7&gt;=TJ$33,TD7&gt;=TJ$37,TC7&lt;&gt;""),AND(TI7&gt;=TJ$33,TJ7&gt;=TJ$37,TI7&lt;&gt;"")),"P","")</f>
        <v>P</v>
      </c>
      <c r="G7" s="3" t="str">
        <f>IF(OR(AND(AQ7&gt;=AW$37,AQ7&lt;&gt;"",AO7=""),AND(AV7&gt;=AW$37,AV7&lt;&gt;"",AO7=""),AND(BT7&gt;=BZ$37,BT7&lt;&gt;"",BR7=""),AND(BY7&gt;=BZ$37,BY7&lt;&gt;"",BR7=""),AND(CW7&gt;=DC$37,CW7&lt;&gt;"",CU7=""),AND(DB7&gt;=DC$37,DB7&lt;&gt;"",CU7=""),AND(EB7&gt;=EH$37,EB7&lt;&gt;""),AND(EG7&gt;=EH$37,EG7&lt;&gt;""),AND(FD7&gt;=FJ$37,FD7&lt;&gt;""),AND(FI7&gt;=FJ$37,FI7&lt;&gt;""),AND(GF7&gt;=GL$37,GF7&lt;&gt;""),AND(GK7&gt;=GL$37,GK7&lt;&gt;""),AND(HH7&gt;=HN$37,HH7&lt;&gt;""),AND(HM7&gt;=HN$37,HM7&lt;&gt;""),AND(IJ7&gt;=IP$37,IJ7&lt;&gt;""),AND(IO7&gt;=IP$37,IO7&lt;&gt;""),AND(JL7&gt;=JR$37,JL7&lt;&gt;""),AND(JQ7&gt;=JR$37,JQ7&lt;&gt;""),AND(KN7&gt;=KT$37,KN7&lt;&gt;""),AND(KS7&gt;=KT$37,KS7&lt;&gt;""),AND(LP7&gt;=LV$37,LP7&lt;&gt;""),AND(LU7&gt;=LV$37,LU7&lt;&gt;""),AND(MR7&gt;=MX$37,MR7&lt;&gt;""),AND(MW7&gt;=MX$37,MW7&lt;&gt;""),AND(NT7&gt;=NZ$37,NT7&lt;&gt;""),AND(NY7&gt;=NZ$37,NY7&lt;&gt;""),AND(OV7&gt;=PB$37,OV7&lt;&gt;""),AND(PA7&gt;=PB$37,PA7&lt;&gt;""),AND(PX7&gt;=QD$37,PX7&lt;&gt;""),AND(QC7&gt;=QD$37,QC7&lt;&gt;""),AND(QZ7&gt;=RF$37,QZ7&lt;&gt;""),AND(RE7&gt;=RF$37,RE7&lt;&gt;""),AND(SB7&gt;=SH$37,SB7&lt;&gt;""),AND(SG7&gt;=SH$37,SG7&lt;&gt;""),AND(TD7&gt;=TJ$37,TD7&lt;&gt;""),AND(TJ7&gt;=TJ$37,TJ7&lt;&gt;"")),"P","")</f>
        <v>P</v>
      </c>
      <c r="H7" s="36" t="str">
        <f>IF(AND(G7="P",F7=""),"No DD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Merit",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Excellence",IF(I7="P","Worlds Team",IF(F7="P","National Team","")))))</f>
        <v>National Team</v>
      </c>
      <c r="I7" s="3" t="str">
        <f>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,AND(RB7&gt;=RF$34,RC7&gt;=RF$38,RB7&lt;&gt;""),AND(SD7&gt;=SH$34,SE7&gt;=SH$38,SD7&lt;&gt;""),AND(TF7&gt;=TJ$34,TG7&gt;=TJ$38,TF7&lt;&gt;"")),"P","")</f>
        <v/>
      </c>
      <c r="J7" s="8">
        <f>IF(COUNT(AQ7,BT7,CW7)&gt;0,LARGE((AQ7,BT7,CW7),1),0)</f>
        <v>52.300000000000004</v>
      </c>
      <c r="K7" s="8" t="str">
        <f>IF(J7=0,"",IF(J7=CW7,$CA$1,IF(J7=BT7,$AX$1,IF(J7=AQ7,$U$1,""))))</f>
        <v>2024 3rd Domestic Trial</v>
      </c>
      <c r="L7" s="8">
        <f>IF(COUNT(AQ7,BT7,CW7)&gt;1,LARGE((AQ7,BT7,CW7),2),0)</f>
        <v>52.2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27.500000000000004</v>
      </c>
      <c r="O7" s="8" t="str">
        <f>IF(N7=0,"",IF(N7=CX7,$CA$1,IF(N7=BU7,$AX$1,IF(N7=AR7,$U$1,""))))</f>
        <v>2024 Nationals</v>
      </c>
      <c r="P7" s="8">
        <f>IF(MAX(AV7,BY7,DB7)&gt;0,MAX(AV7,BY7,DB7),0)</f>
        <v>54.099999999999987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15.2</v>
      </c>
      <c r="AQ7" s="40">
        <f>IF(SUM(U7:V7,X7:Z7,AB7)-W7-AA7&gt;0,SUM(U7:V7,X7:Z7,AB7)-W7-AA7,"")</f>
        <v>52.2</v>
      </c>
      <c r="AR7" s="40">
        <f>IF(SUM(AC7:AD7,AF7)-AE7&gt;0,SUM(AC7:AD7,AF7)-AE7,"")</f>
        <v>20.399999999999999</v>
      </c>
      <c r="AS7" s="40">
        <f>IF(SUM(V7,Z7,AD7)&gt;0,SUM(V7,Z7,AD7),"")</f>
        <v>18.399999999999999</v>
      </c>
      <c r="AT7" s="40">
        <f>IF(SUM(AQ7,AR7)&gt;0,SUM(AQ7,AR7),"")</f>
        <v>72.599999999999994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>IF(SUM(AY7,BC7)&gt;0,SUM(AY7,BC7),"")</f>
        <v>12</v>
      </c>
      <c r="BT7" s="11">
        <f>IF(SUM(AX7:AY7,BA7:BC7,BE7)-AZ7-BD7&gt;0,SUM(AX7:AY7,BA7:BC7,BE7)-AZ7-BD7,"")</f>
        <v>47.3</v>
      </c>
      <c r="BU7" s="11">
        <f>IF(SUM(BF7:BG7,BI7)-BH7&gt;0,SUM(BF7:BG7,BI7)-BH7,"")</f>
        <v>27.500000000000004</v>
      </c>
      <c r="BV7" s="11">
        <f>IF(SUM(AY7,BC7,BG7)&gt;0,SUM(AY7,BC7,BG7),"")</f>
        <v>20.399999999999999</v>
      </c>
      <c r="BW7" s="11">
        <f>IF(SUM(BT7,BU7)&gt;0,SUM(BT7,BU7),"")</f>
        <v>74.8</v>
      </c>
      <c r="BX7" s="11">
        <f>IF(SUM(BK7,BO7)&gt;0,SUM(BK7,BO7),"")</f>
        <v>16.8</v>
      </c>
      <c r="BY7" s="11">
        <f>IF(SUM(BJ7:BK7,BM7:BO7,BQ7)-SUM(BL7,BP7)&gt;0,SUM(BJ7:BK7,BM7:BO7,BQ7)-SUM(BL7,BP7),"")</f>
        <v>54.099999999999987</v>
      </c>
      <c r="BZ7" s="11">
        <f>IF(SUM(BT7,BU7,BY7)&gt;0,SUM(BT7,BU7,BY7),"")</f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16</v>
      </c>
      <c r="CW7" s="40">
        <f>IF(SUM(CA7:CB7,CD7:CF7,CH7)-CC7-CG7&gt;0,SUM(CA7:CB7,CD7:CF7,CH7)-CC7-CG7,"")</f>
        <v>52.300000000000004</v>
      </c>
      <c r="CX7" s="40">
        <f>IF(SUM(CI7:CJ7,CL7)-CK7&gt;0,SUM(CI7:CJ7,CL7)-CK7,"")</f>
        <v>21.4</v>
      </c>
      <c r="CY7" s="40">
        <f>IF(SUM(CB7,CF7,CJ7)&gt;0,SUM(CB7,CF7,CJ7),"")</f>
        <v>20</v>
      </c>
      <c r="CZ7" s="40">
        <f>IF(SUM(CW7,CX7)&gt;0,SUM(CW7,CX7),"")</f>
        <v>73.7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73.7</v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49.900000000000006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49.900000000000006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18.55</v>
      </c>
      <c r="TL7" s="26">
        <f>IF($CU7="P",CB7,(CB7+AY7)/2)</f>
        <v>8.4</v>
      </c>
      <c r="TM7" s="26">
        <f>IF($CU7="P",CC7,(CC7+AZ7)/2)</f>
        <v>0.7</v>
      </c>
      <c r="TN7" s="26">
        <f>IF($CU7="P",CD7,(CD7+BA7)/2)</f>
        <v>0.15</v>
      </c>
      <c r="TO7" s="26">
        <f>IF($CU7="P",CE7,(CE7+BB7)/2)</f>
        <v>18.05</v>
      </c>
      <c r="TP7" s="26">
        <f>IF($CU7="P",CF7,(CF7+BC7)/2)</f>
        <v>5.6</v>
      </c>
      <c r="TQ7" s="26">
        <f>IF($CU7="P",CG7,(CG7+BD7)/2)</f>
        <v>0.4</v>
      </c>
      <c r="TR7" s="26">
        <f>IF($CU7="P",CH7,(CH7+BE7)/2)</f>
        <v>0.15</v>
      </c>
      <c r="TS7" s="26">
        <f>IF($CU7="P",CI7,(CI7+BF7)/2)</f>
        <v>18.100000000000001</v>
      </c>
      <c r="TT7" s="26">
        <f>IF($CU7="P",CJ7,(CJ7+BG7)/2)</f>
        <v>6.2</v>
      </c>
      <c r="TU7" s="26">
        <f>IF($CU7="P",CK7,(CK7+BH7)/2)</f>
        <v>0</v>
      </c>
      <c r="TV7" s="26">
        <f>IF($CU7="P",CL7,(CL7+BI7)/2)</f>
        <v>0.15</v>
      </c>
      <c r="TW7" s="26">
        <f>IF($CU7="P",CM7,(CM7+BJ7)/2)</f>
        <v>9.5</v>
      </c>
      <c r="TX7" s="26">
        <f>IF($CU7="P",CN7,(CN7+BK7)/2)</f>
        <v>4.2</v>
      </c>
      <c r="TY7" s="26">
        <f>IF($CU7="P",CO7,(CO7+BL7)/2)</f>
        <v>0.1</v>
      </c>
      <c r="TZ7" s="26">
        <f>IF($CU7="P",CP7,(CP7+BM7)/2)</f>
        <v>0</v>
      </c>
      <c r="UA7" s="26">
        <f>IF($CU7="P",CQ7,(CQ7+BN7)/2)</f>
        <v>9.1</v>
      </c>
      <c r="UB7" s="26">
        <f>IF($CU7="P",CR7,(CR7+BO7)/2)</f>
        <v>4.2</v>
      </c>
      <c r="UC7" s="26">
        <f>IF($CU7="P",CS7,(CS7+BP7)/2)</f>
        <v>0</v>
      </c>
      <c r="UD7" s="26">
        <f>IF($CU7="P",CT7,(CT7+BQ7)/2)</f>
        <v>0.15</v>
      </c>
      <c r="UE7" s="28" t="s">
        <v>53</v>
      </c>
      <c r="UF7" s="11">
        <f>IF(SUM(TL7,TP7)&gt;0,SUM(TL7,TP7),"")</f>
        <v>14</v>
      </c>
      <c r="UG7" s="11">
        <f>IF(SUM(TK7:TL7,TN7:TP7,TR7)-TM7-TQ7&gt;0,SUM(TK7:TL7,TN7:TP7,TR7)-TM7-TQ7,"")</f>
        <v>49.800000000000004</v>
      </c>
      <c r="UH7" s="11">
        <f>IF(SUM(TS7:TT7,TV7)-TU7&gt;0,SUM(TS7:TT7,TV7)-TU7,"")</f>
        <v>24.45</v>
      </c>
      <c r="UI7" s="11">
        <f>IF(SUM(TL7,TP7,TT7)&gt;0,SUM(TL7,TP7,TT7),"")</f>
        <v>20.2</v>
      </c>
      <c r="UJ7" s="11">
        <f>IF(SUM(UG7,UH7)&gt;0,SUM(UG7,UH7),"")</f>
        <v>74.25</v>
      </c>
      <c r="UK7" s="11">
        <f>IF(SUM(TX7,UB7)&gt;0,SUM(TX7,UB7),"")</f>
        <v>8.4</v>
      </c>
      <c r="UL7" s="11">
        <f>IF(SUM(TW7:TX7,TZ7:UB7,UD7)-SUM(TY7,UC7)&gt;0,SUM(TW7:TX7,TZ7:UB7,UD7)-SUM(TY7,UC7),"")</f>
        <v>27.049999999999994</v>
      </c>
      <c r="UM7" s="11">
        <f>IF(SUM(UG7,UH7,UL7)&gt;0,SUM(UG7,UH7,UL7),"")</f>
        <v>101.3</v>
      </c>
    </row>
    <row r="8" spans="1:559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8</v>
      </c>
      <c r="C8" s="4" t="s">
        <v>5</v>
      </c>
      <c r="D8" s="4">
        <v>1994</v>
      </c>
      <c r="E8" s="9">
        <f>SUM(J8:R8)+SUM(J8:O8)*0.0000001+SUM(J8)*0.0000000000001</f>
        <v>185.50001324000525</v>
      </c>
      <c r="F8" s="3" t="str">
        <f>IF(OR(AND(AP8&gt;=AW$33,AQ8&gt;=AW$37,AP8&lt;&gt;"",AO8=""),AND(AU8&gt;=AW$33,AV8&gt;=AW$37,AU8&lt;&gt;"",AO8=""),AND(BS8&gt;=BZ$33,BT8&gt;=BZ$37,BS8&lt;&gt;"",BR8=""),AND(BX8&gt;=BZ$33,BY8&gt;=BZ$37,BX8&lt;&gt;"",BR8=""),AND(CV8&gt;=DC$33,CW8&gt;=DC$37,CV8&lt;&gt;"",CU8=""),AND(DA8&gt;=DC$33,DB8&gt;=DC$37,DA8&lt;&gt;""),AND(EA8&gt;=EH$33,EB8&gt;=EH$37,EA8&lt;&gt;""),AND(EF8&gt;=EH$33,EG8&gt;=EH$37,EF8&lt;&gt;""),AND(FC8&gt;=FJ$33,FD8&gt;=FJ$37,FC8&lt;&gt;""),AND(FH8&gt;=FJ$33,FI8&gt;=FJ$37,FH8&lt;&gt;""),AND(GE8&gt;=GL$33,GF8&gt;=GL$37,GE8&lt;&gt;""),AND(GJ8&gt;=GL$33,GK8&gt;=GL$37,GJ8&lt;&gt;""),AND(HG8&gt;=HN$33,HH8&gt;=HN$37,HG8&lt;&gt;""),AND(HL8&gt;=HN$33,HM8&gt;=HN$37,HL8&lt;&gt;""),AND(II8&gt;=IP$33,IJ8&gt;=IP$37,II8&lt;&gt;""),AND(IN8&gt;=IP$33,IO8&gt;=IP$37,IN8&lt;&gt;""),AND(JK8&gt;=JR$33,JL8&gt;=JR$37,JK8&lt;&gt;""),AND(JP8&gt;=JR$33,JQ8&gt;=JR$37,JP8&lt;&gt;""),AND(KM8&gt;=KT$33,KN8&gt;=KT$37,KM8&lt;&gt;""),AND(KR8&gt;=KT$33,KS8&gt;=KT$37,KR8&lt;&gt;""),AND(LO8&gt;=LV$33,LP8&gt;=LV$37,LO8&lt;&gt;""),AND(LT8&gt;=LV$33,LU8&gt;=LV$37,LT8&lt;&gt;""),AND(MQ8&gt;=MX$33,MR8&gt;=MX$37,MQ8&lt;&gt;""),AND(MV8&gt;=MX$33,MW8&gt;=MX$37,MV8&lt;&gt;""),AND(NS8&gt;=NZ$33,NT8&gt;=NZ$37,NS8&lt;&gt;""),AND(NX8&gt;=NZ$33,NY8&gt;=NZ$37,NX8&lt;&gt;""),AND(OU8&gt;=PB$33,OV8&gt;=PB$37,OU8&lt;&gt;""),AND(OZ8&gt;=PB$33,PA8&gt;=PB$37,OZ8&lt;&gt;""),AND(PW8&gt;=QD$33,PX8&gt;=QD$37,PW8&lt;&gt;""),AND(QB8&gt;=QD$33,QC8&gt;=QD$37,QB8&lt;&gt;""),AND(QY8&gt;=RF$33,QZ8&gt;=RF$37,QY8&lt;&gt;""),AND(RD8&gt;=RF$33,RE8&gt;=RF$37,RD8&lt;&gt;""),AND(SA8&gt;=SH$33,SB8&gt;=SH$37,SA8&lt;&gt;""),AND(SF8&gt;=SH$33,SG8&gt;=SH$37,SF8&lt;&gt;""),AND(TC8&gt;=TJ$33,TD8&gt;=TJ$37,TC8&lt;&gt;""),AND(TI8&gt;=TJ$33,TJ8&gt;=TJ$37,TI8&lt;&gt;"")),"P","")</f>
        <v>P</v>
      </c>
      <c r="G8" s="3" t="str">
        <f>IF(OR(AND(AQ8&gt;=AW$37,AQ8&lt;&gt;"",AO8=""),AND(AV8&gt;=AW$37,AV8&lt;&gt;"",AO8=""),AND(BT8&gt;=BZ$37,BT8&lt;&gt;"",BR8=""),AND(BY8&gt;=BZ$37,BY8&lt;&gt;"",BR8=""),AND(CW8&gt;=DC$37,CW8&lt;&gt;"",CU8=""),AND(DB8&gt;=DC$37,DB8&lt;&gt;"",CU8=""),AND(EB8&gt;=EH$37,EB8&lt;&gt;""),AND(EG8&gt;=EH$37,EG8&lt;&gt;""),AND(FD8&gt;=FJ$37,FD8&lt;&gt;""),AND(FI8&gt;=FJ$37,FI8&lt;&gt;""),AND(GF8&gt;=GL$37,GF8&lt;&gt;""),AND(GK8&gt;=GL$37,GK8&lt;&gt;""),AND(HH8&gt;=HN$37,HH8&lt;&gt;""),AND(HM8&gt;=HN$37,HM8&lt;&gt;""),AND(IJ8&gt;=IP$37,IJ8&lt;&gt;""),AND(IO8&gt;=IP$37,IO8&lt;&gt;""),AND(JL8&gt;=JR$37,JL8&lt;&gt;""),AND(JQ8&gt;=JR$37,JQ8&lt;&gt;""),AND(KN8&gt;=KT$37,KN8&lt;&gt;""),AND(KS8&gt;=KT$37,KS8&lt;&gt;""),AND(LP8&gt;=LV$37,LP8&lt;&gt;""),AND(LU8&gt;=LV$37,LU8&lt;&gt;""),AND(MR8&gt;=MX$37,MR8&lt;&gt;""),AND(MW8&gt;=MX$37,MW8&lt;&gt;""),AND(NT8&gt;=NZ$37,NT8&lt;&gt;""),AND(NY8&gt;=NZ$37,NY8&lt;&gt;""),AND(OV8&gt;=PB$37,OV8&lt;&gt;""),AND(PA8&gt;=PB$37,PA8&lt;&gt;""),AND(PX8&gt;=QD$37,PX8&lt;&gt;""),AND(QC8&gt;=QD$37,QC8&lt;&gt;""),AND(QZ8&gt;=RF$37,QZ8&lt;&gt;""),AND(RE8&gt;=RF$37,RE8&lt;&gt;""),AND(SB8&gt;=SH$37,SB8&lt;&gt;""),AND(SG8&gt;=SH$37,SG8&lt;&gt;""),AND(TD8&gt;=TJ$37,TD8&lt;&gt;""),AND(TJ8&gt;=TJ$37,TJ8&lt;&gt;"")),"P","")</f>
        <v>P</v>
      </c>
      <c r="H8" s="36" t="str">
        <f>IF(AND(G8="P",F8=""),"No DD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Merit",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Excellence",IF(I8="P","Worlds Team",IF(F8="P","National Team","")))))</f>
        <v>Worlds Team</v>
      </c>
      <c r="I8" s="3" t="str">
        <f>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,AND(RB8&gt;=RF$34,RC8&gt;=RF$38,RB8&lt;&gt;""),AND(SD8&gt;=SH$34,SE8&gt;=SH$38,SD8&lt;&gt;""),AND(TF8&gt;=TJ$34,TG8&gt;=TJ$38,TF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2024 Elite Canada</v>
      </c>
      <c r="L8" s="8">
        <f>IF(COUNT(AQ8,BT8,CW8)&gt;1,LARGE((AQ8,BT8,CW8),2),0)</f>
        <v>52.4</v>
      </c>
      <c r="M8" s="8" t="str">
        <f>IF(K8=0,"",IF(AND(L8=J8,L8=AQ8,K8=BT8),$U$1,IF(AND(L8=J8,L8=AQ8,L8=CW8),$U$1,IF(AND(L8=J8,L8=CW8,L8=BT8),$AX$1,IF(L8=CW8,$CA$1,IF(L8=BT8,$AX$1,IF(L8=AQ8,$U$1,"")))))))</f>
        <v>2024 3rd Domestic Trial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18.899999999999999</v>
      </c>
      <c r="V8" s="19">
        <v>7.6</v>
      </c>
      <c r="W8" s="19">
        <v>0.6</v>
      </c>
      <c r="X8" s="19">
        <v>0</v>
      </c>
      <c r="Y8" s="19">
        <v>18.600000000000001</v>
      </c>
      <c r="Z8" s="19">
        <v>8</v>
      </c>
      <c r="AA8" s="19">
        <v>0</v>
      </c>
      <c r="AB8" s="19">
        <v>0</v>
      </c>
      <c r="AC8" s="19">
        <v>18.600000000000001</v>
      </c>
      <c r="AD8" s="19">
        <v>6.4</v>
      </c>
      <c r="AE8" s="19">
        <v>0.2</v>
      </c>
      <c r="AF8" s="19">
        <v>0</v>
      </c>
      <c r="AG8" s="19">
        <v>18.2</v>
      </c>
      <c r="AH8" s="19">
        <v>8.4</v>
      </c>
      <c r="AI8" s="19">
        <v>1</v>
      </c>
      <c r="AJ8" s="19">
        <v>0.3</v>
      </c>
      <c r="AK8" s="19">
        <v>18.8</v>
      </c>
      <c r="AL8" s="19">
        <v>8.4</v>
      </c>
      <c r="AM8" s="19">
        <v>0</v>
      </c>
      <c r="AN8" s="19">
        <v>0</v>
      </c>
      <c r="AO8" s="27"/>
      <c r="AP8" s="40">
        <f>IF(SUM(V8,Z8)&gt;0,SUM(V8,Z8),"")</f>
        <v>15.6</v>
      </c>
      <c r="AQ8" s="40">
        <f>IF(SUM(U8:V8,X8:Z8,AB8)-W8-AA8&gt;0,SUM(U8:V8,X8:Z8,AB8)-W8-AA8,"")</f>
        <v>52.5</v>
      </c>
      <c r="AR8" s="40">
        <f>IF(SUM(AC8:AD8,AF8)-AE8&gt;0,SUM(AC8:AD8,AF8)-AE8,"")</f>
        <v>24.8</v>
      </c>
      <c r="AS8" s="40">
        <f>IF(SUM(V8,Z8,AD8)&gt;0,SUM(V8,Z8,AD8),"")</f>
        <v>22</v>
      </c>
      <c r="AT8" s="40">
        <f>IF(SUM(AQ8,AR8)&gt;0,SUM(AQ8,AR8),"")</f>
        <v>77.3</v>
      </c>
      <c r="AU8" s="40">
        <f>IF(SUM(AH8,AL8)&gt;0,SUM(AH8,AL8),"")</f>
        <v>16.8</v>
      </c>
      <c r="AV8" s="40">
        <f>IF(SUM(AG8:AH8,AJ8:AL8,AN8)-SUM(AI8,AM8)&gt;0,SUM(AG8:AH8,AJ8:AL8,AN8)-SUM(AI8,AM8),"")</f>
        <v>53.1</v>
      </c>
      <c r="AW8" s="40">
        <f>IF(SUM(AQ8,AR8,AV8)&gt;0,SUM(AQ8,AR8,AV8),"")</f>
        <v>130.4</v>
      </c>
      <c r="AX8" s="18">
        <v>16.600000000000001</v>
      </c>
      <c r="AY8" s="18">
        <v>7.6</v>
      </c>
      <c r="AZ8" s="18">
        <v>1</v>
      </c>
      <c r="BA8" s="18">
        <v>0.3</v>
      </c>
      <c r="BB8" s="18">
        <v>18.600000000000001</v>
      </c>
      <c r="BC8" s="18">
        <v>7.2</v>
      </c>
      <c r="BD8" s="18">
        <v>0.2</v>
      </c>
      <c r="BE8" s="18">
        <v>0</v>
      </c>
      <c r="BF8" s="18">
        <v>19.100000000000001</v>
      </c>
      <c r="BG8" s="18">
        <v>8.4</v>
      </c>
      <c r="BH8" s="18">
        <v>0</v>
      </c>
      <c r="BI8" s="18">
        <v>0</v>
      </c>
      <c r="BJ8" s="18">
        <v>16.600000000000001</v>
      </c>
      <c r="BK8" s="18">
        <v>7.6</v>
      </c>
      <c r="BL8" s="18">
        <v>0.8</v>
      </c>
      <c r="BM8" s="18">
        <v>0</v>
      </c>
      <c r="BN8" s="18">
        <v>17.5</v>
      </c>
      <c r="BO8" s="18">
        <v>3.6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49.100000000000009</v>
      </c>
      <c r="BU8" s="11">
        <f>IF(SUM(BF8:BG8,BI8)-BH8&gt;0,SUM(BF8:BG8,BI8)-BH8,"")</f>
        <v>27.5</v>
      </c>
      <c r="BV8" s="11">
        <f>IF(SUM(AY8,BC8,BG8)&gt;0,SUM(AY8,BC8,BG8),"")</f>
        <v>23.200000000000003</v>
      </c>
      <c r="BW8" s="11">
        <f>IF(SUM(BT8,BU8)&gt;0,SUM(BT8,BU8),"")</f>
        <v>76.600000000000009</v>
      </c>
      <c r="BX8" s="11">
        <f>IF(SUM(BK8,BO8)&gt;0,SUM(BK8,BO8),"")</f>
        <v>11.2</v>
      </c>
      <c r="BY8" s="11">
        <f>IF(SUM(BJ8:BK8,BM8:BO8,BQ8)-SUM(BL8,BP8)&gt;0,SUM(BJ8:BK8,BM8:BO8,BQ8)-SUM(BL8,BP8),"")</f>
        <v>44.500000000000007</v>
      </c>
      <c r="BZ8" s="11">
        <f>IF(SUM(BT8,BU8,BY8)&gt;0,SUM(BT8,BU8,BY8),"")</f>
        <v>121.10000000000002</v>
      </c>
      <c r="CA8" s="19">
        <v>18.899999999999999</v>
      </c>
      <c r="CB8" s="19">
        <v>8.4</v>
      </c>
      <c r="CC8" s="19">
        <v>0.2</v>
      </c>
      <c r="CD8" s="19">
        <v>0</v>
      </c>
      <c r="CE8" s="19">
        <v>18.899999999999999</v>
      </c>
      <c r="CF8" s="19">
        <v>7.2</v>
      </c>
      <c r="CG8" s="19">
        <v>0.8</v>
      </c>
      <c r="CH8" s="19">
        <v>0</v>
      </c>
      <c r="CI8" s="19">
        <v>17.5</v>
      </c>
      <c r="CJ8" s="19">
        <v>4.8</v>
      </c>
      <c r="CK8" s="19">
        <v>0</v>
      </c>
      <c r="CL8" s="19">
        <v>0</v>
      </c>
      <c r="CM8" s="19">
        <v>18.7</v>
      </c>
      <c r="CN8" s="19">
        <v>8.4</v>
      </c>
      <c r="CO8" s="19">
        <v>0.8</v>
      </c>
      <c r="CP8" s="19">
        <v>0.3</v>
      </c>
      <c r="CQ8" s="19">
        <v>17.600000000000001</v>
      </c>
      <c r="CR8" s="19">
        <v>4</v>
      </c>
      <c r="CS8" s="19">
        <v>0</v>
      </c>
      <c r="CT8" s="19">
        <v>0</v>
      </c>
      <c r="CU8" s="27"/>
      <c r="CV8" s="40">
        <f>IF(SUM(CB8,CF8)&gt;0,SUM(CB8,CF8),"")</f>
        <v>15.600000000000001</v>
      </c>
      <c r="CW8" s="40">
        <f>IF(SUM(CA8:CB8,CD8:CF8,CH8)-CC8-CG8&gt;0,SUM(CA8:CB8,CD8:CF8,CH8)-CC8-CG8,"")</f>
        <v>52.4</v>
      </c>
      <c r="CX8" s="40">
        <f>IF(SUM(CI8:CJ8,CL8)-CK8&gt;0,SUM(CI8:CJ8,CL8)-CK8,"")</f>
        <v>22.3</v>
      </c>
      <c r="CY8" s="40">
        <f>IF(SUM(CB8,CF8,CJ8)&gt;0,SUM(CB8,CF8,CJ8),"")</f>
        <v>20.400000000000002</v>
      </c>
      <c r="CZ8" s="40">
        <f>IF(SUM(CW8,CX8)&gt;0,SUM(CW8,CX8),"")</f>
        <v>74.7</v>
      </c>
      <c r="DA8" s="40">
        <f>IF(SUM(CN8,CR8)&gt;0,SUM(CN8,CR8),"")</f>
        <v>12.4</v>
      </c>
      <c r="DB8" s="40">
        <f>IF(SUM(CM8:CN8,CP8:CR8,CT8)-SUM(CO8,CS8)&gt;0,SUM(CM8:CN8,CP8:CR8,CT8)-SUM(CO8,CS8),"")</f>
        <v>48.2</v>
      </c>
      <c r="DC8" s="40">
        <f>IF(SUM(CW8,CX8,DB8)&gt;0,SUM(CW8,CX8,DB8),"")</f>
        <v>122.9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>
        <v>17.3</v>
      </c>
      <c r="GN8" s="18">
        <v>4</v>
      </c>
      <c r="GO8" s="18">
        <v>0</v>
      </c>
      <c r="GP8" s="18">
        <v>0</v>
      </c>
      <c r="GQ8" s="18">
        <v>18.399999999999999</v>
      </c>
      <c r="GR8" s="18">
        <v>8</v>
      </c>
      <c r="GS8" s="18">
        <v>0.6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</v>
      </c>
      <c r="HH8" s="11">
        <f>IF(SUM(GM8:GN8,GP8:GR8,GT8)-GO8-GS8&gt;0,SUM(GM8:GN8,GP8:GR8,GT8)-GO8-GS8,"")</f>
        <v>47.1</v>
      </c>
      <c r="HI8" s="11" t="str">
        <f>IF(SUM(GU8:GV8,GX8)-GW8&gt;0,SUM(GU8:GV8,GX8)-GW8,"")</f>
        <v/>
      </c>
      <c r="HJ8" s="11">
        <f>IF(SUM(GN8,GR8,GV8)&gt;0,SUM(GN8,GR8,GV8),"")</f>
        <v>12</v>
      </c>
      <c r="HK8" s="11">
        <f>IF(SUM(HH8,HI8)&gt;0,SUM(HH8,HI8),"")</f>
        <v>47.1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17.75</v>
      </c>
      <c r="TL8" s="26">
        <f>IF($CU8="P",CB8,(CB8+AY8)/2)</f>
        <v>8</v>
      </c>
      <c r="TM8" s="26">
        <f>IF($CU8="P",CC8,(CC8+AZ8)/2)</f>
        <v>0.6</v>
      </c>
      <c r="TN8" s="26">
        <f>IF($CU8="P",CD8,(CD8+BA8)/2)</f>
        <v>0.15</v>
      </c>
      <c r="TO8" s="26">
        <f>IF($CU8="P",CE8,(CE8+BB8)/2)</f>
        <v>18.75</v>
      </c>
      <c r="TP8" s="26">
        <f>IF($CU8="P",CF8,(CF8+BC8)/2)</f>
        <v>7.2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18.3</v>
      </c>
      <c r="TT8" s="26">
        <f>IF($CU8="P",CJ8,(CJ8+BG8)/2)</f>
        <v>6.6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17.649999999999999</v>
      </c>
      <c r="TX8" s="26">
        <f>IF($CU8="P",CN8,(CN8+BK8)/2)</f>
        <v>8</v>
      </c>
      <c r="TY8" s="26">
        <f>IF($CU8="P",CO8,(CO8+BL8)/2)</f>
        <v>0.8</v>
      </c>
      <c r="TZ8" s="26">
        <f>IF($CU8="P",CP8,(CP8+BM8)/2)</f>
        <v>0.15</v>
      </c>
      <c r="UA8" s="26">
        <f>IF($CU8="P",CQ8,(CQ8+BN8)/2)</f>
        <v>17.55</v>
      </c>
      <c r="UB8" s="26">
        <f>IF($CU8="P",CR8,(CR8+BO8)/2)</f>
        <v>3.8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15.2</v>
      </c>
      <c r="UG8" s="11">
        <f>IF(SUM(TK8:TL8,TN8:TP8,TR8)-TM8-TQ8&gt;0,SUM(TK8:TL8,TN8:TP8,TR8)-TM8-TQ8,"")</f>
        <v>50.75</v>
      </c>
      <c r="UH8" s="11">
        <f>IF(SUM(TS8:TT8,TV8)-TU8&gt;0,SUM(TS8:TT8,TV8)-TU8,"")</f>
        <v>24.9</v>
      </c>
      <c r="UI8" s="11">
        <f>IF(SUM(TL8,TP8,TT8)&gt;0,SUM(TL8,TP8,TT8),"")</f>
        <v>21.799999999999997</v>
      </c>
      <c r="UJ8" s="11">
        <f>IF(SUM(UG8,UH8)&gt;0,SUM(UG8,UH8),"")</f>
        <v>75.650000000000006</v>
      </c>
      <c r="UK8" s="11">
        <f>IF(SUM(TX8,UB8)&gt;0,SUM(TX8,UB8),"")</f>
        <v>11.8</v>
      </c>
      <c r="UL8" s="11">
        <f>IF(SUM(TW8:TX8,TZ8:UB8,UD8)-SUM(TY8,UC8)&gt;0,SUM(TW8:TX8,TZ8:UB8,UD8)-SUM(TY8,UC8),"")</f>
        <v>46.349999999999994</v>
      </c>
      <c r="UM8" s="11">
        <f>IF(SUM(UG8,UH8,UL8)&gt;0,SUM(UG8,UH8,UL8),"")</f>
        <v>122</v>
      </c>
    </row>
    <row r="9" spans="1:559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261</v>
      </c>
      <c r="C9" s="4" t="s">
        <v>5</v>
      </c>
      <c r="D9" s="4">
        <v>2008</v>
      </c>
      <c r="E9" s="9">
        <f>SUM(J9:R9)+SUM(J9:O9)*0.0000001+SUM(J9)*0.0000000000001</f>
        <v>184.6000079200054</v>
      </c>
      <c r="F9" s="3" t="str">
        <f>IF(OR(AND(AP9&gt;=AW$33,AQ9&gt;=AW$37,AP9&lt;&gt;"",AO9=""),AND(AU9&gt;=AW$33,AV9&gt;=AW$37,AU9&lt;&gt;"",AO9=""),AND(BS9&gt;=BZ$33,BT9&gt;=BZ$37,BS9&lt;&gt;"",BR9=""),AND(BX9&gt;=BZ$33,BY9&gt;=BZ$37,BX9&lt;&gt;"",BR9=""),AND(CV9&gt;=DC$33,CW9&gt;=DC$37,CV9&lt;&gt;"",CU9=""),AND(DA9&gt;=DC$33,DB9&gt;=DC$37,DA9&lt;&gt;""),AND(EA9&gt;=EH$33,EB9&gt;=EH$37,EA9&lt;&gt;""),AND(EF9&gt;=EH$33,EG9&gt;=EH$37,EF9&lt;&gt;""),AND(FC9&gt;=FJ$33,FD9&gt;=FJ$37,FC9&lt;&gt;""),AND(FH9&gt;=FJ$33,FI9&gt;=FJ$37,FH9&lt;&gt;""),AND(GE9&gt;=GL$33,GF9&gt;=GL$37,GE9&lt;&gt;""),AND(GJ9&gt;=GL$33,GK9&gt;=GL$37,GJ9&lt;&gt;""),AND(HG9&gt;=HN$33,HH9&gt;=HN$37,HG9&lt;&gt;""),AND(HL9&gt;=HN$33,HM9&gt;=HN$37,HL9&lt;&gt;""),AND(II9&gt;=IP$33,IJ9&gt;=IP$37,II9&lt;&gt;""),AND(IN9&gt;=IP$33,IO9&gt;=IP$37,IN9&lt;&gt;""),AND(JK9&gt;=JR$33,JL9&gt;=JR$37,JK9&lt;&gt;""),AND(JP9&gt;=JR$33,JQ9&gt;=JR$37,JP9&lt;&gt;""),AND(KM9&gt;=KT$33,KN9&gt;=KT$37,KM9&lt;&gt;""),AND(KR9&gt;=KT$33,KS9&gt;=KT$37,KR9&lt;&gt;""),AND(LO9&gt;=LV$33,LP9&gt;=LV$37,LO9&lt;&gt;""),AND(LT9&gt;=LV$33,LU9&gt;=LV$37,LT9&lt;&gt;""),AND(MQ9&gt;=MX$33,MR9&gt;=MX$37,MQ9&lt;&gt;""),AND(MV9&gt;=MX$33,MW9&gt;=MX$37,MV9&lt;&gt;""),AND(NS9&gt;=NZ$33,NT9&gt;=NZ$37,NS9&lt;&gt;""),AND(NX9&gt;=NZ$33,NY9&gt;=NZ$37,NX9&lt;&gt;""),AND(OU9&gt;=PB$33,OV9&gt;=PB$37,OU9&lt;&gt;""),AND(OZ9&gt;=PB$33,PA9&gt;=PB$37,OZ9&lt;&gt;""),AND(PW9&gt;=QD$33,PX9&gt;=QD$37,PW9&lt;&gt;""),AND(QB9&gt;=QD$33,QC9&gt;=QD$37,QB9&lt;&gt;""),AND(QY9&gt;=RF$33,QZ9&gt;=RF$37,QY9&lt;&gt;""),AND(RD9&gt;=RF$33,RE9&gt;=RF$37,RD9&lt;&gt;""),AND(SA9&gt;=SH$33,SB9&gt;=SH$37,SA9&lt;&gt;""),AND(SF9&gt;=SH$33,SG9&gt;=SH$37,SF9&lt;&gt;""),AND(TC9&gt;=TJ$33,TD9&gt;=TJ$37,TC9&lt;&gt;""),AND(TI9&gt;=TJ$33,TJ9&gt;=TJ$37,TI9&lt;&gt;"")),"P","")</f>
        <v>P</v>
      </c>
      <c r="G9" s="3" t="str">
        <f>IF(OR(AND(AQ9&gt;=AW$37,AQ9&lt;&gt;"",AO9=""),AND(AV9&gt;=AW$37,AV9&lt;&gt;"",AO9=""),AND(BT9&gt;=BZ$37,BT9&lt;&gt;"",BR9=""),AND(BY9&gt;=BZ$37,BY9&lt;&gt;"",BR9=""),AND(CW9&gt;=DC$37,CW9&lt;&gt;"",CU9=""),AND(DB9&gt;=DC$37,DB9&lt;&gt;"",CU9=""),AND(EB9&gt;=EH$37,EB9&lt;&gt;""),AND(EG9&gt;=EH$37,EG9&lt;&gt;""),AND(FD9&gt;=FJ$37,FD9&lt;&gt;""),AND(FI9&gt;=FJ$37,FI9&lt;&gt;""),AND(GF9&gt;=GL$37,GF9&lt;&gt;""),AND(GK9&gt;=GL$37,GK9&lt;&gt;""),AND(HH9&gt;=HN$37,HH9&lt;&gt;""),AND(HM9&gt;=HN$37,HM9&lt;&gt;""),AND(IJ9&gt;=IP$37,IJ9&lt;&gt;""),AND(IO9&gt;=IP$37,IO9&lt;&gt;""),AND(JL9&gt;=JR$37,JL9&lt;&gt;""),AND(JQ9&gt;=JR$37,JQ9&lt;&gt;""),AND(KN9&gt;=KT$37,KN9&lt;&gt;""),AND(KS9&gt;=KT$37,KS9&lt;&gt;""),AND(LP9&gt;=LV$37,LP9&lt;&gt;""),AND(LU9&gt;=LV$37,LU9&lt;&gt;""),AND(MR9&gt;=MX$37,MR9&lt;&gt;""),AND(MW9&gt;=MX$37,MW9&lt;&gt;""),AND(NT9&gt;=NZ$37,NT9&lt;&gt;""),AND(NY9&gt;=NZ$37,NY9&lt;&gt;""),AND(OV9&gt;=PB$37,OV9&lt;&gt;""),AND(PA9&gt;=PB$37,PA9&lt;&gt;""),AND(PX9&gt;=QD$37,PX9&lt;&gt;""),AND(QC9&gt;=QD$37,QC9&lt;&gt;""),AND(QZ9&gt;=RF$37,QZ9&lt;&gt;""),AND(RE9&gt;=RF$37,RE9&lt;&gt;""),AND(SB9&gt;=SH$37,SB9&lt;&gt;""),AND(SG9&gt;=SH$37,SG9&lt;&gt;""),AND(TD9&gt;=TJ$37,TD9&lt;&gt;""),AND(TJ9&gt;=TJ$37,TJ9&lt;&gt;"")),"P","")</f>
        <v>P</v>
      </c>
      <c r="H9" s="36" t="str">
        <f>IF(AND(G9="P",F9=""),"No DD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Merit",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Excellence",IF(I9="P","Worlds Team",IF(F9="P","National Team","")))))</f>
        <v>Worlds Team</v>
      </c>
      <c r="I9" s="3" t="str">
        <f>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,AND(RB9&gt;=RF$34,RC9&gt;=RF$38,RB9&lt;&gt;""),AND(SD9&gt;=SH$34,SE9&gt;=SH$38,SD9&lt;&gt;""),AND(TF9&gt;=TJ$34,TG9&gt;=TJ$38,TF9&lt;&gt;"")),"P","")</f>
        <v>P</v>
      </c>
      <c r="J9" s="8">
        <f>IF(COUNT(AQ9,BT9,CW9)&gt;0,LARGE((AQ9,BT9,CW9),1),0)</f>
        <v>53.9</v>
      </c>
      <c r="K9" s="8" t="str">
        <f>IF(J9=0,"",IF(J9=CW9,$CA$1,IF(J9=BT9,$AX$1,IF(J9=AQ9,$U$1,""))))</f>
        <v>2024 Nationals</v>
      </c>
      <c r="L9" s="8">
        <f>IF(COUNT(AQ9,BT9,CW9)&gt;1,LARGE((AQ9,BT9,CW9),2),0)</f>
        <v>0</v>
      </c>
      <c r="M9" s="8" t="str">
        <f>IF(K9=0,"",IF(AND(L9=J9,L9=AQ9,K9=BT9),$U$1,IF(AND(L9=J9,L9=AQ9,L9=CW9),$U$1,IF(AND(L9=J9,L9=CW9,L9=BT9),$AX$1,IF(L9=CW9,$CA$1,IF(L9=BT9,$AX$1,IF(L9=AQ9,$U$1,"")))))))</f>
        <v/>
      </c>
      <c r="N9" s="8">
        <f>IF(COUNT(AR9,BU9,CX9)&gt;0,LARGE((AR9,BU9,CX9),1),0)</f>
        <v>25.3</v>
      </c>
      <c r="O9" s="8" t="str">
        <f>IF(N9=0,"",IF(N9=CX9,$CA$1,IF(N9=BU9,$AX$1,IF(N9=AR9,$U$1,""))))</f>
        <v>2024 Nationals</v>
      </c>
      <c r="P9" s="8">
        <f>IF(MAX(AV9,BY9,DB9)&gt;0,MAX(AV9,BY9,DB9),0)</f>
        <v>52.499999999999993</v>
      </c>
      <c r="Q9" s="8" t="str">
        <f>IF(P9=0,"",IF(P9=DB9,$CA$1,IF(P9=BY9,$AX$1,IF(P9=AV9,$U$1,""))))</f>
        <v>2024 Nationals</v>
      </c>
      <c r="R9" s="8">
        <f>IF(MAX(DD9:DF9)&gt;0,MAX(DD9:DF9),"")</f>
        <v>52.9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2024 Coimbra Gym Fest (July 7)</v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18.8</v>
      </c>
      <c r="AY9" s="18">
        <v>8</v>
      </c>
      <c r="AZ9" s="18">
        <v>0</v>
      </c>
      <c r="BA9" s="18">
        <v>0</v>
      </c>
      <c r="BB9" s="18">
        <v>18.899999999999999</v>
      </c>
      <c r="BC9" s="18">
        <v>8.4</v>
      </c>
      <c r="BD9" s="18">
        <v>0.2</v>
      </c>
      <c r="BE9" s="18">
        <v>0</v>
      </c>
      <c r="BF9" s="18">
        <v>18</v>
      </c>
      <c r="BG9" s="18">
        <v>8.1</v>
      </c>
      <c r="BH9" s="18">
        <v>0.8</v>
      </c>
      <c r="BI9" s="18">
        <v>0</v>
      </c>
      <c r="BJ9" s="18">
        <v>18.2</v>
      </c>
      <c r="BK9" s="18">
        <v>7.3</v>
      </c>
      <c r="BL9" s="18">
        <v>0.2</v>
      </c>
      <c r="BM9" s="18">
        <v>0</v>
      </c>
      <c r="BN9" s="18">
        <v>18.8</v>
      </c>
      <c r="BO9" s="18">
        <v>8.4</v>
      </c>
      <c r="BP9" s="18">
        <v>0</v>
      </c>
      <c r="BQ9" s="18">
        <v>0</v>
      </c>
      <c r="BR9" s="28"/>
      <c r="BS9" s="11">
        <f>IF(SUM(AY9,BC9)&gt;0,SUM(AY9,BC9),"")</f>
        <v>16.399999999999999</v>
      </c>
      <c r="BT9" s="11">
        <f>IF(SUM(AX9:AY9,BA9:BC9,BE9)-AZ9-BD9&gt;0,SUM(AX9:AY9,BA9:BC9,BE9)-AZ9-BD9,"")</f>
        <v>53.9</v>
      </c>
      <c r="BU9" s="11">
        <f>IF(SUM(BF9:BG9,BI9)-BH9&gt;0,SUM(BF9:BG9,BI9)-BH9,"")</f>
        <v>25.3</v>
      </c>
      <c r="BV9" s="11">
        <f>IF(SUM(AY9,BC9,BG9)&gt;0,SUM(AY9,BC9,BG9),"")</f>
        <v>24.5</v>
      </c>
      <c r="BW9" s="11">
        <f>IF(SUM(BT9,BU9)&gt;0,SUM(BT9,BU9),"")</f>
        <v>79.2</v>
      </c>
      <c r="BX9" s="11">
        <f>IF(SUM(BK9,BO9)&gt;0,SUM(BK9,BO9),"")</f>
        <v>15.7</v>
      </c>
      <c r="BY9" s="11">
        <f>IF(SUM(BJ9:BK9,BM9:BO9,BQ9)-SUM(BL9,BP9)&gt;0,SUM(BJ9:BK9,BM9:BO9,BQ9)-SUM(BL9,BP9),"")</f>
        <v>52.499999999999993</v>
      </c>
      <c r="BZ9" s="11">
        <f>IF(SUM(BT9,BU9,BY9)&gt;0,SUM(BT9,BU9,BY9),"")</f>
        <v>131.69999999999999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1">
        <f>IF(MAX(EB9,FD9,GF9,HH9,IJ9,JL9,KN9,LP9,MR9,NT9,OV9,PX9,QZ9,SB9,TD9)-IF(L9="",0,L9)&gt;0.001,MAX(EB9,FD9,GF9,HH9,IJ9,JL9,KN9,LP9,MR9,NT9,OV9,PX9,QZ9,SB9,TD9)-IF(L9="",0,L9),"")</f>
        <v>52.9</v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>
        <f>IF(MAX(EG9,FI9,GK9,HM9,IO9,JQ9,KS9,LU9,MW9,NY9,PA9,QC9,RE9,SG9,TI9)-IF(P9="",0,P9)&gt;0.001,MAX(EG9,FI9,GK9,HM9,IO9,JQ9,KS9,LU9,MW9,NY9,PA9,QC9,RE9,SG9,TI9)-IF(P9="",0,P9),"")</f>
        <v>0.10000000000000853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19</v>
      </c>
      <c r="FL9" s="17">
        <v>8.4</v>
      </c>
      <c r="FM9" s="17">
        <v>0.2</v>
      </c>
      <c r="FN9" s="17">
        <v>0</v>
      </c>
      <c r="FO9" s="17">
        <v>18.399999999999999</v>
      </c>
      <c r="FP9" s="17">
        <v>8.1</v>
      </c>
      <c r="FQ9" s="17">
        <v>0.8</v>
      </c>
      <c r="FR9" s="17">
        <v>0</v>
      </c>
      <c r="FS9" s="17"/>
      <c r="FT9" s="17"/>
      <c r="FU9" s="17"/>
      <c r="FV9" s="17"/>
      <c r="FW9" s="17">
        <v>18.600000000000001</v>
      </c>
      <c r="FX9" s="17">
        <v>8.4</v>
      </c>
      <c r="FY9" s="17">
        <v>0.2</v>
      </c>
      <c r="FZ9" s="17">
        <v>0</v>
      </c>
      <c r="GA9" s="17">
        <v>17.899999999999999</v>
      </c>
      <c r="GB9" s="17">
        <v>8.1</v>
      </c>
      <c r="GC9" s="17">
        <v>0.2</v>
      </c>
      <c r="GD9" s="17">
        <v>0</v>
      </c>
      <c r="GE9" s="40">
        <f>IF(SUM(FL9,FP9)&gt;0,SUM(FL9,FP9),"")</f>
        <v>16.5</v>
      </c>
      <c r="GF9" s="40">
        <f>IF(SUM(FK9:FL9,FN9:FP9,FR9)-FM9-FQ9&gt;0,SUM(FK9:FL9,FN9:FP9,FR9)-FM9-FQ9,"")</f>
        <v>52.9</v>
      </c>
      <c r="GG9" s="40" t="str">
        <f>IF(SUM(FS9:FT9,FV9)-FU9&gt;0,SUM(FS9:FT9,FV9)-FU9,"")</f>
        <v/>
      </c>
      <c r="GH9" s="40">
        <f>IF(SUM(FL9,FP9,FT9)&gt;0,SUM(FL9,FP9,FT9),"")</f>
        <v>16.5</v>
      </c>
      <c r="GI9" s="40">
        <f>IF(SUM(GF9,GG9)&gt;0,SUM(GF9,GG9),"")</f>
        <v>52.9</v>
      </c>
      <c r="GJ9" s="40">
        <f>IF(SUM(FX9,GB9)&gt;0,SUM(FX9,GB9),"")</f>
        <v>16.5</v>
      </c>
      <c r="GK9" s="40">
        <f>IF(SUM(FW9:FX9,FZ9:GB9,GD9)-SUM(FY9,GC9)&gt;0,SUM(FW9:FX9,FZ9:GB9,GD9)-SUM(FY9,GC9),"")</f>
        <v>52.6</v>
      </c>
      <c r="GL9" s="40">
        <f>IF(SUM(GF9,GG9,GK9)&gt;0,SUM(GF9,GG9,GK9),"")</f>
        <v>105.5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9.4</v>
      </c>
      <c r="TL9" s="26">
        <f>IF($CU9="P",CB9,(CB9+AY9)/2)</f>
        <v>4</v>
      </c>
      <c r="TM9" s="26">
        <f>IF($CU9="P",CC9,(CC9+AZ9)/2)</f>
        <v>0</v>
      </c>
      <c r="TN9" s="26">
        <f>IF($CU9="P",CD9,(CD9+BA9)/2)</f>
        <v>0</v>
      </c>
      <c r="TO9" s="26">
        <f>IF($CU9="P",CE9,(CE9+BB9)/2)</f>
        <v>9.4499999999999993</v>
      </c>
      <c r="TP9" s="26">
        <f>IF($CU9="P",CF9,(CF9+BC9)/2)</f>
        <v>4.2</v>
      </c>
      <c r="TQ9" s="26">
        <f>IF($CU9="P",CG9,(CG9+BD9)/2)</f>
        <v>0.1</v>
      </c>
      <c r="TR9" s="26">
        <f>IF($CU9="P",CH9,(CH9+BE9)/2)</f>
        <v>0</v>
      </c>
      <c r="TS9" s="26">
        <f>IF($CU9="P",CI9,(CI9+BF9)/2)</f>
        <v>9</v>
      </c>
      <c r="TT9" s="26">
        <f>IF($CU9="P",CJ9,(CJ9+BG9)/2)</f>
        <v>4.05</v>
      </c>
      <c r="TU9" s="26">
        <f>IF($CU9="P",CK9,(CK9+BH9)/2)</f>
        <v>0.4</v>
      </c>
      <c r="TV9" s="26">
        <f>IF($CU9="P",CL9,(CL9+BI9)/2)</f>
        <v>0</v>
      </c>
      <c r="TW9" s="26">
        <f>IF($CU9="P",CM9,(CM9+BJ9)/2)</f>
        <v>9.1</v>
      </c>
      <c r="TX9" s="26">
        <f>IF($CU9="P",CN9,(CN9+BK9)/2)</f>
        <v>3.65</v>
      </c>
      <c r="TY9" s="26">
        <f>IF($CU9="P",CO9,(CO9+BL9)/2)</f>
        <v>0.1</v>
      </c>
      <c r="TZ9" s="26">
        <f>IF($CU9="P",CP9,(CP9+BM9)/2)</f>
        <v>0</v>
      </c>
      <c r="UA9" s="26">
        <f>IF($CU9="P",CQ9,(CQ9+BN9)/2)</f>
        <v>9.4</v>
      </c>
      <c r="UB9" s="26">
        <f>IF($CU9="P",CR9,(CR9+BO9)/2)</f>
        <v>4.2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8.1999999999999993</v>
      </c>
      <c r="UG9" s="11">
        <f>IF(SUM(TK9:TL9,TN9:TP9,TR9)-TM9-TQ9&gt;0,SUM(TK9:TL9,TN9:TP9,TR9)-TM9-TQ9,"")</f>
        <v>26.95</v>
      </c>
      <c r="UH9" s="11">
        <f>IF(SUM(TS9:TT9,TV9)-TU9&gt;0,SUM(TS9:TT9,TV9)-TU9,"")</f>
        <v>12.65</v>
      </c>
      <c r="UI9" s="11">
        <f>IF(SUM(TL9,TP9,TT9)&gt;0,SUM(TL9,TP9,TT9),"")</f>
        <v>12.25</v>
      </c>
      <c r="UJ9" s="11">
        <f>IF(SUM(UG9,UH9)&gt;0,SUM(UG9,UH9),"")</f>
        <v>39.6</v>
      </c>
      <c r="UK9" s="11">
        <f>IF(SUM(TX9,UB9)&gt;0,SUM(TX9,UB9),"")</f>
        <v>7.85</v>
      </c>
      <c r="UL9" s="11">
        <f>IF(SUM(TW9:TX9,TZ9:UB9,UD9)-SUM(TY9,UC9)&gt;0,SUM(TW9:TX9,TZ9:UB9,UD9)-SUM(TY9,UC9),"")</f>
        <v>26.249999999999996</v>
      </c>
      <c r="UM9" s="11">
        <f>IF(SUM(UG9,UH9,UL9)&gt;0,SUM(UG9,UH9,UL9),"")</f>
        <v>65.849999999999994</v>
      </c>
    </row>
    <row r="10" spans="1:559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160</v>
      </c>
      <c r="C10" s="4" t="s">
        <v>6</v>
      </c>
      <c r="D10" s="4">
        <v>2005</v>
      </c>
      <c r="E10" s="9">
        <f>SUM(J10:R10)+SUM(J10:O10)*0.0000001+SUM(J10)*0.0000000000001</f>
        <v>184.50001316000532</v>
      </c>
      <c r="F10" s="3" t="str">
        <f>IF(OR(AND(AP10&gt;=AW$33,AQ10&gt;=AW$37,AP10&lt;&gt;"",AO10=""),AND(AU10&gt;=AW$33,AV10&gt;=AW$37,AU10&lt;&gt;"",AO10=""),AND(BS10&gt;=BZ$33,BT10&gt;=BZ$37,BS10&lt;&gt;"",BR10=""),AND(BX10&gt;=BZ$33,BY10&gt;=BZ$37,BX10&lt;&gt;"",BR10=""),AND(CV10&gt;=DC$33,CW10&gt;=DC$37,CV10&lt;&gt;"",CU10=""),AND(DA10&gt;=DC$33,DB10&gt;=DC$37,DA10&lt;&gt;""),AND(EA10&gt;=EH$33,EB10&gt;=EH$37,EA10&lt;&gt;""),AND(EF10&gt;=EH$33,EG10&gt;=EH$37,EF10&lt;&gt;""),AND(FC10&gt;=FJ$33,FD10&gt;=FJ$37,FC10&lt;&gt;""),AND(FH10&gt;=FJ$33,FI10&gt;=FJ$37,FH10&lt;&gt;""),AND(GE10&gt;=GL$33,GF10&gt;=GL$37,GE10&lt;&gt;""),AND(GJ10&gt;=GL$33,GK10&gt;=GL$37,GJ10&lt;&gt;""),AND(HG10&gt;=HN$33,HH10&gt;=HN$37,HG10&lt;&gt;""),AND(HL10&gt;=HN$33,HM10&gt;=HN$37,HL10&lt;&gt;""),AND(II10&gt;=IP$33,IJ10&gt;=IP$37,II10&lt;&gt;""),AND(IN10&gt;=IP$33,IO10&gt;=IP$37,IN10&lt;&gt;""),AND(JK10&gt;=JR$33,JL10&gt;=JR$37,JK10&lt;&gt;""),AND(JP10&gt;=JR$33,JQ10&gt;=JR$37,JP10&lt;&gt;""),AND(KM10&gt;=KT$33,KN10&gt;=KT$37,KM10&lt;&gt;""),AND(KR10&gt;=KT$33,KS10&gt;=KT$37,KR10&lt;&gt;""),AND(LO10&gt;=LV$33,LP10&gt;=LV$37,LO10&lt;&gt;""),AND(LT10&gt;=LV$33,LU10&gt;=LV$37,LT10&lt;&gt;""),AND(MQ10&gt;=MX$33,MR10&gt;=MX$37,MQ10&lt;&gt;""),AND(MV10&gt;=MX$33,MW10&gt;=MX$37,MV10&lt;&gt;""),AND(NS10&gt;=NZ$33,NT10&gt;=NZ$37,NS10&lt;&gt;""),AND(NX10&gt;=NZ$33,NY10&gt;=NZ$37,NX10&lt;&gt;""),AND(OU10&gt;=PB$33,OV10&gt;=PB$37,OU10&lt;&gt;""),AND(OZ10&gt;=PB$33,PA10&gt;=PB$37,OZ10&lt;&gt;""),AND(PW10&gt;=QD$33,PX10&gt;=QD$37,PW10&lt;&gt;""),AND(QB10&gt;=QD$33,QC10&gt;=QD$37,QB10&lt;&gt;""),AND(QY10&gt;=RF$33,QZ10&gt;=RF$37,QY10&lt;&gt;""),AND(RD10&gt;=RF$33,RE10&gt;=RF$37,RD10&lt;&gt;""),AND(SA10&gt;=SH$33,SB10&gt;=SH$37,SA10&lt;&gt;""),AND(SF10&gt;=SH$33,SG10&gt;=SH$37,SF10&lt;&gt;""),AND(TC10&gt;=TJ$33,TD10&gt;=TJ$37,TC10&lt;&gt;""),AND(TI10&gt;=TJ$33,TJ10&gt;=TJ$37,TI10&lt;&gt;"")),"P","")</f>
        <v>P</v>
      </c>
      <c r="G10" s="3" t="str">
        <f>IF(OR(AND(AQ10&gt;=AW$37,AQ10&lt;&gt;"",AO10=""),AND(AV10&gt;=AW$37,AV10&lt;&gt;"",AO10=""),AND(BT10&gt;=BZ$37,BT10&lt;&gt;"",BR10=""),AND(BY10&gt;=BZ$37,BY10&lt;&gt;"",BR10=""),AND(CW10&gt;=DC$37,CW10&lt;&gt;"",CU10=""),AND(DB10&gt;=DC$37,DB10&lt;&gt;"",CU10=""),AND(EB10&gt;=EH$37,EB10&lt;&gt;""),AND(EG10&gt;=EH$37,EG10&lt;&gt;""),AND(FD10&gt;=FJ$37,FD10&lt;&gt;""),AND(FI10&gt;=FJ$37,FI10&lt;&gt;""),AND(GF10&gt;=GL$37,GF10&lt;&gt;""),AND(GK10&gt;=GL$37,GK10&lt;&gt;""),AND(HH10&gt;=HN$37,HH10&lt;&gt;""),AND(HM10&gt;=HN$37,HM10&lt;&gt;""),AND(IJ10&gt;=IP$37,IJ10&lt;&gt;""),AND(IO10&gt;=IP$37,IO10&lt;&gt;""),AND(JL10&gt;=JR$37,JL10&lt;&gt;""),AND(JQ10&gt;=JR$37,JQ10&lt;&gt;""),AND(KN10&gt;=KT$37,KN10&lt;&gt;""),AND(KS10&gt;=KT$37,KS10&lt;&gt;""),AND(LP10&gt;=LV$37,LP10&lt;&gt;""),AND(LU10&gt;=LV$37,LU10&lt;&gt;""),AND(MR10&gt;=MX$37,MR10&lt;&gt;""),AND(MW10&gt;=MX$37,MW10&lt;&gt;""),AND(NT10&gt;=NZ$37,NT10&lt;&gt;""),AND(NY10&gt;=NZ$37,NY10&lt;&gt;""),AND(OV10&gt;=PB$37,OV10&lt;&gt;""),AND(PA10&gt;=PB$37,PA10&lt;&gt;""),AND(PX10&gt;=QD$37,PX10&lt;&gt;""),AND(QC10&gt;=QD$37,QC10&lt;&gt;""),AND(QZ10&gt;=RF$37,QZ10&lt;&gt;""),AND(RE10&gt;=RF$37,RE10&lt;&gt;""),AND(SB10&gt;=SH$37,SB10&lt;&gt;""),AND(SG10&gt;=SH$37,SG10&lt;&gt;""),AND(TD10&gt;=TJ$37,TD10&lt;&gt;""),AND(TJ10&gt;=TJ$37,TJ10&lt;&gt;"")),"P","")</f>
        <v>P</v>
      </c>
      <c r="H10" s="36" t="str">
        <f>IF(AND(G10="P",F10=""),"No DD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Merit",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Excellence",IF(I10="P","Worlds Team",IF(F10="P","National Team","")))))</f>
        <v>Excellence</v>
      </c>
      <c r="I10" s="3" t="str">
        <f>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,AND(RB10&gt;=RF$34,RC10&gt;=RF$38,RB10&lt;&gt;""),AND(SD10&gt;=SH$34,SE10&gt;=SH$38,SD10&lt;&gt;""),AND(TF10&gt;=TJ$34,TG10&gt;=TJ$38,TF10&lt;&gt;"")),"P","")</f>
        <v>P</v>
      </c>
      <c r="J10" s="8">
        <f>IF(COUNT(AQ10,BT10,CW10)&gt;0,LARGE((AQ10,BT10,CW10),1),0)</f>
        <v>53.099999999999994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51.699999999999996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26.8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52.9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16.7</v>
      </c>
      <c r="V10" s="19">
        <v>8</v>
      </c>
      <c r="W10" s="19">
        <v>0.8</v>
      </c>
      <c r="X10" s="19">
        <v>0.3</v>
      </c>
      <c r="Y10" s="19">
        <v>17.899999999999999</v>
      </c>
      <c r="Z10" s="19">
        <v>6.8</v>
      </c>
      <c r="AA10" s="19">
        <v>0</v>
      </c>
      <c r="AB10" s="19">
        <v>0</v>
      </c>
      <c r="AC10" s="19">
        <v>18</v>
      </c>
      <c r="AD10" s="19">
        <v>6.4</v>
      </c>
      <c r="AE10" s="19">
        <v>0.8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14.8</v>
      </c>
      <c r="AQ10" s="40">
        <f>IF(SUM(U10:V10,X10:Z10,AB10)-W10-AA10&gt;0,SUM(U10:V10,X10:Z10,AB10)-W10-AA10,"")</f>
        <v>48.9</v>
      </c>
      <c r="AR10" s="40">
        <f>IF(SUM(AC10:AD10,AF10)-AE10&gt;0,SUM(AC10:AD10,AF10)-AE10,"")</f>
        <v>23.599999999999998</v>
      </c>
      <c r="AS10" s="40">
        <f>IF(SUM(V10,Z10,AD10)&gt;0,SUM(V10,Z10,AD10),"")</f>
        <v>21.200000000000003</v>
      </c>
      <c r="AT10" s="40">
        <f>IF(SUM(AQ10,AR10)&gt;0,SUM(AQ10,AR10),"")</f>
        <v>72.5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72.5</v>
      </c>
      <c r="AX10" s="18">
        <v>18.2</v>
      </c>
      <c r="AY10" s="18">
        <v>8.4</v>
      </c>
      <c r="AZ10" s="18">
        <v>0</v>
      </c>
      <c r="BA10" s="18">
        <v>0.3</v>
      </c>
      <c r="BB10" s="18">
        <v>18.2</v>
      </c>
      <c r="BC10" s="18">
        <v>6.8</v>
      </c>
      <c r="BD10" s="18">
        <v>0.2</v>
      </c>
      <c r="BE10" s="18">
        <v>0</v>
      </c>
      <c r="BF10" s="18">
        <v>17.399999999999999</v>
      </c>
      <c r="BG10" s="18">
        <v>2.8</v>
      </c>
      <c r="BH10" s="18">
        <v>0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15.2</v>
      </c>
      <c r="BT10" s="11">
        <f>IF(SUM(AX10:AY10,BA10:BC10,BE10)-AZ10-BD10&gt;0,SUM(AX10:AY10,BA10:BC10,BE10)-AZ10-BD10,"")</f>
        <v>51.699999999999996</v>
      </c>
      <c r="BU10" s="11">
        <f>IF(SUM(BF10:BG10,BI10)-BH10&gt;0,SUM(BF10:BG10,BI10)-BH10,"")</f>
        <v>20.2</v>
      </c>
      <c r="BV10" s="11">
        <f>IF(SUM(AY10,BC10,BG10)&gt;0,SUM(AY10,BC10,BG10),"")</f>
        <v>18</v>
      </c>
      <c r="BW10" s="11">
        <f>IF(SUM(BT10,BU10)&gt;0,SUM(BT10,BU10),"")</f>
        <v>71.899999999999991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71.899999999999991</v>
      </c>
      <c r="CA10" s="19">
        <v>18.5</v>
      </c>
      <c r="CB10" s="19">
        <v>8.4</v>
      </c>
      <c r="CC10" s="19">
        <v>0.6</v>
      </c>
      <c r="CD10" s="19">
        <v>0.3</v>
      </c>
      <c r="CE10" s="19">
        <v>18.899999999999999</v>
      </c>
      <c r="CF10" s="19">
        <v>7.6</v>
      </c>
      <c r="CG10" s="19">
        <v>0</v>
      </c>
      <c r="CH10" s="19">
        <v>0</v>
      </c>
      <c r="CI10" s="19">
        <v>18.399999999999999</v>
      </c>
      <c r="CJ10" s="19">
        <v>8.1</v>
      </c>
      <c r="CK10" s="19">
        <v>0</v>
      </c>
      <c r="CL10" s="19">
        <v>0.3</v>
      </c>
      <c r="CM10" s="19">
        <v>18.399999999999999</v>
      </c>
      <c r="CN10" s="19">
        <v>8.4</v>
      </c>
      <c r="CO10" s="19">
        <v>0.8</v>
      </c>
      <c r="CP10" s="19">
        <v>0.3</v>
      </c>
      <c r="CQ10" s="19">
        <v>18.8</v>
      </c>
      <c r="CR10" s="19">
        <v>8</v>
      </c>
      <c r="CS10" s="19">
        <v>0.2</v>
      </c>
      <c r="CT10" s="19">
        <v>0</v>
      </c>
      <c r="CU10" s="27"/>
      <c r="CV10" s="40">
        <f>IF(SUM(CB10,CF10)&gt;0,SUM(CB10,CF10),"")</f>
        <v>16</v>
      </c>
      <c r="CW10" s="40">
        <f>IF(SUM(CA10:CB10,CD10:CF10,CH10)-CC10-CG10&gt;0,SUM(CA10:CB10,CD10:CF10,CH10)-CC10-CG10,"")</f>
        <v>53.099999999999994</v>
      </c>
      <c r="CX10" s="40">
        <f>IF(SUM(CI10:CJ10,CL10)-CK10&gt;0,SUM(CI10:CJ10,CL10)-CK10,"")</f>
        <v>26.8</v>
      </c>
      <c r="CY10" s="40">
        <f>IF(SUM(CB10,CF10,CJ10)&gt;0,SUM(CB10,CF10,CJ10),"")</f>
        <v>24.1</v>
      </c>
      <c r="CZ10" s="40">
        <f>IF(SUM(CW10,CX10)&gt;0,SUM(CW10,CX10),"")</f>
        <v>79.899999999999991</v>
      </c>
      <c r="DA10" s="40">
        <f>IF(SUM(CN10,CR10)&gt;0,SUM(CN10,CR10),"")</f>
        <v>16.399999999999999</v>
      </c>
      <c r="DB10" s="40">
        <f>IF(SUM(CM10:CN10,CP10:CR10,CT10)-SUM(CO10,CS10)&gt;0,SUM(CM10:CN10,CP10:CR10,CT10)-SUM(CO10,CS10),"")</f>
        <v>52.9</v>
      </c>
      <c r="DC10" s="40">
        <f>IF(SUM(CW10,CX10,DB10)&gt;0,SUM(CW10,CX10,DB10),"")</f>
        <v>132.79999999999998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8.4</v>
      </c>
      <c r="FM10" s="17">
        <v>0.8</v>
      </c>
      <c r="FN10" s="17">
        <v>0</v>
      </c>
      <c r="FO10" s="17">
        <v>17.2</v>
      </c>
      <c r="FP10" s="17">
        <v>3.6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12</v>
      </c>
      <c r="GF10" s="40">
        <f>IF(SUM(FK10:FL10,FN10:FP10,FR10)-FM10-FQ10&gt;0,SUM(FK10:FL10,FN10:FP10,FR10)-FM10-FQ10,"")</f>
        <v>46.800000000000004</v>
      </c>
      <c r="GG10" s="40" t="str">
        <f>IF(SUM(FS10:FT10,FV10)-FU10&gt;0,SUM(FS10:FT10,FV10)-FU10,"")</f>
        <v/>
      </c>
      <c r="GH10" s="40">
        <f>IF(SUM(FL10,FP10,FT10)&gt;0,SUM(FL10,FP10,FT10),"")</f>
        <v>12</v>
      </c>
      <c r="GI10" s="40">
        <f>IF(SUM(GF10,GG10)&gt;0,SUM(GF10,GG10),"")</f>
        <v>46.800000000000004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46.800000000000004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18.350000000000001</v>
      </c>
      <c r="TL10" s="26">
        <f>IF($CU10="P",CB10,(CB10+AY10)/2)</f>
        <v>8.4</v>
      </c>
      <c r="TM10" s="26">
        <f>IF($CU10="P",CC10,(CC10+AZ10)/2)</f>
        <v>0.3</v>
      </c>
      <c r="TN10" s="26">
        <f>IF($CU10="P",CD10,(CD10+BA10)/2)</f>
        <v>0.3</v>
      </c>
      <c r="TO10" s="26">
        <f>IF($CU10="P",CE10,(CE10+BB10)/2)</f>
        <v>18.549999999999997</v>
      </c>
      <c r="TP10" s="26">
        <f>IF($CU10="P",CF10,(CF10+BC10)/2)</f>
        <v>7.1999999999999993</v>
      </c>
      <c r="TQ10" s="26">
        <f>IF($CU10="P",CG10,(CG10+BD10)/2)</f>
        <v>0.1</v>
      </c>
      <c r="TR10" s="26">
        <f>IF($CU10="P",CH10,(CH10+BE10)/2)</f>
        <v>0</v>
      </c>
      <c r="TS10" s="26">
        <f>IF($CU10="P",CI10,(CI10+BF10)/2)</f>
        <v>17.899999999999999</v>
      </c>
      <c r="TT10" s="26">
        <f>IF($CU10="P",CJ10,(CJ10+BG10)/2)</f>
        <v>5.4499999999999993</v>
      </c>
      <c r="TU10" s="26">
        <f>IF($CU10="P",CK10,(CK10+BH10)/2)</f>
        <v>0</v>
      </c>
      <c r="TV10" s="26">
        <f>IF($CU10="P",CL10,(CL10+BI10)/2)</f>
        <v>0.15</v>
      </c>
      <c r="TW10" s="26">
        <f>IF($CU10="P",CM10,(CM10+BJ10)/2)</f>
        <v>9.1999999999999993</v>
      </c>
      <c r="TX10" s="26">
        <f>IF($CU10="P",CN10,(CN10+BK10)/2)</f>
        <v>4.2</v>
      </c>
      <c r="TY10" s="26">
        <f>IF($CU10="P",CO10,(CO10+BL10)/2)</f>
        <v>0.4</v>
      </c>
      <c r="TZ10" s="26">
        <f>IF($CU10="P",CP10,(CP10+BM10)/2)</f>
        <v>0.15</v>
      </c>
      <c r="UA10" s="26">
        <f>IF($CU10="P",CQ10,(CQ10+BN10)/2)</f>
        <v>9.4</v>
      </c>
      <c r="UB10" s="26">
        <f>IF($CU10="P",CR10,(CR10+BO10)/2)</f>
        <v>4</v>
      </c>
      <c r="UC10" s="26">
        <f>IF($CU10="P",CS10,(CS10+BP10)/2)</f>
        <v>0.1</v>
      </c>
      <c r="UD10" s="26">
        <f>IF($CU10="P",CT10,(CT10+BQ10)/2)</f>
        <v>0</v>
      </c>
      <c r="UE10" s="28" t="s">
        <v>53</v>
      </c>
      <c r="UF10" s="11">
        <f>IF(SUM(TL10,TP10)&gt;0,SUM(TL10,TP10),"")</f>
        <v>15.6</v>
      </c>
      <c r="UG10" s="11">
        <f>IF(SUM(TK10:TL10,TN10:TP10,TR10)-TM10-TQ10&gt;0,SUM(TK10:TL10,TN10:TP10,TR10)-TM10-TQ10,"")</f>
        <v>52.4</v>
      </c>
      <c r="UH10" s="11">
        <f>IF(SUM(TS10:TT10,TV10)-TU10&gt;0,SUM(TS10:TT10,TV10)-TU10,"")</f>
        <v>23.499999999999996</v>
      </c>
      <c r="UI10" s="11">
        <f>IF(SUM(TL10,TP10,TT10)&gt;0,SUM(TL10,TP10,TT10),"")</f>
        <v>21.049999999999997</v>
      </c>
      <c r="UJ10" s="11">
        <f>IF(SUM(UG10,UH10)&gt;0,SUM(UG10,UH10),"")</f>
        <v>75.899999999999991</v>
      </c>
      <c r="UK10" s="11">
        <f>IF(SUM(TX10,UB10)&gt;0,SUM(TX10,UB10),"")</f>
        <v>8.1999999999999993</v>
      </c>
      <c r="UL10" s="11">
        <f>IF(SUM(TW10:TX10,TZ10:UB10,UD10)-SUM(TY10,UC10)&gt;0,SUM(TW10:TX10,TZ10:UB10,UD10)-SUM(TY10,UC10),"")</f>
        <v>26.45</v>
      </c>
      <c r="UM10" s="11">
        <f>IF(SUM(UG10,UH10,UL10)&gt;0,SUM(UG10,UH10,UL10),"")</f>
        <v>102.35</v>
      </c>
    </row>
    <row r="11" spans="1:559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186</v>
      </c>
      <c r="C11" s="4" t="s">
        <v>6</v>
      </c>
      <c r="D11" s="4">
        <v>2007</v>
      </c>
      <c r="E11" s="9">
        <f>SUM(J11:R11)+SUM(J11:O11)*0.0000001+SUM(J11)*0.0000000000001</f>
        <v>182.30001267000506</v>
      </c>
      <c r="F11" s="3" t="str">
        <f>IF(OR(AND(AP11&gt;=AW$33,AQ11&gt;=AW$37,AP11&lt;&gt;"",AO11=""),AND(AU11&gt;=AW$33,AV11&gt;=AW$37,AU11&lt;&gt;"",AO11=""),AND(BS11&gt;=BZ$33,BT11&gt;=BZ$37,BS11&lt;&gt;"",BR11=""),AND(BX11&gt;=BZ$33,BY11&gt;=BZ$37,BX11&lt;&gt;"",BR11=""),AND(CV11&gt;=DC$33,CW11&gt;=DC$37,CV11&lt;&gt;"",CU11=""),AND(DA11&gt;=DC$33,DB11&gt;=DC$37,DA11&lt;&gt;""),AND(EA11&gt;=EH$33,EB11&gt;=EH$37,EA11&lt;&gt;""),AND(EF11&gt;=EH$33,EG11&gt;=EH$37,EF11&lt;&gt;""),AND(FC11&gt;=FJ$33,FD11&gt;=FJ$37,FC11&lt;&gt;""),AND(FH11&gt;=FJ$33,FI11&gt;=FJ$37,FH11&lt;&gt;""),AND(GE11&gt;=GL$33,GF11&gt;=GL$37,GE11&lt;&gt;""),AND(GJ11&gt;=GL$33,GK11&gt;=GL$37,GJ11&lt;&gt;""),AND(HG11&gt;=HN$33,HH11&gt;=HN$37,HG11&lt;&gt;""),AND(HL11&gt;=HN$33,HM11&gt;=HN$37,HL11&lt;&gt;""),AND(II11&gt;=IP$33,IJ11&gt;=IP$37,II11&lt;&gt;""),AND(IN11&gt;=IP$33,IO11&gt;=IP$37,IN11&lt;&gt;""),AND(JK11&gt;=JR$33,JL11&gt;=JR$37,JK11&lt;&gt;""),AND(JP11&gt;=JR$33,JQ11&gt;=JR$37,JP11&lt;&gt;""),AND(KM11&gt;=KT$33,KN11&gt;=KT$37,KM11&lt;&gt;""),AND(KR11&gt;=KT$33,KS11&gt;=KT$37,KR11&lt;&gt;""),AND(LO11&gt;=LV$33,LP11&gt;=LV$37,LO11&lt;&gt;""),AND(LT11&gt;=LV$33,LU11&gt;=LV$37,LT11&lt;&gt;""),AND(MQ11&gt;=MX$33,MR11&gt;=MX$37,MQ11&lt;&gt;""),AND(MV11&gt;=MX$33,MW11&gt;=MX$37,MV11&lt;&gt;""),AND(NS11&gt;=NZ$33,NT11&gt;=NZ$37,NS11&lt;&gt;""),AND(NX11&gt;=NZ$33,NY11&gt;=NZ$37,NX11&lt;&gt;""),AND(OU11&gt;=PB$33,OV11&gt;=PB$37,OU11&lt;&gt;""),AND(OZ11&gt;=PB$33,PA11&gt;=PB$37,OZ11&lt;&gt;""),AND(PW11&gt;=QD$33,PX11&gt;=QD$37,PW11&lt;&gt;""),AND(QB11&gt;=QD$33,QC11&gt;=QD$37,QB11&lt;&gt;""),AND(QY11&gt;=RF$33,QZ11&gt;=RF$37,QY11&lt;&gt;""),AND(RD11&gt;=RF$33,RE11&gt;=RF$37,RD11&lt;&gt;""),AND(SA11&gt;=SH$33,SB11&gt;=SH$37,SA11&lt;&gt;""),AND(SF11&gt;=SH$33,SG11&gt;=SH$37,SF11&lt;&gt;""),AND(TC11&gt;=TJ$33,TD11&gt;=TJ$37,TC11&lt;&gt;""),AND(TI11&gt;=TJ$33,TJ11&gt;=TJ$37,TI11&lt;&gt;"")),"P","")</f>
        <v>P</v>
      </c>
      <c r="G11" s="3" t="str">
        <f>IF(OR(AND(AQ11&gt;=AW$37,AQ11&lt;&gt;"",AO11=""),AND(AV11&gt;=AW$37,AV11&lt;&gt;"",AO11=""),AND(BT11&gt;=BZ$37,BT11&lt;&gt;"",BR11=""),AND(BY11&gt;=BZ$37,BY11&lt;&gt;"",BR11=""),AND(CW11&gt;=DC$37,CW11&lt;&gt;"",CU11=""),AND(DB11&gt;=DC$37,DB11&lt;&gt;"",CU11=""),AND(EB11&gt;=EH$37,EB11&lt;&gt;""),AND(EG11&gt;=EH$37,EG11&lt;&gt;""),AND(FD11&gt;=FJ$37,FD11&lt;&gt;""),AND(FI11&gt;=FJ$37,FI11&lt;&gt;""),AND(GF11&gt;=GL$37,GF11&lt;&gt;""),AND(GK11&gt;=GL$37,GK11&lt;&gt;""),AND(HH11&gt;=HN$37,HH11&lt;&gt;""),AND(HM11&gt;=HN$37,HM11&lt;&gt;""),AND(IJ11&gt;=IP$37,IJ11&lt;&gt;""),AND(IO11&gt;=IP$37,IO11&lt;&gt;""),AND(JL11&gt;=JR$37,JL11&lt;&gt;""),AND(JQ11&gt;=JR$37,JQ11&lt;&gt;""),AND(KN11&gt;=KT$37,KN11&lt;&gt;""),AND(KS11&gt;=KT$37,KS11&lt;&gt;""),AND(LP11&gt;=LV$37,LP11&lt;&gt;""),AND(LU11&gt;=LV$37,LU11&lt;&gt;""),AND(MR11&gt;=MX$37,MR11&lt;&gt;""),AND(MW11&gt;=MX$37,MW11&lt;&gt;""),AND(NT11&gt;=NZ$37,NT11&lt;&gt;""),AND(NY11&gt;=NZ$37,NY11&lt;&gt;""),AND(OV11&gt;=PB$37,OV11&lt;&gt;""),AND(PA11&gt;=PB$37,PA11&lt;&gt;""),AND(PX11&gt;=QD$37,PX11&lt;&gt;""),AND(QC11&gt;=QD$37,QC11&lt;&gt;""),AND(QZ11&gt;=RF$37,QZ11&lt;&gt;""),AND(RE11&gt;=RF$37,RE11&lt;&gt;""),AND(SB11&gt;=SH$37,SB11&lt;&gt;""),AND(SG11&gt;=SH$37,SG11&lt;&gt;""),AND(TD11&gt;=TJ$37,TD11&lt;&gt;""),AND(TJ11&gt;=TJ$37,TJ11&lt;&gt;"")),"P","")</f>
        <v>P</v>
      </c>
      <c r="H11" s="36" t="str">
        <f>IF(AND(G11="P",F11=""),"No DD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Merit",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Excellence",IF(I11="P","Worlds Team",IF(F11="P","National Team","")))))</f>
        <v>National Team</v>
      </c>
      <c r="I11" s="3" t="str">
        <f>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,AND(RB11&gt;=RF$34,RC11&gt;=RF$38,RB11&lt;&gt;""),AND(SD11&gt;=SH$34,SE11&gt;=SH$38,SD11&lt;&gt;""),AND(TF11&gt;=TJ$34,TG11&gt;=TJ$38,TF11&lt;&gt;"")),"P","")</f>
        <v/>
      </c>
      <c r="J11" s="8">
        <f>IF(COUNT(AQ11,BT11,CW11)&gt;0,LARGE((AQ11,BT11,CW11),1),0)</f>
        <v>50.5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50.099999999999994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26.099999999999998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52.400000000000006</v>
      </c>
      <c r="Q11" s="8" t="str">
        <f>IF(P11=0,"",IF(P11=DB11,$CA$1,IF(P11=BY11,$AX$1,IF(P11=AV11,$U$1,""))))</f>
        <v>2024 Elite Canada</v>
      </c>
      <c r="R11" s="8">
        <f>IF(MAX(DD11:DF11)&gt;0,MAX(DD11:DF11),"")</f>
        <v>3.2000000000000028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2024 Coimbra Gym Fest (July 7)</v>
      </c>
      <c r="U11" s="19">
        <v>18.399999999999999</v>
      </c>
      <c r="V11" s="19">
        <v>7.2</v>
      </c>
      <c r="W11" s="19">
        <v>1</v>
      </c>
      <c r="X11" s="19">
        <v>0</v>
      </c>
      <c r="Y11" s="19">
        <v>18.5</v>
      </c>
      <c r="Z11" s="19">
        <v>7.2</v>
      </c>
      <c r="AA11" s="19">
        <v>0.2</v>
      </c>
      <c r="AB11" s="19">
        <v>0</v>
      </c>
      <c r="AC11" s="19">
        <v>18.899999999999999</v>
      </c>
      <c r="AD11" s="19">
        <v>7.2</v>
      </c>
      <c r="AE11" s="19">
        <v>0</v>
      </c>
      <c r="AF11" s="19">
        <v>0</v>
      </c>
      <c r="AG11" s="19">
        <v>18.600000000000001</v>
      </c>
      <c r="AH11" s="19">
        <v>7.2</v>
      </c>
      <c r="AI11" s="19">
        <v>0.2</v>
      </c>
      <c r="AJ11" s="19">
        <v>0</v>
      </c>
      <c r="AK11" s="19">
        <v>18.600000000000001</v>
      </c>
      <c r="AL11" s="19">
        <v>8.4</v>
      </c>
      <c r="AM11" s="19">
        <v>0.2</v>
      </c>
      <c r="AN11" s="19">
        <v>0</v>
      </c>
      <c r="AO11" s="27"/>
      <c r="AP11" s="40">
        <f>IF(SUM(V11,Z11)&gt;0,SUM(V11,Z11),"")</f>
        <v>14.4</v>
      </c>
      <c r="AQ11" s="40">
        <f>IF(SUM(U11:V11,X11:Z11,AB11)-W11-AA11&gt;0,SUM(U11:V11,X11:Z11,AB11)-W11-AA11,"")</f>
        <v>50.099999999999994</v>
      </c>
      <c r="AR11" s="40">
        <f>IF(SUM(AC11:AD11,AF11)-AE11&gt;0,SUM(AC11:AD11,AF11)-AE11,"")</f>
        <v>26.099999999999998</v>
      </c>
      <c r="AS11" s="40">
        <f>IF(SUM(V11,Z11,AD11)&gt;0,SUM(V11,Z11,AD11),"")</f>
        <v>21.6</v>
      </c>
      <c r="AT11" s="40">
        <f>IF(SUM(AQ11,AR11)&gt;0,SUM(AQ11,AR11),"")</f>
        <v>76.199999999999989</v>
      </c>
      <c r="AU11" s="40">
        <f>IF(SUM(AH11,AL11)&gt;0,SUM(AH11,AL11),"")</f>
        <v>15.600000000000001</v>
      </c>
      <c r="AV11" s="40">
        <f>IF(SUM(AG11:AH11,AJ11:AL11,AN11)-SUM(AI11,AM11)&gt;0,SUM(AG11:AH11,AJ11:AL11,AN11)-SUM(AI11,AM11),"")</f>
        <v>52.400000000000006</v>
      </c>
      <c r="AW11" s="40">
        <f>IF(SUM(AQ11,AR11,AV11)&gt;0,SUM(AQ11,AR11,AV11),"")</f>
        <v>128.6</v>
      </c>
      <c r="AX11" s="18">
        <v>16.5</v>
      </c>
      <c r="AY11" s="18">
        <v>8.1</v>
      </c>
      <c r="AZ11" s="18">
        <v>0.2</v>
      </c>
      <c r="BA11" s="18">
        <v>0</v>
      </c>
      <c r="BB11" s="18">
        <v>18.899999999999999</v>
      </c>
      <c r="BC11" s="18">
        <v>7.2</v>
      </c>
      <c r="BD11" s="18">
        <v>0</v>
      </c>
      <c r="BE11" s="18">
        <v>0</v>
      </c>
      <c r="BF11" s="18">
        <v>18.7</v>
      </c>
      <c r="BG11" s="18">
        <v>7.2</v>
      </c>
      <c r="BH11" s="18">
        <v>0.6</v>
      </c>
      <c r="BI11" s="18">
        <v>0.3</v>
      </c>
      <c r="BJ11" s="18">
        <v>18.600000000000001</v>
      </c>
      <c r="BK11" s="18">
        <v>7.2</v>
      </c>
      <c r="BL11" s="18">
        <v>1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15.3</v>
      </c>
      <c r="BT11" s="11">
        <f>IF(SUM(AX11:AY11,BA11:BC11,BE11)-AZ11-BD11&gt;0,SUM(AX11:AY11,BA11:BC11,BE11)-AZ11-BD11,"")</f>
        <v>50.5</v>
      </c>
      <c r="BU11" s="11">
        <f>IF(SUM(BF11:BG11,BI11)-BH11&gt;0,SUM(BF11:BG11,BI11)-BH11,"")</f>
        <v>25.599999999999998</v>
      </c>
      <c r="BV11" s="11">
        <f>IF(SUM(AY11,BC11,BG11)&gt;0,SUM(AY11,BC11,BG11),"")</f>
        <v>22.5</v>
      </c>
      <c r="BW11" s="11">
        <f>IF(SUM(BT11,BU11)&gt;0,SUM(BT11,BU11),"")</f>
        <v>76.099999999999994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25.1</v>
      </c>
      <c r="BZ11" s="11">
        <f>IF(SUM(BT11,BU11,BY11)&gt;0,SUM(BT11,BU11,BY11),"")</f>
        <v>101.19999999999999</v>
      </c>
      <c r="CA11" s="19">
        <v>0</v>
      </c>
      <c r="CB11" s="19">
        <v>0</v>
      </c>
      <c r="CC11" s="19">
        <v>0</v>
      </c>
      <c r="CD11" s="19">
        <v>0</v>
      </c>
      <c r="CE11" s="19">
        <v>17.600000000000001</v>
      </c>
      <c r="CF11" s="19">
        <v>4</v>
      </c>
      <c r="CG11" s="19">
        <v>0</v>
      </c>
      <c r="CH11" s="19">
        <v>0</v>
      </c>
      <c r="CI11" s="19">
        <v>18.399999999999999</v>
      </c>
      <c r="CJ11" s="19">
        <v>6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4</v>
      </c>
      <c r="CW11" s="40">
        <f>IF(SUM(CA11:CB11,CD11:CF11,CH11)-CC11-CG11&gt;0,SUM(CA11:CB11,CD11:CF11,CH11)-CC11-CG11,"")</f>
        <v>21.6</v>
      </c>
      <c r="CX11" s="40">
        <f>IF(SUM(CI11:CJ11,CL11)-CK11&gt;0,SUM(CI11:CJ11,CL11)-CK11,"")</f>
        <v>23.799999999999997</v>
      </c>
      <c r="CY11" s="40">
        <f>IF(SUM(CB11,CF11,CJ11)&gt;0,SUM(CB11,CF11,CJ11),"")</f>
        <v>10</v>
      </c>
      <c r="CZ11" s="40">
        <f>IF(SUM(CW11,CX11)&gt;0,SUM(CW11,CX11),"")</f>
        <v>45.4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45.4</v>
      </c>
      <c r="DD11" s="51">
        <f>IF(MAX(EB11,FD11,GF11,HH11,IJ11,JL11,KN11,LP11,MR11,NT11,OV11,PX11,QZ11,SB11,TD11)-IF(L11="",0,L11)&gt;0.001,MAX(EB11,FD11,GF11,HH11,IJ11,JL11,KN11,LP11,MR11,NT11,OV11,PX11,QZ11,SB11,TD11)-IF(L11="",0,L11),"")</f>
        <v>3.2000000000000028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18.399999999999999</v>
      </c>
      <c r="FL11" s="17">
        <v>8.8000000000000007</v>
      </c>
      <c r="FM11" s="17">
        <v>0.8</v>
      </c>
      <c r="FN11" s="17">
        <v>0</v>
      </c>
      <c r="FO11" s="17">
        <v>18.399999999999999</v>
      </c>
      <c r="FP11" s="17">
        <v>9.3000000000000007</v>
      </c>
      <c r="FQ11" s="17">
        <v>0.8</v>
      </c>
      <c r="FR11" s="17">
        <v>0</v>
      </c>
      <c r="FS11" s="17"/>
      <c r="FT11" s="17"/>
      <c r="FU11" s="17"/>
      <c r="FV11" s="17"/>
      <c r="FW11" s="17">
        <v>16.5</v>
      </c>
      <c r="FX11" s="17">
        <v>8.5</v>
      </c>
      <c r="FY11" s="17">
        <v>0.6</v>
      </c>
      <c r="FZ11" s="17">
        <v>0</v>
      </c>
      <c r="GA11" s="17"/>
      <c r="GB11" s="17"/>
      <c r="GC11" s="17"/>
      <c r="GD11" s="17"/>
      <c r="GE11" s="40">
        <f>IF(SUM(FL11,FP11)&gt;0,SUM(FL11,FP11),"")</f>
        <v>18.100000000000001</v>
      </c>
      <c r="GF11" s="40">
        <f>IF(SUM(FK11:FL11,FN11:FP11,FR11)-FM11-FQ11&gt;0,SUM(FK11:FL11,FN11:FP11,FR11)-FM11-FQ11,"")</f>
        <v>53.3</v>
      </c>
      <c r="GG11" s="40" t="str">
        <f>IF(SUM(FS11:FT11,FV11)-FU11&gt;0,SUM(FS11:FT11,FV11)-FU11,"")</f>
        <v/>
      </c>
      <c r="GH11" s="40">
        <f>IF(SUM(FL11,FP11,FT11)&gt;0,SUM(FL11,FP11,FT11),"")</f>
        <v>18.100000000000001</v>
      </c>
      <c r="GI11" s="40">
        <f>IF(SUM(GF11,GG11)&gt;0,SUM(GF11,GG11),"")</f>
        <v>53.3</v>
      </c>
      <c r="GJ11" s="40">
        <f>IF(SUM(FX11,GB11)&gt;0,SUM(FX11,GB11),"")</f>
        <v>8.5</v>
      </c>
      <c r="GK11" s="40">
        <f>IF(SUM(FW11:FX11,FZ11:GB11,GD11)-SUM(FY11,GC11)&gt;0,SUM(FW11:FX11,FZ11:GB11,GD11)-SUM(FY11,GC11),"")</f>
        <v>24.4</v>
      </c>
      <c r="GL11" s="40">
        <f>IF(SUM(GF11,GG11,GK11)&gt;0,SUM(GF11,GG11,GK11),"")</f>
        <v>77.699999999999989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8.25</v>
      </c>
      <c r="TL11" s="26">
        <f>IF($CU11="P",CB11,(CB11+AY11)/2)</f>
        <v>4.05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18.25</v>
      </c>
      <c r="TP11" s="26">
        <f>IF($CU11="P",CF11,(CF11+BC11)/2)</f>
        <v>5.6</v>
      </c>
      <c r="TQ11" s="26">
        <f>IF($CU11="P",CG11,(CG11+BD11)/2)</f>
        <v>0</v>
      </c>
      <c r="TR11" s="26">
        <f>IF($CU11="P",CH11,(CH11+BE11)/2)</f>
        <v>0</v>
      </c>
      <c r="TS11" s="26">
        <f>IF($CU11="P",CI11,(CI11+BF11)/2)</f>
        <v>18.549999999999997</v>
      </c>
      <c r="TT11" s="26">
        <f>IF($CU11="P",CJ11,(CJ11+BG11)/2)</f>
        <v>6.6</v>
      </c>
      <c r="TU11" s="26">
        <f>IF($CU11="P",CK11,(CK11+BH11)/2)</f>
        <v>0.6</v>
      </c>
      <c r="TV11" s="26">
        <f>IF($CU11="P",CL11,(CL11+BI11)/2)</f>
        <v>0.15</v>
      </c>
      <c r="TW11" s="26">
        <f>IF($CU11="P",CM11,(CM11+BJ11)/2)</f>
        <v>9.3000000000000007</v>
      </c>
      <c r="TX11" s="26">
        <f>IF($CU11="P",CN11,(CN11+BK11)/2)</f>
        <v>3.6</v>
      </c>
      <c r="TY11" s="26">
        <f>IF($CU11="P",CO11,(CO11+BL11)/2)</f>
        <v>0.5</v>
      </c>
      <c r="TZ11" s="26">
        <f>IF($CU11="P",CP11,(CP11+BM11)/2)</f>
        <v>0.15</v>
      </c>
      <c r="UA11" s="26">
        <f>IF($CU11="P",CQ11,(CQ11+BN11)/2)</f>
        <v>0</v>
      </c>
      <c r="UB11" s="26">
        <f>IF($CU11="P",CR11,(CR11+BO11)/2)</f>
        <v>0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9.6499999999999986</v>
      </c>
      <c r="UG11" s="11">
        <f>IF(SUM(TK11:TL11,TN11:TP11,TR11)-TM11-TQ11&gt;0,SUM(TK11:TL11,TN11:TP11,TR11)-TM11-TQ11,"")</f>
        <v>36.049999999999997</v>
      </c>
      <c r="UH11" s="11">
        <f>IF(SUM(TS11:TT11,TV11)-TU11&gt;0,SUM(TS11:TT11,TV11)-TU11,"")</f>
        <v>24.699999999999996</v>
      </c>
      <c r="UI11" s="11">
        <f>IF(SUM(TL11,TP11,TT11)&gt;0,SUM(TL11,TP11,TT11),"")</f>
        <v>16.25</v>
      </c>
      <c r="UJ11" s="11">
        <f>IF(SUM(UG11,UH11)&gt;0,SUM(UG11,UH11),"")</f>
        <v>60.749999999999993</v>
      </c>
      <c r="UK11" s="11">
        <f>IF(SUM(TX11,UB11)&gt;0,SUM(TX11,UB11),"")</f>
        <v>3.6</v>
      </c>
      <c r="UL11" s="11">
        <f>IF(SUM(TW11:TX11,TZ11:UB11,UD11)-SUM(TY11,UC11)&gt;0,SUM(TW11:TX11,TZ11:UB11,UD11)-SUM(TY11,UC11),"")</f>
        <v>12.55</v>
      </c>
      <c r="UM11" s="11">
        <f>IF(SUM(UG11,UH11,UL11)&gt;0,SUM(UG11,UH11,UL11),"")</f>
        <v>73.3</v>
      </c>
    </row>
    <row r="12" spans="1:559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132</v>
      </c>
      <c r="C12" s="4" t="s">
        <v>5</v>
      </c>
      <c r="D12" s="4">
        <v>2004</v>
      </c>
      <c r="E12" s="9">
        <f>SUM(J12:R12)+SUM(J12:O12)*0.0000001+SUM(J12)*0.0000000000001</f>
        <v>182.10001300000519</v>
      </c>
      <c r="F12" s="3" t="str">
        <f>IF(OR(AND(AP12&gt;=AW$33,AQ12&gt;=AW$37,AP12&lt;&gt;"",AO12=""),AND(AU12&gt;=AW$33,AV12&gt;=AW$37,AU12&lt;&gt;"",AO12=""),AND(BS12&gt;=BZ$33,BT12&gt;=BZ$37,BS12&lt;&gt;"",BR12=""),AND(BX12&gt;=BZ$33,BY12&gt;=BZ$37,BX12&lt;&gt;"",BR12=""),AND(CV12&gt;=DC$33,CW12&gt;=DC$37,CV12&lt;&gt;"",CU12=""),AND(DA12&gt;=DC$33,DB12&gt;=DC$37,DA12&lt;&gt;""),AND(EA12&gt;=EH$33,EB12&gt;=EH$37,EA12&lt;&gt;""),AND(EF12&gt;=EH$33,EG12&gt;=EH$37,EF12&lt;&gt;""),AND(FC12&gt;=FJ$33,FD12&gt;=FJ$37,FC12&lt;&gt;""),AND(FH12&gt;=FJ$33,FI12&gt;=FJ$37,FH12&lt;&gt;""),AND(GE12&gt;=GL$33,GF12&gt;=GL$37,GE12&lt;&gt;""),AND(GJ12&gt;=GL$33,GK12&gt;=GL$37,GJ12&lt;&gt;""),AND(HG12&gt;=HN$33,HH12&gt;=HN$37,HG12&lt;&gt;""),AND(HL12&gt;=HN$33,HM12&gt;=HN$37,HL12&lt;&gt;""),AND(II12&gt;=IP$33,IJ12&gt;=IP$37,II12&lt;&gt;""),AND(IN12&gt;=IP$33,IO12&gt;=IP$37,IN12&lt;&gt;""),AND(JK12&gt;=JR$33,JL12&gt;=JR$37,JK12&lt;&gt;""),AND(JP12&gt;=JR$33,JQ12&gt;=JR$37,JP12&lt;&gt;""),AND(KM12&gt;=KT$33,KN12&gt;=KT$37,KM12&lt;&gt;""),AND(KR12&gt;=KT$33,KS12&gt;=KT$37,KR12&lt;&gt;""),AND(LO12&gt;=LV$33,LP12&gt;=LV$37,LO12&lt;&gt;""),AND(LT12&gt;=LV$33,LU12&gt;=LV$37,LT12&lt;&gt;""),AND(MQ12&gt;=MX$33,MR12&gt;=MX$37,MQ12&lt;&gt;""),AND(MV12&gt;=MX$33,MW12&gt;=MX$37,MV12&lt;&gt;""),AND(NS12&gt;=NZ$33,NT12&gt;=NZ$37,NS12&lt;&gt;""),AND(NX12&gt;=NZ$33,NY12&gt;=NZ$37,NX12&lt;&gt;""),AND(OU12&gt;=PB$33,OV12&gt;=PB$37,OU12&lt;&gt;""),AND(OZ12&gt;=PB$33,PA12&gt;=PB$37,OZ12&lt;&gt;""),AND(PW12&gt;=QD$33,PX12&gt;=QD$37,PW12&lt;&gt;""),AND(QB12&gt;=QD$33,QC12&gt;=QD$37,QB12&lt;&gt;""),AND(QY12&gt;=RF$33,QZ12&gt;=RF$37,QY12&lt;&gt;""),AND(RD12&gt;=RF$33,RE12&gt;=RF$37,RD12&lt;&gt;""),AND(SA12&gt;=SH$33,SB12&gt;=SH$37,SA12&lt;&gt;""),AND(SF12&gt;=SH$33,SG12&gt;=SH$37,SF12&lt;&gt;""),AND(TC12&gt;=TJ$33,TD12&gt;=TJ$37,TC12&lt;&gt;""),AND(TI12&gt;=TJ$33,TJ12&gt;=TJ$37,TI12&lt;&gt;"")),"P","")</f>
        <v>P</v>
      </c>
      <c r="G12" s="3" t="str">
        <f>IF(OR(AND(AQ12&gt;=AW$37,AQ12&lt;&gt;"",AO12=""),AND(AV12&gt;=AW$37,AV12&lt;&gt;"",AO12=""),AND(BT12&gt;=BZ$37,BT12&lt;&gt;"",BR12=""),AND(BY12&gt;=BZ$37,BY12&lt;&gt;"",BR12=""),AND(CW12&gt;=DC$37,CW12&lt;&gt;"",CU12=""),AND(DB12&gt;=DC$37,DB12&lt;&gt;"",CU12=""),AND(EB12&gt;=EH$37,EB12&lt;&gt;""),AND(EG12&gt;=EH$37,EG12&lt;&gt;""),AND(FD12&gt;=FJ$37,FD12&lt;&gt;""),AND(FI12&gt;=FJ$37,FI12&lt;&gt;""),AND(GF12&gt;=GL$37,GF12&lt;&gt;""),AND(GK12&gt;=GL$37,GK12&lt;&gt;""),AND(HH12&gt;=HN$37,HH12&lt;&gt;""),AND(HM12&gt;=HN$37,HM12&lt;&gt;""),AND(IJ12&gt;=IP$37,IJ12&lt;&gt;""),AND(IO12&gt;=IP$37,IO12&lt;&gt;""),AND(JL12&gt;=JR$37,JL12&lt;&gt;""),AND(JQ12&gt;=JR$37,JQ12&lt;&gt;""),AND(KN12&gt;=KT$37,KN12&lt;&gt;""),AND(KS12&gt;=KT$37,KS12&lt;&gt;""),AND(LP12&gt;=LV$37,LP12&lt;&gt;""),AND(LU12&gt;=LV$37,LU12&lt;&gt;""),AND(MR12&gt;=MX$37,MR12&lt;&gt;""),AND(MW12&gt;=MX$37,MW12&lt;&gt;""),AND(NT12&gt;=NZ$37,NT12&lt;&gt;""),AND(NY12&gt;=NZ$37,NY12&lt;&gt;""),AND(OV12&gt;=PB$37,OV12&lt;&gt;""),AND(PA12&gt;=PB$37,PA12&lt;&gt;""),AND(PX12&gt;=QD$37,PX12&lt;&gt;""),AND(QC12&gt;=QD$37,QC12&lt;&gt;""),AND(QZ12&gt;=RF$37,QZ12&lt;&gt;""),AND(RE12&gt;=RF$37,RE12&lt;&gt;""),AND(SB12&gt;=SH$37,SB12&lt;&gt;""),AND(SG12&gt;=SH$37,SG12&lt;&gt;""),AND(TD12&gt;=TJ$37,TD12&lt;&gt;""),AND(TJ12&gt;=TJ$37,TJ12&lt;&gt;"")),"P","")</f>
        <v>P</v>
      </c>
      <c r="H12" s="36" t="str">
        <f>IF(AND(G12="P",F12=""),"No DD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Merit",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Excellence",IF(I12="P","Worlds Team",IF(F12="P","National Team","")))))</f>
        <v>Worlds Team</v>
      </c>
      <c r="I12" s="3" t="str">
        <f>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,AND(RB12&gt;=RF$34,RC12&gt;=RF$38,RB12&lt;&gt;""),AND(SD12&gt;=SH$34,SE12&gt;=SH$38,SD12&lt;&gt;""),AND(TF12&gt;=TJ$34,TG12&gt;=TJ$38,TF12&lt;&gt;"")),"P","")</f>
        <v>P</v>
      </c>
      <c r="J12" s="8">
        <f>IF(COUNT(AQ12,BT12,CW12)&gt;0,LARGE((AQ12,BT12,CW12),1),0)</f>
        <v>52.1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50.699999999999996</v>
      </c>
      <c r="M12" s="8" t="str">
        <f>IF(K12=0,"",IF(AND(L12=J12,L12=AQ12,K12=BT12),$U$1,IF(AND(L12=J12,L12=AQ12,L12=CW12),$U$1,IF(AND(L12=J12,L12=CW12,L12=BT12),$AX$1,IF(L12=CW12,$CA$1,IF(L12=BT12,$AX$1,IF(L12=AQ12,$U$1,"")))))))</f>
        <v>2024 Nationals</v>
      </c>
      <c r="N12" s="8">
        <f>IF(COUNT(AR12,BU12,CX12)&gt;0,LARGE((AR12,BU12,CX12),1),0)</f>
        <v>27.200000000000003</v>
      </c>
      <c r="O12" s="8" t="str">
        <f>IF(N12=0,"",IF(N12=CX12,$CA$1,IF(N12=BU12,$AX$1,IF(N12=AR12,$U$1,""))))</f>
        <v>2024 Nationals</v>
      </c>
      <c r="P12" s="8">
        <f>IF(MAX(AV12,BY12,DB12)&gt;0,MAX(AV12,BY12,DB12),0)</f>
        <v>52.099999999999994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18.5</v>
      </c>
      <c r="V12" s="19">
        <v>8.4</v>
      </c>
      <c r="W12" s="19">
        <v>0.6</v>
      </c>
      <c r="X12" s="19">
        <v>0</v>
      </c>
      <c r="Y12" s="19">
        <v>18.600000000000001</v>
      </c>
      <c r="Z12" s="19">
        <v>7.2</v>
      </c>
      <c r="AA12" s="19">
        <v>0</v>
      </c>
      <c r="AB12" s="19">
        <v>0</v>
      </c>
      <c r="AC12" s="19">
        <v>16.8</v>
      </c>
      <c r="AD12" s="19">
        <v>8.1</v>
      </c>
      <c r="AE12" s="19">
        <v>0.2</v>
      </c>
      <c r="AF12" s="19">
        <v>0.3</v>
      </c>
      <c r="AG12" s="19">
        <v>16.600000000000001</v>
      </c>
      <c r="AH12" s="19">
        <v>8.4</v>
      </c>
      <c r="AI12" s="19">
        <v>1</v>
      </c>
      <c r="AJ12" s="19">
        <v>0</v>
      </c>
      <c r="AK12" s="19">
        <v>17.100000000000001</v>
      </c>
      <c r="AL12" s="19">
        <v>5.0999999999999996</v>
      </c>
      <c r="AM12" s="19">
        <v>0</v>
      </c>
      <c r="AN12" s="19">
        <v>0.3</v>
      </c>
      <c r="AO12" s="27"/>
      <c r="AP12" s="40">
        <f>IF(SUM(V12,Z12)&gt;0,SUM(V12,Z12),"")</f>
        <v>15.600000000000001</v>
      </c>
      <c r="AQ12" s="40">
        <f>IF(SUM(U12:V12,X12:Z12,AB12)-W12-AA12&gt;0,SUM(U12:V12,X12:Z12,AB12)-W12-AA12,"")</f>
        <v>52.1</v>
      </c>
      <c r="AR12" s="40">
        <f>IF(SUM(AC12:AD12,AF12)-AE12&gt;0,SUM(AC12:AD12,AF12)-AE12,"")</f>
        <v>25</v>
      </c>
      <c r="AS12" s="40">
        <f>IF(SUM(V12,Z12,AD12)&gt;0,SUM(V12,Z12,AD12),"")</f>
        <v>23.700000000000003</v>
      </c>
      <c r="AT12" s="40">
        <f>IF(SUM(AQ12,AR12)&gt;0,SUM(AQ12,AR12),"")</f>
        <v>77.099999999999994</v>
      </c>
      <c r="AU12" s="40">
        <f>IF(SUM(AH12,AL12)&gt;0,SUM(AH12,AL12),"")</f>
        <v>13.5</v>
      </c>
      <c r="AV12" s="40">
        <f>IF(SUM(AG12:AH12,AJ12:AL12,AN12)-SUM(AI12,AM12)&gt;0,SUM(AG12:AH12,AJ12:AL12,AN12)-SUM(AI12,AM12),"")</f>
        <v>46.5</v>
      </c>
      <c r="AW12" s="40">
        <f>IF(SUM(AQ12,AR12,AV12)&gt;0,SUM(AQ12,AR12,AV12),"")</f>
        <v>123.6</v>
      </c>
      <c r="AX12" s="18">
        <v>18.5</v>
      </c>
      <c r="AY12" s="18">
        <v>7.3</v>
      </c>
      <c r="AZ12" s="18">
        <v>0.2</v>
      </c>
      <c r="BA12" s="18">
        <v>0</v>
      </c>
      <c r="BB12" s="18">
        <v>18.5</v>
      </c>
      <c r="BC12" s="18">
        <v>7.2</v>
      </c>
      <c r="BD12" s="18">
        <v>0.6</v>
      </c>
      <c r="BE12" s="18">
        <v>0</v>
      </c>
      <c r="BF12" s="18">
        <v>18.8</v>
      </c>
      <c r="BG12" s="18">
        <v>8.4</v>
      </c>
      <c r="BH12" s="18">
        <v>0</v>
      </c>
      <c r="BI12" s="18">
        <v>0</v>
      </c>
      <c r="BJ12" s="18">
        <v>18.2</v>
      </c>
      <c r="BK12" s="18">
        <v>7.6</v>
      </c>
      <c r="BL12" s="18">
        <v>0.2</v>
      </c>
      <c r="BM12" s="18">
        <v>0</v>
      </c>
      <c r="BN12" s="18">
        <v>18.899999999999999</v>
      </c>
      <c r="BO12" s="18">
        <v>7.6</v>
      </c>
      <c r="BP12" s="18">
        <v>0</v>
      </c>
      <c r="BQ12" s="18">
        <v>0</v>
      </c>
      <c r="BR12" s="28"/>
      <c r="BS12" s="11">
        <f>IF(SUM(AY12,BC12)&gt;0,SUM(AY12,BC12),"")</f>
        <v>14.5</v>
      </c>
      <c r="BT12" s="11">
        <f>IF(SUM(AX12:AY12,BA12:BC12,BE12)-AZ12-BD12&gt;0,SUM(AX12:AY12,BA12:BC12,BE12)-AZ12-BD12,"")</f>
        <v>50.699999999999996</v>
      </c>
      <c r="BU12" s="11">
        <f>IF(SUM(BF12:BG12,BI12)-BH12&gt;0,SUM(BF12:BG12,BI12)-BH12,"")</f>
        <v>27.200000000000003</v>
      </c>
      <c r="BV12" s="11">
        <f>IF(SUM(AY12,BC12,BG12)&gt;0,SUM(AY12,BC12,BG12),"")</f>
        <v>22.9</v>
      </c>
      <c r="BW12" s="11">
        <f>IF(SUM(BT12,BU12)&gt;0,SUM(BT12,BU12),"")</f>
        <v>77.900000000000006</v>
      </c>
      <c r="BX12" s="11">
        <f>IF(SUM(BK12,BO12)&gt;0,SUM(BK12,BO12),"")</f>
        <v>15.2</v>
      </c>
      <c r="BY12" s="11">
        <f>IF(SUM(BJ12:BK12,BM12:BO12,BQ12)-SUM(BL12,BP12)&gt;0,SUM(BJ12:BK12,BM12:BO12,BQ12)-SUM(BL12,BP12),"")</f>
        <v>52.099999999999994</v>
      </c>
      <c r="BZ12" s="11">
        <f>IF(SUM(BT12,BU12,BY12)&gt;0,SUM(BT12,BU12,BY12),"")</f>
        <v>130</v>
      </c>
      <c r="CA12" s="19">
        <v>16.399999999999999</v>
      </c>
      <c r="CB12" s="19">
        <v>8.4</v>
      </c>
      <c r="CC12" s="19">
        <v>1</v>
      </c>
      <c r="CD12" s="19">
        <v>0</v>
      </c>
      <c r="CE12" s="19">
        <v>16.2</v>
      </c>
      <c r="CF12" s="19">
        <v>7.2</v>
      </c>
      <c r="CG12" s="19">
        <v>1</v>
      </c>
      <c r="CH12" s="19">
        <v>0</v>
      </c>
      <c r="CI12" s="19">
        <v>19.2</v>
      </c>
      <c r="CJ12" s="19">
        <v>5.6</v>
      </c>
      <c r="CK12" s="19">
        <v>0.4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15.600000000000001</v>
      </c>
      <c r="CW12" s="40">
        <f>IF(SUM(CA12:CB12,CD12:CF12,CH12)-CC12-CG12&gt;0,SUM(CA12:CB12,CD12:CF12,CH12)-CC12-CG12,"")</f>
        <v>46.2</v>
      </c>
      <c r="CX12" s="40">
        <f>IF(SUM(CI12:CJ12,CL12)-CK12&gt;0,SUM(CI12:CJ12,CL12)-CK12,"")</f>
        <v>24.4</v>
      </c>
      <c r="CY12" s="40">
        <f>IF(SUM(CB12,CF12,CJ12)&gt;0,SUM(CB12,CF12,CJ12),"")</f>
        <v>21.200000000000003</v>
      </c>
      <c r="CZ12" s="40">
        <f>IF(SUM(CW12,CX12)&gt;0,SUM(CW12,CX12),"")</f>
        <v>70.599999999999994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70.599999999999994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17.45</v>
      </c>
      <c r="TL12" s="26">
        <f>IF($CU12="P",CB12,(CB12+AY12)/2)</f>
        <v>7.85</v>
      </c>
      <c r="TM12" s="26">
        <f>IF($CU12="P",CC12,(CC12+AZ12)/2)</f>
        <v>0.6</v>
      </c>
      <c r="TN12" s="26">
        <f>IF($CU12="P",CD12,(CD12+BA12)/2)</f>
        <v>0</v>
      </c>
      <c r="TO12" s="26">
        <f>IF($CU12="P",CE12,(CE12+BB12)/2)</f>
        <v>17.350000000000001</v>
      </c>
      <c r="TP12" s="26">
        <f>IF($CU12="P",CF12,(CF12+BC12)/2)</f>
        <v>7.2</v>
      </c>
      <c r="TQ12" s="26">
        <f>IF($CU12="P",CG12,(CG12+BD12)/2)</f>
        <v>0.8</v>
      </c>
      <c r="TR12" s="26">
        <f>IF($CU12="P",CH12,(CH12+BE12)/2)</f>
        <v>0</v>
      </c>
      <c r="TS12" s="26">
        <f>IF($CU12="P",CI12,(CI12+BF12)/2)</f>
        <v>19</v>
      </c>
      <c r="TT12" s="26">
        <f>IF($CU12="P",CJ12,(CJ12+BG12)/2)</f>
        <v>7</v>
      </c>
      <c r="TU12" s="26">
        <f>IF($CU12="P",CK12,(CK12+BH12)/2)</f>
        <v>0.2</v>
      </c>
      <c r="TV12" s="26">
        <f>IF($CU12="P",CL12,(CL12+BI12)/2)</f>
        <v>0</v>
      </c>
      <c r="TW12" s="26">
        <f>IF($CU12="P",CM12,(CM12+BJ12)/2)</f>
        <v>9.1</v>
      </c>
      <c r="TX12" s="26">
        <f>IF($CU12="P",CN12,(CN12+BK12)/2)</f>
        <v>3.8</v>
      </c>
      <c r="TY12" s="26">
        <f>IF($CU12="P",CO12,(CO12+BL12)/2)</f>
        <v>0.1</v>
      </c>
      <c r="TZ12" s="26">
        <f>IF($CU12="P",CP12,(CP12+BM12)/2)</f>
        <v>0</v>
      </c>
      <c r="UA12" s="26">
        <f>IF($CU12="P",CQ12,(CQ12+BN12)/2)</f>
        <v>9.4499999999999993</v>
      </c>
      <c r="UB12" s="26">
        <f>IF($CU12="P",CR12,(CR12+BO12)/2)</f>
        <v>3.8</v>
      </c>
      <c r="UC12" s="26">
        <f>IF($CU12="P",CS12,(CS12+BP12)/2)</f>
        <v>0</v>
      </c>
      <c r="UD12" s="26">
        <f>IF($CU12="P",CT12,(CT12+BQ12)/2)</f>
        <v>0</v>
      </c>
      <c r="UE12" s="28" t="s">
        <v>53</v>
      </c>
      <c r="UF12" s="11">
        <f>IF(SUM(TL12,TP12)&gt;0,SUM(TL12,TP12),"")</f>
        <v>15.05</v>
      </c>
      <c r="UG12" s="11">
        <f>IF(SUM(TK12:TL12,TN12:TP12,TR12)-TM12-TQ12&gt;0,SUM(TK12:TL12,TN12:TP12,TR12)-TM12-TQ12,"")</f>
        <v>48.45</v>
      </c>
      <c r="UH12" s="11">
        <f>IF(SUM(TS12:TT12,TV12)-TU12&gt;0,SUM(TS12:TT12,TV12)-TU12,"")</f>
        <v>25.8</v>
      </c>
      <c r="UI12" s="11">
        <f>IF(SUM(TL12,TP12,TT12)&gt;0,SUM(TL12,TP12,TT12),"")</f>
        <v>22.05</v>
      </c>
      <c r="UJ12" s="11">
        <f>IF(SUM(UG12,UH12)&gt;0,SUM(UG12,UH12),"")</f>
        <v>74.25</v>
      </c>
      <c r="UK12" s="11">
        <f>IF(SUM(TX12,UB12)&gt;0,SUM(TX12,UB12),"")</f>
        <v>7.6</v>
      </c>
      <c r="UL12" s="11">
        <f>IF(SUM(TW12:TX12,TZ12:UB12,UD12)-SUM(TY12,UC12)&gt;0,SUM(TW12:TX12,TZ12:UB12,UD12)-SUM(TY12,UC12),"")</f>
        <v>26.049999999999997</v>
      </c>
      <c r="UM12" s="11">
        <f>IF(SUM(UG12,UH12,UL12)&gt;0,SUM(UG12,UH12,UL12),"")</f>
        <v>100.3</v>
      </c>
    </row>
    <row r="13" spans="1:559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121</v>
      </c>
      <c r="C13" s="4" t="s">
        <v>6</v>
      </c>
      <c r="D13" s="4">
        <v>2003</v>
      </c>
      <c r="E13" s="9">
        <f>SUM(J13:R13)+SUM(J13:O13)*0.0000001+SUM(J13)*0.0000000000001</f>
        <v>180.50001287000512</v>
      </c>
      <c r="F13" s="3" t="str">
        <f>IF(OR(AND(AP13&gt;=AW$33,AQ13&gt;=AW$37,AP13&lt;&gt;"",AO13=""),AND(AU13&gt;=AW$33,AV13&gt;=AW$37,AU13&lt;&gt;"",AO13=""),AND(BS13&gt;=BZ$33,BT13&gt;=BZ$37,BS13&lt;&gt;"",BR13=""),AND(BX13&gt;=BZ$33,BY13&gt;=BZ$37,BX13&lt;&gt;"",BR13=""),AND(CV13&gt;=DC$33,CW13&gt;=DC$37,CV13&lt;&gt;"",CU13=""),AND(DA13&gt;=DC$33,DB13&gt;=DC$37,DA13&lt;&gt;""),AND(EA13&gt;=EH$33,EB13&gt;=EH$37,EA13&lt;&gt;""),AND(EF13&gt;=EH$33,EG13&gt;=EH$37,EF13&lt;&gt;""),AND(FC13&gt;=FJ$33,FD13&gt;=FJ$37,FC13&lt;&gt;""),AND(FH13&gt;=FJ$33,FI13&gt;=FJ$37,FH13&lt;&gt;""),AND(GE13&gt;=GL$33,GF13&gt;=GL$37,GE13&lt;&gt;""),AND(GJ13&gt;=GL$33,GK13&gt;=GL$37,GJ13&lt;&gt;""),AND(HG13&gt;=HN$33,HH13&gt;=HN$37,HG13&lt;&gt;""),AND(HL13&gt;=HN$33,HM13&gt;=HN$37,HL13&lt;&gt;""),AND(II13&gt;=IP$33,IJ13&gt;=IP$37,II13&lt;&gt;""),AND(IN13&gt;=IP$33,IO13&gt;=IP$37,IN13&lt;&gt;""),AND(JK13&gt;=JR$33,JL13&gt;=JR$37,JK13&lt;&gt;""),AND(JP13&gt;=JR$33,JQ13&gt;=JR$37,JP13&lt;&gt;""),AND(KM13&gt;=KT$33,KN13&gt;=KT$37,KM13&lt;&gt;""),AND(KR13&gt;=KT$33,KS13&gt;=KT$37,KR13&lt;&gt;""),AND(LO13&gt;=LV$33,LP13&gt;=LV$37,LO13&lt;&gt;""),AND(LT13&gt;=LV$33,LU13&gt;=LV$37,LT13&lt;&gt;""),AND(MQ13&gt;=MX$33,MR13&gt;=MX$37,MQ13&lt;&gt;""),AND(MV13&gt;=MX$33,MW13&gt;=MX$37,MV13&lt;&gt;""),AND(NS13&gt;=NZ$33,NT13&gt;=NZ$37,NS13&lt;&gt;""),AND(NX13&gt;=NZ$33,NY13&gt;=NZ$37,NX13&lt;&gt;""),AND(OU13&gt;=PB$33,OV13&gt;=PB$37,OU13&lt;&gt;""),AND(OZ13&gt;=PB$33,PA13&gt;=PB$37,OZ13&lt;&gt;""),AND(PW13&gt;=QD$33,PX13&gt;=QD$37,PW13&lt;&gt;""),AND(QB13&gt;=QD$33,QC13&gt;=QD$37,QB13&lt;&gt;""),AND(QY13&gt;=RF$33,QZ13&gt;=RF$37,QY13&lt;&gt;""),AND(RD13&gt;=RF$33,RE13&gt;=RF$37,RD13&lt;&gt;""),AND(SA13&gt;=SH$33,SB13&gt;=SH$37,SA13&lt;&gt;""),AND(SF13&gt;=SH$33,SG13&gt;=SH$37,SF13&lt;&gt;""),AND(TC13&gt;=TJ$33,TD13&gt;=TJ$37,TC13&lt;&gt;""),AND(TI13&gt;=TJ$33,TJ13&gt;=TJ$37,TI13&lt;&gt;"")),"P","")</f>
        <v>P</v>
      </c>
      <c r="G13" s="3" t="str">
        <f>IF(OR(AND(AQ13&gt;=AW$37,AQ13&lt;&gt;"",AO13=""),AND(AV13&gt;=AW$37,AV13&lt;&gt;"",AO13=""),AND(BT13&gt;=BZ$37,BT13&lt;&gt;"",BR13=""),AND(BY13&gt;=BZ$37,BY13&lt;&gt;"",BR13=""),AND(CW13&gt;=DC$37,CW13&lt;&gt;"",CU13=""),AND(DB13&gt;=DC$37,DB13&lt;&gt;"",CU13=""),AND(EB13&gt;=EH$37,EB13&lt;&gt;""),AND(EG13&gt;=EH$37,EG13&lt;&gt;""),AND(FD13&gt;=FJ$37,FD13&lt;&gt;""),AND(FI13&gt;=FJ$37,FI13&lt;&gt;""),AND(GF13&gt;=GL$37,GF13&lt;&gt;""),AND(GK13&gt;=GL$37,GK13&lt;&gt;""),AND(HH13&gt;=HN$37,HH13&lt;&gt;""),AND(HM13&gt;=HN$37,HM13&lt;&gt;""),AND(IJ13&gt;=IP$37,IJ13&lt;&gt;""),AND(IO13&gt;=IP$37,IO13&lt;&gt;""),AND(JL13&gt;=JR$37,JL13&lt;&gt;""),AND(JQ13&gt;=JR$37,JQ13&lt;&gt;""),AND(KN13&gt;=KT$37,KN13&lt;&gt;""),AND(KS13&gt;=KT$37,KS13&lt;&gt;""),AND(LP13&gt;=LV$37,LP13&lt;&gt;""),AND(LU13&gt;=LV$37,LU13&lt;&gt;""),AND(MR13&gt;=MX$37,MR13&lt;&gt;""),AND(MW13&gt;=MX$37,MW13&lt;&gt;""),AND(NT13&gt;=NZ$37,NT13&lt;&gt;""),AND(NY13&gt;=NZ$37,NY13&lt;&gt;""),AND(OV13&gt;=PB$37,OV13&lt;&gt;""),AND(PA13&gt;=PB$37,PA13&lt;&gt;""),AND(PX13&gt;=QD$37,PX13&lt;&gt;""),AND(QC13&gt;=QD$37,QC13&lt;&gt;""),AND(QZ13&gt;=RF$37,QZ13&lt;&gt;""),AND(RE13&gt;=RF$37,RE13&lt;&gt;""),AND(SB13&gt;=SH$37,SB13&lt;&gt;""),AND(SG13&gt;=SH$37,SG13&lt;&gt;""),AND(TD13&gt;=TJ$37,TD13&lt;&gt;""),AND(TJ13&gt;=TJ$37,TJ13&lt;&gt;"")),"P","")</f>
        <v>P</v>
      </c>
      <c r="H13" s="36" t="str">
        <f>IF(AND(G13="P",F13=""),"No DD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Merit",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Excellence",IF(I13="P","Worlds Team",IF(F13="P","National Team","")))))</f>
        <v>Worlds Team</v>
      </c>
      <c r="I13" s="3" t="str">
        <f>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,AND(RB13&gt;=RF$34,RC13&gt;=RF$38,RB13&lt;&gt;""),AND(SD13&gt;=SH$34,SE13&gt;=SH$38,SD13&lt;&gt;""),AND(TF13&gt;=TJ$34,TG13&gt;=TJ$38,TF13&lt;&gt;"")),"P","")</f>
        <v>P</v>
      </c>
      <c r="J13" s="8">
        <f>IF(COUNT(AQ13,BT13,CW13)&gt;0,LARGE((AQ13,BT13,CW13),1),0)</f>
        <v>51.2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51.099999999999994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26.400000000000002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51.8</v>
      </c>
      <c r="Q13" s="8" t="str">
        <f>IF(P13=0,"",IF(P13=DB13,$CA$1,IF(P13=BY13,$AX$1,IF(P13=AV13,$U$1,""))))</f>
        <v>2024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17.8</v>
      </c>
      <c r="V13" s="19">
        <v>6.9</v>
      </c>
      <c r="W13" s="19">
        <v>0.2</v>
      </c>
      <c r="X13" s="19">
        <v>0</v>
      </c>
      <c r="Y13" s="19">
        <v>18.399999999999999</v>
      </c>
      <c r="Z13" s="19">
        <v>8.1</v>
      </c>
      <c r="AA13" s="19">
        <v>0.2</v>
      </c>
      <c r="AB13" s="19">
        <v>0.3</v>
      </c>
      <c r="AC13" s="19">
        <v>18.600000000000001</v>
      </c>
      <c r="AD13" s="19">
        <v>7.5</v>
      </c>
      <c r="AE13" s="19">
        <v>0</v>
      </c>
      <c r="AF13" s="19">
        <v>0.3</v>
      </c>
      <c r="AG13" s="19">
        <v>18.600000000000001</v>
      </c>
      <c r="AH13" s="19">
        <v>8.1</v>
      </c>
      <c r="AI13" s="19">
        <v>0.6</v>
      </c>
      <c r="AJ13" s="19">
        <v>0.3</v>
      </c>
      <c r="AK13" s="19">
        <v>16.3</v>
      </c>
      <c r="AL13" s="19">
        <v>9.6</v>
      </c>
      <c r="AM13" s="19">
        <v>1</v>
      </c>
      <c r="AN13" s="19">
        <v>0.3</v>
      </c>
      <c r="AO13" s="27"/>
      <c r="AP13" s="40">
        <f>IF(SUM(V13,Z13)&gt;0,SUM(V13,Z13),"")</f>
        <v>15</v>
      </c>
      <c r="AQ13" s="40">
        <f>IF(SUM(U13:V13,X13:Z13,AB13)-W13-AA13&gt;0,SUM(U13:V13,X13:Z13,AB13)-W13-AA13,"")</f>
        <v>51.099999999999994</v>
      </c>
      <c r="AR13" s="40">
        <f>IF(SUM(AC13:AD13,AF13)-AE13&gt;0,SUM(AC13:AD13,AF13)-AE13,"")</f>
        <v>26.400000000000002</v>
      </c>
      <c r="AS13" s="40">
        <f>IF(SUM(V13,Z13,AD13)&gt;0,SUM(V13,Z13,AD13),"")</f>
        <v>22.5</v>
      </c>
      <c r="AT13" s="40">
        <f>IF(SUM(AQ13,AR13)&gt;0,SUM(AQ13,AR13),"")</f>
        <v>77.5</v>
      </c>
      <c r="AU13" s="40">
        <f>IF(SUM(AH13,AL13)&gt;0,SUM(AH13,AL13),"")</f>
        <v>17.7</v>
      </c>
      <c r="AV13" s="40">
        <f>IF(SUM(AG13:AH13,AJ13:AL13,AN13)-SUM(AI13,AM13)&gt;0,SUM(AG13:AH13,AJ13:AL13,AN13)-SUM(AI13,AM13),"")</f>
        <v>51.6</v>
      </c>
      <c r="AW13" s="40">
        <f>IF(SUM(AQ13,AR13,AV13)&gt;0,SUM(AQ13,AR13,AV13),"")</f>
        <v>129.1</v>
      </c>
      <c r="AX13" s="18">
        <v>18.600000000000001</v>
      </c>
      <c r="AY13" s="18">
        <v>7.3</v>
      </c>
      <c r="AZ13" s="18">
        <v>0.2</v>
      </c>
      <c r="BA13" s="18">
        <v>0</v>
      </c>
      <c r="BB13" s="18">
        <v>18.5</v>
      </c>
      <c r="BC13" s="18">
        <v>7.5</v>
      </c>
      <c r="BD13" s="18">
        <v>0.8</v>
      </c>
      <c r="BE13" s="18">
        <v>0.3</v>
      </c>
      <c r="BF13" s="18">
        <v>18.600000000000001</v>
      </c>
      <c r="BG13" s="18">
        <v>4.4000000000000004</v>
      </c>
      <c r="BH13" s="18">
        <v>1</v>
      </c>
      <c r="BI13" s="18">
        <v>0</v>
      </c>
      <c r="BJ13" s="18">
        <v>18.3</v>
      </c>
      <c r="BK13" s="18">
        <v>7.3</v>
      </c>
      <c r="BL13" s="18">
        <v>0</v>
      </c>
      <c r="BM13" s="18">
        <v>0</v>
      </c>
      <c r="BN13" s="18">
        <v>18.399999999999999</v>
      </c>
      <c r="BO13" s="18">
        <v>7.5</v>
      </c>
      <c r="BP13" s="18">
        <v>0</v>
      </c>
      <c r="BQ13" s="18">
        <v>0.3</v>
      </c>
      <c r="BR13" s="28"/>
      <c r="BS13" s="11">
        <f>IF(SUM(AY13,BC13)&gt;0,SUM(AY13,BC13),"")</f>
        <v>14.8</v>
      </c>
      <c r="BT13" s="11">
        <f>IF(SUM(AX13:AY13,BA13:BC13,BE13)-AZ13-BD13&gt;0,SUM(AX13:AY13,BA13:BC13,BE13)-AZ13-BD13,"")</f>
        <v>51.2</v>
      </c>
      <c r="BU13" s="11">
        <f>IF(SUM(BF13:BG13,BI13)-BH13&gt;0,SUM(BF13:BG13,BI13)-BH13,"")</f>
        <v>22</v>
      </c>
      <c r="BV13" s="11">
        <f>IF(SUM(AY13,BC13,BG13)&gt;0,SUM(AY13,BC13,BG13),"")</f>
        <v>19.200000000000003</v>
      </c>
      <c r="BW13" s="11">
        <f>IF(SUM(BT13,BU13)&gt;0,SUM(BT13,BU13),"")</f>
        <v>73.2</v>
      </c>
      <c r="BX13" s="11">
        <f>IF(SUM(BK13,BO13)&gt;0,SUM(BK13,BO13),"")</f>
        <v>14.8</v>
      </c>
      <c r="BY13" s="11">
        <f>IF(SUM(BJ13:BK13,BM13:BO13,BQ13)-SUM(BL13,BP13)&gt;0,SUM(BJ13:BK13,BM13:BO13,BQ13)-SUM(BL13,BP13),"")</f>
        <v>51.8</v>
      </c>
      <c r="BZ13" s="11">
        <f>IF(SUM(BT13,BU13,BY13)&gt;0,SUM(BT13,BU13,BY13),"")</f>
        <v>125</v>
      </c>
      <c r="CA13" s="19">
        <v>17.600000000000001</v>
      </c>
      <c r="CB13" s="19">
        <v>2.4</v>
      </c>
      <c r="CC13" s="19">
        <v>0</v>
      </c>
      <c r="CD13" s="19">
        <v>0</v>
      </c>
      <c r="CE13" s="19">
        <v>17.600000000000001</v>
      </c>
      <c r="CF13" s="19">
        <v>2.8</v>
      </c>
      <c r="CG13" s="19">
        <v>0</v>
      </c>
      <c r="CH13" s="19">
        <v>0</v>
      </c>
      <c r="CI13" s="19">
        <v>18.5</v>
      </c>
      <c r="CJ13" s="19">
        <v>5.2</v>
      </c>
      <c r="CK13" s="19">
        <v>1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5.1999999999999993</v>
      </c>
      <c r="CW13" s="40">
        <f>IF(SUM(CA13:CB13,CD13:CF13,CH13)-CC13-CG13&gt;0,SUM(CA13:CB13,CD13:CF13,CH13)-CC13-CG13,"")</f>
        <v>40.4</v>
      </c>
      <c r="CX13" s="40">
        <f>IF(SUM(CI13:CJ13,CL13)-CK13&gt;0,SUM(CI13:CJ13,CL13)-CK13,"")</f>
        <v>22.7</v>
      </c>
      <c r="CY13" s="40">
        <f>IF(SUM(CB13,CF13,CJ13)&gt;0,SUM(CB13,CF13,CJ13),"")</f>
        <v>10.399999999999999</v>
      </c>
      <c r="CZ13" s="40">
        <f>IF(SUM(CW13,CX13)&gt;0,SUM(CW13,CX13),"")</f>
        <v>63.099999999999994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63.099999999999994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16.8</v>
      </c>
      <c r="FL13" s="17">
        <v>8.1</v>
      </c>
      <c r="FM13" s="17">
        <v>1</v>
      </c>
      <c r="FN13" s="17">
        <v>0</v>
      </c>
      <c r="FO13" s="17">
        <v>17.100000000000001</v>
      </c>
      <c r="FP13" s="17">
        <v>5.0999999999999996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>
        <f>IF(SUM(FL13,FP13)&gt;0,SUM(FL13,FP13),"")</f>
        <v>13.2</v>
      </c>
      <c r="GF13" s="40">
        <f>IF(SUM(FK13:FL13,FN13:FP13,FR13)-FM13-FQ13&gt;0,SUM(FK13:FL13,FN13:FP13,FR13)-FM13-FQ13,"")</f>
        <v>46.1</v>
      </c>
      <c r="GG13" s="40" t="str">
        <f>IF(SUM(FS13:FT13,FV13)-FU13&gt;0,SUM(FS13:FT13,FV13)-FU13,"")</f>
        <v/>
      </c>
      <c r="GH13" s="40">
        <f>IF(SUM(FL13,FP13,FT13)&gt;0,SUM(FL13,FP13,FT13),"")</f>
        <v>13.2</v>
      </c>
      <c r="GI13" s="40">
        <f>IF(SUM(GF13,GG13)&gt;0,SUM(GF13,GG13),"")</f>
        <v>46.1</v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>
        <f>IF(SUM(GF13,GG13,GK13)&gt;0,SUM(GF13,GG13,GK13),"")</f>
        <v>46.1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18.100000000000001</v>
      </c>
      <c r="TL13" s="26">
        <f>IF($CU13="P",CB13,(CB13+AY13)/2)</f>
        <v>4.8499999999999996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18.05</v>
      </c>
      <c r="TP13" s="26">
        <f>IF($CU13="P",CF13,(CF13+BC13)/2)</f>
        <v>5.15</v>
      </c>
      <c r="TQ13" s="26">
        <f>IF($CU13="P",CG13,(CG13+BD13)/2)</f>
        <v>0.4</v>
      </c>
      <c r="TR13" s="26">
        <f>IF($CU13="P",CH13,(CH13+BE13)/2)</f>
        <v>0.15</v>
      </c>
      <c r="TS13" s="26">
        <f>IF($CU13="P",CI13,(CI13+BF13)/2)</f>
        <v>18.55</v>
      </c>
      <c r="TT13" s="26">
        <f>IF($CU13="P",CJ13,(CJ13+BG13)/2)</f>
        <v>4.8000000000000007</v>
      </c>
      <c r="TU13" s="26">
        <f>IF($CU13="P",CK13,(CK13+BH13)/2)</f>
        <v>1</v>
      </c>
      <c r="TV13" s="26">
        <f>IF($CU13="P",CL13,(CL13+BI13)/2)</f>
        <v>0</v>
      </c>
      <c r="TW13" s="26">
        <f>IF($CU13="P",CM13,(CM13+BJ13)/2)</f>
        <v>9.15</v>
      </c>
      <c r="TX13" s="26">
        <f>IF($CU13="P",CN13,(CN13+BK13)/2)</f>
        <v>3.65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9.1999999999999993</v>
      </c>
      <c r="UB13" s="26">
        <f>IF($CU13="P",CR13,(CR13+BO13)/2)</f>
        <v>3.75</v>
      </c>
      <c r="UC13" s="26">
        <f>IF($CU13="P",CS13,(CS13+BP13)/2)</f>
        <v>0</v>
      </c>
      <c r="UD13" s="26">
        <f>IF($CU13="P",CT13,(CT13+BQ13)/2)</f>
        <v>0.15</v>
      </c>
      <c r="UE13" s="28" t="s">
        <v>53</v>
      </c>
      <c r="UF13" s="11">
        <f>IF(SUM(TL13,TP13)&gt;0,SUM(TL13,TP13),"")</f>
        <v>10</v>
      </c>
      <c r="UG13" s="11">
        <f>IF(SUM(TK13:TL13,TN13:TP13,TR13)-TM13-TQ13&gt;0,SUM(TK13:TL13,TN13:TP13,TR13)-TM13-TQ13,"")</f>
        <v>45.8</v>
      </c>
      <c r="UH13" s="11">
        <f>IF(SUM(TS13:TT13,TV13)-TU13&gt;0,SUM(TS13:TT13,TV13)-TU13,"")</f>
        <v>22.35</v>
      </c>
      <c r="UI13" s="11">
        <f>IF(SUM(TL13,TP13,TT13)&gt;0,SUM(TL13,TP13,TT13),"")</f>
        <v>14.8</v>
      </c>
      <c r="UJ13" s="11">
        <f>IF(SUM(UG13,UH13)&gt;0,SUM(UG13,UH13),"")</f>
        <v>68.150000000000006</v>
      </c>
      <c r="UK13" s="11">
        <f>IF(SUM(TX13,UB13)&gt;0,SUM(TX13,UB13),"")</f>
        <v>7.4</v>
      </c>
      <c r="UL13" s="11">
        <f>IF(SUM(TW13:TX13,TZ13:UB13,UD13)-SUM(TY13,UC13)&gt;0,SUM(TW13:TX13,TZ13:UB13,UD13)-SUM(TY13,UC13),"")</f>
        <v>25.9</v>
      </c>
      <c r="UM13" s="11">
        <f>IF(SUM(UG13,UH13,UL13)&gt;0,SUM(UG13,UH13,UL13),"")</f>
        <v>94.050000000000011</v>
      </c>
    </row>
    <row r="14" spans="1:559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79</v>
      </c>
      <c r="C14" s="4" t="s">
        <v>5</v>
      </c>
      <c r="D14" s="4">
        <v>2002</v>
      </c>
      <c r="E14" s="9">
        <f>SUM(J14:R14)+SUM(J14:O14)*0.0000001+SUM(J14)*0.0000000000001</f>
        <v>180.10001279000522</v>
      </c>
      <c r="F14" s="3" t="str">
        <f>IF(OR(AND(AP14&gt;=AW$33,AQ14&gt;=AW$37,AP14&lt;&gt;"",AO14=""),AND(AU14&gt;=AW$33,AV14&gt;=AW$37,AU14&lt;&gt;"",AO14=""),AND(BS14&gt;=BZ$33,BT14&gt;=BZ$37,BS14&lt;&gt;"",BR14=""),AND(BX14&gt;=BZ$33,BY14&gt;=BZ$37,BX14&lt;&gt;"",BR14=""),AND(CV14&gt;=DC$33,CW14&gt;=DC$37,CV14&lt;&gt;"",CU14=""),AND(DA14&gt;=DC$33,DB14&gt;=DC$37,DA14&lt;&gt;""),AND(EA14&gt;=EH$33,EB14&gt;=EH$37,EA14&lt;&gt;""),AND(EF14&gt;=EH$33,EG14&gt;=EH$37,EF14&lt;&gt;""),AND(FC14&gt;=FJ$33,FD14&gt;=FJ$37,FC14&lt;&gt;""),AND(FH14&gt;=FJ$33,FI14&gt;=FJ$37,FH14&lt;&gt;""),AND(GE14&gt;=GL$33,GF14&gt;=GL$37,GE14&lt;&gt;""),AND(GJ14&gt;=GL$33,GK14&gt;=GL$37,GJ14&lt;&gt;""),AND(HG14&gt;=HN$33,HH14&gt;=HN$37,HG14&lt;&gt;""),AND(HL14&gt;=HN$33,HM14&gt;=HN$37,HL14&lt;&gt;""),AND(II14&gt;=IP$33,IJ14&gt;=IP$37,II14&lt;&gt;""),AND(IN14&gt;=IP$33,IO14&gt;=IP$37,IN14&lt;&gt;""),AND(JK14&gt;=JR$33,JL14&gt;=JR$37,JK14&lt;&gt;""),AND(JP14&gt;=JR$33,JQ14&gt;=JR$37,JP14&lt;&gt;""),AND(KM14&gt;=KT$33,KN14&gt;=KT$37,KM14&lt;&gt;""),AND(KR14&gt;=KT$33,KS14&gt;=KT$37,KR14&lt;&gt;""),AND(LO14&gt;=LV$33,LP14&gt;=LV$37,LO14&lt;&gt;""),AND(LT14&gt;=LV$33,LU14&gt;=LV$37,LT14&lt;&gt;""),AND(MQ14&gt;=MX$33,MR14&gt;=MX$37,MQ14&lt;&gt;""),AND(MV14&gt;=MX$33,MW14&gt;=MX$37,MV14&lt;&gt;""),AND(NS14&gt;=NZ$33,NT14&gt;=NZ$37,NS14&lt;&gt;""),AND(NX14&gt;=NZ$33,NY14&gt;=NZ$37,NX14&lt;&gt;""),AND(OU14&gt;=PB$33,OV14&gt;=PB$37,OU14&lt;&gt;""),AND(OZ14&gt;=PB$33,PA14&gt;=PB$37,OZ14&lt;&gt;""),AND(PW14&gt;=QD$33,PX14&gt;=QD$37,PW14&lt;&gt;""),AND(QB14&gt;=QD$33,QC14&gt;=QD$37,QB14&lt;&gt;""),AND(QY14&gt;=RF$33,QZ14&gt;=RF$37,QY14&lt;&gt;""),AND(RD14&gt;=RF$33,RE14&gt;=RF$37,RD14&lt;&gt;""),AND(SA14&gt;=SH$33,SB14&gt;=SH$37,SA14&lt;&gt;""),AND(SF14&gt;=SH$33,SG14&gt;=SH$37,SF14&lt;&gt;""),AND(TC14&gt;=TJ$33,TD14&gt;=TJ$37,TC14&lt;&gt;""),AND(TI14&gt;=TJ$33,TJ14&gt;=TJ$37,TI14&lt;&gt;"")),"P","")</f>
        <v>P</v>
      </c>
      <c r="G14" s="3" t="str">
        <f>IF(OR(AND(AQ14&gt;=AW$37,AQ14&lt;&gt;"",AO14=""),AND(AV14&gt;=AW$37,AV14&lt;&gt;"",AO14=""),AND(BT14&gt;=BZ$37,BT14&lt;&gt;"",BR14=""),AND(BY14&gt;=BZ$37,BY14&lt;&gt;"",BR14=""),AND(CW14&gt;=DC$37,CW14&lt;&gt;"",CU14=""),AND(DB14&gt;=DC$37,DB14&lt;&gt;"",CU14=""),AND(EB14&gt;=EH$37,EB14&lt;&gt;""),AND(EG14&gt;=EH$37,EG14&lt;&gt;""),AND(FD14&gt;=FJ$37,FD14&lt;&gt;""),AND(FI14&gt;=FJ$37,FI14&lt;&gt;""),AND(GF14&gt;=GL$37,GF14&lt;&gt;""),AND(GK14&gt;=GL$37,GK14&lt;&gt;""),AND(HH14&gt;=HN$37,HH14&lt;&gt;""),AND(HM14&gt;=HN$37,HM14&lt;&gt;""),AND(IJ14&gt;=IP$37,IJ14&lt;&gt;""),AND(IO14&gt;=IP$37,IO14&lt;&gt;""),AND(JL14&gt;=JR$37,JL14&lt;&gt;""),AND(JQ14&gt;=JR$37,JQ14&lt;&gt;""),AND(KN14&gt;=KT$37,KN14&lt;&gt;""),AND(KS14&gt;=KT$37,KS14&lt;&gt;""),AND(LP14&gt;=LV$37,LP14&lt;&gt;""),AND(LU14&gt;=LV$37,LU14&lt;&gt;""),AND(MR14&gt;=MX$37,MR14&lt;&gt;""),AND(MW14&gt;=MX$37,MW14&lt;&gt;""),AND(NT14&gt;=NZ$37,NT14&lt;&gt;""),AND(NY14&gt;=NZ$37,NY14&lt;&gt;""),AND(OV14&gt;=PB$37,OV14&lt;&gt;""),AND(PA14&gt;=PB$37,PA14&lt;&gt;""),AND(PX14&gt;=QD$37,PX14&lt;&gt;""),AND(QC14&gt;=QD$37,QC14&lt;&gt;""),AND(QZ14&gt;=RF$37,QZ14&lt;&gt;""),AND(RE14&gt;=RF$37,RE14&lt;&gt;""),AND(SB14&gt;=SH$37,SB14&lt;&gt;""),AND(SG14&gt;=SH$37,SG14&lt;&gt;""),AND(TD14&gt;=TJ$37,TD14&lt;&gt;""),AND(TJ14&gt;=TJ$37,TJ14&lt;&gt;"")),"P","")</f>
        <v>P</v>
      </c>
      <c r="H14" s="36" t="str">
        <f>IF(AND(G14="P",F14=""),"No DD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Merit",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Excellence",IF(I14="P","Worlds Team",IF(F14="P","National Team","")))))</f>
        <v>Worlds Team</v>
      </c>
      <c r="I14" s="3" t="str">
        <f>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,AND(RB14&gt;=RF$34,RC14&gt;=RF$38,RB14&lt;&gt;""),AND(SD14&gt;=SH$34,SE14&gt;=SH$38,SD14&lt;&gt;""),AND(TF14&gt;=TJ$34,TG14&gt;=TJ$38,TF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50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25.7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52.199999999999996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18.600000000000001</v>
      </c>
      <c r="V14" s="19">
        <v>6.4</v>
      </c>
      <c r="W14" s="19">
        <v>0</v>
      </c>
      <c r="X14" s="19">
        <v>0</v>
      </c>
      <c r="Y14" s="19">
        <v>17.600000000000001</v>
      </c>
      <c r="Z14" s="19">
        <v>4</v>
      </c>
      <c r="AA14" s="19">
        <v>0</v>
      </c>
      <c r="AB14" s="19">
        <v>0</v>
      </c>
      <c r="AC14" s="19">
        <v>18.5</v>
      </c>
      <c r="AD14" s="19">
        <v>3.6</v>
      </c>
      <c r="AE14" s="19">
        <v>1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10.4</v>
      </c>
      <c r="AQ14" s="40">
        <f>IF(SUM(U14:V14,X14:Z14,AB14)-W14-AA14&gt;0,SUM(U14:V14,X14:Z14,AB14)-W14-AA14,"")</f>
        <v>46.6</v>
      </c>
      <c r="AR14" s="40">
        <f>IF(SUM(AC14:AD14,AF14)-AE14&gt;0,SUM(AC14:AD14,AF14)-AE14,"")</f>
        <v>21.1</v>
      </c>
      <c r="AS14" s="40">
        <f>IF(SUM(V14,Z14,AD14)&gt;0,SUM(V14,Z14,AD14),"")</f>
        <v>14</v>
      </c>
      <c r="AT14" s="40">
        <f>IF(SUM(AQ14,AR14)&gt;0,SUM(AQ14,AR14),"")</f>
        <v>67.7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67.7</v>
      </c>
      <c r="AX14" s="18">
        <v>18.600000000000001</v>
      </c>
      <c r="AY14" s="18">
        <v>5.6</v>
      </c>
      <c r="AZ14" s="18">
        <v>1.4</v>
      </c>
      <c r="BA14" s="18">
        <v>0</v>
      </c>
      <c r="BB14" s="18">
        <v>19</v>
      </c>
      <c r="BC14" s="18">
        <v>8.4</v>
      </c>
      <c r="BD14" s="18">
        <v>0.2</v>
      </c>
      <c r="BE14" s="18">
        <v>0</v>
      </c>
      <c r="BF14" s="18">
        <v>17.399999999999999</v>
      </c>
      <c r="BG14" s="18">
        <v>3.6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14</v>
      </c>
      <c r="BT14" s="11">
        <f>IF(SUM(AX14:AY14,BA14:BC14,BE14)-AZ14-BD14&gt;0,SUM(AX14:AY14,BA14:BC14,BE14)-AZ14-BD14,"")</f>
        <v>50</v>
      </c>
      <c r="BU14" s="11">
        <f>IF(SUM(BF14:BG14,BI14)-BH14&gt;0,SUM(BF14:BG14,BI14)-BH14,"")</f>
        <v>21</v>
      </c>
      <c r="BV14" s="11">
        <f>IF(SUM(AY14,BC14,BG14)&gt;0,SUM(AY14,BC14,BG14),"")</f>
        <v>17.600000000000001</v>
      </c>
      <c r="BW14" s="11">
        <f>IF(SUM(BT14,BU14)&gt;0,SUM(BT14,BU14),"")</f>
        <v>71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71</v>
      </c>
      <c r="CA14" s="19">
        <v>18.8</v>
      </c>
      <c r="CB14" s="19">
        <v>7.2</v>
      </c>
      <c r="CC14" s="19">
        <v>0.8</v>
      </c>
      <c r="CD14" s="19">
        <v>0</v>
      </c>
      <c r="CE14" s="19">
        <v>18.600000000000001</v>
      </c>
      <c r="CF14" s="19">
        <v>8.4</v>
      </c>
      <c r="CG14" s="19">
        <v>0</v>
      </c>
      <c r="CH14" s="19">
        <v>0</v>
      </c>
      <c r="CI14" s="19">
        <v>18.399999999999999</v>
      </c>
      <c r="CJ14" s="19">
        <v>7.3</v>
      </c>
      <c r="CK14" s="19">
        <v>0</v>
      </c>
      <c r="CL14" s="19">
        <v>0</v>
      </c>
      <c r="CM14" s="19">
        <v>18.399999999999999</v>
      </c>
      <c r="CN14" s="19">
        <v>7.2</v>
      </c>
      <c r="CO14" s="19">
        <v>0</v>
      </c>
      <c r="CP14" s="19">
        <v>0</v>
      </c>
      <c r="CQ14" s="19">
        <v>18.8</v>
      </c>
      <c r="CR14" s="19">
        <v>8.4</v>
      </c>
      <c r="CS14" s="19">
        <v>0.6</v>
      </c>
      <c r="CT14" s="19">
        <v>0</v>
      </c>
      <c r="CU14" s="27"/>
      <c r="CV14" s="40">
        <f>IF(SUM(CB14,CF14)&gt;0,SUM(CB14,CF14),"")</f>
        <v>15.600000000000001</v>
      </c>
      <c r="CW14" s="40">
        <f>IF(SUM(CA14:CB14,CD14:CF14,CH14)-CC14-CG14&gt;0,SUM(CA14:CB14,CD14:CF14,CH14)-CC14-CG14,"")</f>
        <v>52.2</v>
      </c>
      <c r="CX14" s="40">
        <f>IF(SUM(CI14:CJ14,CL14)-CK14&gt;0,SUM(CI14:CJ14,CL14)-CK14,"")</f>
        <v>25.7</v>
      </c>
      <c r="CY14" s="40">
        <f>IF(SUM(CB14,CF14,CJ14)&gt;0,SUM(CB14,CF14,CJ14),"")</f>
        <v>22.900000000000002</v>
      </c>
      <c r="CZ14" s="40">
        <f>IF(SUM(CW14,CX14)&gt;0,SUM(CW14,CX14),"")</f>
        <v>77.900000000000006</v>
      </c>
      <c r="DA14" s="40">
        <f>IF(SUM(CN14,CR14)&gt;0,SUM(CN14,CR14),"")</f>
        <v>15.600000000000001</v>
      </c>
      <c r="DB14" s="40">
        <f>IF(SUM(CM14:CN14,CP14:CR14,CT14)-SUM(CO14,CS14)&gt;0,SUM(CM14:CN14,CP14:CR14,CT14)-SUM(CO14,CS14),"")</f>
        <v>52.199999999999996</v>
      </c>
      <c r="DC14" s="40">
        <f>IF(SUM(CW14,CX14,DB14)&gt;0,SUM(CW14,CX14,DB14),"")</f>
        <v>130.1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18.700000000000003</v>
      </c>
      <c r="TL14" s="26">
        <f>IF($CU14="P",CB14,(CB14+AY14)/2)</f>
        <v>6.4</v>
      </c>
      <c r="TM14" s="26">
        <f>IF($CU14="P",CC14,(CC14+AZ14)/2)</f>
        <v>1.1000000000000001</v>
      </c>
      <c r="TN14" s="26">
        <f>IF($CU14="P",CD14,(CD14+BA14)/2)</f>
        <v>0</v>
      </c>
      <c r="TO14" s="26">
        <f>IF($CU14="P",CE14,(CE14+BB14)/2)</f>
        <v>18.8</v>
      </c>
      <c r="TP14" s="26">
        <f>IF($CU14="P",CF14,(CF14+BC14)/2)</f>
        <v>8.4</v>
      </c>
      <c r="TQ14" s="26">
        <f>IF($CU14="P",CG14,(CG14+BD14)/2)</f>
        <v>0.1</v>
      </c>
      <c r="TR14" s="26">
        <f>IF($CU14="P",CH14,(CH14+BE14)/2)</f>
        <v>0</v>
      </c>
      <c r="TS14" s="26">
        <f>IF($CU14="P",CI14,(CI14+BF14)/2)</f>
        <v>17.899999999999999</v>
      </c>
      <c r="TT14" s="26">
        <f>IF($CU14="P",CJ14,(CJ14+BG14)/2)</f>
        <v>5.45</v>
      </c>
      <c r="TU14" s="26">
        <f>IF($CU14="P",CK14,(CK14+BH14)/2)</f>
        <v>0</v>
      </c>
      <c r="TV14" s="26">
        <f>IF($CU14="P",CL14,(CL14+BI14)/2)</f>
        <v>0</v>
      </c>
      <c r="TW14" s="26">
        <f>IF($CU14="P",CM14,(CM14+BJ14)/2)</f>
        <v>9.1999999999999993</v>
      </c>
      <c r="TX14" s="26">
        <f>IF($CU14="P",CN14,(CN14+BK14)/2)</f>
        <v>3.6</v>
      </c>
      <c r="TY14" s="26">
        <f>IF($CU14="P",CO14,(CO14+BL14)/2)</f>
        <v>0</v>
      </c>
      <c r="TZ14" s="26">
        <f>IF($CU14="P",CP14,(CP14+BM14)/2)</f>
        <v>0</v>
      </c>
      <c r="UA14" s="26">
        <f>IF($CU14="P",CQ14,(CQ14+BN14)/2)</f>
        <v>9.4</v>
      </c>
      <c r="UB14" s="26">
        <f>IF($CU14="P",CR14,(CR14+BO14)/2)</f>
        <v>4.2</v>
      </c>
      <c r="UC14" s="26">
        <f>IF($CU14="P",CS14,(CS14+BP14)/2)</f>
        <v>0.3</v>
      </c>
      <c r="UD14" s="26">
        <f>IF($CU14="P",CT14,(CT14+BQ14)/2)</f>
        <v>0</v>
      </c>
      <c r="UE14" s="28" t="s">
        <v>53</v>
      </c>
      <c r="UF14" s="11">
        <f>IF(SUM(TL14,TP14)&gt;0,SUM(TL14,TP14),"")</f>
        <v>14.8</v>
      </c>
      <c r="UG14" s="11">
        <f>IF(SUM(TK14:TL14,TN14:TP14,TR14)-TM14-TQ14&gt;0,SUM(TK14:TL14,TN14:TP14,TR14)-TM14-TQ14,"")</f>
        <v>51.1</v>
      </c>
      <c r="UH14" s="11">
        <f>IF(SUM(TS14:TT14,TV14)-TU14&gt;0,SUM(TS14:TT14,TV14)-TU14,"")</f>
        <v>23.349999999999998</v>
      </c>
      <c r="UI14" s="11">
        <f>IF(SUM(TL14,TP14,TT14)&gt;0,SUM(TL14,TP14,TT14),"")</f>
        <v>20.25</v>
      </c>
      <c r="UJ14" s="11">
        <f>IF(SUM(UG14,UH14)&gt;0,SUM(UG14,UH14),"")</f>
        <v>74.45</v>
      </c>
      <c r="UK14" s="11">
        <f>IF(SUM(TX14,UB14)&gt;0,SUM(TX14,UB14),"")</f>
        <v>7.8000000000000007</v>
      </c>
      <c r="UL14" s="11">
        <f>IF(SUM(TW14:TX14,TZ14:UB14,UD14)-SUM(TY14,UC14)&gt;0,SUM(TW14:TX14,TZ14:UB14,UD14)-SUM(TY14,UC14),"")</f>
        <v>26.099999999999998</v>
      </c>
      <c r="UM14" s="11">
        <f>IF(SUM(UG14,UH14,UL14)&gt;0,SUM(UG14,UH14,UL14),"")</f>
        <v>100.55</v>
      </c>
    </row>
    <row r="15" spans="1:559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182</v>
      </c>
      <c r="C15" s="4" t="s">
        <v>5</v>
      </c>
      <c r="D15" s="4">
        <v>2005</v>
      </c>
      <c r="E15" s="9">
        <f>SUM(J15:R15)+SUM(J15:O15)*0.0000001+SUM(J15)*0.0000000000001</f>
        <v>179.6500129050053</v>
      </c>
      <c r="F15" s="3" t="str">
        <f>IF(OR(AND(AP15&gt;=AW$33,AQ15&gt;=AW$37,AP15&lt;&gt;"",AO15=""),AND(AU15&gt;=AW$33,AV15&gt;=AW$37,AU15&lt;&gt;"",AO15=""),AND(BS15&gt;=BZ$33,BT15&gt;=BZ$37,BS15&lt;&gt;"",BR15=""),AND(BX15&gt;=BZ$33,BY15&gt;=BZ$37,BX15&lt;&gt;"",BR15=""),AND(CV15&gt;=DC$33,CW15&gt;=DC$37,CV15&lt;&gt;"",CU15=""),AND(DA15&gt;=DC$33,DB15&gt;=DC$37,DA15&lt;&gt;""),AND(EA15&gt;=EH$33,EB15&gt;=EH$37,EA15&lt;&gt;""),AND(EF15&gt;=EH$33,EG15&gt;=EH$37,EF15&lt;&gt;""),AND(FC15&gt;=FJ$33,FD15&gt;=FJ$37,FC15&lt;&gt;""),AND(FH15&gt;=FJ$33,FI15&gt;=FJ$37,FH15&lt;&gt;""),AND(GE15&gt;=GL$33,GF15&gt;=GL$37,GE15&lt;&gt;""),AND(GJ15&gt;=GL$33,GK15&gt;=GL$37,GJ15&lt;&gt;""),AND(HG15&gt;=HN$33,HH15&gt;=HN$37,HG15&lt;&gt;""),AND(HL15&gt;=HN$33,HM15&gt;=HN$37,HL15&lt;&gt;""),AND(II15&gt;=IP$33,IJ15&gt;=IP$37,II15&lt;&gt;""),AND(IN15&gt;=IP$33,IO15&gt;=IP$37,IN15&lt;&gt;""),AND(JK15&gt;=JR$33,JL15&gt;=JR$37,JK15&lt;&gt;""),AND(JP15&gt;=JR$33,JQ15&gt;=JR$37,JP15&lt;&gt;""),AND(KM15&gt;=KT$33,KN15&gt;=KT$37,KM15&lt;&gt;""),AND(KR15&gt;=KT$33,KS15&gt;=KT$37,KR15&lt;&gt;""),AND(LO15&gt;=LV$33,LP15&gt;=LV$37,LO15&lt;&gt;""),AND(LT15&gt;=LV$33,LU15&gt;=LV$37,LT15&lt;&gt;""),AND(MQ15&gt;=MX$33,MR15&gt;=MX$37,MQ15&lt;&gt;""),AND(MV15&gt;=MX$33,MW15&gt;=MX$37,MV15&lt;&gt;""),AND(NS15&gt;=NZ$33,NT15&gt;=NZ$37,NS15&lt;&gt;""),AND(NX15&gt;=NZ$33,NY15&gt;=NZ$37,NX15&lt;&gt;""),AND(OU15&gt;=PB$33,OV15&gt;=PB$37,OU15&lt;&gt;""),AND(OZ15&gt;=PB$33,PA15&gt;=PB$37,OZ15&lt;&gt;""),AND(PW15&gt;=QD$33,PX15&gt;=QD$37,PW15&lt;&gt;""),AND(QB15&gt;=QD$33,QC15&gt;=QD$37,QB15&lt;&gt;""),AND(QY15&gt;=RF$33,QZ15&gt;=RF$37,QY15&lt;&gt;""),AND(RD15&gt;=RF$33,RE15&gt;=RF$37,RD15&lt;&gt;""),AND(SA15&gt;=SH$33,SB15&gt;=SH$37,SA15&lt;&gt;""),AND(SF15&gt;=SH$33,SG15&gt;=SH$37,SF15&lt;&gt;""),AND(TC15&gt;=TJ$33,TD15&gt;=TJ$37,TC15&lt;&gt;""),AND(TI15&gt;=TJ$33,TJ15&gt;=TJ$37,TI15&lt;&gt;"")),"P","")</f>
        <v>P</v>
      </c>
      <c r="G15" s="3" t="str">
        <f>IF(OR(AND(AQ15&gt;=AW$37,AQ15&lt;&gt;"",AO15=""),AND(AV15&gt;=AW$37,AV15&lt;&gt;"",AO15=""),AND(BT15&gt;=BZ$37,BT15&lt;&gt;"",BR15=""),AND(BY15&gt;=BZ$37,BY15&lt;&gt;"",BR15=""),AND(CW15&gt;=DC$37,CW15&lt;&gt;"",CU15=""),AND(DB15&gt;=DC$37,DB15&lt;&gt;"",CU15=""),AND(EB15&gt;=EH$37,EB15&lt;&gt;""),AND(EG15&gt;=EH$37,EG15&lt;&gt;""),AND(FD15&gt;=FJ$37,FD15&lt;&gt;""),AND(FI15&gt;=FJ$37,FI15&lt;&gt;""),AND(GF15&gt;=GL$37,GF15&lt;&gt;""),AND(GK15&gt;=GL$37,GK15&lt;&gt;""),AND(HH15&gt;=HN$37,HH15&lt;&gt;""),AND(HM15&gt;=HN$37,HM15&lt;&gt;""),AND(IJ15&gt;=IP$37,IJ15&lt;&gt;""),AND(IO15&gt;=IP$37,IO15&lt;&gt;""),AND(JL15&gt;=JR$37,JL15&lt;&gt;""),AND(JQ15&gt;=JR$37,JQ15&lt;&gt;""),AND(KN15&gt;=KT$37,KN15&lt;&gt;""),AND(KS15&gt;=KT$37,KS15&lt;&gt;""),AND(LP15&gt;=LV$37,LP15&lt;&gt;""),AND(LU15&gt;=LV$37,LU15&lt;&gt;""),AND(MR15&gt;=MX$37,MR15&lt;&gt;""),AND(MW15&gt;=MX$37,MW15&lt;&gt;""),AND(NT15&gt;=NZ$37,NT15&lt;&gt;""),AND(NY15&gt;=NZ$37,NY15&lt;&gt;""),AND(OV15&gt;=PB$37,OV15&lt;&gt;""),AND(PA15&gt;=PB$37,PA15&lt;&gt;""),AND(PX15&gt;=QD$37,PX15&lt;&gt;""),AND(QC15&gt;=QD$37,QC15&lt;&gt;""),AND(QZ15&gt;=RF$37,QZ15&lt;&gt;""),AND(RE15&gt;=RF$37,RE15&lt;&gt;""),AND(SB15&gt;=SH$37,SB15&lt;&gt;""),AND(SG15&gt;=SH$37,SG15&lt;&gt;""),AND(TD15&gt;=TJ$37,TD15&lt;&gt;""),AND(TJ15&gt;=TJ$37,TJ15&lt;&gt;"")),"P","")</f>
        <v>P</v>
      </c>
      <c r="H15" s="36" t="str">
        <f>IF(AND(G15="P",F15=""),"No DD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Merit",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Excellence",IF(I15="P","Worlds Team",IF(F15="P","National Team","")))))</f>
        <v>Worlds Team</v>
      </c>
      <c r="I15" s="3" t="str">
        <f>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,AND(RB15&gt;=RF$34,RC15&gt;=RF$38,RB15&lt;&gt;""),AND(SD15&gt;=SH$34,SE15&gt;=SH$38,SD15&lt;&gt;""),AND(TF15&gt;=TJ$34,TG15&gt;=TJ$38,TF15&lt;&gt;"")),"P","")</f>
        <v>P</v>
      </c>
      <c r="J15" s="8">
        <f>IF(COUNT(AQ15,BT15,CW15)&gt;0,LARGE((AQ15,BT15,CW15),1),0)</f>
        <v>53.1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50.75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25.2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50.6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18.149999999999999</v>
      </c>
      <c r="V15" s="19">
        <v>7.25</v>
      </c>
      <c r="W15" s="19">
        <v>0.1</v>
      </c>
      <c r="X15" s="19">
        <v>0.15</v>
      </c>
      <c r="Y15" s="19">
        <v>18.450000000000003</v>
      </c>
      <c r="Z15" s="19">
        <v>7.25</v>
      </c>
      <c r="AA15" s="19">
        <v>0.4</v>
      </c>
      <c r="AB15" s="19">
        <v>0</v>
      </c>
      <c r="AC15" s="19">
        <v>18.100000000000001</v>
      </c>
      <c r="AD15" s="19">
        <v>3.95</v>
      </c>
      <c r="AE15" s="19">
        <v>0</v>
      </c>
      <c r="AF15" s="19">
        <v>0</v>
      </c>
      <c r="AG15" s="19">
        <v>9.3000000000000007</v>
      </c>
      <c r="AH15" s="19">
        <v>3.4</v>
      </c>
      <c r="AI15" s="19">
        <v>0.3</v>
      </c>
      <c r="AJ15" s="19">
        <v>0</v>
      </c>
      <c r="AK15" s="19">
        <v>9</v>
      </c>
      <c r="AL15" s="19">
        <v>3.65</v>
      </c>
      <c r="AM15" s="19">
        <v>0.5</v>
      </c>
      <c r="AN15" s="19">
        <v>0</v>
      </c>
      <c r="AO15" s="27" t="s">
        <v>53</v>
      </c>
      <c r="AP15" s="40">
        <f>IF(SUM(V15,Z15)&gt;0,SUM(V15,Z15),"")</f>
        <v>14.5</v>
      </c>
      <c r="AQ15" s="40">
        <f>IF(SUM(U15:V15,X15:Z15,AB15)-W15-AA15&gt;0,SUM(U15:V15,X15:Z15,AB15)-W15-AA15,"")</f>
        <v>50.75</v>
      </c>
      <c r="AR15" s="40">
        <f>IF(SUM(AC15:AD15,AF15)-AE15&gt;0,SUM(AC15:AD15,AF15)-AE15,"")</f>
        <v>22.05</v>
      </c>
      <c r="AS15" s="40">
        <f>IF(SUM(V15,Z15,AD15)&gt;0,SUM(V15,Z15,AD15),"")</f>
        <v>18.45</v>
      </c>
      <c r="AT15" s="40">
        <f>IF(SUM(AQ15,AR15)&gt;0,SUM(AQ15,AR15),"")</f>
        <v>72.8</v>
      </c>
      <c r="AU15" s="40">
        <f>IF(SUM(AH15,AL15)&gt;0,SUM(AH15,AL15),"")</f>
        <v>7.05</v>
      </c>
      <c r="AV15" s="40">
        <f>IF(SUM(AG15:AH15,AJ15:AL15,AN15)-SUM(AI15,AM15)&gt;0,SUM(AG15:AH15,AJ15:AL15,AN15)-SUM(AI15,AM15),"")</f>
        <v>24.55</v>
      </c>
      <c r="AW15" s="40">
        <f>IF(SUM(AQ15,AR15,AV15)&gt;0,SUM(AQ15,AR15,AV15),"")</f>
        <v>97.35</v>
      </c>
      <c r="AX15" s="18">
        <v>16.3</v>
      </c>
      <c r="AY15" s="18">
        <v>2.9</v>
      </c>
      <c r="AZ15" s="18">
        <v>2</v>
      </c>
      <c r="BA15" s="18">
        <v>0</v>
      </c>
      <c r="BB15" s="18">
        <v>18.399999999999999</v>
      </c>
      <c r="BC15" s="18">
        <v>8.1</v>
      </c>
      <c r="BD15" s="18">
        <v>0</v>
      </c>
      <c r="BE15" s="18">
        <v>0.3</v>
      </c>
      <c r="BF15" s="18">
        <v>18.399999999999999</v>
      </c>
      <c r="BG15" s="18">
        <v>6</v>
      </c>
      <c r="BH15" s="18">
        <v>0.6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11</v>
      </c>
      <c r="BT15" s="11">
        <f>IF(SUM(AX15:AY15,BA15:BC15,BE15)-AZ15-BD15&gt;0,SUM(AX15:AY15,BA15:BC15,BE15)-AZ15-BD15,"")</f>
        <v>43.999999999999993</v>
      </c>
      <c r="BU15" s="11">
        <f>IF(SUM(BF15:BG15,BI15)-BH15&gt;0,SUM(BF15:BG15,BI15)-BH15,"")</f>
        <v>23.799999999999997</v>
      </c>
      <c r="BV15" s="11">
        <f>IF(SUM(AY15,BC15,BG15)&gt;0,SUM(AY15,BC15,BG15),"")</f>
        <v>17</v>
      </c>
      <c r="BW15" s="11">
        <f>IF(SUM(BT15,BU15)&gt;0,SUM(BT15,BU15),"")</f>
        <v>67.799999999999983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67.799999999999983</v>
      </c>
      <c r="CA15" s="19">
        <v>18.899999999999999</v>
      </c>
      <c r="CB15" s="19">
        <v>7.7</v>
      </c>
      <c r="CC15" s="19">
        <v>0</v>
      </c>
      <c r="CD15" s="19">
        <v>0.3</v>
      </c>
      <c r="CE15" s="19">
        <v>19</v>
      </c>
      <c r="CF15" s="19">
        <v>7.2</v>
      </c>
      <c r="CG15" s="19">
        <v>0</v>
      </c>
      <c r="CH15" s="19">
        <v>0</v>
      </c>
      <c r="CI15" s="19">
        <v>18.600000000000001</v>
      </c>
      <c r="CJ15" s="19">
        <v>7.2</v>
      </c>
      <c r="CK15" s="19">
        <v>0.6</v>
      </c>
      <c r="CL15" s="19">
        <v>0</v>
      </c>
      <c r="CM15" s="19">
        <v>18.5</v>
      </c>
      <c r="CN15" s="19">
        <v>6.9</v>
      </c>
      <c r="CO15" s="19">
        <v>0.2</v>
      </c>
      <c r="CP15" s="19">
        <v>0</v>
      </c>
      <c r="CQ15" s="19">
        <v>18.399999999999999</v>
      </c>
      <c r="CR15" s="19">
        <v>7.2</v>
      </c>
      <c r="CS15" s="19">
        <v>0.2</v>
      </c>
      <c r="CT15" s="19">
        <v>0</v>
      </c>
      <c r="CU15" s="27"/>
      <c r="CV15" s="40">
        <f>IF(SUM(CB15,CF15)&gt;0,SUM(CB15,CF15),"")</f>
        <v>14.9</v>
      </c>
      <c r="CW15" s="40">
        <f>IF(SUM(CA15:CB15,CD15:CF15,CH15)-CC15-CG15&gt;0,SUM(CA15:CB15,CD15:CF15,CH15)-CC15-CG15,"")</f>
        <v>53.1</v>
      </c>
      <c r="CX15" s="40">
        <f>IF(SUM(CI15:CJ15,CL15)-CK15&gt;0,SUM(CI15:CJ15,CL15)-CK15,"")</f>
        <v>25.2</v>
      </c>
      <c r="CY15" s="40">
        <f>IF(SUM(CB15,CF15,CJ15)&gt;0,SUM(CB15,CF15,CJ15),"")</f>
        <v>22.1</v>
      </c>
      <c r="CZ15" s="40">
        <f>IF(SUM(CW15,CX15)&gt;0,SUM(CW15,CX15),"")</f>
        <v>78.3</v>
      </c>
      <c r="DA15" s="40">
        <f>IF(SUM(CN15,CR15)&gt;0,SUM(CN15,CR15),"")</f>
        <v>14.100000000000001</v>
      </c>
      <c r="DB15" s="40">
        <f>IF(SUM(CM15:CN15,CP15:CR15,CT15)-SUM(CO15,CS15)&gt;0,SUM(CM15:CN15,CP15:CR15,CT15)-SUM(CO15,CS15),"")</f>
        <v>50.6</v>
      </c>
      <c r="DC15" s="40">
        <f>IF(SUM(CW15,CX15,DB15)&gt;0,SUM(CW15,CX15,DB15),"")</f>
        <v>128.9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17.600000000000001</v>
      </c>
      <c r="TL15" s="26">
        <f>IF($CU15="P",CB15,(CB15+AY15)/2)</f>
        <v>5.3</v>
      </c>
      <c r="TM15" s="26">
        <f>IF($CU15="P",CC15,(CC15+AZ15)/2)</f>
        <v>1</v>
      </c>
      <c r="TN15" s="26">
        <f>IF($CU15="P",CD15,(CD15+BA15)/2)</f>
        <v>0.15</v>
      </c>
      <c r="TO15" s="26">
        <f>IF($CU15="P",CE15,(CE15+BB15)/2)</f>
        <v>18.7</v>
      </c>
      <c r="TP15" s="26">
        <f>IF($CU15="P",CF15,(CF15+BC15)/2)</f>
        <v>7.65</v>
      </c>
      <c r="TQ15" s="26">
        <f>IF($CU15="P",CG15,(CG15+BD15)/2)</f>
        <v>0</v>
      </c>
      <c r="TR15" s="26">
        <f>IF($CU15="P",CH15,(CH15+BE15)/2)</f>
        <v>0.15</v>
      </c>
      <c r="TS15" s="26">
        <f>IF($CU15="P",CI15,(CI15+BF15)/2)</f>
        <v>18.5</v>
      </c>
      <c r="TT15" s="26">
        <f>IF($CU15="P",CJ15,(CJ15+BG15)/2)</f>
        <v>6.6</v>
      </c>
      <c r="TU15" s="26">
        <f>IF($CU15="P",CK15,(CK15+BH15)/2)</f>
        <v>0.6</v>
      </c>
      <c r="TV15" s="26">
        <f>IF($CU15="P",CL15,(CL15+BI15)/2)</f>
        <v>0</v>
      </c>
      <c r="TW15" s="26">
        <f>IF($CU15="P",CM15,(CM15+BJ15)/2)</f>
        <v>9.25</v>
      </c>
      <c r="TX15" s="26">
        <f>IF($CU15="P",CN15,(CN15+BK15)/2)</f>
        <v>3.45</v>
      </c>
      <c r="TY15" s="26">
        <f>IF($CU15="P",CO15,(CO15+BL15)/2)</f>
        <v>0.1</v>
      </c>
      <c r="TZ15" s="26">
        <f>IF($CU15="P",CP15,(CP15+BM15)/2)</f>
        <v>0</v>
      </c>
      <c r="UA15" s="26">
        <f>IF($CU15="P",CQ15,(CQ15+BN15)/2)</f>
        <v>9.1999999999999993</v>
      </c>
      <c r="UB15" s="26">
        <f>IF($CU15="P",CR15,(CR15+BO15)/2)</f>
        <v>3.6</v>
      </c>
      <c r="UC15" s="26">
        <f>IF($CU15="P",CS15,(CS15+BP15)/2)</f>
        <v>0.1</v>
      </c>
      <c r="UD15" s="26">
        <f>IF($CU15="P",CT15,(CT15+BQ15)/2)</f>
        <v>0</v>
      </c>
      <c r="UE15" s="28" t="s">
        <v>53</v>
      </c>
      <c r="UF15" s="11">
        <f>IF(SUM(TL15,TP15)&gt;0,SUM(TL15,TP15),"")</f>
        <v>12.95</v>
      </c>
      <c r="UG15" s="11">
        <f>IF(SUM(TK15:TL15,TN15:TP15,TR15)-TM15-TQ15&gt;0,SUM(TK15:TL15,TN15:TP15,TR15)-TM15-TQ15,"")</f>
        <v>48.55</v>
      </c>
      <c r="UH15" s="11">
        <f>IF(SUM(TS15:TT15,TV15)-TU15&gt;0,SUM(TS15:TT15,TV15)-TU15,"")</f>
        <v>24.5</v>
      </c>
      <c r="UI15" s="11">
        <f>IF(SUM(TL15,TP15,TT15)&gt;0,SUM(TL15,TP15,TT15),"")</f>
        <v>19.549999999999997</v>
      </c>
      <c r="UJ15" s="11">
        <f>IF(SUM(UG15,UH15)&gt;0,SUM(UG15,UH15),"")</f>
        <v>73.05</v>
      </c>
      <c r="UK15" s="11">
        <f>IF(SUM(TX15,UB15)&gt;0,SUM(TX15,UB15),"")</f>
        <v>7.0500000000000007</v>
      </c>
      <c r="UL15" s="11">
        <f>IF(SUM(TW15:TX15,TZ15:UB15,UD15)-SUM(TY15,UC15)&gt;0,SUM(TW15:TX15,TZ15:UB15,UD15)-SUM(TY15,UC15),"")</f>
        <v>25.3</v>
      </c>
      <c r="UM15" s="11">
        <f>IF(SUM(UG15,UH15,UL15)&gt;0,SUM(UG15,UH15,UL15),"")</f>
        <v>98.35</v>
      </c>
    </row>
    <row r="16" spans="1:559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159</v>
      </c>
      <c r="C16" s="4" t="s">
        <v>7</v>
      </c>
      <c r="D16" s="4">
        <v>2006</v>
      </c>
      <c r="E16" s="9">
        <f>SUM(J16:R16)+SUM(J16:O16)*0.0000001+SUM(J16)*0.0000000000001</f>
        <v>179.20001292000518</v>
      </c>
      <c r="F16" s="3" t="str">
        <f>IF(OR(AND(AP16&gt;=AW$33,AQ16&gt;=AW$37,AP16&lt;&gt;"",AO16=""),AND(AU16&gt;=AW$33,AV16&gt;=AW$37,AU16&lt;&gt;"",AO16=""),AND(BS16&gt;=BZ$33,BT16&gt;=BZ$37,BS16&lt;&gt;"",BR16=""),AND(BX16&gt;=BZ$33,BY16&gt;=BZ$37,BX16&lt;&gt;"",BR16=""),AND(CV16&gt;=DC$33,CW16&gt;=DC$37,CV16&lt;&gt;"",CU16=""),AND(DA16&gt;=DC$33,DB16&gt;=DC$37,DA16&lt;&gt;""),AND(EA16&gt;=EH$33,EB16&gt;=EH$37,EA16&lt;&gt;""),AND(EF16&gt;=EH$33,EG16&gt;=EH$37,EF16&lt;&gt;""),AND(FC16&gt;=FJ$33,FD16&gt;=FJ$37,FC16&lt;&gt;""),AND(FH16&gt;=FJ$33,FI16&gt;=FJ$37,FH16&lt;&gt;""),AND(GE16&gt;=GL$33,GF16&gt;=GL$37,GE16&lt;&gt;""),AND(GJ16&gt;=GL$33,GK16&gt;=GL$37,GJ16&lt;&gt;""),AND(HG16&gt;=HN$33,HH16&gt;=HN$37,HG16&lt;&gt;""),AND(HL16&gt;=HN$33,HM16&gt;=HN$37,HL16&lt;&gt;""),AND(II16&gt;=IP$33,IJ16&gt;=IP$37,II16&lt;&gt;""),AND(IN16&gt;=IP$33,IO16&gt;=IP$37,IN16&lt;&gt;""),AND(JK16&gt;=JR$33,JL16&gt;=JR$37,JK16&lt;&gt;""),AND(JP16&gt;=JR$33,JQ16&gt;=JR$37,JP16&lt;&gt;""),AND(KM16&gt;=KT$33,KN16&gt;=KT$37,KM16&lt;&gt;""),AND(KR16&gt;=KT$33,KS16&gt;=KT$37,KR16&lt;&gt;""),AND(LO16&gt;=LV$33,LP16&gt;=LV$37,LO16&lt;&gt;""),AND(LT16&gt;=LV$33,LU16&gt;=LV$37,LT16&lt;&gt;""),AND(MQ16&gt;=MX$33,MR16&gt;=MX$37,MQ16&lt;&gt;""),AND(MV16&gt;=MX$33,MW16&gt;=MX$37,MV16&lt;&gt;""),AND(NS16&gt;=NZ$33,NT16&gt;=NZ$37,NS16&lt;&gt;""),AND(NX16&gt;=NZ$33,NY16&gt;=NZ$37,NX16&lt;&gt;""),AND(OU16&gt;=PB$33,OV16&gt;=PB$37,OU16&lt;&gt;""),AND(OZ16&gt;=PB$33,PA16&gt;=PB$37,OZ16&lt;&gt;""),AND(PW16&gt;=QD$33,PX16&gt;=QD$37,PW16&lt;&gt;""),AND(QB16&gt;=QD$33,QC16&gt;=QD$37,QB16&lt;&gt;""),AND(QY16&gt;=RF$33,QZ16&gt;=RF$37,QY16&lt;&gt;""),AND(RD16&gt;=RF$33,RE16&gt;=RF$37,RD16&lt;&gt;""),AND(SA16&gt;=SH$33,SB16&gt;=SH$37,SA16&lt;&gt;""),AND(SF16&gt;=SH$33,SG16&gt;=SH$37,SF16&lt;&gt;""),AND(TC16&gt;=TJ$33,TD16&gt;=TJ$37,TC16&lt;&gt;""),AND(TI16&gt;=TJ$33,TJ16&gt;=TJ$37,TI16&lt;&gt;"")),"P","")</f>
        <v>P</v>
      </c>
      <c r="G16" s="3" t="str">
        <f>IF(OR(AND(AQ16&gt;=AW$37,AQ16&lt;&gt;"",AO16=""),AND(AV16&gt;=AW$37,AV16&lt;&gt;"",AO16=""),AND(BT16&gt;=BZ$37,BT16&lt;&gt;"",BR16=""),AND(BY16&gt;=BZ$37,BY16&lt;&gt;"",BR16=""),AND(CW16&gt;=DC$37,CW16&lt;&gt;"",CU16=""),AND(DB16&gt;=DC$37,DB16&lt;&gt;"",CU16=""),AND(EB16&gt;=EH$37,EB16&lt;&gt;""),AND(EG16&gt;=EH$37,EG16&lt;&gt;""),AND(FD16&gt;=FJ$37,FD16&lt;&gt;""),AND(FI16&gt;=FJ$37,FI16&lt;&gt;""),AND(GF16&gt;=GL$37,GF16&lt;&gt;""),AND(GK16&gt;=GL$37,GK16&lt;&gt;""),AND(HH16&gt;=HN$37,HH16&lt;&gt;""),AND(HM16&gt;=HN$37,HM16&lt;&gt;""),AND(IJ16&gt;=IP$37,IJ16&lt;&gt;""),AND(IO16&gt;=IP$37,IO16&lt;&gt;""),AND(JL16&gt;=JR$37,JL16&lt;&gt;""),AND(JQ16&gt;=JR$37,JQ16&lt;&gt;""),AND(KN16&gt;=KT$37,KN16&lt;&gt;""),AND(KS16&gt;=KT$37,KS16&lt;&gt;""),AND(LP16&gt;=LV$37,LP16&lt;&gt;""),AND(LU16&gt;=LV$37,LU16&lt;&gt;""),AND(MR16&gt;=MX$37,MR16&lt;&gt;""),AND(MW16&gt;=MX$37,MW16&lt;&gt;""),AND(NT16&gt;=NZ$37,NT16&lt;&gt;""),AND(NY16&gt;=NZ$37,NY16&lt;&gt;""),AND(OV16&gt;=PB$37,OV16&lt;&gt;""),AND(PA16&gt;=PB$37,PA16&lt;&gt;""),AND(PX16&gt;=QD$37,PX16&lt;&gt;""),AND(QC16&gt;=QD$37,QC16&lt;&gt;""),AND(QZ16&gt;=RF$37,QZ16&lt;&gt;""),AND(RE16&gt;=RF$37,RE16&lt;&gt;""),AND(SB16&gt;=SH$37,SB16&lt;&gt;""),AND(SG16&gt;=SH$37,SG16&lt;&gt;""),AND(TD16&gt;=TJ$37,TD16&lt;&gt;""),AND(TJ16&gt;=TJ$37,TJ16&lt;&gt;"")),"P","")</f>
        <v>P</v>
      </c>
      <c r="H16" s="36" t="str">
        <f>IF(AND(G16="P",F16=""),"No DD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Merit",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Excellence",IF(I16="P","Worlds Team",IF(F16="P","National Team","")))))</f>
        <v>Worlds Team</v>
      </c>
      <c r="I16" s="3" t="str">
        <f>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,AND(RB16&gt;=RF$34,RC16&gt;=RF$38,RB16&lt;&gt;""),AND(SD16&gt;=SH$34,SE16&gt;=SH$38,SD16&lt;&gt;""),AND(TF16&gt;=TJ$34,TG16&gt;=TJ$38,TF16&lt;&gt;"")),"P","")</f>
        <v>P</v>
      </c>
      <c r="J16" s="8">
        <f>IF(COUNT(AQ16,BT16,CW16)&gt;0,LARGE((AQ16,BT16,CW16),1),0)</f>
        <v>52.099999999999994</v>
      </c>
      <c r="K16" s="8" t="str">
        <f>IF(J16=0,"",IF(J16=CW16,$CA$1,IF(J16=BT16,$AX$1,IF(J16=AQ16,$U$1,""))))</f>
        <v>2024 3rd Domestic Trial</v>
      </c>
      <c r="L16" s="8">
        <f>IF(COUNT(AQ16,BT16,CW16)&gt;1,LARGE((AQ16,BT16,CW16),2),0)</f>
        <v>51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26.1</v>
      </c>
      <c r="O16" s="8" t="str">
        <f>IF(N16=0,"",IF(N16=CX16,$CA$1,IF(N16=BU16,$AX$1,IF(N16=AR16,$U$1,""))))</f>
        <v>2024 3rd Domestic Trial</v>
      </c>
      <c r="P16" s="8">
        <f>IF(MAX(AV16,BY16,DB16)&gt;0,MAX(AV16,BY16,DB16),0)</f>
        <v>46.699999999999996</v>
      </c>
      <c r="Q16" s="8" t="str">
        <f>IF(P16=0,"",IF(P16=DB16,$CA$1,IF(P16=BY16,$AX$1,IF(P16=AV16,$U$1,""))))</f>
        <v>2024 3rd Domestic Trial</v>
      </c>
      <c r="R16" s="8">
        <f>IF(MAX(DD16:DF16)&gt;0,MAX(DD16:DF16),"")</f>
        <v>3.3000000000000043</v>
      </c>
      <c r="S16" s="11" t="str">
        <f>IF(R16="","",IF(R16=DD16,"("&amp;DD$2&amp;")",IF(R16=DE16,"("&amp;DE$2&amp;")",IF(R16=DF16,"("&amp;DF$2&amp;")"))))</f>
        <v>(Final)</v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>2024 Coimbra Gym Fest (July 7)</v>
      </c>
      <c r="U16" s="19">
        <v>18.7</v>
      </c>
      <c r="V16" s="19">
        <v>7.6</v>
      </c>
      <c r="W16" s="19">
        <v>0.6</v>
      </c>
      <c r="X16" s="19">
        <v>0</v>
      </c>
      <c r="Y16" s="19">
        <v>18.5</v>
      </c>
      <c r="Z16" s="19">
        <v>7.6</v>
      </c>
      <c r="AA16" s="19">
        <v>0.8</v>
      </c>
      <c r="AB16" s="19">
        <v>0</v>
      </c>
      <c r="AC16" s="19">
        <v>16.399999999999999</v>
      </c>
      <c r="AD16" s="19">
        <v>7.3</v>
      </c>
      <c r="AE16" s="19">
        <v>0.8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15.2</v>
      </c>
      <c r="AQ16" s="40">
        <f>IF(SUM(U16:V16,X16:Z16,AB16)-W16-AA16&gt;0,SUM(U16:V16,X16:Z16,AB16)-W16-AA16,"")</f>
        <v>51</v>
      </c>
      <c r="AR16" s="40">
        <f>IF(SUM(AC16:AD16,AF16)-AE16&gt;0,SUM(AC16:AD16,AF16)-AE16,"")</f>
        <v>22.9</v>
      </c>
      <c r="AS16" s="40">
        <f>IF(SUM(V16,Z16,AD16)&gt;0,SUM(V16,Z16,AD16),"")</f>
        <v>22.5</v>
      </c>
      <c r="AT16" s="40">
        <f>IF(SUM(AQ16,AR16)&gt;0,SUM(AQ16,AR16),"")</f>
        <v>73.900000000000006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73.900000000000006</v>
      </c>
      <c r="AX16" s="18">
        <v>18.8</v>
      </c>
      <c r="AY16" s="18">
        <v>7.6</v>
      </c>
      <c r="AZ16" s="18">
        <v>0.6</v>
      </c>
      <c r="BA16" s="18">
        <v>0</v>
      </c>
      <c r="BB16" s="18">
        <v>18.2</v>
      </c>
      <c r="BC16" s="18">
        <v>3.2</v>
      </c>
      <c r="BD16" s="18">
        <v>1.6</v>
      </c>
      <c r="BE16" s="18">
        <v>0</v>
      </c>
      <c r="BF16" s="18">
        <v>16.600000000000001</v>
      </c>
      <c r="BG16" s="18">
        <v>7.3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10.8</v>
      </c>
      <c r="BT16" s="11">
        <f>IF(SUM(AX16:AY16,BA16:BC16,BE16)-AZ16-BD16&gt;0,SUM(AX16:AY16,BA16:BC16,BE16)-AZ16-BD16,"")</f>
        <v>45.599999999999994</v>
      </c>
      <c r="BU16" s="11">
        <f>IF(SUM(BF16:BG16,BI16)-BH16&gt;0,SUM(BF16:BG16,BI16)-BH16,"")</f>
        <v>23.700000000000003</v>
      </c>
      <c r="BV16" s="11">
        <f>IF(SUM(AY16,BC16,BG16)&gt;0,SUM(AY16,BC16,BG16),"")</f>
        <v>18.100000000000001</v>
      </c>
      <c r="BW16" s="11">
        <f>IF(SUM(BT16,BU16)&gt;0,SUM(BT16,BU16),"")</f>
        <v>69.3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69.3</v>
      </c>
      <c r="CA16" s="19">
        <v>19</v>
      </c>
      <c r="CB16" s="19">
        <v>8.4</v>
      </c>
      <c r="CC16" s="19">
        <v>0</v>
      </c>
      <c r="CD16" s="19">
        <v>0</v>
      </c>
      <c r="CE16" s="19">
        <v>18.7</v>
      </c>
      <c r="CF16" s="19">
        <v>6</v>
      </c>
      <c r="CG16" s="19">
        <v>0</v>
      </c>
      <c r="CH16" s="19">
        <v>0</v>
      </c>
      <c r="CI16" s="19">
        <v>18.8</v>
      </c>
      <c r="CJ16" s="19">
        <v>7.3</v>
      </c>
      <c r="CK16" s="19">
        <v>0</v>
      </c>
      <c r="CL16" s="19">
        <v>0</v>
      </c>
      <c r="CM16" s="19">
        <v>17.2</v>
      </c>
      <c r="CN16" s="19">
        <v>4</v>
      </c>
      <c r="CO16" s="19">
        <v>0</v>
      </c>
      <c r="CP16" s="19">
        <v>0</v>
      </c>
      <c r="CQ16" s="19">
        <v>18.2</v>
      </c>
      <c r="CR16" s="19">
        <v>7.3</v>
      </c>
      <c r="CS16" s="19">
        <v>0</v>
      </c>
      <c r="CT16" s="19">
        <v>0</v>
      </c>
      <c r="CU16" s="27"/>
      <c r="CV16" s="40">
        <f>IF(SUM(CB16,CF16)&gt;0,SUM(CB16,CF16),"")</f>
        <v>14.4</v>
      </c>
      <c r="CW16" s="40">
        <f>IF(SUM(CA16:CB16,CD16:CF16,CH16)-CC16-CG16&gt;0,SUM(CA16:CB16,CD16:CF16,CH16)-CC16-CG16,"")</f>
        <v>52.099999999999994</v>
      </c>
      <c r="CX16" s="40">
        <f>IF(SUM(CI16:CJ16,CL16)-CK16&gt;0,SUM(CI16:CJ16,CL16)-CK16,"")</f>
        <v>26.1</v>
      </c>
      <c r="CY16" s="40">
        <f>IF(SUM(CB16,CF16,CJ16)&gt;0,SUM(CB16,CF16,CJ16),"")</f>
        <v>21.7</v>
      </c>
      <c r="CZ16" s="40">
        <f>IF(SUM(CW16,CX16)&gt;0,SUM(CW16,CX16),"")</f>
        <v>78.199999999999989</v>
      </c>
      <c r="DA16" s="40">
        <f>IF(SUM(CN16,CR16)&gt;0,SUM(CN16,CR16),"")</f>
        <v>11.3</v>
      </c>
      <c r="DB16" s="40">
        <f>IF(SUM(CM16:CN16,CP16:CR16,CT16)-SUM(CO16,CS16)&gt;0,SUM(CM16:CN16,CP16:CR16,CT16)-SUM(CO16,CS16),"")</f>
        <v>46.699999999999996</v>
      </c>
      <c r="DC16" s="40">
        <f>IF(SUM(CW16,CX16,DB16)&gt;0,SUM(CW16,CX16,DB16),"")</f>
        <v>124.89999999999998</v>
      </c>
      <c r="DD16" s="51">
        <f>IF(MAX(EB16,FD16,GF16,HH16,IJ16,JL16,KN16,LP16,MR16,NT16,OV16,PX16,QZ16,SB16,TD16)-IF(L16="",0,L16)&gt;0.001,MAX(EB16,FD16,GF16,HH16,IJ16,JL16,KN16,LP16,MR16,NT16,OV16,PX16,QZ16,SB16,TD16)-IF(L16="",0,L16),"")</f>
        <v>1.6000000000000085</v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>
        <f>IF(MAX(EG16,FI16,GK16,HM16,IO16,JQ16,KS16,LU16,MW16,NY16,PA16,QC16,RE16,SG16,TI16)-IF(P16="",0,P16)&gt;0.001,MAX(EG16,FI16,GK16,HM16,IO16,JQ16,KS16,LU16,MW16,NY16,PA16,QC16,RE16,SG16,TI16)-IF(P16="",0,P16),"")</f>
        <v>3.3000000000000043</v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>
        <v>19</v>
      </c>
      <c r="FL16" s="17">
        <v>8.4</v>
      </c>
      <c r="FM16" s="17">
        <v>0</v>
      </c>
      <c r="FN16" s="17">
        <v>0</v>
      </c>
      <c r="FO16" s="17">
        <v>18.3</v>
      </c>
      <c r="FP16" s="17">
        <v>7.7</v>
      </c>
      <c r="FQ16" s="17">
        <v>0.8</v>
      </c>
      <c r="FR16" s="17">
        <v>0</v>
      </c>
      <c r="FS16" s="17"/>
      <c r="FT16" s="17"/>
      <c r="FU16" s="17"/>
      <c r="FV16" s="17"/>
      <c r="FW16" s="17">
        <v>18.899999999999999</v>
      </c>
      <c r="FX16" s="17">
        <v>8.4</v>
      </c>
      <c r="FY16" s="17">
        <v>0.6</v>
      </c>
      <c r="FZ16" s="17">
        <v>0</v>
      </c>
      <c r="GA16" s="17">
        <v>16.399999999999999</v>
      </c>
      <c r="GB16" s="17">
        <v>7.7</v>
      </c>
      <c r="GC16" s="17">
        <v>0.8</v>
      </c>
      <c r="GD16" s="17">
        <v>0</v>
      </c>
      <c r="GE16" s="40">
        <f>IF(SUM(FL16,FP16)&gt;0,SUM(FL16,FP16),"")</f>
        <v>16.100000000000001</v>
      </c>
      <c r="GF16" s="40">
        <f>IF(SUM(FK16:FL16,FN16:FP16,FR16)-FM16-FQ16&gt;0,SUM(FK16:FL16,FN16:FP16,FR16)-FM16-FQ16,"")</f>
        <v>52.600000000000009</v>
      </c>
      <c r="GG16" s="40" t="str">
        <f>IF(SUM(FS16:FT16,FV16)-FU16&gt;0,SUM(FS16:FT16,FV16)-FU16,"")</f>
        <v/>
      </c>
      <c r="GH16" s="40">
        <f>IF(SUM(FL16,FP16,FT16)&gt;0,SUM(FL16,FP16,FT16),"")</f>
        <v>16.100000000000001</v>
      </c>
      <c r="GI16" s="40">
        <f>IF(SUM(GF16,GG16)&gt;0,SUM(GF16,GG16),"")</f>
        <v>52.600000000000009</v>
      </c>
      <c r="GJ16" s="40">
        <f>IF(SUM(FX16,GB16)&gt;0,SUM(FX16,GB16),"")</f>
        <v>16.100000000000001</v>
      </c>
      <c r="GK16" s="40">
        <f>IF(SUM(FW16:FX16,FZ16:GB16,GD16)-SUM(FY16,GC16)&gt;0,SUM(FW16:FX16,FZ16:GB16,GD16)-SUM(FY16,GC16),"")</f>
        <v>50</v>
      </c>
      <c r="GL16" s="40">
        <f>IF(SUM(GF16,GG16,GK16)&gt;0,SUM(GF16,GG16,GK16),"")</f>
        <v>102.60000000000001</v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18.899999999999999</v>
      </c>
      <c r="TL16" s="26">
        <f>IF($CU16="P",CB16,(CB16+AY16)/2)</f>
        <v>8</v>
      </c>
      <c r="TM16" s="26">
        <f>IF($CU16="P",CC16,(CC16+AZ16)/2)</f>
        <v>0.3</v>
      </c>
      <c r="TN16" s="26">
        <f>IF($CU16="P",CD16,(CD16+BA16)/2)</f>
        <v>0</v>
      </c>
      <c r="TO16" s="26">
        <f>IF($CU16="P",CE16,(CE16+BB16)/2)</f>
        <v>18.45</v>
      </c>
      <c r="TP16" s="26">
        <f>IF($CU16="P",CF16,(CF16+BC16)/2)</f>
        <v>4.5999999999999996</v>
      </c>
      <c r="TQ16" s="26">
        <f>IF($CU16="P",CG16,(CG16+BD16)/2)</f>
        <v>0.8</v>
      </c>
      <c r="TR16" s="26">
        <f>IF($CU16="P",CH16,(CH16+BE16)/2)</f>
        <v>0</v>
      </c>
      <c r="TS16" s="26">
        <f>IF($CU16="P",CI16,(CI16+BF16)/2)</f>
        <v>17.700000000000003</v>
      </c>
      <c r="TT16" s="26">
        <f>IF($CU16="P",CJ16,(CJ16+BG16)/2)</f>
        <v>7.3</v>
      </c>
      <c r="TU16" s="26">
        <f>IF($CU16="P",CK16,(CK16+BH16)/2)</f>
        <v>0.1</v>
      </c>
      <c r="TV16" s="26">
        <f>IF($CU16="P",CL16,(CL16+BI16)/2)</f>
        <v>0</v>
      </c>
      <c r="TW16" s="26">
        <f>IF($CU16="P",CM16,(CM16+BJ16)/2)</f>
        <v>8.6</v>
      </c>
      <c r="TX16" s="26">
        <f>IF($CU16="P",CN16,(CN16+BK16)/2)</f>
        <v>2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9.1</v>
      </c>
      <c r="UB16" s="26">
        <f>IF($CU16="P",CR16,(CR16+BO16)/2)</f>
        <v>3.65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>
        <f>IF(SUM(TL16,TP16)&gt;0,SUM(TL16,TP16),"")</f>
        <v>12.6</v>
      </c>
      <c r="UG16" s="11">
        <f>IF(SUM(TK16:TL16,TN16:TP16,TR16)-TM16-TQ16&gt;0,SUM(TK16:TL16,TN16:TP16,TR16)-TM16-TQ16,"")</f>
        <v>48.85</v>
      </c>
      <c r="UH16" s="11">
        <f>IF(SUM(TS16:TT16,TV16)-TU16&gt;0,SUM(TS16:TT16,TV16)-TU16,"")</f>
        <v>24.900000000000002</v>
      </c>
      <c r="UI16" s="11">
        <f>IF(SUM(TL16,TP16,TT16)&gt;0,SUM(TL16,TP16,TT16),"")</f>
        <v>19.899999999999999</v>
      </c>
      <c r="UJ16" s="11">
        <f>IF(SUM(UG16,UH16)&gt;0,SUM(UG16,UH16),"")</f>
        <v>73.75</v>
      </c>
      <c r="UK16" s="11">
        <f>IF(SUM(TX16,UB16)&gt;0,SUM(TX16,UB16),"")</f>
        <v>5.65</v>
      </c>
      <c r="UL16" s="11">
        <f>IF(SUM(TW16:TX16,TZ16:UB16,UD16)-SUM(TY16,UC16)&gt;0,SUM(TW16:TX16,TZ16:UB16,UD16)-SUM(TY16,UC16),"")</f>
        <v>23.349999999999998</v>
      </c>
      <c r="UM16" s="11">
        <f>IF(SUM(UG16,UH16,UL16)&gt;0,SUM(UG16,UH16,UL16),"")</f>
        <v>97.1</v>
      </c>
    </row>
    <row r="17" spans="1:559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5" t="s">
        <v>177</v>
      </c>
      <c r="C17" s="4" t="s">
        <v>149</v>
      </c>
      <c r="D17" s="4">
        <v>2005</v>
      </c>
      <c r="E17" s="9">
        <f>SUM(J17:R17)+SUM(J17:O17)*0.0000001+SUM(J17)*0.0000000000001</f>
        <v>178.80001284000528</v>
      </c>
      <c r="F17" s="3" t="str">
        <f>IF(OR(AND(AP17&gt;=AW$33,AQ17&gt;=AW$37,AP17&lt;&gt;"",AO17=""),AND(AU17&gt;=AW$33,AV17&gt;=AW$37,AU17&lt;&gt;"",AO17=""),AND(BS17&gt;=BZ$33,BT17&gt;=BZ$37,BS17&lt;&gt;"",BR17=""),AND(BX17&gt;=BZ$33,BY17&gt;=BZ$37,BX17&lt;&gt;"",BR17=""),AND(CV17&gt;=DC$33,CW17&gt;=DC$37,CV17&lt;&gt;"",CU17=""),AND(DA17&gt;=DC$33,DB17&gt;=DC$37,DA17&lt;&gt;""),AND(EA17&gt;=EH$33,EB17&gt;=EH$37,EA17&lt;&gt;""),AND(EF17&gt;=EH$33,EG17&gt;=EH$37,EF17&lt;&gt;""),AND(FC17&gt;=FJ$33,FD17&gt;=FJ$37,FC17&lt;&gt;""),AND(FH17&gt;=FJ$33,FI17&gt;=FJ$37,FH17&lt;&gt;""),AND(GE17&gt;=GL$33,GF17&gt;=GL$37,GE17&lt;&gt;""),AND(GJ17&gt;=GL$33,GK17&gt;=GL$37,GJ17&lt;&gt;""),AND(HG17&gt;=HN$33,HH17&gt;=HN$37,HG17&lt;&gt;""),AND(HL17&gt;=HN$33,HM17&gt;=HN$37,HL17&lt;&gt;""),AND(II17&gt;=IP$33,IJ17&gt;=IP$37,II17&lt;&gt;""),AND(IN17&gt;=IP$33,IO17&gt;=IP$37,IN17&lt;&gt;""),AND(JK17&gt;=JR$33,JL17&gt;=JR$37,JK17&lt;&gt;""),AND(JP17&gt;=JR$33,JQ17&gt;=JR$37,JP17&lt;&gt;""),AND(KM17&gt;=KT$33,KN17&gt;=KT$37,KM17&lt;&gt;""),AND(KR17&gt;=KT$33,KS17&gt;=KT$37,KR17&lt;&gt;""),AND(LO17&gt;=LV$33,LP17&gt;=LV$37,LO17&lt;&gt;""),AND(LT17&gt;=LV$33,LU17&gt;=LV$37,LT17&lt;&gt;""),AND(MQ17&gt;=MX$33,MR17&gt;=MX$37,MQ17&lt;&gt;""),AND(MV17&gt;=MX$33,MW17&gt;=MX$37,MV17&lt;&gt;""),AND(NS17&gt;=NZ$33,NT17&gt;=NZ$37,NS17&lt;&gt;""),AND(NX17&gt;=NZ$33,NY17&gt;=NZ$37,NX17&lt;&gt;""),AND(OU17&gt;=PB$33,OV17&gt;=PB$37,OU17&lt;&gt;""),AND(OZ17&gt;=PB$33,PA17&gt;=PB$37,OZ17&lt;&gt;""),AND(PW17&gt;=QD$33,PX17&gt;=QD$37,PW17&lt;&gt;""),AND(QB17&gt;=QD$33,QC17&gt;=QD$37,QB17&lt;&gt;""),AND(QY17&gt;=RF$33,QZ17&gt;=RF$37,QY17&lt;&gt;""),AND(RD17&gt;=RF$33,RE17&gt;=RF$37,RD17&lt;&gt;""),AND(SA17&gt;=SH$33,SB17&gt;=SH$37,SA17&lt;&gt;""),AND(SF17&gt;=SH$33,SG17&gt;=SH$37,SF17&lt;&gt;""),AND(TC17&gt;=TJ$33,TD17&gt;=TJ$37,TC17&lt;&gt;""),AND(TI17&gt;=TJ$33,TJ17&gt;=TJ$37,TI17&lt;&gt;"")),"P","")</f>
        <v>P</v>
      </c>
      <c r="G17" s="3" t="str">
        <f>IF(OR(AND(AQ17&gt;=AW$37,AQ17&lt;&gt;"",AO17=""),AND(AV17&gt;=AW$37,AV17&lt;&gt;"",AO17=""),AND(BT17&gt;=BZ$37,BT17&lt;&gt;"",BR17=""),AND(BY17&gt;=BZ$37,BY17&lt;&gt;"",BR17=""),AND(CW17&gt;=DC$37,CW17&lt;&gt;"",CU17=""),AND(DB17&gt;=DC$37,DB17&lt;&gt;"",CU17=""),AND(EB17&gt;=EH$37,EB17&lt;&gt;""),AND(EG17&gt;=EH$37,EG17&lt;&gt;""),AND(FD17&gt;=FJ$37,FD17&lt;&gt;""),AND(FI17&gt;=FJ$37,FI17&lt;&gt;""),AND(GF17&gt;=GL$37,GF17&lt;&gt;""),AND(GK17&gt;=GL$37,GK17&lt;&gt;""),AND(HH17&gt;=HN$37,HH17&lt;&gt;""),AND(HM17&gt;=HN$37,HM17&lt;&gt;""),AND(IJ17&gt;=IP$37,IJ17&lt;&gt;""),AND(IO17&gt;=IP$37,IO17&lt;&gt;""),AND(JL17&gt;=JR$37,JL17&lt;&gt;""),AND(JQ17&gt;=JR$37,JQ17&lt;&gt;""),AND(KN17&gt;=KT$37,KN17&lt;&gt;""),AND(KS17&gt;=KT$37,KS17&lt;&gt;""),AND(LP17&gt;=LV$37,LP17&lt;&gt;""),AND(LU17&gt;=LV$37,LU17&lt;&gt;""),AND(MR17&gt;=MX$37,MR17&lt;&gt;""),AND(MW17&gt;=MX$37,MW17&lt;&gt;""),AND(NT17&gt;=NZ$37,NT17&lt;&gt;""),AND(NY17&gt;=NZ$37,NY17&lt;&gt;""),AND(OV17&gt;=PB$37,OV17&lt;&gt;""),AND(PA17&gt;=PB$37,PA17&lt;&gt;""),AND(PX17&gt;=QD$37,PX17&lt;&gt;""),AND(QC17&gt;=QD$37,QC17&lt;&gt;""),AND(QZ17&gt;=RF$37,QZ17&lt;&gt;""),AND(RE17&gt;=RF$37,RE17&lt;&gt;""),AND(SB17&gt;=SH$37,SB17&lt;&gt;""),AND(SG17&gt;=SH$37,SG17&lt;&gt;""),AND(TD17&gt;=TJ$37,TD17&lt;&gt;""),AND(TJ17&gt;=TJ$37,TJ17&lt;&gt;"")),"P","")</f>
        <v>P</v>
      </c>
      <c r="H17" s="36" t="str">
        <f>IF(AND(G17="P",F17=""),"No DD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Merit",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Excellence",IF(I17="P","Worlds Team",IF(F17="P","National Team","")))))</f>
        <v>National Team</v>
      </c>
      <c r="I17" s="3" t="str">
        <f>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,AND(RB17&gt;=RF$34,RC17&gt;=RF$38,RB17&lt;&gt;""),AND(SD17&gt;=SH$34,SE17&gt;=SH$38,SD17&lt;&gt;""),AND(TF17&gt;=TJ$34,TG17&gt;=TJ$38,TF17&lt;&gt;"")),"P","")</f>
        <v/>
      </c>
      <c r="J17" s="8">
        <f>IF(COUNT(AQ17,BT17,CW17)&gt;0,LARGE((AQ17,BT17,CW17),1),0)</f>
        <v>52.500000000000007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51.3</v>
      </c>
      <c r="M17" s="8" t="str">
        <f>IF(K17=0,"",IF(AND(L17=J17,L17=AQ17,K17=BT17),$U$1,IF(AND(L17=J17,L17=AQ17,L17=CW17),$U$1,IF(AND(L17=J17,L17=CW17,L17=BT17),$AX$1,IF(L17=CW17,$CA$1,IF(L17=BT17,$AX$1,IF(L17=AQ17,$U$1,"")))))))</f>
        <v>2024 3rd Domestic Trial</v>
      </c>
      <c r="N17" s="8">
        <f>IF(COUNT(AR17,BU17,CX17)&gt;0,LARGE((AR17,BU17,CX17),1),0)</f>
        <v>24.6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50.400000000000006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18.3</v>
      </c>
      <c r="V17" s="19">
        <v>7.6</v>
      </c>
      <c r="W17" s="19">
        <v>0.6</v>
      </c>
      <c r="X17" s="19">
        <v>0</v>
      </c>
      <c r="Y17" s="19">
        <v>18.5</v>
      </c>
      <c r="Z17" s="19">
        <v>7.2</v>
      </c>
      <c r="AA17" s="19">
        <v>0</v>
      </c>
      <c r="AB17" s="19">
        <v>0</v>
      </c>
      <c r="AC17" s="19">
        <v>16.5</v>
      </c>
      <c r="AD17" s="19">
        <v>8</v>
      </c>
      <c r="AE17" s="19">
        <v>0.2</v>
      </c>
      <c r="AF17" s="19">
        <v>0.3</v>
      </c>
      <c r="AG17" s="19">
        <v>16.8</v>
      </c>
      <c r="AH17" s="19">
        <v>8</v>
      </c>
      <c r="AI17" s="19">
        <v>0.2</v>
      </c>
      <c r="AJ17" s="19">
        <v>0.3</v>
      </c>
      <c r="AK17" s="19">
        <v>18.100000000000001</v>
      </c>
      <c r="AL17" s="19">
        <v>7.6</v>
      </c>
      <c r="AM17" s="19">
        <v>0.2</v>
      </c>
      <c r="AN17" s="19">
        <v>0</v>
      </c>
      <c r="AO17" s="27"/>
      <c r="AP17" s="40">
        <f>IF(SUM(V17,Z17)&gt;0,SUM(V17,Z17),"")</f>
        <v>14.8</v>
      </c>
      <c r="AQ17" s="40">
        <f>IF(SUM(U17:V17,X17:Z17,AB17)-W17-AA17&gt;0,SUM(U17:V17,X17:Z17,AB17)-W17-AA17,"")</f>
        <v>51</v>
      </c>
      <c r="AR17" s="40">
        <f>IF(SUM(AC17:AD17,AF17)-AE17&gt;0,SUM(AC17:AD17,AF17)-AE17,"")</f>
        <v>24.6</v>
      </c>
      <c r="AS17" s="40">
        <f>IF(SUM(V17,Z17,AD17)&gt;0,SUM(V17,Z17,AD17),"")</f>
        <v>22.8</v>
      </c>
      <c r="AT17" s="40">
        <f>IF(SUM(AQ17,AR17)&gt;0,SUM(AQ17,AR17),"")</f>
        <v>75.599999999999994</v>
      </c>
      <c r="AU17" s="40">
        <f>IF(SUM(AH17,AL17)&gt;0,SUM(AH17,AL17),"")</f>
        <v>15.6</v>
      </c>
      <c r="AV17" s="40">
        <f>IF(SUM(AG17:AH17,AJ17:AL17,AN17)-SUM(AI17,AM17)&gt;0,SUM(AG17:AH17,AJ17:AL17,AN17)-SUM(AI17,AM17),"")</f>
        <v>50.400000000000006</v>
      </c>
      <c r="AW17" s="40">
        <f>IF(SUM(AQ17,AR17,AV17)&gt;0,SUM(AQ17,AR17,AV17),"")</f>
        <v>126</v>
      </c>
      <c r="AX17" s="18">
        <v>19.100000000000001</v>
      </c>
      <c r="AY17" s="18">
        <v>8</v>
      </c>
      <c r="AZ17" s="18">
        <v>0.2</v>
      </c>
      <c r="BA17" s="18">
        <v>0.3</v>
      </c>
      <c r="BB17" s="18">
        <v>18.5</v>
      </c>
      <c r="BC17" s="18">
        <v>7.6</v>
      </c>
      <c r="BD17" s="18">
        <v>0.8</v>
      </c>
      <c r="BE17" s="18">
        <v>0</v>
      </c>
      <c r="BF17" s="18">
        <v>17.7</v>
      </c>
      <c r="BG17" s="18">
        <v>2.4</v>
      </c>
      <c r="BH17" s="18">
        <v>0</v>
      </c>
      <c r="BI17" s="18">
        <v>0</v>
      </c>
      <c r="BJ17" s="18">
        <v>18.899999999999999</v>
      </c>
      <c r="BK17" s="18">
        <v>8</v>
      </c>
      <c r="BL17" s="18">
        <v>0.2</v>
      </c>
      <c r="BM17" s="18">
        <v>0.3</v>
      </c>
      <c r="BN17" s="18">
        <v>16.5</v>
      </c>
      <c r="BO17" s="18">
        <v>6.8</v>
      </c>
      <c r="BP17" s="18">
        <v>1</v>
      </c>
      <c r="BQ17" s="18">
        <v>0</v>
      </c>
      <c r="BR17" s="28"/>
      <c r="BS17" s="11">
        <f>IF(SUM(AY17,BC17)&gt;0,SUM(AY17,BC17),"")</f>
        <v>15.6</v>
      </c>
      <c r="BT17" s="11">
        <f>IF(SUM(AX17:AY17,BA17:BC17,BE17)-AZ17-BD17&gt;0,SUM(AX17:AY17,BA17:BC17,BE17)-AZ17-BD17,"")</f>
        <v>52.500000000000007</v>
      </c>
      <c r="BU17" s="11">
        <f>IF(SUM(BF17:BG17,BI17)-BH17&gt;0,SUM(BF17:BG17,BI17)-BH17,"")</f>
        <v>20.099999999999998</v>
      </c>
      <c r="BV17" s="11">
        <f>IF(SUM(AY17,BC17,BG17)&gt;0,SUM(AY17,BC17,BG17),"")</f>
        <v>18</v>
      </c>
      <c r="BW17" s="11">
        <f>IF(SUM(BT17,BU17)&gt;0,SUM(BT17,BU17),"")</f>
        <v>72.600000000000009</v>
      </c>
      <c r="BX17" s="11">
        <f>IF(SUM(BK17,BO17)&gt;0,SUM(BK17,BO17),"")</f>
        <v>14.8</v>
      </c>
      <c r="BY17" s="11">
        <f>IF(SUM(BJ17:BK17,BM17:BO17,BQ17)-SUM(BL17,BP17)&gt;0,SUM(BJ17:BK17,BM17:BO17,BQ17)-SUM(BL17,BP17),"")</f>
        <v>49.3</v>
      </c>
      <c r="BZ17" s="11">
        <f>IF(SUM(BT17,BU17,BY17)&gt;0,SUM(BT17,BU17,BY17),"")</f>
        <v>121.9</v>
      </c>
      <c r="CA17" s="19">
        <v>18.899999999999999</v>
      </c>
      <c r="CB17" s="19">
        <v>8</v>
      </c>
      <c r="CC17" s="19">
        <v>0.6</v>
      </c>
      <c r="CD17" s="19">
        <v>0.3</v>
      </c>
      <c r="CE17" s="19">
        <v>18.5</v>
      </c>
      <c r="CF17" s="19">
        <v>6.8</v>
      </c>
      <c r="CG17" s="19">
        <v>0.6</v>
      </c>
      <c r="CH17" s="19">
        <v>0</v>
      </c>
      <c r="CI17" s="19">
        <v>17.600000000000001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14.8</v>
      </c>
      <c r="CW17" s="40">
        <f>IF(SUM(CA17:CB17,CD17:CF17,CH17)-CC17-CG17&gt;0,SUM(CA17:CB17,CD17:CF17,CH17)-CC17-CG17,"")</f>
        <v>51.3</v>
      </c>
      <c r="CX17" s="40">
        <f>IF(SUM(CI17:CJ17,CL17)-CK17&gt;0,SUM(CI17:CJ17,CL17)-CK17,"")</f>
        <v>20</v>
      </c>
      <c r="CY17" s="40">
        <f>IF(SUM(CB17,CF17,CJ17)&gt;0,SUM(CB17,CF17,CJ17),"")</f>
        <v>17.2</v>
      </c>
      <c r="CZ17" s="40">
        <f>IF(SUM(CW17,CX17)&gt;0,SUM(CW17,CX17),"")</f>
        <v>71.3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71.3</v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19</v>
      </c>
      <c r="TL17" s="26">
        <f>IF($CU17="P",CB17,(CB17+AY17)/2)</f>
        <v>8</v>
      </c>
      <c r="TM17" s="26">
        <f>IF($CU17="P",CC17,(CC17+AZ17)/2)</f>
        <v>0.4</v>
      </c>
      <c r="TN17" s="26">
        <f>IF($CU17="P",CD17,(CD17+BA17)/2)</f>
        <v>0.3</v>
      </c>
      <c r="TO17" s="26">
        <f>IF($CU17="P",CE17,(CE17+BB17)/2)</f>
        <v>18.5</v>
      </c>
      <c r="TP17" s="26">
        <f>IF($CU17="P",CF17,(CF17+BC17)/2)</f>
        <v>7.1999999999999993</v>
      </c>
      <c r="TQ17" s="26">
        <f>IF($CU17="P",CG17,(CG17+BD17)/2)</f>
        <v>0.7</v>
      </c>
      <c r="TR17" s="26">
        <f>IF($CU17="P",CH17,(CH17+BE17)/2)</f>
        <v>0</v>
      </c>
      <c r="TS17" s="26">
        <f>IF($CU17="P",CI17,(CI17+BF17)/2)</f>
        <v>17.649999999999999</v>
      </c>
      <c r="TT17" s="26">
        <f>IF($CU17="P",CJ17,(CJ17+BG17)/2)</f>
        <v>2.4</v>
      </c>
      <c r="TU17" s="26">
        <f>IF($CU17="P",CK17,(CK17+BH17)/2)</f>
        <v>0</v>
      </c>
      <c r="TV17" s="26">
        <f>IF($CU17="P",CL17,(CL17+BI17)/2)</f>
        <v>0</v>
      </c>
      <c r="TW17" s="26">
        <f>IF($CU17="P",CM17,(CM17+BJ17)/2)</f>
        <v>9.4499999999999993</v>
      </c>
      <c r="TX17" s="26">
        <f>IF($CU17="P",CN17,(CN17+BK17)/2)</f>
        <v>4</v>
      </c>
      <c r="TY17" s="26">
        <f>IF($CU17="P",CO17,(CO17+BL17)/2)</f>
        <v>0.1</v>
      </c>
      <c r="TZ17" s="26">
        <f>IF($CU17="P",CP17,(CP17+BM17)/2)</f>
        <v>0.15</v>
      </c>
      <c r="UA17" s="26">
        <f>IF($CU17="P",CQ17,(CQ17+BN17)/2)</f>
        <v>8.25</v>
      </c>
      <c r="UB17" s="26">
        <f>IF($CU17="P",CR17,(CR17+BO17)/2)</f>
        <v>3.4</v>
      </c>
      <c r="UC17" s="26">
        <f>IF($CU17="P",CS17,(CS17+BP17)/2)</f>
        <v>0.5</v>
      </c>
      <c r="UD17" s="26">
        <f>IF($CU17="P",CT17,(CT17+BQ17)/2)</f>
        <v>0</v>
      </c>
      <c r="UE17" s="28" t="s">
        <v>53</v>
      </c>
      <c r="UF17" s="11">
        <f>IF(SUM(TL17,TP17)&gt;0,SUM(TL17,TP17),"")</f>
        <v>15.2</v>
      </c>
      <c r="UG17" s="11">
        <f>IF(SUM(TK17:TL17,TN17:TP17,TR17)-TM17-TQ17&gt;0,SUM(TK17:TL17,TN17:TP17,TR17)-TM17-TQ17,"")</f>
        <v>51.9</v>
      </c>
      <c r="UH17" s="11">
        <f>IF(SUM(TS17:TT17,TV17)-TU17&gt;0,SUM(TS17:TT17,TV17)-TU17,"")</f>
        <v>20.049999999999997</v>
      </c>
      <c r="UI17" s="11">
        <f>IF(SUM(TL17,TP17,TT17)&gt;0,SUM(TL17,TP17,TT17),"")</f>
        <v>17.599999999999998</v>
      </c>
      <c r="UJ17" s="11">
        <f>IF(SUM(UG17,UH17)&gt;0,SUM(UG17,UH17),"")</f>
        <v>71.949999999999989</v>
      </c>
      <c r="UK17" s="11">
        <f>IF(SUM(TX17,UB17)&gt;0,SUM(TX17,UB17),"")</f>
        <v>7.4</v>
      </c>
      <c r="UL17" s="11">
        <f>IF(SUM(TW17:TX17,TZ17:UB17,UD17)-SUM(TY17,UC17)&gt;0,SUM(TW17:TX17,TZ17:UB17,UD17)-SUM(TY17,UC17),"")</f>
        <v>24.65</v>
      </c>
      <c r="UM17" s="11">
        <f>IF(SUM(UG17,UH17,UL17)&gt;0,SUM(UG17,UH17,UL17),"")</f>
        <v>96.6</v>
      </c>
    </row>
    <row r="18" spans="1:559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257</v>
      </c>
      <c r="C18" s="4" t="s">
        <v>6</v>
      </c>
      <c r="D18" s="4">
        <v>2008</v>
      </c>
      <c r="E18" s="9">
        <f>SUM(J18:R18)+SUM(J18:O18)*0.0000001+SUM(J18)*0.0000000000001</f>
        <v>177.60001215000509</v>
      </c>
      <c r="F18" s="3" t="str">
        <f>IF(OR(AND(AP18&gt;=AW$33,AQ18&gt;=AW$37,AP18&lt;&gt;"",AO18=""),AND(AU18&gt;=AW$33,AV18&gt;=AW$37,AU18&lt;&gt;"",AO18=""),AND(BS18&gt;=BZ$33,BT18&gt;=BZ$37,BS18&lt;&gt;"",BR18=""),AND(BX18&gt;=BZ$33,BY18&gt;=BZ$37,BX18&lt;&gt;"",BR18=""),AND(CV18&gt;=DC$33,CW18&gt;=DC$37,CV18&lt;&gt;"",CU18=""),AND(DA18&gt;=DC$33,DB18&gt;=DC$37,DA18&lt;&gt;""),AND(EA18&gt;=EH$33,EB18&gt;=EH$37,EA18&lt;&gt;""),AND(EF18&gt;=EH$33,EG18&gt;=EH$37,EF18&lt;&gt;""),AND(FC18&gt;=FJ$33,FD18&gt;=FJ$37,FC18&lt;&gt;""),AND(FH18&gt;=FJ$33,FI18&gt;=FJ$37,FH18&lt;&gt;""),AND(GE18&gt;=GL$33,GF18&gt;=GL$37,GE18&lt;&gt;""),AND(GJ18&gt;=GL$33,GK18&gt;=GL$37,GJ18&lt;&gt;""),AND(HG18&gt;=HN$33,HH18&gt;=HN$37,HG18&lt;&gt;""),AND(HL18&gt;=HN$33,HM18&gt;=HN$37,HL18&lt;&gt;""),AND(II18&gt;=IP$33,IJ18&gt;=IP$37,II18&lt;&gt;""),AND(IN18&gt;=IP$33,IO18&gt;=IP$37,IN18&lt;&gt;""),AND(JK18&gt;=JR$33,JL18&gt;=JR$37,JK18&lt;&gt;""),AND(JP18&gt;=JR$33,JQ18&gt;=JR$37,JP18&lt;&gt;""),AND(KM18&gt;=KT$33,KN18&gt;=KT$37,KM18&lt;&gt;""),AND(KR18&gt;=KT$33,KS18&gt;=KT$37,KR18&lt;&gt;""),AND(LO18&gt;=LV$33,LP18&gt;=LV$37,LO18&lt;&gt;""),AND(LT18&gt;=LV$33,LU18&gt;=LV$37,LT18&lt;&gt;""),AND(MQ18&gt;=MX$33,MR18&gt;=MX$37,MQ18&lt;&gt;""),AND(MV18&gt;=MX$33,MW18&gt;=MX$37,MV18&lt;&gt;""),AND(NS18&gt;=NZ$33,NT18&gt;=NZ$37,NS18&lt;&gt;""),AND(NX18&gt;=NZ$33,NY18&gt;=NZ$37,NX18&lt;&gt;""),AND(OU18&gt;=PB$33,OV18&gt;=PB$37,OU18&lt;&gt;""),AND(OZ18&gt;=PB$33,PA18&gt;=PB$37,OZ18&lt;&gt;""),AND(PW18&gt;=QD$33,PX18&gt;=QD$37,PW18&lt;&gt;""),AND(QB18&gt;=QD$33,QC18&gt;=QD$37,QB18&lt;&gt;""),AND(QY18&gt;=RF$33,QZ18&gt;=RF$37,QY18&lt;&gt;""),AND(RD18&gt;=RF$33,RE18&gt;=RF$37,RD18&lt;&gt;""),AND(SA18&gt;=SH$33,SB18&gt;=SH$37,SA18&lt;&gt;""),AND(SF18&gt;=SH$33,SG18&gt;=SH$37,SF18&lt;&gt;""),AND(TC18&gt;=TJ$33,TD18&gt;=TJ$37,TC18&lt;&gt;""),AND(TI18&gt;=TJ$33,TJ18&gt;=TJ$37,TI18&lt;&gt;"")),"P","")</f>
        <v>P</v>
      </c>
      <c r="G18" s="3" t="str">
        <f>IF(OR(AND(AQ18&gt;=AW$37,AQ18&lt;&gt;"",AO18=""),AND(AV18&gt;=AW$37,AV18&lt;&gt;"",AO18=""),AND(BT18&gt;=BZ$37,BT18&lt;&gt;"",BR18=""),AND(BY18&gt;=BZ$37,BY18&lt;&gt;"",BR18=""),AND(CW18&gt;=DC$37,CW18&lt;&gt;"",CU18=""),AND(DB18&gt;=DC$37,DB18&lt;&gt;"",CU18=""),AND(EB18&gt;=EH$37,EB18&lt;&gt;""),AND(EG18&gt;=EH$37,EG18&lt;&gt;""),AND(FD18&gt;=FJ$37,FD18&lt;&gt;""),AND(FI18&gt;=FJ$37,FI18&lt;&gt;""),AND(GF18&gt;=GL$37,GF18&lt;&gt;""),AND(GK18&gt;=GL$37,GK18&lt;&gt;""),AND(HH18&gt;=HN$37,HH18&lt;&gt;""),AND(HM18&gt;=HN$37,HM18&lt;&gt;""),AND(IJ18&gt;=IP$37,IJ18&lt;&gt;""),AND(IO18&gt;=IP$37,IO18&lt;&gt;""),AND(JL18&gt;=JR$37,JL18&lt;&gt;""),AND(JQ18&gt;=JR$37,JQ18&lt;&gt;""),AND(KN18&gt;=KT$37,KN18&lt;&gt;""),AND(KS18&gt;=KT$37,KS18&lt;&gt;""),AND(LP18&gt;=LV$37,LP18&lt;&gt;""),AND(LU18&gt;=LV$37,LU18&lt;&gt;""),AND(MR18&gt;=MX$37,MR18&lt;&gt;""),AND(MW18&gt;=MX$37,MW18&lt;&gt;""),AND(NT18&gt;=NZ$37,NT18&lt;&gt;""),AND(NY18&gt;=NZ$37,NY18&lt;&gt;""),AND(OV18&gt;=PB$37,OV18&lt;&gt;""),AND(PA18&gt;=PB$37,PA18&lt;&gt;""),AND(PX18&gt;=QD$37,PX18&lt;&gt;""),AND(QC18&gt;=QD$37,QC18&lt;&gt;""),AND(QZ18&gt;=RF$37,QZ18&lt;&gt;""),AND(RE18&gt;=RF$37,RE18&lt;&gt;""),AND(SB18&gt;=SH$37,SB18&lt;&gt;""),AND(SG18&gt;=SH$37,SG18&lt;&gt;""),AND(TD18&gt;=TJ$37,TD18&lt;&gt;""),AND(TJ18&gt;=TJ$37,TJ18&lt;&gt;"")),"P","")</f>
        <v>P</v>
      </c>
      <c r="H18" s="36" t="str">
        <f>IF(AND(G18="P",F18=""),"No DD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Merit",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Excellence",IF(I18="P","Worlds Team",IF(F18="P","National Team","")))))</f>
        <v>National Team</v>
      </c>
      <c r="I18" s="3" t="str">
        <f>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,AND(RB18&gt;=RF$34,RC18&gt;=RF$38,RB18&lt;&gt;""),AND(SD18&gt;=SH$34,SE18&gt;=SH$38,SD18&lt;&gt;""),AND(TF18&gt;=TJ$34,TG18&gt;=TJ$38,TF18&lt;&gt;"")),"P","")</f>
        <v/>
      </c>
      <c r="J18" s="8">
        <f>IF(COUNT(AQ18,BT18,CW18)&gt;0,LARGE((AQ18,BT18,CW18),1),0)</f>
        <v>51.2</v>
      </c>
      <c r="K18" s="8" t="str">
        <f>IF(J18=0,"",IF(J18=CW18,$CA$1,IF(J18=BT18,$AX$1,IF(J18=AQ18,$U$1,""))))</f>
        <v>2024 3rd Domestic Trial</v>
      </c>
      <c r="L18" s="8">
        <f>IF(COUNT(AQ18,BT18,CW18)&gt;1,LARGE((AQ18,BT18,CW18),2),0)</f>
        <v>45.2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25.1</v>
      </c>
      <c r="O18" s="8" t="str">
        <f>IF(N18=0,"",IF(N18=CX18,$CA$1,IF(N18=BU18,$AX$1,IF(N18=AR18,$U$1,""))))</f>
        <v>2024 3rd Domestic Trial</v>
      </c>
      <c r="P18" s="8">
        <f>IF(MAX(AV18,BY18,DB18)&gt;0,MAX(AV18,BY18,DB18),0)</f>
        <v>51.2</v>
      </c>
      <c r="Q18" s="8" t="str">
        <f>IF(P18=0,"",IF(P18=DB18,$CA$1,IF(P18=BY18,$AX$1,IF(P18=AV18,$U$1,""))))</f>
        <v>2024 3rd Domestic Trial</v>
      </c>
      <c r="R18" s="8">
        <f>IF(MAX(DD18:DF18)&gt;0,MAX(DD18:DF18),"")</f>
        <v>4.8999999999999915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>2024 Coimbra Gym Fest (July 7)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18.2</v>
      </c>
      <c r="AY18" s="18">
        <v>6.8</v>
      </c>
      <c r="AZ18" s="18">
        <v>1</v>
      </c>
      <c r="BA18" s="18">
        <v>0</v>
      </c>
      <c r="BB18" s="18">
        <v>18.5</v>
      </c>
      <c r="BC18" s="18">
        <v>3.6</v>
      </c>
      <c r="BD18" s="18">
        <v>0.9</v>
      </c>
      <c r="BE18" s="18">
        <v>0</v>
      </c>
      <c r="BF18" s="18">
        <v>18.399999999999999</v>
      </c>
      <c r="BG18" s="18">
        <v>6</v>
      </c>
      <c r="BH18" s="18">
        <v>0.8</v>
      </c>
      <c r="BI18" s="18">
        <v>0</v>
      </c>
      <c r="BJ18" s="18">
        <v>18.8</v>
      </c>
      <c r="BK18" s="18">
        <v>7.2</v>
      </c>
      <c r="BL18" s="18">
        <v>1</v>
      </c>
      <c r="BM18" s="18">
        <v>0</v>
      </c>
      <c r="BN18" s="18">
        <v>16.2</v>
      </c>
      <c r="BO18" s="18">
        <v>6</v>
      </c>
      <c r="BP18" s="18">
        <v>0.8</v>
      </c>
      <c r="BQ18" s="18">
        <v>0</v>
      </c>
      <c r="BR18" s="28"/>
      <c r="BS18" s="11">
        <f>IF(SUM(AY18,BC18)&gt;0,SUM(AY18,BC18),"")</f>
        <v>10.4</v>
      </c>
      <c r="BT18" s="11">
        <f>IF(SUM(AX18:AY18,BA18:BC18,BE18)-AZ18-BD18&gt;0,SUM(AX18:AY18,BA18:BC18,BE18)-AZ18-BD18,"")</f>
        <v>45.2</v>
      </c>
      <c r="BU18" s="11">
        <f>IF(SUM(BF18:BG18,BI18)-BH18&gt;0,SUM(BF18:BG18,BI18)-BH18,"")</f>
        <v>23.599999999999998</v>
      </c>
      <c r="BV18" s="11">
        <f>IF(SUM(AY18,BC18,BG18)&gt;0,SUM(AY18,BC18,BG18),"")</f>
        <v>16.399999999999999</v>
      </c>
      <c r="BW18" s="11">
        <f>IF(SUM(BT18,BU18)&gt;0,SUM(BT18,BU18),"")</f>
        <v>68.8</v>
      </c>
      <c r="BX18" s="11">
        <f>IF(SUM(BK18,BO18)&gt;0,SUM(BK18,BO18),"")</f>
        <v>13.2</v>
      </c>
      <c r="BY18" s="11">
        <f>IF(SUM(BJ18:BK18,BM18:BO18,BQ18)-SUM(BL18,BP18)&gt;0,SUM(BJ18:BK18,BM18:BO18,BQ18)-SUM(BL18,BP18),"")</f>
        <v>46.400000000000006</v>
      </c>
      <c r="BZ18" s="11">
        <f>IF(SUM(BT18,BU18,BY18)&gt;0,SUM(BT18,BU18,BY18),"")</f>
        <v>115.2</v>
      </c>
      <c r="CA18" s="19">
        <v>18.600000000000001</v>
      </c>
      <c r="CB18" s="19">
        <v>7.2</v>
      </c>
      <c r="CC18" s="19">
        <v>0</v>
      </c>
      <c r="CD18" s="19">
        <v>0</v>
      </c>
      <c r="CE18" s="19">
        <v>18.600000000000001</v>
      </c>
      <c r="CF18" s="19">
        <v>6.8</v>
      </c>
      <c r="CG18" s="19">
        <v>0</v>
      </c>
      <c r="CH18" s="19">
        <v>0</v>
      </c>
      <c r="CI18" s="19">
        <v>18.2</v>
      </c>
      <c r="CJ18" s="19">
        <v>6.9</v>
      </c>
      <c r="CK18" s="19">
        <v>0</v>
      </c>
      <c r="CL18" s="19">
        <v>0</v>
      </c>
      <c r="CM18" s="19">
        <v>18.7</v>
      </c>
      <c r="CN18" s="19">
        <v>7.3</v>
      </c>
      <c r="CO18" s="19">
        <v>0</v>
      </c>
      <c r="CP18" s="19">
        <v>0</v>
      </c>
      <c r="CQ18" s="19">
        <v>18.399999999999999</v>
      </c>
      <c r="CR18" s="19">
        <v>7.6</v>
      </c>
      <c r="CS18" s="19">
        <v>0.8</v>
      </c>
      <c r="CT18" s="19">
        <v>0</v>
      </c>
      <c r="CU18" s="27"/>
      <c r="CV18" s="40">
        <f>IF(SUM(CB18,CF18)&gt;0,SUM(CB18,CF18),"")</f>
        <v>14</v>
      </c>
      <c r="CW18" s="40">
        <f>IF(SUM(CA18:CB18,CD18:CF18,CH18)-CC18-CG18&gt;0,SUM(CA18:CB18,CD18:CF18,CH18)-CC18-CG18,"")</f>
        <v>51.2</v>
      </c>
      <c r="CX18" s="40">
        <f>IF(SUM(CI18:CJ18,CL18)-CK18&gt;0,SUM(CI18:CJ18,CL18)-CK18,"")</f>
        <v>25.1</v>
      </c>
      <c r="CY18" s="40">
        <f>IF(SUM(CB18,CF18,CJ18)&gt;0,SUM(CB18,CF18,CJ18),"")</f>
        <v>20.9</v>
      </c>
      <c r="CZ18" s="40">
        <f>IF(SUM(CW18,CX18)&gt;0,SUM(CW18,CX18),"")</f>
        <v>76.300000000000011</v>
      </c>
      <c r="DA18" s="40">
        <f>IF(SUM(CN18,CR18)&gt;0,SUM(CN18,CR18),"")</f>
        <v>14.899999999999999</v>
      </c>
      <c r="DB18" s="40">
        <f>IF(SUM(CM18:CN18,CP18:CR18,CT18)-SUM(CO18,CS18)&gt;0,SUM(CM18:CN18,CP18:CR18,CT18)-SUM(CO18,CS18),"")</f>
        <v>51.2</v>
      </c>
      <c r="DC18" s="40">
        <f>IF(SUM(CW18,CX18,DB18)&gt;0,SUM(CW18,CX18,DB18),"")</f>
        <v>127.50000000000001</v>
      </c>
      <c r="DD18" s="51">
        <f>IF(MAX(EB18,FD18,GF18,HH18,IJ18,JL18,KN18,LP18,MR18,NT18,OV18,PX18,QZ18,SB18,TD18)-IF(L18="",0,L18)&gt;0.001,MAX(EB18,FD18,GF18,HH18,IJ18,JL18,KN18,LP18,MR18,NT18,OV18,PX18,QZ18,SB18,TD18)-IF(L18="",0,L18),"")</f>
        <v>4.8999999999999915</v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>
        <v>18.600000000000001</v>
      </c>
      <c r="FL18" s="17">
        <v>7.2</v>
      </c>
      <c r="FM18" s="17">
        <v>0.6</v>
      </c>
      <c r="FN18" s="17">
        <v>0</v>
      </c>
      <c r="FO18" s="17">
        <v>18.3</v>
      </c>
      <c r="FP18" s="17">
        <v>6.8</v>
      </c>
      <c r="FQ18" s="17">
        <v>0.2</v>
      </c>
      <c r="FR18" s="17">
        <v>0</v>
      </c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>
        <f>IF(SUM(FL18,FP18)&gt;0,SUM(FL18,FP18),"")</f>
        <v>14</v>
      </c>
      <c r="GF18" s="40">
        <f>IF(SUM(FK18:FL18,FN18:FP18,FR18)-FM18-FQ18&gt;0,SUM(FK18:FL18,FN18:FP18,FR18)-FM18-FQ18,"")</f>
        <v>50.099999999999994</v>
      </c>
      <c r="GG18" s="40" t="str">
        <f>IF(SUM(FS18:FT18,FV18)-FU18&gt;0,SUM(FS18:FT18,FV18)-FU18,"")</f>
        <v/>
      </c>
      <c r="GH18" s="40">
        <f>IF(SUM(FL18,FP18,FT18)&gt;0,SUM(FL18,FP18,FT18),"")</f>
        <v>14</v>
      </c>
      <c r="GI18" s="40">
        <f>IF(SUM(GF18,GG18)&gt;0,SUM(GF18,GG18),"")</f>
        <v>50.099999999999994</v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>
        <f>IF(SUM(GF18,GG18,GK18)&gt;0,SUM(GF18,GG18,GK18),"")</f>
        <v>50.099999999999994</v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18.399999999999999</v>
      </c>
      <c r="TL18" s="26">
        <f>IF($CU18="P",CB18,(CB18+AY18)/2)</f>
        <v>7</v>
      </c>
      <c r="TM18" s="26">
        <f>IF($CU18="P",CC18,(CC18+AZ18)/2)</f>
        <v>0.5</v>
      </c>
      <c r="TN18" s="26">
        <f>IF($CU18="P",CD18,(CD18+BA18)/2)</f>
        <v>0</v>
      </c>
      <c r="TO18" s="26">
        <f>IF($CU18="P",CE18,(CE18+BB18)/2)</f>
        <v>18.55</v>
      </c>
      <c r="TP18" s="26">
        <f>IF($CU18="P",CF18,(CF18+BC18)/2)</f>
        <v>5.2</v>
      </c>
      <c r="TQ18" s="26">
        <f>IF($CU18="P",CG18,(CG18+BD18)/2)</f>
        <v>0.45</v>
      </c>
      <c r="TR18" s="26">
        <f>IF($CU18="P",CH18,(CH18+BE18)/2)</f>
        <v>0</v>
      </c>
      <c r="TS18" s="26">
        <f>IF($CU18="P",CI18,(CI18+BF18)/2)</f>
        <v>18.299999999999997</v>
      </c>
      <c r="TT18" s="26">
        <f>IF($CU18="P",CJ18,(CJ18+BG18)/2)</f>
        <v>6.45</v>
      </c>
      <c r="TU18" s="26">
        <f>IF($CU18="P",CK18,(CK18+BH18)/2)</f>
        <v>0.4</v>
      </c>
      <c r="TV18" s="26">
        <f>IF($CU18="P",CL18,(CL18+BI18)/2)</f>
        <v>0</v>
      </c>
      <c r="TW18" s="26">
        <f>IF($CU18="P",CM18,(CM18+BJ18)/2)</f>
        <v>18.75</v>
      </c>
      <c r="TX18" s="26">
        <f>IF($CU18="P",CN18,(CN18+BK18)/2)</f>
        <v>7.25</v>
      </c>
      <c r="TY18" s="26">
        <f>IF($CU18="P",CO18,(CO18+BL18)/2)</f>
        <v>0.5</v>
      </c>
      <c r="TZ18" s="26">
        <f>IF($CU18="P",CP18,(CP18+BM18)/2)</f>
        <v>0</v>
      </c>
      <c r="UA18" s="26">
        <f>IF($CU18="P",CQ18,(CQ18+BN18)/2)</f>
        <v>17.299999999999997</v>
      </c>
      <c r="UB18" s="26">
        <f>IF($CU18="P",CR18,(CR18+BO18)/2)</f>
        <v>6.8</v>
      </c>
      <c r="UC18" s="26">
        <f>IF($CU18="P",CS18,(CS18+BP18)/2)</f>
        <v>0.8</v>
      </c>
      <c r="UD18" s="26">
        <f>IF($CU18="P",CT18,(CT18+BQ18)/2)</f>
        <v>0</v>
      </c>
      <c r="UE18" s="28" t="s">
        <v>53</v>
      </c>
      <c r="UF18" s="11">
        <f>IF(SUM(TL18,TP18)&gt;0,SUM(TL18,TP18),"")</f>
        <v>12.2</v>
      </c>
      <c r="UG18" s="11">
        <f>IF(SUM(TK18:TL18,TN18:TP18,TR18)-TM18-TQ18&gt;0,SUM(TK18:TL18,TN18:TP18,TR18)-TM18-TQ18,"")</f>
        <v>48.2</v>
      </c>
      <c r="UH18" s="11">
        <f>IF(SUM(TS18:TT18,TV18)-TU18&gt;0,SUM(TS18:TT18,TV18)-TU18,"")</f>
        <v>24.349999999999998</v>
      </c>
      <c r="UI18" s="11">
        <f>IF(SUM(TL18,TP18,TT18)&gt;0,SUM(TL18,TP18,TT18),"")</f>
        <v>18.649999999999999</v>
      </c>
      <c r="UJ18" s="11">
        <f>IF(SUM(UG18,UH18)&gt;0,SUM(UG18,UH18),"")</f>
        <v>72.55</v>
      </c>
      <c r="UK18" s="11">
        <f>IF(SUM(TX18,UB18)&gt;0,SUM(TX18,UB18),"")</f>
        <v>14.05</v>
      </c>
      <c r="UL18" s="11">
        <f>IF(SUM(TW18:TX18,TZ18:UB18,UD18)-SUM(TY18,UC18)&gt;0,SUM(TW18:TX18,TZ18:UB18,UD18)-SUM(TY18,UC18),"")</f>
        <v>48.8</v>
      </c>
      <c r="UM18" s="11">
        <f>IF(SUM(UG18,UH18,UL18)&gt;0,SUM(UG18,UH18,UL18),"")</f>
        <v>121.35</v>
      </c>
    </row>
    <row r="19" spans="1:559" x14ac:dyDescent="0.2">
      <c r="A19" s="4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>16</v>
      </c>
      <c r="B19" s="5" t="s">
        <v>260</v>
      </c>
      <c r="C19" s="4" t="s">
        <v>5</v>
      </c>
      <c r="D19" s="4">
        <v>2008</v>
      </c>
      <c r="E19" s="9">
        <f>SUM(J19:R19)+SUM(J19:O19)*0.0000001+SUM(J19)*0.0000000000001</f>
        <v>177.3500104500051</v>
      </c>
      <c r="F19" s="3" t="str">
        <f>IF(OR(AND(AP19&gt;=AW$33,AQ19&gt;=AW$37,AP19&lt;&gt;"",AO19=""),AND(AU19&gt;=AW$33,AV19&gt;=AW$37,AU19&lt;&gt;"",AO19=""),AND(BS19&gt;=BZ$33,BT19&gt;=BZ$37,BS19&lt;&gt;"",BR19=""),AND(BX19&gt;=BZ$33,BY19&gt;=BZ$37,BX19&lt;&gt;"",BR19=""),AND(CV19&gt;=DC$33,CW19&gt;=DC$37,CV19&lt;&gt;"",CU19=""),AND(DA19&gt;=DC$33,DB19&gt;=DC$37,DA19&lt;&gt;""),AND(EA19&gt;=EH$33,EB19&gt;=EH$37,EA19&lt;&gt;""),AND(EF19&gt;=EH$33,EG19&gt;=EH$37,EF19&lt;&gt;""),AND(FC19&gt;=FJ$33,FD19&gt;=FJ$37,FC19&lt;&gt;""),AND(FH19&gt;=FJ$33,FI19&gt;=FJ$37,FH19&lt;&gt;""),AND(GE19&gt;=GL$33,GF19&gt;=GL$37,GE19&lt;&gt;""),AND(GJ19&gt;=GL$33,GK19&gt;=GL$37,GJ19&lt;&gt;""),AND(HG19&gt;=HN$33,HH19&gt;=HN$37,HG19&lt;&gt;""),AND(HL19&gt;=HN$33,HM19&gt;=HN$37,HL19&lt;&gt;""),AND(II19&gt;=IP$33,IJ19&gt;=IP$37,II19&lt;&gt;""),AND(IN19&gt;=IP$33,IO19&gt;=IP$37,IN19&lt;&gt;""),AND(JK19&gt;=JR$33,JL19&gt;=JR$37,JK19&lt;&gt;""),AND(JP19&gt;=JR$33,JQ19&gt;=JR$37,JP19&lt;&gt;""),AND(KM19&gt;=KT$33,KN19&gt;=KT$37,KM19&lt;&gt;""),AND(KR19&gt;=KT$33,KS19&gt;=KT$37,KR19&lt;&gt;""),AND(LO19&gt;=LV$33,LP19&gt;=LV$37,LO19&lt;&gt;""),AND(LT19&gt;=LV$33,LU19&gt;=LV$37,LT19&lt;&gt;""),AND(MQ19&gt;=MX$33,MR19&gt;=MX$37,MQ19&lt;&gt;""),AND(MV19&gt;=MX$33,MW19&gt;=MX$37,MV19&lt;&gt;""),AND(NS19&gt;=NZ$33,NT19&gt;=NZ$37,NS19&lt;&gt;""),AND(NX19&gt;=NZ$33,NY19&gt;=NZ$37,NX19&lt;&gt;""),AND(OU19&gt;=PB$33,OV19&gt;=PB$37,OU19&lt;&gt;""),AND(OZ19&gt;=PB$33,PA19&gt;=PB$37,OZ19&lt;&gt;""),AND(PW19&gt;=QD$33,PX19&gt;=QD$37,PW19&lt;&gt;""),AND(QB19&gt;=QD$33,QC19&gt;=QD$37,QB19&lt;&gt;""),AND(QY19&gt;=RF$33,QZ19&gt;=RF$37,QY19&lt;&gt;""),AND(RD19&gt;=RF$33,RE19&gt;=RF$37,RD19&lt;&gt;""),AND(SA19&gt;=SH$33,SB19&gt;=SH$37,SA19&lt;&gt;""),AND(SF19&gt;=SH$33,SG19&gt;=SH$37,SF19&lt;&gt;""),AND(TC19&gt;=TJ$33,TD19&gt;=TJ$37,TC19&lt;&gt;""),AND(TI19&gt;=TJ$33,TJ19&gt;=TJ$37,TI19&lt;&gt;"")),"P","")</f>
        <v>P</v>
      </c>
      <c r="G19" s="3" t="str">
        <f>IF(OR(AND(AQ19&gt;=AW$37,AQ19&lt;&gt;"",AO19=""),AND(AV19&gt;=AW$37,AV19&lt;&gt;"",AO19=""),AND(BT19&gt;=BZ$37,BT19&lt;&gt;"",BR19=""),AND(BY19&gt;=BZ$37,BY19&lt;&gt;"",BR19=""),AND(CW19&gt;=DC$37,CW19&lt;&gt;"",CU19=""),AND(DB19&gt;=DC$37,DB19&lt;&gt;"",CU19=""),AND(EB19&gt;=EH$37,EB19&lt;&gt;""),AND(EG19&gt;=EH$37,EG19&lt;&gt;""),AND(FD19&gt;=FJ$37,FD19&lt;&gt;""),AND(FI19&gt;=FJ$37,FI19&lt;&gt;""),AND(GF19&gt;=GL$37,GF19&lt;&gt;""),AND(GK19&gt;=GL$37,GK19&lt;&gt;""),AND(HH19&gt;=HN$37,HH19&lt;&gt;""),AND(HM19&gt;=HN$37,HM19&lt;&gt;""),AND(IJ19&gt;=IP$37,IJ19&lt;&gt;""),AND(IO19&gt;=IP$37,IO19&lt;&gt;""),AND(JL19&gt;=JR$37,JL19&lt;&gt;""),AND(JQ19&gt;=JR$37,JQ19&lt;&gt;""),AND(KN19&gt;=KT$37,KN19&lt;&gt;""),AND(KS19&gt;=KT$37,KS19&lt;&gt;""),AND(LP19&gt;=LV$37,LP19&lt;&gt;""),AND(LU19&gt;=LV$37,LU19&lt;&gt;""),AND(MR19&gt;=MX$37,MR19&lt;&gt;""),AND(MW19&gt;=MX$37,MW19&lt;&gt;""),AND(NT19&gt;=NZ$37,NT19&lt;&gt;""),AND(NY19&gt;=NZ$37,NY19&lt;&gt;""),AND(OV19&gt;=PB$37,OV19&lt;&gt;""),AND(PA19&gt;=PB$37,PA19&lt;&gt;""),AND(PX19&gt;=QD$37,PX19&lt;&gt;""),AND(QC19&gt;=QD$37,QC19&lt;&gt;""),AND(QZ19&gt;=RF$37,QZ19&lt;&gt;""),AND(RE19&gt;=RF$37,RE19&lt;&gt;""),AND(SB19&gt;=SH$37,SB19&lt;&gt;""),AND(SG19&gt;=SH$37,SG19&lt;&gt;""),AND(TD19&gt;=TJ$37,TD19&lt;&gt;""),AND(TJ19&gt;=TJ$37,TJ19&lt;&gt;"")),"P","")</f>
        <v>P</v>
      </c>
      <c r="H19" s="36" t="str">
        <f>IF(AND(G19="P",F19=""),"No DD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Merit",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Excellence",IF(I19="P","Worlds Team",IF(F19="P","National Team","")))))</f>
        <v>Worlds Team</v>
      </c>
      <c r="I19" s="3" t="str">
        <f>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,AND(RB19&gt;=RF$34,RC19&gt;=RF$38,RB19&lt;&gt;""),AND(SD19&gt;=SH$34,SE19&gt;=SH$38,SD19&lt;&gt;""),AND(TF19&gt;=TJ$34,TG19&gt;=TJ$38,TF19&lt;&gt;"")),"P","")</f>
        <v>P</v>
      </c>
      <c r="J19" s="8">
        <f>IF(COUNT(AQ19,BT19,CW19)&gt;0,LARGE((AQ19,BT19,CW19),1),0)</f>
        <v>51.1</v>
      </c>
      <c r="K19" s="8" t="str">
        <f>IF(J19=0,"",IF(J19=CW19,$CA$1,IF(J19=BT19,$AX$1,IF(J19=AQ19,$U$1,""))))</f>
        <v>2024 3rd Domestic Trial</v>
      </c>
      <c r="L19" s="8">
        <f>IF(COUNT(AQ19,BT19,CW19)&gt;1,LARGE((AQ19,BT19,CW19),2),0)</f>
        <v>26.4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27</v>
      </c>
      <c r="O19" s="8" t="str">
        <f>IF(N19=0,"",IF(N19=CX19,$CA$1,IF(N19=BU19,$AX$1,IF(N19=AR19,$U$1,""))))</f>
        <v>2024 Nationals</v>
      </c>
      <c r="P19" s="8">
        <f>IF(MAX(AV19,BY19,DB19)&gt;0,MAX(AV19,BY19,DB19),0)</f>
        <v>46.15</v>
      </c>
      <c r="Q19" s="8" t="str">
        <f>IF(P19=0,"",IF(P19=DB19,$CA$1,IF(P19=BY19,$AX$1,IF(P19=AV19,$U$1,""))))</f>
        <v>2024 3rd Domestic Trial</v>
      </c>
      <c r="R19" s="8">
        <f>IF(MAX(DD19:DF19)&gt;0,MAX(DD19:DF19),"")</f>
        <v>26.699999999999996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>2024 Coimbra Gym Fest (July 7)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>
        <v>0</v>
      </c>
      <c r="AY19" s="18">
        <v>0</v>
      </c>
      <c r="AZ19" s="18">
        <v>0</v>
      </c>
      <c r="BA19" s="18">
        <v>0</v>
      </c>
      <c r="BB19" s="18">
        <v>18.8</v>
      </c>
      <c r="BC19" s="18">
        <v>7.6</v>
      </c>
      <c r="BD19" s="18">
        <v>0</v>
      </c>
      <c r="BE19" s="18">
        <v>0</v>
      </c>
      <c r="BF19" s="18">
        <v>19.399999999999999</v>
      </c>
      <c r="BG19" s="18">
        <v>7.6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7.6</v>
      </c>
      <c r="BT19" s="11">
        <f>IF(SUM(AX19:AY19,BA19:BC19,BE19)-AZ19-BD19&gt;0,SUM(AX19:AY19,BA19:BC19,BE19)-AZ19-BD19,"")</f>
        <v>26.4</v>
      </c>
      <c r="BU19" s="11">
        <f>IF(SUM(BF19:BG19,BI19)-BH19&gt;0,SUM(BF19:BG19,BI19)-BH19,"")</f>
        <v>27</v>
      </c>
      <c r="BV19" s="11">
        <f>IF(SUM(AY19,BC19,BG19)&gt;0,SUM(AY19,BC19,BG19),"")</f>
        <v>15.2</v>
      </c>
      <c r="BW19" s="11">
        <f>IF(SUM(BT19,BU19)&gt;0,SUM(BT19,BU19),"")</f>
        <v>53.4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53.4</v>
      </c>
      <c r="CA19" s="19">
        <v>16.7</v>
      </c>
      <c r="CB19" s="19">
        <v>8.1</v>
      </c>
      <c r="CC19" s="19">
        <v>0</v>
      </c>
      <c r="CD19" s="19">
        <v>0</v>
      </c>
      <c r="CE19" s="19">
        <v>18.7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8.1</v>
      </c>
      <c r="CK19" s="19">
        <v>0</v>
      </c>
      <c r="CL19" s="19">
        <v>0</v>
      </c>
      <c r="CM19" s="19">
        <v>19</v>
      </c>
      <c r="CN19" s="19">
        <v>8.4</v>
      </c>
      <c r="CO19" s="19">
        <v>0</v>
      </c>
      <c r="CP19" s="19">
        <v>0</v>
      </c>
      <c r="CQ19" s="19">
        <v>18.75</v>
      </c>
      <c r="CR19" s="19">
        <v>0</v>
      </c>
      <c r="CS19" s="19">
        <v>0</v>
      </c>
      <c r="CT19" s="19">
        <v>0</v>
      </c>
      <c r="CU19" s="27"/>
      <c r="CV19" s="40">
        <f>IF(SUM(CB19,CF19)&gt;0,SUM(CB19,CF19),"")</f>
        <v>16.5</v>
      </c>
      <c r="CW19" s="40">
        <f>IF(SUM(CA19:CB19,CD19:CF19,CH19)-CC19-CG19&gt;0,SUM(CA19:CB19,CD19:CF19,CH19)-CC19-CG19,"")</f>
        <v>51.1</v>
      </c>
      <c r="CX19" s="40">
        <f>IF(SUM(CI19:CJ19,CL19)-CK19&gt;0,SUM(CI19:CJ19,CL19)-CK19,"")</f>
        <v>26.5</v>
      </c>
      <c r="CY19" s="40">
        <f>IF(SUM(CB19,CF19,CJ19)&gt;0,SUM(CB19,CF19,CJ19),"")</f>
        <v>24.6</v>
      </c>
      <c r="CZ19" s="40">
        <f>IF(SUM(CW19,CX19)&gt;0,SUM(CW19,CX19),"")</f>
        <v>77.599999999999994</v>
      </c>
      <c r="DA19" s="40">
        <f>IF(SUM(CN19,CR19)&gt;0,SUM(CN19,CR19),"")</f>
        <v>8.4</v>
      </c>
      <c r="DB19" s="40">
        <f>IF(SUM(CM19:CN19,CP19:CR19,CT19)-SUM(CO19,CS19)&gt;0,SUM(CM19:CN19,CP19:CR19,CT19)-SUM(CO19,CS19),"")</f>
        <v>46.15</v>
      </c>
      <c r="DC19" s="40">
        <f>IF(SUM(CW19,CX19,DB19)&gt;0,SUM(CW19,CX19,DB19),"")</f>
        <v>123.75</v>
      </c>
      <c r="DD19" s="51">
        <f>IF(MAX(EB19,FD19,GF19,HH19,IJ19,JL19,KN19,LP19,MR19,NT19,OV19,PX19,QZ19,SB19,TD19)-IF(L19="",0,L19)&gt;0.001,MAX(EB19,FD19,GF19,HH19,IJ19,JL19,KN19,LP19,MR19,NT19,OV19,PX19,QZ19,SB19,TD19)-IF(L19="",0,L19),"")</f>
        <v>26.699999999999996</v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>
        <f>IF(MAX(EG19,FI19,GK19,HM19,IO19,JQ19,KS19,LU19,MW19,NY19,PA19,QC19,RE19,SG19,TI19)-IF(P19="",0,P19)&gt;0.001,MAX(EG19,FI19,GK19,HM19,IO19,JQ19,KS19,LU19,MW19,NY19,PA19,QC19,RE19,SG19,TI19)-IF(P19="",0,P19),"")</f>
        <v>0.45000000000000995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>
        <v>18.899999999999999</v>
      </c>
      <c r="FL19" s="17">
        <v>8.4</v>
      </c>
      <c r="FM19" s="17">
        <v>0.2</v>
      </c>
      <c r="FN19" s="17">
        <v>0</v>
      </c>
      <c r="FO19" s="17">
        <v>18.3</v>
      </c>
      <c r="FP19" s="17">
        <v>7.7</v>
      </c>
      <c r="FQ19" s="17">
        <v>0</v>
      </c>
      <c r="FR19" s="17">
        <v>0</v>
      </c>
      <c r="FS19" s="17"/>
      <c r="FT19" s="17"/>
      <c r="FU19" s="17"/>
      <c r="FV19" s="17"/>
      <c r="FW19" s="17">
        <v>18.600000000000001</v>
      </c>
      <c r="FX19" s="17">
        <v>8.4</v>
      </c>
      <c r="FY19" s="17">
        <v>0.8</v>
      </c>
      <c r="FZ19" s="17">
        <v>0</v>
      </c>
      <c r="GA19" s="17">
        <v>17.2</v>
      </c>
      <c r="GB19" s="17">
        <v>3.2</v>
      </c>
      <c r="GC19" s="17">
        <v>0</v>
      </c>
      <c r="GD19" s="17">
        <v>0</v>
      </c>
      <c r="GE19" s="40">
        <f>IF(SUM(FL19,FP19)&gt;0,SUM(FL19,FP19),"")</f>
        <v>16.100000000000001</v>
      </c>
      <c r="GF19" s="40">
        <f>IF(SUM(FK19:FL19,FN19:FP19,FR19)-FM19-FQ19&gt;0,SUM(FK19:FL19,FN19:FP19,FR19)-FM19-FQ19,"")</f>
        <v>53.099999999999994</v>
      </c>
      <c r="GG19" s="40" t="str">
        <f>IF(SUM(FS19:FT19,FV19)-FU19&gt;0,SUM(FS19:FT19,FV19)-FU19,"")</f>
        <v/>
      </c>
      <c r="GH19" s="40">
        <f>IF(SUM(FL19,FP19,FT19)&gt;0,SUM(FL19,FP19,FT19),"")</f>
        <v>16.100000000000001</v>
      </c>
      <c r="GI19" s="40">
        <f>IF(SUM(GF19,GG19)&gt;0,SUM(GF19,GG19),"")</f>
        <v>53.099999999999994</v>
      </c>
      <c r="GJ19" s="40">
        <f>IF(SUM(FX19,GB19)&gt;0,SUM(FX19,GB19),"")</f>
        <v>11.600000000000001</v>
      </c>
      <c r="GK19" s="40">
        <f>IF(SUM(FW19:FX19,FZ19:GB19,GD19)-SUM(FY19,GC19)&gt;0,SUM(FW19:FX19,FZ19:GB19,GD19)-SUM(FY19,GC19),"")</f>
        <v>46.600000000000009</v>
      </c>
      <c r="GL19" s="40">
        <f>IF(SUM(GF19,GG19,GK19)&gt;0,SUM(GF19,GG19,GK19),"")</f>
        <v>99.7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8.35</v>
      </c>
      <c r="TL19" s="26">
        <f>IF($CU19="P",CB19,(CB19+AY19)/2)</f>
        <v>4.05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18.75</v>
      </c>
      <c r="TP19" s="26">
        <f>IF($CU19="P",CF19,(CF19+BC19)/2)</f>
        <v>8</v>
      </c>
      <c r="TQ19" s="26">
        <f>IF($CU19="P",CG19,(CG19+BD19)/2)</f>
        <v>0.4</v>
      </c>
      <c r="TR19" s="26">
        <f>IF($CU19="P",CH19,(CH19+BE19)/2)</f>
        <v>0</v>
      </c>
      <c r="TS19" s="26">
        <f>IF($CU19="P",CI19,(CI19+BF19)/2)</f>
        <v>18.899999999999999</v>
      </c>
      <c r="TT19" s="26">
        <f>IF($CU19="P",CJ19,(CJ19+BG19)/2)</f>
        <v>7.85</v>
      </c>
      <c r="TU19" s="26">
        <f>IF($CU19="P",CK19,(CK19+BH19)/2)</f>
        <v>0</v>
      </c>
      <c r="TV19" s="26">
        <f>IF($CU19="P",CL19,(CL19+BI19)/2)</f>
        <v>0</v>
      </c>
      <c r="TW19" s="26">
        <f>IF($CU19="P",CM19,(CM19+BJ19)/2)</f>
        <v>9.5</v>
      </c>
      <c r="TX19" s="26">
        <f>IF($CU19="P",CN19,(CN19+BK19)/2)</f>
        <v>4.2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9.375</v>
      </c>
      <c r="UB19" s="26">
        <f>IF($CU19="P",CR19,(CR19+BO19)/2)</f>
        <v>0</v>
      </c>
      <c r="UC19" s="26">
        <f>IF($CU19="P",CS19,(CS19+BP19)/2)</f>
        <v>0</v>
      </c>
      <c r="UD19" s="26">
        <f>IF($CU19="P",CT19,(CT19+BQ19)/2)</f>
        <v>0</v>
      </c>
      <c r="UE19" s="28" t="s">
        <v>53</v>
      </c>
      <c r="UF19" s="11">
        <f>IF(SUM(TL19,TP19)&gt;0,SUM(TL19,TP19),"")</f>
        <v>12.05</v>
      </c>
      <c r="UG19" s="11">
        <f>IF(SUM(TK19:TL19,TN19:TP19,TR19)-TM19-TQ19&gt;0,SUM(TK19:TL19,TN19:TP19,TR19)-TM19-TQ19,"")</f>
        <v>38.75</v>
      </c>
      <c r="UH19" s="11">
        <f>IF(SUM(TS19:TT19,TV19)-TU19&gt;0,SUM(TS19:TT19,TV19)-TU19,"")</f>
        <v>26.75</v>
      </c>
      <c r="UI19" s="11">
        <f>IF(SUM(TL19,TP19,TT19)&gt;0,SUM(TL19,TP19,TT19),"")</f>
        <v>19.899999999999999</v>
      </c>
      <c r="UJ19" s="11">
        <f>IF(SUM(UG19,UH19)&gt;0,SUM(UG19,UH19),"")</f>
        <v>65.5</v>
      </c>
      <c r="UK19" s="11">
        <f>IF(SUM(TX19,UB19)&gt;0,SUM(TX19,UB19),"")</f>
        <v>4.2</v>
      </c>
      <c r="UL19" s="11">
        <f>IF(SUM(TW19:TX19,TZ19:UB19,UD19)-SUM(TY19,UC19)&gt;0,SUM(TW19:TX19,TZ19:UB19,UD19)-SUM(TY19,UC19),"")</f>
        <v>23.074999999999999</v>
      </c>
      <c r="UM19" s="11">
        <f>IF(SUM(UG19,UH19,UL19)&gt;0,SUM(UG19,UH19,UL19),"")</f>
        <v>88.575000000000003</v>
      </c>
    </row>
    <row r="20" spans="1:559" x14ac:dyDescent="0.2">
      <c r="A20" s="4" t="str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/>
      </c>
      <c r="B20" s="5" t="s">
        <v>73</v>
      </c>
      <c r="C20" s="4" t="s">
        <v>72</v>
      </c>
      <c r="D20" s="4">
        <v>2001</v>
      </c>
      <c r="E20" s="9">
        <f>SUM(J20:R20)+SUM(J20:O20)*0.0000001+SUM(J20)*0.0000000000001</f>
        <v>175.80001253000503</v>
      </c>
      <c r="F20" s="3" t="str">
        <f>IF(OR(AND(AP20&gt;=AW$33,AQ20&gt;=AW$37,AP20&lt;&gt;"",AO20=""),AND(AU20&gt;=AW$33,AV20&gt;=AW$37,AU20&lt;&gt;"",AO20=""),AND(BS20&gt;=BZ$33,BT20&gt;=BZ$37,BS20&lt;&gt;"",BR20=""),AND(BX20&gt;=BZ$33,BY20&gt;=BZ$37,BX20&lt;&gt;"",BR20=""),AND(CV20&gt;=DC$33,CW20&gt;=DC$37,CV20&lt;&gt;"",CU20=""),AND(DA20&gt;=DC$33,DB20&gt;=DC$37,DA20&lt;&gt;""),AND(EA20&gt;=EH$33,EB20&gt;=EH$37,EA20&lt;&gt;""),AND(EF20&gt;=EH$33,EG20&gt;=EH$37,EF20&lt;&gt;""),AND(FC20&gt;=FJ$33,FD20&gt;=FJ$37,FC20&lt;&gt;""),AND(FH20&gt;=FJ$33,FI20&gt;=FJ$37,FH20&lt;&gt;""),AND(GE20&gt;=GL$33,GF20&gt;=GL$37,GE20&lt;&gt;""),AND(GJ20&gt;=GL$33,GK20&gt;=GL$37,GJ20&lt;&gt;""),AND(HG20&gt;=HN$33,HH20&gt;=HN$37,HG20&lt;&gt;""),AND(HL20&gt;=HN$33,HM20&gt;=HN$37,HL20&lt;&gt;""),AND(II20&gt;=IP$33,IJ20&gt;=IP$37,II20&lt;&gt;""),AND(IN20&gt;=IP$33,IO20&gt;=IP$37,IN20&lt;&gt;""),AND(JK20&gt;=JR$33,JL20&gt;=JR$37,JK20&lt;&gt;""),AND(JP20&gt;=JR$33,JQ20&gt;=JR$37,JP20&lt;&gt;""),AND(KM20&gt;=KT$33,KN20&gt;=KT$37,KM20&lt;&gt;""),AND(KR20&gt;=KT$33,KS20&gt;=KT$37,KR20&lt;&gt;""),AND(LO20&gt;=LV$33,LP20&gt;=LV$37,LO20&lt;&gt;""),AND(LT20&gt;=LV$33,LU20&gt;=LV$37,LT20&lt;&gt;""),AND(MQ20&gt;=MX$33,MR20&gt;=MX$37,MQ20&lt;&gt;""),AND(MV20&gt;=MX$33,MW20&gt;=MX$37,MV20&lt;&gt;""),AND(NS20&gt;=NZ$33,NT20&gt;=NZ$37,NS20&lt;&gt;""),AND(NX20&gt;=NZ$33,NY20&gt;=NZ$37,NX20&lt;&gt;""),AND(OU20&gt;=PB$33,OV20&gt;=PB$37,OU20&lt;&gt;""),AND(OZ20&gt;=PB$33,PA20&gt;=PB$37,OZ20&lt;&gt;""),AND(PW20&gt;=QD$33,PX20&gt;=QD$37,PW20&lt;&gt;""),AND(QB20&gt;=QD$33,QC20&gt;=QD$37,QB20&lt;&gt;""),AND(QY20&gt;=RF$33,QZ20&gt;=RF$37,QY20&lt;&gt;""),AND(RD20&gt;=RF$33,RE20&gt;=RF$37,RD20&lt;&gt;""),AND(SA20&gt;=SH$33,SB20&gt;=SH$37,SA20&lt;&gt;""),AND(SF20&gt;=SH$33,SG20&gt;=SH$37,SF20&lt;&gt;""),AND(TC20&gt;=TJ$33,TD20&gt;=TJ$37,TC20&lt;&gt;""),AND(TI20&gt;=TJ$33,TJ20&gt;=TJ$37,TI20&lt;&gt;"")),"P","")</f>
        <v/>
      </c>
      <c r="G20" s="3" t="str">
        <f>IF(OR(AND(AQ20&gt;=AW$37,AQ20&lt;&gt;"",AO20=""),AND(AV20&gt;=AW$37,AV20&lt;&gt;"",AO20=""),AND(BT20&gt;=BZ$37,BT20&lt;&gt;"",BR20=""),AND(BY20&gt;=BZ$37,BY20&lt;&gt;"",BR20=""),AND(CW20&gt;=DC$37,CW20&lt;&gt;"",CU20=""),AND(DB20&gt;=DC$37,DB20&lt;&gt;"",CU20=""),AND(EB20&gt;=EH$37,EB20&lt;&gt;""),AND(EG20&gt;=EH$37,EG20&lt;&gt;""),AND(FD20&gt;=FJ$37,FD20&lt;&gt;""),AND(FI20&gt;=FJ$37,FI20&lt;&gt;""),AND(GF20&gt;=GL$37,GF20&lt;&gt;""),AND(GK20&gt;=GL$37,GK20&lt;&gt;""),AND(HH20&gt;=HN$37,HH20&lt;&gt;""),AND(HM20&gt;=HN$37,HM20&lt;&gt;""),AND(IJ20&gt;=IP$37,IJ20&lt;&gt;""),AND(IO20&gt;=IP$37,IO20&lt;&gt;""),AND(JL20&gt;=JR$37,JL20&lt;&gt;""),AND(JQ20&gt;=JR$37,JQ20&lt;&gt;""),AND(KN20&gt;=KT$37,KN20&lt;&gt;""),AND(KS20&gt;=KT$37,KS20&lt;&gt;""),AND(LP20&gt;=LV$37,LP20&lt;&gt;""),AND(LU20&gt;=LV$37,LU20&lt;&gt;""),AND(MR20&gt;=MX$37,MR20&lt;&gt;""),AND(MW20&gt;=MX$37,MW20&lt;&gt;""),AND(NT20&gt;=NZ$37,NT20&lt;&gt;""),AND(NY20&gt;=NZ$37,NY20&lt;&gt;""),AND(OV20&gt;=PB$37,OV20&lt;&gt;""),AND(PA20&gt;=PB$37,PA20&lt;&gt;""),AND(PX20&gt;=QD$37,PX20&lt;&gt;""),AND(QC20&gt;=QD$37,QC20&lt;&gt;""),AND(QZ20&gt;=RF$37,QZ20&lt;&gt;""),AND(RE20&gt;=RF$37,RE20&lt;&gt;""),AND(SB20&gt;=SH$37,SB20&lt;&gt;""),AND(SG20&gt;=SH$37,SG20&lt;&gt;""),AND(TD20&gt;=TJ$37,TD20&lt;&gt;""),AND(TJ20&gt;=TJ$37,TJ20&lt;&gt;"")),"P","")</f>
        <v/>
      </c>
      <c r="H20" s="36" t="str">
        <f>IF(AND(G20="P",F20=""),"No DD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Merit",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Excellence",IF(I20="P","Worlds Team",IF(F20="P","National Team","")))))</f>
        <v/>
      </c>
      <c r="I20" s="3" t="str">
        <f>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,AND(RB20&gt;=RF$34,RC20&gt;=RF$38,RB20&lt;&gt;""),AND(SD20&gt;=SH$34,SE20&gt;=SH$38,SD20&lt;&gt;""),AND(TF20&gt;=TJ$34,TG20&gt;=TJ$38,TF20&lt;&gt;"")),"P","")</f>
        <v/>
      </c>
      <c r="J20" s="8">
        <f>IF(COUNT(AQ20,BT20,CW20)&gt;0,LARGE((AQ20,BT20,CW20),1),0)</f>
        <v>50.2</v>
      </c>
      <c r="K20" s="8" t="str">
        <f>IF(J20=0,"",IF(J20=CW20,$CA$1,IF(J20=BT20,$AX$1,IF(J20=AQ20,$U$1,""))))</f>
        <v>2024 Nationals</v>
      </c>
      <c r="L20" s="8">
        <f>IF(COUNT(AQ20,BT20,CW20)&gt;1,LARGE((AQ20,BT20,CW20),2),0)</f>
        <v>49.199999999999989</v>
      </c>
      <c r="M20" s="8" t="str">
        <f>IF(K20=0,"",IF(AND(L20=J20,L20=AQ20,K20=BT20),$U$1,IF(AND(L20=J20,L20=AQ20,L20=CW20),$U$1,IF(AND(L20=J20,L20=CW20,L20=BT20),$AX$1,IF(L20=CW20,$CA$1,IF(L20=BT20,$AX$1,IF(L20=AQ20,$U$1,"")))))))</f>
        <v>2024 Elite Canada</v>
      </c>
      <c r="N20" s="8">
        <f>IF(COUNT(AR20,BU20,CX20)&gt;0,LARGE((AR20,BU20,CX20),1),0)</f>
        <v>25.900000000000002</v>
      </c>
      <c r="O20" s="8" t="str">
        <f>IF(N20=0,"",IF(N20=CX20,$CA$1,IF(N20=BU20,$AX$1,IF(N20=AR20,$U$1,""))))</f>
        <v>2024 Nationals</v>
      </c>
      <c r="P20" s="8">
        <f>IF(MAX(AV20,BY20,DB20)&gt;0,MAX(AV20,BY20,DB20),0)</f>
        <v>50.5</v>
      </c>
      <c r="Q20" s="8" t="str">
        <f>IF(P20=0,"",IF(P20=DB20,$CA$1,IF(P20=BY20,$AX$1,IF(P20=AV20,$U$1,""))))</f>
        <v>2024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18.5</v>
      </c>
      <c r="V20" s="19">
        <v>8.4</v>
      </c>
      <c r="W20" s="19">
        <v>0.2</v>
      </c>
      <c r="X20" s="19">
        <v>0</v>
      </c>
      <c r="Y20" s="19">
        <v>17.399999999999999</v>
      </c>
      <c r="Z20" s="19">
        <v>4.8</v>
      </c>
      <c r="AA20" s="19">
        <v>0</v>
      </c>
      <c r="AB20" s="19">
        <v>0.3</v>
      </c>
      <c r="AC20" s="19">
        <v>18.600000000000001</v>
      </c>
      <c r="AD20" s="19">
        <v>6.4</v>
      </c>
      <c r="AE20" s="19">
        <v>0.2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13.2</v>
      </c>
      <c r="AQ20" s="40">
        <f>IF(SUM(U20:V20,X20:Z20,AB20)-W20-AA20&gt;0,SUM(U20:V20,X20:Z20,AB20)-W20-AA20,"")</f>
        <v>49.199999999999989</v>
      </c>
      <c r="AR20" s="40">
        <f>IF(SUM(AC20:AD20,AF20)-AE20&gt;0,SUM(AC20:AD20,AF20)-AE20,"")</f>
        <v>24.8</v>
      </c>
      <c r="AS20" s="40">
        <f>IF(SUM(V20,Z20,AD20)&gt;0,SUM(V20,Z20,AD20),"")</f>
        <v>19.600000000000001</v>
      </c>
      <c r="AT20" s="40">
        <f>IF(SUM(AQ20,AR20)&gt;0,SUM(AQ20,AR20),"")</f>
        <v>73.999999999999986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73.999999999999986</v>
      </c>
      <c r="AX20" s="18">
        <v>18.8</v>
      </c>
      <c r="AY20" s="18">
        <v>6.8</v>
      </c>
      <c r="AZ20" s="18">
        <v>0.2</v>
      </c>
      <c r="BA20" s="18">
        <v>0</v>
      </c>
      <c r="BB20" s="18">
        <v>18.8</v>
      </c>
      <c r="BC20" s="18">
        <v>6.8</v>
      </c>
      <c r="BD20" s="18">
        <v>0.8</v>
      </c>
      <c r="BE20" s="18">
        <v>0</v>
      </c>
      <c r="BF20" s="18">
        <v>18.600000000000001</v>
      </c>
      <c r="BG20" s="18">
        <v>8</v>
      </c>
      <c r="BH20" s="18">
        <v>1</v>
      </c>
      <c r="BI20" s="18">
        <v>0.3</v>
      </c>
      <c r="BJ20" s="18">
        <v>18.899999999999999</v>
      </c>
      <c r="BK20" s="18">
        <v>6</v>
      </c>
      <c r="BL20" s="18">
        <v>0.2</v>
      </c>
      <c r="BM20" s="18">
        <v>0</v>
      </c>
      <c r="BN20" s="18">
        <v>18.600000000000001</v>
      </c>
      <c r="BO20" s="18">
        <v>7.2</v>
      </c>
      <c r="BP20" s="18">
        <v>0</v>
      </c>
      <c r="BQ20" s="18">
        <v>0</v>
      </c>
      <c r="BR20" s="28"/>
      <c r="BS20" s="11">
        <f>IF(SUM(AY20,BC20)&gt;0,SUM(AY20,BC20),"")</f>
        <v>13.6</v>
      </c>
      <c r="BT20" s="11">
        <f>IF(SUM(AX20:AY20,BA20:BC20,BE20)-AZ20-BD20&gt;0,SUM(AX20:AY20,BA20:BC20,BE20)-AZ20-BD20,"")</f>
        <v>50.2</v>
      </c>
      <c r="BU20" s="11">
        <f>IF(SUM(BF20:BG20,BI20)-BH20&gt;0,SUM(BF20:BG20,BI20)-BH20,"")</f>
        <v>25.900000000000002</v>
      </c>
      <c r="BV20" s="11">
        <f>IF(SUM(AY20,BC20,BG20)&gt;0,SUM(AY20,BC20,BG20),"")</f>
        <v>21.6</v>
      </c>
      <c r="BW20" s="11">
        <f>IF(SUM(BT20,BU20)&gt;0,SUM(BT20,BU20),"")</f>
        <v>76.100000000000009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50.5</v>
      </c>
      <c r="BZ20" s="11">
        <f>IF(SUM(BT20,BU20,BY20)&gt;0,SUM(BT20,BU20,BY20),"")</f>
        <v>126.60000000000001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9.4</v>
      </c>
      <c r="TL20" s="26">
        <f>IF($CU20="P",CB20,(CB20+AY20)/2)</f>
        <v>3.4</v>
      </c>
      <c r="TM20" s="26">
        <f>IF($CU20="P",CC20,(CC20+AZ20)/2)</f>
        <v>0.1</v>
      </c>
      <c r="TN20" s="26">
        <f>IF($CU20="P",CD20,(CD20+BA20)/2)</f>
        <v>0</v>
      </c>
      <c r="TO20" s="26">
        <f>IF($CU20="P",CE20,(CE20+BB20)/2)</f>
        <v>9.4</v>
      </c>
      <c r="TP20" s="26">
        <f>IF($CU20="P",CF20,(CF20+BC20)/2)</f>
        <v>3.4</v>
      </c>
      <c r="TQ20" s="26">
        <f>IF($CU20="P",CG20,(CG20+BD20)/2)</f>
        <v>0.4</v>
      </c>
      <c r="TR20" s="26">
        <f>IF($CU20="P",CH20,(CH20+BE20)/2)</f>
        <v>0</v>
      </c>
      <c r="TS20" s="26">
        <f>IF($CU20="P",CI20,(CI20+BF20)/2)</f>
        <v>9.3000000000000007</v>
      </c>
      <c r="TT20" s="26">
        <f>IF($CU20="P",CJ20,(CJ20+BG20)/2)</f>
        <v>4</v>
      </c>
      <c r="TU20" s="26">
        <f>IF($CU20="P",CK20,(CK20+BH20)/2)</f>
        <v>0.5</v>
      </c>
      <c r="TV20" s="26">
        <f>IF($CU20="P",CL20,(CL20+BI20)/2)</f>
        <v>0.15</v>
      </c>
      <c r="TW20" s="26">
        <f>IF($CU20="P",CM20,(CM20+BJ20)/2)</f>
        <v>9.4499999999999993</v>
      </c>
      <c r="TX20" s="26">
        <f>IF($CU20="P",CN20,(CN20+BK20)/2)</f>
        <v>3</v>
      </c>
      <c r="TY20" s="26">
        <f>IF($CU20="P",CO20,(CO20+BL20)/2)</f>
        <v>0.1</v>
      </c>
      <c r="TZ20" s="26">
        <f>IF($CU20="P",CP20,(CP20+BM20)/2)</f>
        <v>0</v>
      </c>
      <c r="UA20" s="26">
        <f>IF($CU20="P",CQ20,(CQ20+BN20)/2)</f>
        <v>9.3000000000000007</v>
      </c>
      <c r="UB20" s="26">
        <f>IF($CU20="P",CR20,(CR20+BO20)/2)</f>
        <v>3.6</v>
      </c>
      <c r="UC20" s="26">
        <f>IF($CU20="P",CS20,(CS20+BP20)/2)</f>
        <v>0</v>
      </c>
      <c r="UD20" s="26">
        <f>IF($CU20="P",CT20,(CT20+BQ20)/2)</f>
        <v>0</v>
      </c>
      <c r="UE20" s="28" t="s">
        <v>53</v>
      </c>
      <c r="UF20" s="11">
        <f>IF(SUM(TL20,TP20)&gt;0,SUM(TL20,TP20),"")</f>
        <v>6.8</v>
      </c>
      <c r="UG20" s="11">
        <f>IF(SUM(TK20:TL20,TN20:TP20,TR20)-TM20-TQ20&gt;0,SUM(TK20:TL20,TN20:TP20,TR20)-TM20-TQ20,"")</f>
        <v>25.1</v>
      </c>
      <c r="UH20" s="11">
        <f>IF(SUM(TS20:TT20,TV20)-TU20&gt;0,SUM(TS20:TT20,TV20)-TU20,"")</f>
        <v>12.950000000000001</v>
      </c>
      <c r="UI20" s="11">
        <f>IF(SUM(TL20,TP20,TT20)&gt;0,SUM(TL20,TP20,TT20),"")</f>
        <v>10.8</v>
      </c>
      <c r="UJ20" s="11">
        <f>IF(SUM(UG20,UH20)&gt;0,SUM(UG20,UH20),"")</f>
        <v>38.050000000000004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25.25</v>
      </c>
      <c r="UM20" s="11">
        <f>IF(SUM(UG20,UH20,UL20)&gt;0,SUM(UG20,UH20,UL20),"")</f>
        <v>63.300000000000004</v>
      </c>
    </row>
    <row r="21" spans="1:559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217</v>
      </c>
      <c r="C21" s="4" t="s">
        <v>6</v>
      </c>
      <c r="D21" s="4">
        <v>2007</v>
      </c>
      <c r="E21" s="9">
        <f>SUM(J21:R21)+SUM(J21:O21)*0.0000001+SUM(J21)*0.0000000000001</f>
        <v>173.90001241000505</v>
      </c>
      <c r="F21" s="3" t="str">
        <f>IF(OR(AND(AP21&gt;=AW$33,AQ21&gt;=AW$37,AP21&lt;&gt;"",AO21=""),AND(AU21&gt;=AW$33,AV21&gt;=AW$37,AU21&lt;&gt;"",AO21=""),AND(BS21&gt;=BZ$33,BT21&gt;=BZ$37,BS21&lt;&gt;"",BR21=""),AND(BX21&gt;=BZ$33,BY21&gt;=BZ$37,BX21&lt;&gt;"",BR21=""),AND(CV21&gt;=DC$33,CW21&gt;=DC$37,CV21&lt;&gt;"",CU21=""),AND(DA21&gt;=DC$33,DB21&gt;=DC$37,DA21&lt;&gt;""),AND(EA21&gt;=EH$33,EB21&gt;=EH$37,EA21&lt;&gt;""),AND(EF21&gt;=EH$33,EG21&gt;=EH$37,EF21&lt;&gt;""),AND(FC21&gt;=FJ$33,FD21&gt;=FJ$37,FC21&lt;&gt;""),AND(FH21&gt;=FJ$33,FI21&gt;=FJ$37,FH21&lt;&gt;""),AND(GE21&gt;=GL$33,GF21&gt;=GL$37,GE21&lt;&gt;""),AND(GJ21&gt;=GL$33,GK21&gt;=GL$37,GJ21&lt;&gt;""),AND(HG21&gt;=HN$33,HH21&gt;=HN$37,HG21&lt;&gt;""),AND(HL21&gt;=HN$33,HM21&gt;=HN$37,HL21&lt;&gt;""),AND(II21&gt;=IP$33,IJ21&gt;=IP$37,II21&lt;&gt;""),AND(IN21&gt;=IP$33,IO21&gt;=IP$37,IN21&lt;&gt;""),AND(JK21&gt;=JR$33,JL21&gt;=JR$37,JK21&lt;&gt;""),AND(JP21&gt;=JR$33,JQ21&gt;=JR$37,JP21&lt;&gt;""),AND(KM21&gt;=KT$33,KN21&gt;=KT$37,KM21&lt;&gt;""),AND(KR21&gt;=KT$33,KS21&gt;=KT$37,KR21&lt;&gt;""),AND(LO21&gt;=LV$33,LP21&gt;=LV$37,LO21&lt;&gt;""),AND(LT21&gt;=LV$33,LU21&gt;=LV$37,LT21&lt;&gt;""),AND(MQ21&gt;=MX$33,MR21&gt;=MX$37,MQ21&lt;&gt;""),AND(MV21&gt;=MX$33,MW21&gt;=MX$37,MV21&lt;&gt;""),AND(NS21&gt;=NZ$33,NT21&gt;=NZ$37,NS21&lt;&gt;""),AND(NX21&gt;=NZ$33,NY21&gt;=NZ$37,NX21&lt;&gt;""),AND(OU21&gt;=PB$33,OV21&gt;=PB$37,OU21&lt;&gt;""),AND(OZ21&gt;=PB$33,PA21&gt;=PB$37,OZ21&lt;&gt;""),AND(PW21&gt;=QD$33,PX21&gt;=QD$37,PW21&lt;&gt;""),AND(QB21&gt;=QD$33,QC21&gt;=QD$37,QB21&lt;&gt;""),AND(QY21&gt;=RF$33,QZ21&gt;=RF$37,QY21&lt;&gt;""),AND(RD21&gt;=RF$33,RE21&gt;=RF$37,RD21&lt;&gt;""),AND(SA21&gt;=SH$33,SB21&gt;=SH$37,SA21&lt;&gt;""),AND(SF21&gt;=SH$33,SG21&gt;=SH$37,SF21&lt;&gt;""),AND(TC21&gt;=TJ$33,TD21&gt;=TJ$37,TC21&lt;&gt;""),AND(TI21&gt;=TJ$33,TJ21&gt;=TJ$37,TI21&lt;&gt;"")),"P","")</f>
        <v/>
      </c>
      <c r="G21" s="3" t="str">
        <f>IF(OR(AND(AQ21&gt;=AW$37,AQ21&lt;&gt;"",AO21=""),AND(AV21&gt;=AW$37,AV21&lt;&gt;"",AO21=""),AND(BT21&gt;=BZ$37,BT21&lt;&gt;"",BR21=""),AND(BY21&gt;=BZ$37,BY21&lt;&gt;"",BR21=""),AND(CW21&gt;=DC$37,CW21&lt;&gt;"",CU21=""),AND(DB21&gt;=DC$37,DB21&lt;&gt;"",CU21=""),AND(EB21&gt;=EH$37,EB21&lt;&gt;""),AND(EG21&gt;=EH$37,EG21&lt;&gt;""),AND(FD21&gt;=FJ$37,FD21&lt;&gt;""),AND(FI21&gt;=FJ$37,FI21&lt;&gt;""),AND(GF21&gt;=GL$37,GF21&lt;&gt;""),AND(GK21&gt;=GL$37,GK21&lt;&gt;""),AND(HH21&gt;=HN$37,HH21&lt;&gt;""),AND(HM21&gt;=HN$37,HM21&lt;&gt;""),AND(IJ21&gt;=IP$37,IJ21&lt;&gt;""),AND(IO21&gt;=IP$37,IO21&lt;&gt;""),AND(JL21&gt;=JR$37,JL21&lt;&gt;""),AND(JQ21&gt;=JR$37,JQ21&lt;&gt;""),AND(KN21&gt;=KT$37,KN21&lt;&gt;""),AND(KS21&gt;=KT$37,KS21&lt;&gt;""),AND(LP21&gt;=LV$37,LP21&lt;&gt;""),AND(LU21&gt;=LV$37,LU21&lt;&gt;""),AND(MR21&gt;=MX$37,MR21&lt;&gt;""),AND(MW21&gt;=MX$37,MW21&lt;&gt;""),AND(NT21&gt;=NZ$37,NT21&lt;&gt;""),AND(NY21&gt;=NZ$37,NY21&lt;&gt;""),AND(OV21&gt;=PB$37,OV21&lt;&gt;""),AND(PA21&gt;=PB$37,PA21&lt;&gt;""),AND(PX21&gt;=QD$37,PX21&lt;&gt;""),AND(QC21&gt;=QD$37,QC21&lt;&gt;""),AND(QZ21&gt;=RF$37,QZ21&lt;&gt;""),AND(RE21&gt;=RF$37,RE21&lt;&gt;""),AND(SB21&gt;=SH$37,SB21&lt;&gt;""),AND(SG21&gt;=SH$37,SG21&lt;&gt;""),AND(TD21&gt;=TJ$37,TD21&lt;&gt;""),AND(TJ21&gt;=TJ$37,TJ21&lt;&gt;"")),"P","")</f>
        <v/>
      </c>
      <c r="H21" s="36" t="str">
        <f>IF(AND(G21="P",F21=""),"No DD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Merit",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Excellence",IF(I21="P","Worlds Team",IF(F21="P","National Team","")))))</f>
        <v/>
      </c>
      <c r="I21" s="3" t="str">
        <f>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,AND(RB21&gt;=RF$34,RC21&gt;=RF$38,RB21&lt;&gt;""),AND(SD21&gt;=SH$34,SE21&gt;=SH$38,SD21&lt;&gt;""),AND(TF21&gt;=TJ$34,TG21&gt;=TJ$38,TF21&lt;&gt;"")),"P","")</f>
        <v/>
      </c>
      <c r="J21" s="8">
        <f>IF(COUNT(AQ21,BT21,CW21)&gt;0,LARGE((AQ21,BT21,CW21),1),0)</f>
        <v>50.4</v>
      </c>
      <c r="K21" s="8" t="str">
        <f>IF(J21=0,"",IF(J21=CW21,$CA$1,IF(J21=BT21,$AX$1,IF(J21=AQ21,$U$1,""))))</f>
        <v>2024 3rd Domestic Trial</v>
      </c>
      <c r="L21" s="8">
        <f>IF(COUNT(AQ21,BT21,CW21)&gt;1,LARGE((AQ21,BT21,CW21),2),0)</f>
        <v>49.29999999999999</v>
      </c>
      <c r="M21" s="8" t="str">
        <f>IF(K21=0,"",IF(AND(L21=J21,L21=AQ21,K21=BT21),$U$1,IF(AND(L21=J21,L21=AQ21,L21=CW21),$U$1,IF(AND(L21=J21,L21=CW21,L21=BT21),$AX$1,IF(L21=CW21,$CA$1,IF(L21=BT21,$AX$1,IF(L21=AQ21,$U$1,"")))))))</f>
        <v>2024 Nationals</v>
      </c>
      <c r="N21" s="8">
        <f>IF(COUNT(AR21,BU21,CX21)&gt;0,LARGE((AR21,BU21,CX21),1),0)</f>
        <v>24.4</v>
      </c>
      <c r="O21" s="8" t="str">
        <f>IF(N21=0,"",IF(N21=CX21,$CA$1,IF(N21=BU21,$AX$1,IF(N21=AR21,$U$1,""))))</f>
        <v>2024 3rd Domestic Trial</v>
      </c>
      <c r="P21" s="8">
        <f>IF(MAX(AV21,BY21,DB21)&gt;0,MAX(AV21,BY21,DB21),0)</f>
        <v>49.800000000000004</v>
      </c>
      <c r="Q21" s="8" t="str">
        <f>IF(P21=0,"",IF(P21=DB21,$CA$1,IF(P21=BY21,$AX$1,IF(P21=AV21,$U$1,""))))</f>
        <v>2024 3rd Domestic Trial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18.600000000000001</v>
      </c>
      <c r="V21" s="19">
        <v>6</v>
      </c>
      <c r="W21" s="19">
        <v>0.6</v>
      </c>
      <c r="X21" s="19">
        <v>0</v>
      </c>
      <c r="Y21" s="19">
        <v>18.100000000000001</v>
      </c>
      <c r="Z21" s="19">
        <v>6</v>
      </c>
      <c r="AA21" s="19">
        <v>0.8</v>
      </c>
      <c r="AB21" s="19">
        <v>0</v>
      </c>
      <c r="AC21" s="19">
        <v>18.100000000000001</v>
      </c>
      <c r="AD21" s="19">
        <v>6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12</v>
      </c>
      <c r="AQ21" s="40">
        <f>IF(SUM(U21:V21,X21:Z21,AB21)-W21-AA21&gt;0,SUM(U21:V21,X21:Z21,AB21)-W21-AA21,"")</f>
        <v>47.300000000000004</v>
      </c>
      <c r="AR21" s="40">
        <f>IF(SUM(AC21:AD21,AF21)-AE21&gt;0,SUM(AC21:AD21,AF21)-AE21,"")</f>
        <v>24.1</v>
      </c>
      <c r="AS21" s="40">
        <f>IF(SUM(V21,Z21,AD21)&gt;0,SUM(V21,Z21,AD21),"")</f>
        <v>18</v>
      </c>
      <c r="AT21" s="40">
        <f>IF(SUM(AQ21,AR21)&gt;0,SUM(AQ21,AR21),"")</f>
        <v>71.400000000000006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71.400000000000006</v>
      </c>
      <c r="AX21" s="18">
        <v>18.2</v>
      </c>
      <c r="AY21" s="18">
        <v>6</v>
      </c>
      <c r="AZ21" s="18">
        <v>0.2</v>
      </c>
      <c r="BA21" s="18">
        <v>0</v>
      </c>
      <c r="BB21" s="18">
        <v>18.899999999999999</v>
      </c>
      <c r="BC21" s="18">
        <v>6.4</v>
      </c>
      <c r="BD21" s="18">
        <v>0</v>
      </c>
      <c r="BE21" s="18">
        <v>0</v>
      </c>
      <c r="BF21" s="18">
        <v>18.2</v>
      </c>
      <c r="BG21" s="18">
        <v>6</v>
      </c>
      <c r="BH21" s="18">
        <v>0</v>
      </c>
      <c r="BI21" s="18">
        <v>0</v>
      </c>
      <c r="BJ21" s="18">
        <v>17.899999999999999</v>
      </c>
      <c r="BK21" s="18">
        <v>6</v>
      </c>
      <c r="BL21" s="18">
        <v>0.8</v>
      </c>
      <c r="BM21" s="18">
        <v>0</v>
      </c>
      <c r="BN21" s="18">
        <v>18.8</v>
      </c>
      <c r="BO21" s="18">
        <v>6.4</v>
      </c>
      <c r="BP21" s="18">
        <v>0</v>
      </c>
      <c r="BQ21" s="18">
        <v>0</v>
      </c>
      <c r="BR21" s="28"/>
      <c r="BS21" s="11">
        <f>IF(SUM(AY21,BC21)&gt;0,SUM(AY21,BC21),"")</f>
        <v>12.4</v>
      </c>
      <c r="BT21" s="11">
        <f>IF(SUM(AX21:AY21,BA21:BC21,BE21)-AZ21-BD21&gt;0,SUM(AX21:AY21,BA21:BC21,BE21)-AZ21-BD21,"")</f>
        <v>49.29999999999999</v>
      </c>
      <c r="BU21" s="11">
        <f>IF(SUM(BF21:BG21,BI21)-BH21&gt;0,SUM(BF21:BG21,BI21)-BH21,"")</f>
        <v>24.2</v>
      </c>
      <c r="BV21" s="11">
        <f>IF(SUM(AY21,BC21,BG21)&gt;0,SUM(AY21,BC21,BG21),"")</f>
        <v>18.399999999999999</v>
      </c>
      <c r="BW21" s="11">
        <f>IF(SUM(BT21,BU21)&gt;0,SUM(BT21,BU21),"")</f>
        <v>73.499999999999986</v>
      </c>
      <c r="BX21" s="11">
        <f>IF(SUM(BK21,BO21)&gt;0,SUM(BK21,BO21),"")</f>
        <v>12.4</v>
      </c>
      <c r="BY21" s="11">
        <f>IF(SUM(BJ21:BK21,BM21:BO21,BQ21)-SUM(BL21,BP21)&gt;0,SUM(BJ21:BK21,BM21:BO21,BQ21)-SUM(BL21,BP21),"")</f>
        <v>48.300000000000004</v>
      </c>
      <c r="BZ21" s="11">
        <f>IF(SUM(BT21,BU21,BY21)&gt;0,SUM(BT21,BU21,BY21),"")</f>
        <v>121.79999999999998</v>
      </c>
      <c r="CA21" s="19">
        <v>18.7</v>
      </c>
      <c r="CB21" s="19">
        <v>6.8</v>
      </c>
      <c r="CC21" s="19">
        <v>0</v>
      </c>
      <c r="CD21" s="19">
        <v>0</v>
      </c>
      <c r="CE21" s="19">
        <v>18.5</v>
      </c>
      <c r="CF21" s="19">
        <v>6.4</v>
      </c>
      <c r="CG21" s="19">
        <v>0</v>
      </c>
      <c r="CH21" s="19">
        <v>0</v>
      </c>
      <c r="CI21" s="19">
        <v>18.399999999999999</v>
      </c>
      <c r="CJ21" s="19">
        <v>6</v>
      </c>
      <c r="CK21" s="19">
        <v>0</v>
      </c>
      <c r="CL21" s="19">
        <v>0</v>
      </c>
      <c r="CM21" s="19">
        <v>18.8</v>
      </c>
      <c r="CN21" s="19">
        <v>6.8</v>
      </c>
      <c r="CO21" s="19">
        <v>0.6</v>
      </c>
      <c r="CP21" s="19">
        <v>0</v>
      </c>
      <c r="CQ21" s="19">
        <v>18.600000000000001</v>
      </c>
      <c r="CR21" s="19">
        <v>6.4</v>
      </c>
      <c r="CS21" s="19">
        <v>0.2</v>
      </c>
      <c r="CT21" s="19">
        <v>0</v>
      </c>
      <c r="CU21" s="27"/>
      <c r="CV21" s="40">
        <f>IF(SUM(CB21,CF21)&gt;0,SUM(CB21,CF21),"")</f>
        <v>13.2</v>
      </c>
      <c r="CW21" s="40">
        <f>IF(SUM(CA21:CB21,CD21:CF21,CH21)-CC21-CG21&gt;0,SUM(CA21:CB21,CD21:CF21,CH21)-CC21-CG21,"")</f>
        <v>50.4</v>
      </c>
      <c r="CX21" s="40">
        <f>IF(SUM(CI21:CJ21,CL21)-CK21&gt;0,SUM(CI21:CJ21,CL21)-CK21,"")</f>
        <v>24.4</v>
      </c>
      <c r="CY21" s="40">
        <f>IF(SUM(CB21,CF21,CJ21)&gt;0,SUM(CB21,CF21,CJ21),"")</f>
        <v>19.2</v>
      </c>
      <c r="CZ21" s="40">
        <f>IF(SUM(CW21,CX21)&gt;0,SUM(CW21,CX21),"")</f>
        <v>74.8</v>
      </c>
      <c r="DA21" s="40">
        <f>IF(SUM(CN21,CR21)&gt;0,SUM(CN21,CR21),"")</f>
        <v>13.2</v>
      </c>
      <c r="DB21" s="40">
        <f>IF(SUM(CM21:CN21,CP21:CR21,CT21)-SUM(CO21,CS21)&gt;0,SUM(CM21:CN21,CP21:CR21,CT21)-SUM(CO21,CS21),"")</f>
        <v>49.800000000000004</v>
      </c>
      <c r="DC21" s="40">
        <f>IF(SUM(CW21,CX21,DB21)&gt;0,SUM(CW21,CX21,DB21),"")</f>
        <v>124.6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18.45</v>
      </c>
      <c r="TL21" s="26">
        <f>IF($CU21="P",CB21,(CB21+AY21)/2)</f>
        <v>6.4</v>
      </c>
      <c r="TM21" s="26">
        <f>IF($CU21="P",CC21,(CC21+AZ21)/2)</f>
        <v>0.1</v>
      </c>
      <c r="TN21" s="26">
        <f>IF($CU21="P",CD21,(CD21+BA21)/2)</f>
        <v>0</v>
      </c>
      <c r="TO21" s="26">
        <f>IF($CU21="P",CE21,(CE21+BB21)/2)</f>
        <v>18.7</v>
      </c>
      <c r="TP21" s="26">
        <f>IF($CU21="P",CF21,(CF21+BC21)/2)</f>
        <v>6.4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18.299999999999997</v>
      </c>
      <c r="TT21" s="26">
        <f>IF($CU21="P",CJ21,(CJ21+BG21)/2)</f>
        <v>6</v>
      </c>
      <c r="TU21" s="26">
        <f>IF($CU21="P",CK21,(CK21+BH21)/2)</f>
        <v>0</v>
      </c>
      <c r="TV21" s="26">
        <f>IF($CU21="P",CL21,(CL21+BI21)/2)</f>
        <v>0</v>
      </c>
      <c r="TW21" s="26">
        <f>IF($CU21="P",CM21,(CM21+BJ21)/2)</f>
        <v>18.350000000000001</v>
      </c>
      <c r="TX21" s="26">
        <f>IF($CU21="P",CN21,(CN21+BK21)/2)</f>
        <v>6.4</v>
      </c>
      <c r="TY21" s="26">
        <f>IF($CU21="P",CO21,(CO21+BL21)/2)</f>
        <v>0.7</v>
      </c>
      <c r="TZ21" s="26">
        <f>IF($CU21="P",CP21,(CP21+BM21)/2)</f>
        <v>0</v>
      </c>
      <c r="UA21" s="26">
        <f>IF($CU21="P",CQ21,(CQ21+BN21)/2)</f>
        <v>18.700000000000003</v>
      </c>
      <c r="UB21" s="26">
        <f>IF($CU21="P",CR21,(CR21+BO21)/2)</f>
        <v>6.4</v>
      </c>
      <c r="UC21" s="26">
        <f>IF($CU21="P",CS21,(CS21+BP21)/2)</f>
        <v>0.1</v>
      </c>
      <c r="UD21" s="26">
        <f>IF($CU21="P",CT21,(CT21+BQ21)/2)</f>
        <v>0</v>
      </c>
      <c r="UE21" s="28" t="s">
        <v>53</v>
      </c>
      <c r="UF21" s="11">
        <f>IF(SUM(TL21,TP21)&gt;0,SUM(TL21,TP21),"")</f>
        <v>12.8</v>
      </c>
      <c r="UG21" s="11">
        <f>IF(SUM(TK21:TL21,TN21:TP21,TR21)-TM21-TQ21&gt;0,SUM(TK21:TL21,TN21:TP21,TR21)-TM21-TQ21,"")</f>
        <v>49.849999999999994</v>
      </c>
      <c r="UH21" s="11">
        <f>IF(SUM(TS21:TT21,TV21)-TU21&gt;0,SUM(TS21:TT21,TV21)-TU21,"")</f>
        <v>24.299999999999997</v>
      </c>
      <c r="UI21" s="11">
        <f>IF(SUM(TL21,TP21,TT21)&gt;0,SUM(TL21,TP21,TT21),"")</f>
        <v>18.8</v>
      </c>
      <c r="UJ21" s="11">
        <f>IF(SUM(UG21,UH21)&gt;0,SUM(UG21,UH21),"")</f>
        <v>74.149999999999991</v>
      </c>
      <c r="UK21" s="11">
        <f>IF(SUM(TX21,UB21)&gt;0,SUM(TX21,UB21),"")</f>
        <v>12.8</v>
      </c>
      <c r="UL21" s="11">
        <f>IF(SUM(TW21:TX21,TZ21:UB21,UD21)-SUM(TY21,UC21)&gt;0,SUM(TW21:TX21,TZ21:UB21,UD21)-SUM(TY21,UC21),"")</f>
        <v>49.050000000000004</v>
      </c>
      <c r="UM21" s="11">
        <f>IF(SUM(UG21,UH21,UL21)&gt;0,SUM(UG21,UH21,UL21),"")</f>
        <v>123.19999999999999</v>
      </c>
    </row>
    <row r="22" spans="1:559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216</v>
      </c>
      <c r="C22" s="4" t="s">
        <v>6</v>
      </c>
      <c r="D22" s="4">
        <v>2007</v>
      </c>
      <c r="E22" s="9">
        <f>SUM(J22:R22)+SUM(J22:O22)*0.0000001+SUM(J22)*0.0000000000001</f>
        <v>172.60001228000505</v>
      </c>
      <c r="F22" s="3" t="str">
        <f>IF(OR(AND(AP22&gt;=AW$33,AQ22&gt;=AW$37,AP22&lt;&gt;"",AO22=""),AND(AU22&gt;=AW$33,AV22&gt;=AW$37,AU22&lt;&gt;"",AO22=""),AND(BS22&gt;=BZ$33,BT22&gt;=BZ$37,BS22&lt;&gt;"",BR22=""),AND(BX22&gt;=BZ$33,BY22&gt;=BZ$37,BX22&lt;&gt;"",BR22=""),AND(CV22&gt;=DC$33,CW22&gt;=DC$37,CV22&lt;&gt;"",CU22=""),AND(DA22&gt;=DC$33,DB22&gt;=DC$37,DA22&lt;&gt;""),AND(EA22&gt;=EH$33,EB22&gt;=EH$37,EA22&lt;&gt;""),AND(EF22&gt;=EH$33,EG22&gt;=EH$37,EF22&lt;&gt;""),AND(FC22&gt;=FJ$33,FD22&gt;=FJ$37,FC22&lt;&gt;""),AND(FH22&gt;=FJ$33,FI22&gt;=FJ$37,FH22&lt;&gt;""),AND(GE22&gt;=GL$33,GF22&gt;=GL$37,GE22&lt;&gt;""),AND(GJ22&gt;=GL$33,GK22&gt;=GL$37,GJ22&lt;&gt;""),AND(HG22&gt;=HN$33,HH22&gt;=HN$37,HG22&lt;&gt;""),AND(HL22&gt;=HN$33,HM22&gt;=HN$37,HL22&lt;&gt;""),AND(II22&gt;=IP$33,IJ22&gt;=IP$37,II22&lt;&gt;""),AND(IN22&gt;=IP$33,IO22&gt;=IP$37,IN22&lt;&gt;""),AND(JK22&gt;=JR$33,JL22&gt;=JR$37,JK22&lt;&gt;""),AND(JP22&gt;=JR$33,JQ22&gt;=JR$37,JP22&lt;&gt;""),AND(KM22&gt;=KT$33,KN22&gt;=KT$37,KM22&lt;&gt;""),AND(KR22&gt;=KT$33,KS22&gt;=KT$37,KR22&lt;&gt;""),AND(LO22&gt;=LV$33,LP22&gt;=LV$37,LO22&lt;&gt;""),AND(LT22&gt;=LV$33,LU22&gt;=LV$37,LT22&lt;&gt;""),AND(MQ22&gt;=MX$33,MR22&gt;=MX$37,MQ22&lt;&gt;""),AND(MV22&gt;=MX$33,MW22&gt;=MX$37,MV22&lt;&gt;""),AND(NS22&gt;=NZ$33,NT22&gt;=NZ$37,NS22&lt;&gt;""),AND(NX22&gt;=NZ$33,NY22&gt;=NZ$37,NX22&lt;&gt;""),AND(OU22&gt;=PB$33,OV22&gt;=PB$37,OU22&lt;&gt;""),AND(OZ22&gt;=PB$33,PA22&gt;=PB$37,OZ22&lt;&gt;""),AND(PW22&gt;=QD$33,PX22&gt;=QD$37,PW22&lt;&gt;""),AND(QB22&gt;=QD$33,QC22&gt;=QD$37,QB22&lt;&gt;""),AND(QY22&gt;=RF$33,QZ22&gt;=RF$37,QY22&lt;&gt;""),AND(RD22&gt;=RF$33,RE22&gt;=RF$37,RD22&lt;&gt;""),AND(SA22&gt;=SH$33,SB22&gt;=SH$37,SA22&lt;&gt;""),AND(SF22&gt;=SH$33,SG22&gt;=SH$37,SF22&lt;&gt;""),AND(TC22&gt;=TJ$33,TD22&gt;=TJ$37,TC22&lt;&gt;""),AND(TI22&gt;=TJ$33,TJ22&gt;=TJ$37,TI22&lt;&gt;"")),"P","")</f>
        <v/>
      </c>
      <c r="G22" s="3" t="str">
        <f>IF(OR(AND(AQ22&gt;=AW$37,AQ22&lt;&gt;"",AO22=""),AND(AV22&gt;=AW$37,AV22&lt;&gt;"",AO22=""),AND(BT22&gt;=BZ$37,BT22&lt;&gt;"",BR22=""),AND(BY22&gt;=BZ$37,BY22&lt;&gt;"",BR22=""),AND(CW22&gt;=DC$37,CW22&lt;&gt;"",CU22=""),AND(DB22&gt;=DC$37,DB22&lt;&gt;"",CU22=""),AND(EB22&gt;=EH$37,EB22&lt;&gt;""),AND(EG22&gt;=EH$37,EG22&lt;&gt;""),AND(FD22&gt;=FJ$37,FD22&lt;&gt;""),AND(FI22&gt;=FJ$37,FI22&lt;&gt;""),AND(GF22&gt;=GL$37,GF22&lt;&gt;""),AND(GK22&gt;=GL$37,GK22&lt;&gt;""),AND(HH22&gt;=HN$37,HH22&lt;&gt;""),AND(HM22&gt;=HN$37,HM22&lt;&gt;""),AND(IJ22&gt;=IP$37,IJ22&lt;&gt;""),AND(IO22&gt;=IP$37,IO22&lt;&gt;""),AND(JL22&gt;=JR$37,JL22&lt;&gt;""),AND(JQ22&gt;=JR$37,JQ22&lt;&gt;""),AND(KN22&gt;=KT$37,KN22&lt;&gt;""),AND(KS22&gt;=KT$37,KS22&lt;&gt;""),AND(LP22&gt;=LV$37,LP22&lt;&gt;""),AND(LU22&gt;=LV$37,LU22&lt;&gt;""),AND(MR22&gt;=MX$37,MR22&lt;&gt;""),AND(MW22&gt;=MX$37,MW22&lt;&gt;""),AND(NT22&gt;=NZ$37,NT22&lt;&gt;""),AND(NY22&gt;=NZ$37,NY22&lt;&gt;""),AND(OV22&gt;=PB$37,OV22&lt;&gt;""),AND(PA22&gt;=PB$37,PA22&lt;&gt;""),AND(PX22&gt;=QD$37,PX22&lt;&gt;""),AND(QC22&gt;=QD$37,QC22&lt;&gt;""),AND(QZ22&gt;=RF$37,QZ22&lt;&gt;""),AND(RE22&gt;=RF$37,RE22&lt;&gt;""),AND(SB22&gt;=SH$37,SB22&lt;&gt;""),AND(SG22&gt;=SH$37,SG22&lt;&gt;""),AND(TD22&gt;=TJ$37,TD22&lt;&gt;""),AND(TJ22&gt;=TJ$37,TJ22&lt;&gt;"")),"P","")</f>
        <v/>
      </c>
      <c r="H22" s="36" t="str">
        <f>IF(AND(G22="P",F22=""),"No DD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Merit",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Excellence",IF(I22="P","Worlds Team",IF(F22="P","National Team","")))))</f>
        <v/>
      </c>
      <c r="I22" s="3" t="str">
        <f>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,AND(RB22&gt;=RF$34,RC22&gt;=RF$38,RB22&lt;&gt;""),AND(SD22&gt;=SH$34,SE22&gt;=SH$38,SD22&lt;&gt;""),AND(TF22&gt;=TJ$34,TG22&gt;=TJ$38,TF22&lt;&gt;"")),"P","")</f>
        <v/>
      </c>
      <c r="J22" s="8">
        <f>IF(COUNT(AQ22,BT22,CW22)&gt;0,LARGE((AQ22,BT22,CW22),1),0)</f>
        <v>50.4</v>
      </c>
      <c r="K22" s="8" t="str">
        <f>IF(J22=0,"",IF(J22=CW22,$CA$1,IF(J22=BT22,$AX$1,IF(J22=AQ22,$U$1,""))))</f>
        <v>2024 3rd Domestic Trial</v>
      </c>
      <c r="L22" s="8">
        <f>IF(COUNT(AQ22,BT22,CW22)&gt;1,LARGE((AQ22,BT22,CW22),2),0)</f>
        <v>48.6</v>
      </c>
      <c r="M22" s="8" t="str">
        <f>IF(K22=0,"",IF(AND(L22=J22,L22=AQ22,K22=BT22),$U$1,IF(AND(L22=J22,L22=AQ22,L22=CW22),$U$1,IF(AND(L22=J22,L22=CW22,L22=BT22),$AX$1,IF(L22=CW22,$CA$1,IF(L22=BT22,$AX$1,IF(L22=AQ22,$U$1,"")))))))</f>
        <v>2024 Nationals</v>
      </c>
      <c r="N22" s="8">
        <f>IF(COUNT(AR22,BU22,CX22)&gt;0,LARGE((AR22,BU22,CX22),1),0)</f>
        <v>23.800000000000004</v>
      </c>
      <c r="O22" s="8" t="str">
        <f>IF(N22=0,"",IF(N22=CX22,$CA$1,IF(N22=BU22,$AX$1,IF(N22=AR22,$U$1,""))))</f>
        <v>2024 3rd Domestic Trial</v>
      </c>
      <c r="P22" s="8">
        <f>IF(MAX(AV22,BY22,DB22)&gt;0,MAX(AV22,BY22,DB22),0)</f>
        <v>49.800000000000004</v>
      </c>
      <c r="Q22" s="8" t="str">
        <f>IF(P22=0,"",IF(P22=DB22,$CA$1,IF(P22=BY22,$AX$1,IF(P22=AV22,$U$1,""))))</f>
        <v>2024 3rd Domestic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16.399999999999999</v>
      </c>
      <c r="V22" s="19">
        <v>6.8</v>
      </c>
      <c r="W22" s="19">
        <v>0.8</v>
      </c>
      <c r="X22" s="19">
        <v>0</v>
      </c>
      <c r="Y22" s="19">
        <v>18</v>
      </c>
      <c r="Z22" s="19">
        <v>3.4</v>
      </c>
      <c r="AA22" s="19">
        <v>1.8</v>
      </c>
      <c r="AB22" s="19">
        <v>0</v>
      </c>
      <c r="AC22" s="19">
        <v>18</v>
      </c>
      <c r="AD22" s="19">
        <v>4.4000000000000004</v>
      </c>
      <c r="AE22" s="19">
        <v>1.8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10.199999999999999</v>
      </c>
      <c r="AQ22" s="40">
        <f>IF(SUM(U22:V22,X22:Z22,AB22)-W22-AA22&gt;0,SUM(U22:V22,X22:Z22,AB22)-W22-AA22,"")</f>
        <v>42.000000000000007</v>
      </c>
      <c r="AR22" s="40">
        <f>IF(SUM(AC22:AD22,AF22)-AE22&gt;0,SUM(AC22:AD22,AF22)-AE22,"")</f>
        <v>20.599999999999998</v>
      </c>
      <c r="AS22" s="40">
        <f>IF(SUM(V22,Z22,AD22)&gt;0,SUM(V22,Z22,AD22),"")</f>
        <v>14.6</v>
      </c>
      <c r="AT22" s="40">
        <f>IF(SUM(AQ22,AR22)&gt;0,SUM(AQ22,AR22),"")</f>
        <v>62.600000000000009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62.600000000000009</v>
      </c>
      <c r="AX22" s="18">
        <v>18.399999999999999</v>
      </c>
      <c r="AY22" s="18">
        <v>6.8</v>
      </c>
      <c r="AZ22" s="18">
        <v>0</v>
      </c>
      <c r="BA22" s="18">
        <v>0</v>
      </c>
      <c r="BB22" s="18">
        <v>18.2</v>
      </c>
      <c r="BC22" s="18">
        <v>5.6</v>
      </c>
      <c r="BD22" s="18">
        <v>0.4</v>
      </c>
      <c r="BE22" s="18">
        <v>0</v>
      </c>
      <c r="BF22" s="18">
        <v>17.2</v>
      </c>
      <c r="BG22" s="18">
        <v>3.2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>IF(SUM(AY22,BC22)&gt;0,SUM(AY22,BC22),"")</f>
        <v>12.399999999999999</v>
      </c>
      <c r="BT22" s="11">
        <f>IF(SUM(AX22:AY22,BA22:BC22,BE22)-AZ22-BD22&gt;0,SUM(AX22:AY22,BA22:BC22,BE22)-AZ22-BD22,"")</f>
        <v>48.6</v>
      </c>
      <c r="BU22" s="11">
        <f>IF(SUM(BF22:BG22,BI22)-BH22&gt;0,SUM(BF22:BG22,BI22)-BH22,"")</f>
        <v>20.399999999999999</v>
      </c>
      <c r="BV22" s="11">
        <f>IF(SUM(AY22,BC22,BG22)&gt;0,SUM(AY22,BC22,BG22),"")</f>
        <v>15.599999999999998</v>
      </c>
      <c r="BW22" s="11">
        <f>IF(SUM(BT22,BU22)&gt;0,SUM(BT22,BU22),"")</f>
        <v>69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69</v>
      </c>
      <c r="CA22" s="19">
        <v>18.8</v>
      </c>
      <c r="CB22" s="19">
        <v>6</v>
      </c>
      <c r="CC22" s="19">
        <v>0.2</v>
      </c>
      <c r="CD22" s="19">
        <v>0</v>
      </c>
      <c r="CE22" s="19">
        <v>18.8</v>
      </c>
      <c r="CF22" s="19">
        <v>7.2</v>
      </c>
      <c r="CG22" s="19">
        <v>0.2</v>
      </c>
      <c r="CH22" s="19">
        <v>0</v>
      </c>
      <c r="CI22" s="19">
        <v>18.600000000000001</v>
      </c>
      <c r="CJ22" s="19">
        <v>5.6</v>
      </c>
      <c r="CK22" s="19">
        <v>0.4</v>
      </c>
      <c r="CL22" s="19">
        <v>0</v>
      </c>
      <c r="CM22" s="19">
        <v>19</v>
      </c>
      <c r="CN22" s="19">
        <v>6</v>
      </c>
      <c r="CO22" s="19">
        <v>0</v>
      </c>
      <c r="CP22" s="19">
        <v>0</v>
      </c>
      <c r="CQ22" s="19">
        <v>18.399999999999999</v>
      </c>
      <c r="CR22" s="19">
        <v>7.2</v>
      </c>
      <c r="CS22" s="19">
        <v>0.8</v>
      </c>
      <c r="CT22" s="19">
        <v>0</v>
      </c>
      <c r="CU22" s="27"/>
      <c r="CV22" s="40">
        <f>IF(SUM(CB22,CF22)&gt;0,SUM(CB22,CF22),"")</f>
        <v>13.2</v>
      </c>
      <c r="CW22" s="40">
        <f>IF(SUM(CA22:CB22,CD22:CF22,CH22)-CC22-CG22&gt;0,SUM(CA22:CB22,CD22:CF22,CH22)-CC22-CG22,"")</f>
        <v>50.4</v>
      </c>
      <c r="CX22" s="40">
        <f>IF(SUM(CI22:CJ22,CL22)-CK22&gt;0,SUM(CI22:CJ22,CL22)-CK22,"")</f>
        <v>23.800000000000004</v>
      </c>
      <c r="CY22" s="40">
        <f>IF(SUM(CB22,CF22,CJ22)&gt;0,SUM(CB22,CF22,CJ22),"")</f>
        <v>18.799999999999997</v>
      </c>
      <c r="CZ22" s="40">
        <f>IF(SUM(CW22,CX22)&gt;0,SUM(CW22,CX22),"")</f>
        <v>74.2</v>
      </c>
      <c r="DA22" s="40">
        <f>IF(SUM(CN22,CR22)&gt;0,SUM(CN22,CR22),"")</f>
        <v>13.2</v>
      </c>
      <c r="DB22" s="40">
        <f>IF(SUM(CM22:CN22,CP22:CR22,CT22)-SUM(CO22,CS22)&gt;0,SUM(CM22:CN22,CP22:CR22,CT22)-SUM(CO22,CS22),"")</f>
        <v>49.800000000000004</v>
      </c>
      <c r="DC22" s="40">
        <f>IF(SUM(CW22,CX22,DB22)&gt;0,SUM(CW22,CX22,DB22),"")</f>
        <v>124</v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18.600000000000001</v>
      </c>
      <c r="TL22" s="26">
        <f>IF($CU22="P",CB22,(CB22+AY22)/2)</f>
        <v>6.4</v>
      </c>
      <c r="TM22" s="26">
        <f>IF($CU22="P",CC22,(CC22+AZ22)/2)</f>
        <v>0.1</v>
      </c>
      <c r="TN22" s="26">
        <f>IF($CU22="P",CD22,(CD22+BA22)/2)</f>
        <v>0</v>
      </c>
      <c r="TO22" s="26">
        <f>IF($CU22="P",CE22,(CE22+BB22)/2)</f>
        <v>18.5</v>
      </c>
      <c r="TP22" s="26">
        <f>IF($CU22="P",CF22,(CF22+BC22)/2)</f>
        <v>6.4</v>
      </c>
      <c r="TQ22" s="26">
        <f>IF($CU22="P",CG22,(CG22+BD22)/2)</f>
        <v>0.30000000000000004</v>
      </c>
      <c r="TR22" s="26">
        <f>IF($CU22="P",CH22,(CH22+BE22)/2)</f>
        <v>0</v>
      </c>
      <c r="TS22" s="26">
        <f>IF($CU22="P",CI22,(CI22+BF22)/2)</f>
        <v>17.899999999999999</v>
      </c>
      <c r="TT22" s="26">
        <f>IF($CU22="P",CJ22,(CJ22+BG22)/2)</f>
        <v>4.4000000000000004</v>
      </c>
      <c r="TU22" s="26">
        <f>IF($CU22="P",CK22,(CK22+BH22)/2)</f>
        <v>0.2</v>
      </c>
      <c r="TV22" s="26">
        <f>IF($CU22="P",CL22,(CL22+BI22)/2)</f>
        <v>0</v>
      </c>
      <c r="TW22" s="26">
        <f>IF($CU22="P",CM22,(CM22+BJ22)/2)</f>
        <v>9.5</v>
      </c>
      <c r="TX22" s="26">
        <f>IF($CU22="P",CN22,(CN22+BK22)/2)</f>
        <v>3</v>
      </c>
      <c r="TY22" s="26">
        <f>IF($CU22="P",CO22,(CO22+BL22)/2)</f>
        <v>0</v>
      </c>
      <c r="TZ22" s="26">
        <f>IF($CU22="P",CP22,(CP22+BM22)/2)</f>
        <v>0</v>
      </c>
      <c r="UA22" s="26">
        <f>IF($CU22="P",CQ22,(CQ22+BN22)/2)</f>
        <v>9.1999999999999993</v>
      </c>
      <c r="UB22" s="26">
        <f>IF($CU22="P",CR22,(CR22+BO22)/2)</f>
        <v>3.6</v>
      </c>
      <c r="UC22" s="26">
        <f>IF($CU22="P",CS22,(CS22+BP22)/2)</f>
        <v>0.4</v>
      </c>
      <c r="UD22" s="26">
        <f>IF($CU22="P",CT22,(CT22+BQ22)/2)</f>
        <v>0</v>
      </c>
      <c r="UE22" s="28" t="s">
        <v>53</v>
      </c>
      <c r="UF22" s="11">
        <f>IF(SUM(TL22,TP22)&gt;0,SUM(TL22,TP22),"")</f>
        <v>12.8</v>
      </c>
      <c r="UG22" s="11">
        <f>IF(SUM(TK22:TL22,TN22:TP22,TR22)-TM22-TQ22&gt;0,SUM(TK22:TL22,TN22:TP22,TR22)-TM22-TQ22,"")</f>
        <v>49.5</v>
      </c>
      <c r="UH22" s="11">
        <f>IF(SUM(TS22:TT22,TV22)-TU22&gt;0,SUM(TS22:TT22,TV22)-TU22,"")</f>
        <v>22.099999999999998</v>
      </c>
      <c r="UI22" s="11">
        <f>IF(SUM(TL22,TP22,TT22)&gt;0,SUM(TL22,TP22,TT22),"")</f>
        <v>17.200000000000003</v>
      </c>
      <c r="UJ22" s="11">
        <f>IF(SUM(UG22,UH22)&gt;0,SUM(UG22,UH22),"")</f>
        <v>71.599999999999994</v>
      </c>
      <c r="UK22" s="11">
        <f>IF(SUM(TX22,UB22)&gt;0,SUM(TX22,UB22),"")</f>
        <v>6.6</v>
      </c>
      <c r="UL22" s="11">
        <f>IF(SUM(TW22:TX22,TZ22:UB22,UD22)-SUM(TY22,UC22)&gt;0,SUM(TW22:TX22,TZ22:UB22,UD22)-SUM(TY22,UC22),"")</f>
        <v>24.900000000000002</v>
      </c>
      <c r="UM22" s="11">
        <f>IF(SUM(UG22,UH22,UL22)&gt;0,SUM(UG22,UH22,UL22),"")</f>
        <v>96.5</v>
      </c>
    </row>
    <row r="23" spans="1:559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220</v>
      </c>
      <c r="C23" s="4" t="s">
        <v>6</v>
      </c>
      <c r="D23" s="4">
        <v>2004</v>
      </c>
      <c r="E23" s="9">
        <f>SUM(J23:R23)+SUM(J23:O23)*0.0000001+SUM(J23)*0.0000000000001</f>
        <v>172.10001215000497</v>
      </c>
      <c r="F23" s="3" t="str">
        <f>IF(OR(AND(AP23&gt;=AW$33,AQ23&gt;=AW$37,AP23&lt;&gt;"",AO23=""),AND(AU23&gt;=AW$33,AV23&gt;=AW$37,AU23&lt;&gt;"",AO23=""),AND(BS23&gt;=BZ$33,BT23&gt;=BZ$37,BS23&lt;&gt;"",BR23=""),AND(BX23&gt;=BZ$33,BY23&gt;=BZ$37,BX23&lt;&gt;"",BR23=""),AND(CV23&gt;=DC$33,CW23&gt;=DC$37,CV23&lt;&gt;"",CU23=""),AND(DA23&gt;=DC$33,DB23&gt;=DC$37,DA23&lt;&gt;""),AND(EA23&gt;=EH$33,EB23&gt;=EH$37,EA23&lt;&gt;""),AND(EF23&gt;=EH$33,EG23&gt;=EH$37,EF23&lt;&gt;""),AND(FC23&gt;=FJ$33,FD23&gt;=FJ$37,FC23&lt;&gt;""),AND(FH23&gt;=FJ$33,FI23&gt;=FJ$37,FH23&lt;&gt;""),AND(GE23&gt;=GL$33,GF23&gt;=GL$37,GE23&lt;&gt;""),AND(GJ23&gt;=GL$33,GK23&gt;=GL$37,GJ23&lt;&gt;""),AND(HG23&gt;=HN$33,HH23&gt;=HN$37,HG23&lt;&gt;""),AND(HL23&gt;=HN$33,HM23&gt;=HN$37,HL23&lt;&gt;""),AND(II23&gt;=IP$33,IJ23&gt;=IP$37,II23&lt;&gt;""),AND(IN23&gt;=IP$33,IO23&gt;=IP$37,IN23&lt;&gt;""),AND(JK23&gt;=JR$33,JL23&gt;=JR$37,JK23&lt;&gt;""),AND(JP23&gt;=JR$33,JQ23&gt;=JR$37,JP23&lt;&gt;""),AND(KM23&gt;=KT$33,KN23&gt;=KT$37,KM23&lt;&gt;""),AND(KR23&gt;=KT$33,KS23&gt;=KT$37,KR23&lt;&gt;""),AND(LO23&gt;=LV$33,LP23&gt;=LV$37,LO23&lt;&gt;""),AND(LT23&gt;=LV$33,LU23&gt;=LV$37,LT23&lt;&gt;""),AND(MQ23&gt;=MX$33,MR23&gt;=MX$37,MQ23&lt;&gt;""),AND(MV23&gt;=MX$33,MW23&gt;=MX$37,MV23&lt;&gt;""),AND(NS23&gt;=NZ$33,NT23&gt;=NZ$37,NS23&lt;&gt;""),AND(NX23&gt;=NZ$33,NY23&gt;=NZ$37,NX23&lt;&gt;""),AND(OU23&gt;=PB$33,OV23&gt;=PB$37,OU23&lt;&gt;""),AND(OZ23&gt;=PB$33,PA23&gt;=PB$37,OZ23&lt;&gt;""),AND(PW23&gt;=QD$33,PX23&gt;=QD$37,PW23&lt;&gt;""),AND(QB23&gt;=QD$33,QC23&gt;=QD$37,QB23&lt;&gt;""),AND(QY23&gt;=RF$33,QZ23&gt;=RF$37,QY23&lt;&gt;""),AND(RD23&gt;=RF$33,RE23&gt;=RF$37,RD23&lt;&gt;""),AND(SA23&gt;=SH$33,SB23&gt;=SH$37,SA23&lt;&gt;""),AND(SF23&gt;=SH$33,SG23&gt;=SH$37,SF23&lt;&gt;""),AND(TC23&gt;=TJ$33,TD23&gt;=TJ$37,TC23&lt;&gt;""),AND(TI23&gt;=TJ$33,TJ23&gt;=TJ$37,TI23&lt;&gt;"")),"P","")</f>
        <v/>
      </c>
      <c r="G23" s="3" t="str">
        <f>IF(OR(AND(AQ23&gt;=AW$37,AQ23&lt;&gt;"",AO23=""),AND(AV23&gt;=AW$37,AV23&lt;&gt;"",AO23=""),AND(BT23&gt;=BZ$37,BT23&lt;&gt;"",BR23=""),AND(BY23&gt;=BZ$37,BY23&lt;&gt;"",BR23=""),AND(CW23&gt;=DC$37,CW23&lt;&gt;"",CU23=""),AND(DB23&gt;=DC$37,DB23&lt;&gt;"",CU23=""),AND(EB23&gt;=EH$37,EB23&lt;&gt;""),AND(EG23&gt;=EH$37,EG23&lt;&gt;""),AND(FD23&gt;=FJ$37,FD23&lt;&gt;""),AND(FI23&gt;=FJ$37,FI23&lt;&gt;""),AND(GF23&gt;=GL$37,GF23&lt;&gt;""),AND(GK23&gt;=GL$37,GK23&lt;&gt;""),AND(HH23&gt;=HN$37,HH23&lt;&gt;""),AND(HM23&gt;=HN$37,HM23&lt;&gt;""),AND(IJ23&gt;=IP$37,IJ23&lt;&gt;""),AND(IO23&gt;=IP$37,IO23&lt;&gt;""),AND(JL23&gt;=JR$37,JL23&lt;&gt;""),AND(JQ23&gt;=JR$37,JQ23&lt;&gt;""),AND(KN23&gt;=KT$37,KN23&lt;&gt;""),AND(KS23&gt;=KT$37,KS23&lt;&gt;""),AND(LP23&gt;=LV$37,LP23&lt;&gt;""),AND(LU23&gt;=LV$37,LU23&lt;&gt;""),AND(MR23&gt;=MX$37,MR23&lt;&gt;""),AND(MW23&gt;=MX$37,MW23&lt;&gt;""),AND(NT23&gt;=NZ$37,NT23&lt;&gt;""),AND(NY23&gt;=NZ$37,NY23&lt;&gt;""),AND(OV23&gt;=PB$37,OV23&lt;&gt;""),AND(PA23&gt;=PB$37,PA23&lt;&gt;""),AND(PX23&gt;=QD$37,PX23&lt;&gt;""),AND(QC23&gt;=QD$37,QC23&lt;&gt;""),AND(QZ23&gt;=RF$37,QZ23&lt;&gt;""),AND(RE23&gt;=RF$37,RE23&lt;&gt;""),AND(SB23&gt;=SH$37,SB23&lt;&gt;""),AND(SG23&gt;=SH$37,SG23&lt;&gt;""),AND(TD23&gt;=TJ$37,TD23&lt;&gt;""),AND(TJ23&gt;=TJ$37,TJ23&lt;&gt;"")),"P","")</f>
        <v/>
      </c>
      <c r="H23" s="36" t="str">
        <f>IF(AND(G23="P",F23=""),"No DD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Merit",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Excellence",IF(I23="P","Worlds Team",IF(F23="P","National Team","")))))</f>
        <v/>
      </c>
      <c r="I23" s="3" t="str">
        <f>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,AND(RB23&gt;=RF$34,RC23&gt;=RF$38,RB23&lt;&gt;""),AND(SD23&gt;=SH$34,SE23&gt;=SH$38,SD23&lt;&gt;""),AND(TF23&gt;=TJ$34,TG23&gt;=TJ$38,TF23&lt;&gt;"")),"P","")</f>
        <v/>
      </c>
      <c r="J23" s="8">
        <f>IF(COUNT(AQ23,BT23,CW23)&gt;0,LARGE((AQ23,BT23,CW23),1),0)</f>
        <v>49.6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46.3</v>
      </c>
      <c r="M23" s="8" t="str">
        <f>IF(K23=0,"",IF(AND(L23=J23,L23=AQ23,K23=BT23),$U$1,IF(AND(L23=J23,L23=AQ23,L23=CW23),$U$1,IF(AND(L23=J23,L23=CW23,L23=BT23),$AX$1,IF(L23=CW23,$CA$1,IF(L23=BT23,$AX$1,IF(L23=AQ23,$U$1,"")))))))</f>
        <v>2024 3rd Domestic Trial</v>
      </c>
      <c r="N23" s="8">
        <f>IF(COUNT(AR23,BU23,CX23)&gt;0,LARGE((AR23,BU23,CX23),1),0)</f>
        <v>25.599999999999998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50.6</v>
      </c>
      <c r="Q23" s="8" t="str">
        <f>IF(P23=0,"",IF(P23=DB23,$CA$1,IF(P23=BY23,$AX$1,IF(P23=AV23,$U$1,""))))</f>
        <v>2024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18.100000000000001</v>
      </c>
      <c r="V23" s="19">
        <v>6.8</v>
      </c>
      <c r="W23" s="19">
        <v>0.6</v>
      </c>
      <c r="X23" s="19">
        <v>0</v>
      </c>
      <c r="Y23" s="19">
        <v>18.7</v>
      </c>
      <c r="Z23" s="19">
        <v>7.2</v>
      </c>
      <c r="AA23" s="19">
        <v>0.6</v>
      </c>
      <c r="AB23" s="19">
        <v>0</v>
      </c>
      <c r="AC23" s="19">
        <v>18.399999999999999</v>
      </c>
      <c r="AD23" s="19">
        <v>7.2</v>
      </c>
      <c r="AE23" s="19">
        <v>0</v>
      </c>
      <c r="AF23" s="19">
        <v>0</v>
      </c>
      <c r="AG23" s="19">
        <v>18.3</v>
      </c>
      <c r="AH23" s="19">
        <v>7.2</v>
      </c>
      <c r="AI23" s="19">
        <v>0.6</v>
      </c>
      <c r="AJ23" s="19">
        <v>0</v>
      </c>
      <c r="AK23" s="19">
        <v>18.100000000000001</v>
      </c>
      <c r="AL23" s="19">
        <v>7.6</v>
      </c>
      <c r="AM23" s="19">
        <v>0</v>
      </c>
      <c r="AN23" s="19">
        <v>0</v>
      </c>
      <c r="AO23" s="27"/>
      <c r="AP23" s="40">
        <f>IF(SUM(V23,Z23)&gt;0,SUM(V23,Z23),"")</f>
        <v>14</v>
      </c>
      <c r="AQ23" s="40">
        <f>IF(SUM(U23:V23,X23:Z23,AB23)-W23-AA23&gt;0,SUM(U23:V23,X23:Z23,AB23)-W23-AA23,"")</f>
        <v>49.6</v>
      </c>
      <c r="AR23" s="40">
        <f>IF(SUM(AC23:AD23,AF23)-AE23&gt;0,SUM(AC23:AD23,AF23)-AE23,"")</f>
        <v>25.599999999999998</v>
      </c>
      <c r="AS23" s="40">
        <f>IF(SUM(V23,Z23,AD23)&gt;0,SUM(V23,Z23,AD23),"")</f>
        <v>21.2</v>
      </c>
      <c r="AT23" s="40">
        <f>IF(SUM(AQ23,AR23)&gt;0,SUM(AQ23,AR23),"")</f>
        <v>75.2</v>
      </c>
      <c r="AU23" s="40">
        <f>IF(SUM(AH23,AL23)&gt;0,SUM(AH23,AL23),"")</f>
        <v>14.8</v>
      </c>
      <c r="AV23" s="40">
        <f>IF(SUM(AG23:AH23,AJ23:AL23,AN23)-SUM(AI23,AM23)&gt;0,SUM(AG23:AH23,AJ23:AL23,AN23)-SUM(AI23,AM23),"")</f>
        <v>50.6</v>
      </c>
      <c r="AW23" s="40">
        <f>IF(SUM(AQ23,AR23,AV23)&gt;0,SUM(AQ23,AR23,AV23),"")</f>
        <v>125.80000000000001</v>
      </c>
      <c r="AX23" s="18">
        <v>0</v>
      </c>
      <c r="AY23" s="18">
        <v>0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17.399999999999999</v>
      </c>
      <c r="BG23" s="18">
        <v>3.6</v>
      </c>
      <c r="BH23" s="18">
        <v>0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>IF(SUM(AY23,BC23)&gt;0,SUM(AY23,BC23),"")</f>
        <v>6.8</v>
      </c>
      <c r="BT23" s="11">
        <f>IF(SUM(AX23:AY23,BA23:BC23,BE23)-AZ23-BD23&gt;0,SUM(AX23:AY23,BA23:BC23,BE23)-AZ23-BD23,"")</f>
        <v>24</v>
      </c>
      <c r="BU23" s="11">
        <f>IF(SUM(BF23:BG23,BI23)-BH23&gt;0,SUM(BF23:BG23,BI23)-BH23,"")</f>
        <v>21</v>
      </c>
      <c r="BV23" s="11">
        <f>IF(SUM(AY23,BC23,BG23)&gt;0,SUM(AY23,BC23,BG23),"")</f>
        <v>10.4</v>
      </c>
      <c r="BW23" s="11">
        <f>IF(SUM(BT23,BU23)&gt;0,SUM(BT23,BU23),"")</f>
        <v>45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45</v>
      </c>
      <c r="CA23" s="19">
        <v>16.7</v>
      </c>
      <c r="CB23" s="19">
        <v>6</v>
      </c>
      <c r="CC23" s="19">
        <v>1</v>
      </c>
      <c r="CD23" s="19">
        <v>0</v>
      </c>
      <c r="CE23" s="19">
        <v>18.8</v>
      </c>
      <c r="CF23" s="19">
        <v>6.4</v>
      </c>
      <c r="CG23" s="19">
        <v>0.6</v>
      </c>
      <c r="CH23" s="19">
        <v>0</v>
      </c>
      <c r="CI23" s="19">
        <v>18.8</v>
      </c>
      <c r="CJ23" s="19">
        <v>5.6</v>
      </c>
      <c r="CK23" s="19">
        <v>0.4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12.4</v>
      </c>
      <c r="CW23" s="40">
        <f>IF(SUM(CA23:CB23,CD23:CF23,CH23)-CC23-CG23&gt;0,SUM(CA23:CB23,CD23:CF23,CH23)-CC23-CG23,"")</f>
        <v>46.3</v>
      </c>
      <c r="CX23" s="40">
        <f>IF(SUM(CI23:CJ23,CL23)-CK23&gt;0,SUM(CI23:CJ23,CL23)-CK23,"")</f>
        <v>24</v>
      </c>
      <c r="CY23" s="40">
        <f>IF(SUM(CB23,CF23,CJ23)&gt;0,SUM(CB23,CF23,CJ23),"")</f>
        <v>18</v>
      </c>
      <c r="CZ23" s="40">
        <f>IF(SUM(CW23,CX23)&gt;0,SUM(CW23,CX23),"")</f>
        <v>70.3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IF(SUM(CW23,CX23,DB23)&gt;0,SUM(CW23,CX23,DB23),"")</f>
        <v>70.3</v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8.35</v>
      </c>
      <c r="TL23" s="26">
        <f>IF($CU23="P",CB23,(CB23+AY23)/2)</f>
        <v>3</v>
      </c>
      <c r="TM23" s="26">
        <f>IF($CU23="P",CC23,(CC23+AZ23)/2)</f>
        <v>0.5</v>
      </c>
      <c r="TN23" s="26">
        <f>IF($CU23="P",CD23,(CD23+BA23)/2)</f>
        <v>0</v>
      </c>
      <c r="TO23" s="26">
        <f>IF($CU23="P",CE23,(CE23+BB23)/2)</f>
        <v>18.399999999999999</v>
      </c>
      <c r="TP23" s="26">
        <f>IF($CU23="P",CF23,(CF23+BC23)/2)</f>
        <v>6.6</v>
      </c>
      <c r="TQ23" s="26">
        <f>IF($CU23="P",CG23,(CG23+BD23)/2)</f>
        <v>0.7</v>
      </c>
      <c r="TR23" s="26">
        <f>IF($CU23="P",CH23,(CH23+BE23)/2)</f>
        <v>0</v>
      </c>
      <c r="TS23" s="26">
        <f>IF($CU23="P",CI23,(CI23+BF23)/2)</f>
        <v>18.100000000000001</v>
      </c>
      <c r="TT23" s="26">
        <f>IF($CU23="P",CJ23,(CJ23+BG23)/2)</f>
        <v>4.5999999999999996</v>
      </c>
      <c r="TU23" s="26">
        <f>IF($CU23="P",CK23,(CK23+BH23)/2)</f>
        <v>0.2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>
        <f>IF(SUM(TL23,TP23)&gt;0,SUM(TL23,TP23),"")</f>
        <v>9.6</v>
      </c>
      <c r="UG23" s="11">
        <f>IF(SUM(TK23:TL23,TN23:TP23,TR23)-TM23-TQ23&gt;0,SUM(TK23:TL23,TN23:TP23,TR23)-TM23-TQ23,"")</f>
        <v>35.15</v>
      </c>
      <c r="UH23" s="11">
        <f>IF(SUM(TS23:TT23,TV23)-TU23&gt;0,SUM(TS23:TT23,TV23)-TU23,"")</f>
        <v>22.500000000000004</v>
      </c>
      <c r="UI23" s="11">
        <f>IF(SUM(TL23,TP23,TT23)&gt;0,SUM(TL23,TP23,TT23),"")</f>
        <v>14.2</v>
      </c>
      <c r="UJ23" s="11">
        <f>IF(SUM(UG23,UH23)&gt;0,SUM(UG23,UH23),"")</f>
        <v>57.650000000000006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57.650000000000006</v>
      </c>
    </row>
    <row r="24" spans="1:559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185</v>
      </c>
      <c r="C24" s="4" t="s">
        <v>5</v>
      </c>
      <c r="D24" s="4">
        <v>2007</v>
      </c>
      <c r="E24" s="9">
        <f>SUM(J24:R24)+SUM(J24:O24)*0.0000001+SUM(J24)*0.0000000000001</f>
        <v>170.10001205000486</v>
      </c>
      <c r="F24" s="3" t="str">
        <f>IF(OR(AND(AP24&gt;=AW$33,AQ24&gt;=AW$37,AP24&lt;&gt;"",AO24=""),AND(AU24&gt;=AW$33,AV24&gt;=AW$37,AU24&lt;&gt;"",AO24=""),AND(BS24&gt;=BZ$33,BT24&gt;=BZ$37,BS24&lt;&gt;"",BR24=""),AND(BX24&gt;=BZ$33,BY24&gt;=BZ$37,BX24&lt;&gt;"",BR24=""),AND(CV24&gt;=DC$33,CW24&gt;=DC$37,CV24&lt;&gt;"",CU24=""),AND(DA24&gt;=DC$33,DB24&gt;=DC$37,DA24&lt;&gt;""),AND(EA24&gt;=EH$33,EB24&gt;=EH$37,EA24&lt;&gt;""),AND(EF24&gt;=EH$33,EG24&gt;=EH$37,EF24&lt;&gt;""),AND(FC24&gt;=FJ$33,FD24&gt;=FJ$37,FC24&lt;&gt;""),AND(FH24&gt;=FJ$33,FI24&gt;=FJ$37,FH24&lt;&gt;""),AND(GE24&gt;=GL$33,GF24&gt;=GL$37,GE24&lt;&gt;""),AND(GJ24&gt;=GL$33,GK24&gt;=GL$37,GJ24&lt;&gt;""),AND(HG24&gt;=HN$33,HH24&gt;=HN$37,HG24&lt;&gt;""),AND(HL24&gt;=HN$33,HM24&gt;=HN$37,HL24&lt;&gt;""),AND(II24&gt;=IP$33,IJ24&gt;=IP$37,II24&lt;&gt;""),AND(IN24&gt;=IP$33,IO24&gt;=IP$37,IN24&lt;&gt;""),AND(JK24&gt;=JR$33,JL24&gt;=JR$37,JK24&lt;&gt;""),AND(JP24&gt;=JR$33,JQ24&gt;=JR$37,JP24&lt;&gt;""),AND(KM24&gt;=KT$33,KN24&gt;=KT$37,KM24&lt;&gt;""),AND(KR24&gt;=KT$33,KS24&gt;=KT$37,KR24&lt;&gt;""),AND(LO24&gt;=LV$33,LP24&gt;=LV$37,LO24&lt;&gt;""),AND(LT24&gt;=LV$33,LU24&gt;=LV$37,LT24&lt;&gt;""),AND(MQ24&gt;=MX$33,MR24&gt;=MX$37,MQ24&lt;&gt;""),AND(MV24&gt;=MX$33,MW24&gt;=MX$37,MV24&lt;&gt;""),AND(NS24&gt;=NZ$33,NT24&gt;=NZ$37,NS24&lt;&gt;""),AND(NX24&gt;=NZ$33,NY24&gt;=NZ$37,NX24&lt;&gt;""),AND(OU24&gt;=PB$33,OV24&gt;=PB$37,OU24&lt;&gt;""),AND(OZ24&gt;=PB$33,PA24&gt;=PB$37,OZ24&lt;&gt;""),AND(PW24&gt;=QD$33,PX24&gt;=QD$37,PW24&lt;&gt;""),AND(QB24&gt;=QD$33,QC24&gt;=QD$37,QB24&lt;&gt;""),AND(QY24&gt;=RF$33,QZ24&gt;=RF$37,QY24&lt;&gt;""),AND(RD24&gt;=RF$33,RE24&gt;=RF$37,RD24&lt;&gt;""),AND(SA24&gt;=SH$33,SB24&gt;=SH$37,SA24&lt;&gt;""),AND(SF24&gt;=SH$33,SG24&gt;=SH$37,SF24&lt;&gt;""),AND(TC24&gt;=TJ$33,TD24&gt;=TJ$37,TC24&lt;&gt;""),AND(TI24&gt;=TJ$33,TJ24&gt;=TJ$37,TI24&lt;&gt;"")),"P","")</f>
        <v/>
      </c>
      <c r="G24" s="3" t="str">
        <f>IF(OR(AND(AQ24&gt;=AW$37,AQ24&lt;&gt;"",AO24=""),AND(AV24&gt;=AW$37,AV24&lt;&gt;"",AO24=""),AND(BT24&gt;=BZ$37,BT24&lt;&gt;"",BR24=""),AND(BY24&gt;=BZ$37,BY24&lt;&gt;"",BR24=""),AND(CW24&gt;=DC$37,CW24&lt;&gt;"",CU24=""),AND(DB24&gt;=DC$37,DB24&lt;&gt;"",CU24=""),AND(EB24&gt;=EH$37,EB24&lt;&gt;""),AND(EG24&gt;=EH$37,EG24&lt;&gt;""),AND(FD24&gt;=FJ$37,FD24&lt;&gt;""),AND(FI24&gt;=FJ$37,FI24&lt;&gt;""),AND(GF24&gt;=GL$37,GF24&lt;&gt;""),AND(GK24&gt;=GL$37,GK24&lt;&gt;""),AND(HH24&gt;=HN$37,HH24&lt;&gt;""),AND(HM24&gt;=HN$37,HM24&lt;&gt;""),AND(IJ24&gt;=IP$37,IJ24&lt;&gt;""),AND(IO24&gt;=IP$37,IO24&lt;&gt;""),AND(JL24&gt;=JR$37,JL24&lt;&gt;""),AND(JQ24&gt;=JR$37,JQ24&lt;&gt;""),AND(KN24&gt;=KT$37,KN24&lt;&gt;""),AND(KS24&gt;=KT$37,KS24&lt;&gt;""),AND(LP24&gt;=LV$37,LP24&lt;&gt;""),AND(LU24&gt;=LV$37,LU24&lt;&gt;""),AND(MR24&gt;=MX$37,MR24&lt;&gt;""),AND(MW24&gt;=MX$37,MW24&lt;&gt;""),AND(NT24&gt;=NZ$37,NT24&lt;&gt;""),AND(NY24&gt;=NZ$37,NY24&lt;&gt;""),AND(OV24&gt;=PB$37,OV24&lt;&gt;""),AND(PA24&gt;=PB$37,PA24&lt;&gt;""),AND(PX24&gt;=QD$37,PX24&lt;&gt;""),AND(QC24&gt;=QD$37,QC24&lt;&gt;""),AND(QZ24&gt;=RF$37,QZ24&lt;&gt;""),AND(RE24&gt;=RF$37,RE24&lt;&gt;""),AND(SB24&gt;=SH$37,SB24&lt;&gt;""),AND(SG24&gt;=SH$37,SG24&lt;&gt;""),AND(TD24&gt;=TJ$37,TD24&lt;&gt;""),AND(TJ24&gt;=TJ$37,TJ24&lt;&gt;"")),"P","")</f>
        <v/>
      </c>
      <c r="H24" s="36" t="str">
        <f>IF(AND(G24="P",F24=""),"No DD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Merit",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Excellence",IF(I24="P","Worlds Team",IF(F24="P","National Team","")))))</f>
        <v/>
      </c>
      <c r="I24" s="3" t="str">
        <f>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,AND(RB24&gt;=RF$34,RC24&gt;=RF$38,RB24&lt;&gt;""),AND(SD24&gt;=SH$34,SE24&gt;=SH$38,SD24&lt;&gt;""),AND(TF24&gt;=TJ$34,TG24&gt;=TJ$38,TF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24.699999999999996</v>
      </c>
      <c r="O24" s="8" t="str">
        <f>IF(N24=0,"",IF(N24=CX24,$CA$1,IF(N24=BU24,$AX$1,IF(N24=AR24,$U$1,""))))</f>
        <v>2024 3rd Domestic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18.8</v>
      </c>
      <c r="V24" s="19">
        <v>4.8</v>
      </c>
      <c r="W24" s="19">
        <v>1.6</v>
      </c>
      <c r="X24" s="19">
        <v>0</v>
      </c>
      <c r="Y24" s="19">
        <v>18.600000000000001</v>
      </c>
      <c r="Z24" s="19">
        <v>6.4</v>
      </c>
      <c r="AA24" s="19">
        <v>0.2</v>
      </c>
      <c r="AB24" s="19">
        <v>0</v>
      </c>
      <c r="AC24" s="19">
        <v>18.899999999999999</v>
      </c>
      <c r="AD24" s="19">
        <v>5.6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11.2</v>
      </c>
      <c r="AQ24" s="40">
        <f>IF(SUM(U24:V24,X24:Z24,AB24)-W24-AA24&gt;0,SUM(U24:V24,X24:Z24,AB24)-W24-AA24,"")</f>
        <v>46.8</v>
      </c>
      <c r="AR24" s="40">
        <f>IF(SUM(AC24:AD24,AF24)-AE24&gt;0,SUM(AC24:AD24,AF24)-AE24,"")</f>
        <v>23.3</v>
      </c>
      <c r="AS24" s="40">
        <f>IF(SUM(V24,Z24,AD24)&gt;0,SUM(V24,Z24,AD24),"")</f>
        <v>16.799999999999997</v>
      </c>
      <c r="AT24" s="40">
        <f>IF(SUM(AQ24,AR24)&gt;0,SUM(AQ24,AR24),"")</f>
        <v>70.099999999999994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70.099999999999994</v>
      </c>
      <c r="AX24" s="18">
        <v>18.600000000000001</v>
      </c>
      <c r="AY24" s="18">
        <v>6.4</v>
      </c>
      <c r="AZ24" s="18">
        <v>0.2</v>
      </c>
      <c r="BA24" s="18">
        <v>0</v>
      </c>
      <c r="BB24" s="18">
        <v>18.8</v>
      </c>
      <c r="BC24" s="18">
        <v>6</v>
      </c>
      <c r="BD24" s="18">
        <v>0.6</v>
      </c>
      <c r="BE24" s="18">
        <v>0</v>
      </c>
      <c r="BF24" s="18">
        <v>19.100000000000001</v>
      </c>
      <c r="BG24" s="18">
        <v>5.6</v>
      </c>
      <c r="BH24" s="18">
        <v>0.4</v>
      </c>
      <c r="BI24" s="18">
        <v>0</v>
      </c>
      <c r="BJ24" s="18">
        <v>18.8</v>
      </c>
      <c r="BK24" s="18">
        <v>6.4</v>
      </c>
      <c r="BL24" s="18">
        <v>0.6</v>
      </c>
      <c r="BM24" s="18">
        <v>0</v>
      </c>
      <c r="BN24" s="18">
        <v>19</v>
      </c>
      <c r="BO24" s="18">
        <v>6</v>
      </c>
      <c r="BP24" s="18">
        <v>0</v>
      </c>
      <c r="BQ24" s="18">
        <v>0</v>
      </c>
      <c r="BR24" s="28"/>
      <c r="BS24" s="11">
        <f>IF(SUM(AY24,BC24)&gt;0,SUM(AY24,BC24),"")</f>
        <v>12.4</v>
      </c>
      <c r="BT24" s="11">
        <f>IF(SUM(AX24:AY24,BA24:BC24,BE24)-AZ24-BD24&gt;0,SUM(AX24:AY24,BA24:BC24,BE24)-AZ24-BD24,"")</f>
        <v>48.999999999999993</v>
      </c>
      <c r="BU24" s="11">
        <f>IF(SUM(BF24:BG24,BI24)-BH24&gt;0,SUM(BF24:BG24,BI24)-BH24,"")</f>
        <v>24.300000000000004</v>
      </c>
      <c r="BV24" s="11">
        <f>IF(SUM(AY24,BC24,BG24)&gt;0,SUM(AY24,BC24,BG24),"")</f>
        <v>18</v>
      </c>
      <c r="BW24" s="11">
        <f>IF(SUM(BT24,BU24)&gt;0,SUM(BT24,BU24),"")</f>
        <v>73.3</v>
      </c>
      <c r="BX24" s="11">
        <f>IF(SUM(BK24,BO24)&gt;0,SUM(BK24,BO24),"")</f>
        <v>12.4</v>
      </c>
      <c r="BY24" s="11">
        <f>IF(SUM(BJ24:BK24,BM24:BO24,BQ24)-SUM(BL24,BP24)&gt;0,SUM(BJ24:BK24,BM24:BO24,BQ24)-SUM(BL24,BP24),"")</f>
        <v>49.6</v>
      </c>
      <c r="BZ24" s="11">
        <f>IF(SUM(BT24,BU24,BY24)&gt;0,SUM(BT24,BU24,BY24),"")</f>
        <v>122.9</v>
      </c>
      <c r="CA24" s="19">
        <v>19.2</v>
      </c>
      <c r="CB24" s="19">
        <v>6</v>
      </c>
      <c r="CC24" s="19">
        <v>0</v>
      </c>
      <c r="CD24" s="19">
        <v>0</v>
      </c>
      <c r="CE24" s="19">
        <v>17.399999999999999</v>
      </c>
      <c r="CF24" s="19">
        <v>3.2</v>
      </c>
      <c r="CG24" s="19">
        <v>0</v>
      </c>
      <c r="CH24" s="19">
        <v>0</v>
      </c>
      <c r="CI24" s="19">
        <v>18.899999999999999</v>
      </c>
      <c r="CJ24" s="19">
        <v>6.4</v>
      </c>
      <c r="CK24" s="19">
        <v>0.6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9.1999999999999993</v>
      </c>
      <c r="CW24" s="40">
        <f>IF(SUM(CA24:CB24,CD24:CF24,CH24)-CC24-CG24&gt;0,SUM(CA24:CB24,CD24:CF24,CH24)-CC24-CG24,"")</f>
        <v>45.8</v>
      </c>
      <c r="CX24" s="40">
        <f>IF(SUM(CI24:CJ24,CL24)-CK24&gt;0,SUM(CI24:CJ24,CL24)-CK24,"")</f>
        <v>24.699999999999996</v>
      </c>
      <c r="CY24" s="40">
        <f>IF(SUM(CB24,CF24,CJ24)&gt;0,SUM(CB24,CF24,CJ24),"")</f>
        <v>15.6</v>
      </c>
      <c r="CZ24" s="40">
        <f>IF(SUM(CW24,CX24)&gt;0,SUM(CW24,CX24),"")</f>
        <v>70.5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IF(SUM(CW24,CX24,DB24)&gt;0,SUM(CW24,CX24,DB24),"")</f>
        <v>70.5</v>
      </c>
      <c r="DD24" s="51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18.899999999999999</v>
      </c>
      <c r="TL24" s="26">
        <f>IF($CU24="P",CB24,(CB24+AY24)/2)</f>
        <v>6.2</v>
      </c>
      <c r="TM24" s="26">
        <f>IF($CU24="P",CC24,(CC24+AZ24)/2)</f>
        <v>0.1</v>
      </c>
      <c r="TN24" s="26">
        <f>IF($CU24="P",CD24,(CD24+BA24)/2)</f>
        <v>0</v>
      </c>
      <c r="TO24" s="26">
        <f>IF($CU24="P",CE24,(CE24+BB24)/2)</f>
        <v>18.100000000000001</v>
      </c>
      <c r="TP24" s="26">
        <f>IF($CU24="P",CF24,(CF24+BC24)/2)</f>
        <v>4.5999999999999996</v>
      </c>
      <c r="TQ24" s="26">
        <f>IF($CU24="P",CG24,(CG24+BD24)/2)</f>
        <v>0.3</v>
      </c>
      <c r="TR24" s="26">
        <f>IF($CU24="P",CH24,(CH24+BE24)/2)</f>
        <v>0</v>
      </c>
      <c r="TS24" s="26">
        <f>IF($CU24="P",CI24,(CI24+BF24)/2)</f>
        <v>19</v>
      </c>
      <c r="TT24" s="26">
        <f>IF($CU24="P",CJ24,(CJ24+BG24)/2)</f>
        <v>6</v>
      </c>
      <c r="TU24" s="26">
        <f>IF($CU24="P",CK24,(CK24+BH24)/2)</f>
        <v>0.5</v>
      </c>
      <c r="TV24" s="26">
        <f>IF($CU24="P",CL24,(CL24+BI24)/2)</f>
        <v>0</v>
      </c>
      <c r="TW24" s="26">
        <f>IF($CU24="P",CM24,(CM24+BJ24)/2)</f>
        <v>9.4</v>
      </c>
      <c r="TX24" s="26">
        <f>IF($CU24="P",CN24,(CN24+BK24)/2)</f>
        <v>3.2</v>
      </c>
      <c r="TY24" s="26">
        <f>IF($CU24="P",CO24,(CO24+BL24)/2)</f>
        <v>0.3</v>
      </c>
      <c r="TZ24" s="26">
        <f>IF($CU24="P",CP24,(CP24+BM24)/2)</f>
        <v>0</v>
      </c>
      <c r="UA24" s="26">
        <f>IF($CU24="P",CQ24,(CQ24+BN24)/2)</f>
        <v>9.5</v>
      </c>
      <c r="UB24" s="26">
        <f>IF($CU24="P",CR24,(CR24+BO24)/2)</f>
        <v>3</v>
      </c>
      <c r="UC24" s="26">
        <f>IF($CU24="P",CS24,(CS24+BP24)/2)</f>
        <v>0</v>
      </c>
      <c r="UD24" s="26">
        <f>IF($CU24="P",CT24,(CT24+BQ24)/2)</f>
        <v>0</v>
      </c>
      <c r="UE24" s="28" t="s">
        <v>53</v>
      </c>
      <c r="UF24" s="11">
        <f>IF(SUM(TL24,TP24)&gt;0,SUM(TL24,TP24),"")</f>
        <v>10.8</v>
      </c>
      <c r="UG24" s="11">
        <f>IF(SUM(TK24:TL24,TN24:TP24,TR24)-TM24-TQ24&gt;0,SUM(TK24:TL24,TN24:TP24,TR24)-TM24-TQ24,"")</f>
        <v>47.400000000000006</v>
      </c>
      <c r="UH24" s="11">
        <f>IF(SUM(TS24:TT24,TV24)-TU24&gt;0,SUM(TS24:TT24,TV24)-TU24,"")</f>
        <v>24.5</v>
      </c>
      <c r="UI24" s="11">
        <f>IF(SUM(TL24,TP24,TT24)&gt;0,SUM(TL24,TP24,TT24),"")</f>
        <v>16.8</v>
      </c>
      <c r="UJ24" s="11">
        <f>IF(SUM(UG24,UH24)&gt;0,SUM(UG24,UH24),"")</f>
        <v>71.900000000000006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96.7</v>
      </c>
    </row>
    <row r="25" spans="1:559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151</v>
      </c>
      <c r="C25" s="4" t="s">
        <v>3</v>
      </c>
      <c r="D25" s="4">
        <v>2002</v>
      </c>
      <c r="E25" s="9">
        <f>SUM(J25:R25)+SUM(J25:O25)*0.0000001+SUM(J25)*0.0000000000001</f>
        <v>142.400012130005</v>
      </c>
      <c r="F25" s="3" t="str">
        <f>IF(OR(AND(AP25&gt;=AW$33,AQ25&gt;=AW$37,AP25&lt;&gt;"",AO25=""),AND(AU25&gt;=AW$33,AV25&gt;=AW$37,AU25&lt;&gt;"",AO25=""),AND(BS25&gt;=BZ$33,BT25&gt;=BZ$37,BS25&lt;&gt;"",BR25=""),AND(BX25&gt;=BZ$33,BY25&gt;=BZ$37,BX25&lt;&gt;"",BR25=""),AND(CV25&gt;=DC$33,CW25&gt;=DC$37,CV25&lt;&gt;"",CU25=""),AND(DA25&gt;=DC$33,DB25&gt;=DC$37,DA25&lt;&gt;""),AND(EA25&gt;=EH$33,EB25&gt;=EH$37,EA25&lt;&gt;""),AND(EF25&gt;=EH$33,EG25&gt;=EH$37,EF25&lt;&gt;""),AND(FC25&gt;=FJ$33,FD25&gt;=FJ$37,FC25&lt;&gt;""),AND(FH25&gt;=FJ$33,FI25&gt;=FJ$37,FH25&lt;&gt;""),AND(GE25&gt;=GL$33,GF25&gt;=GL$37,GE25&lt;&gt;""),AND(GJ25&gt;=GL$33,GK25&gt;=GL$37,GJ25&lt;&gt;""),AND(HG25&gt;=HN$33,HH25&gt;=HN$37,HG25&lt;&gt;""),AND(HL25&gt;=HN$33,HM25&gt;=HN$37,HL25&lt;&gt;""),AND(II25&gt;=IP$33,IJ25&gt;=IP$37,II25&lt;&gt;""),AND(IN25&gt;=IP$33,IO25&gt;=IP$37,IN25&lt;&gt;""),AND(JK25&gt;=JR$33,JL25&gt;=JR$37,JK25&lt;&gt;""),AND(JP25&gt;=JR$33,JQ25&gt;=JR$37,JP25&lt;&gt;""),AND(KM25&gt;=KT$33,KN25&gt;=KT$37,KM25&lt;&gt;""),AND(KR25&gt;=KT$33,KS25&gt;=KT$37,KR25&lt;&gt;""),AND(LO25&gt;=LV$33,LP25&gt;=LV$37,LO25&lt;&gt;""),AND(LT25&gt;=LV$33,LU25&gt;=LV$37,LT25&lt;&gt;""),AND(MQ25&gt;=MX$33,MR25&gt;=MX$37,MQ25&lt;&gt;""),AND(MV25&gt;=MX$33,MW25&gt;=MX$37,MV25&lt;&gt;""),AND(NS25&gt;=NZ$33,NT25&gt;=NZ$37,NS25&lt;&gt;""),AND(NX25&gt;=NZ$33,NY25&gt;=NZ$37,NX25&lt;&gt;""),AND(OU25&gt;=PB$33,OV25&gt;=PB$37,OU25&lt;&gt;""),AND(OZ25&gt;=PB$33,PA25&gt;=PB$37,OZ25&lt;&gt;""),AND(PW25&gt;=QD$33,PX25&gt;=QD$37,PW25&lt;&gt;""),AND(QB25&gt;=QD$33,QC25&gt;=QD$37,QB25&lt;&gt;""),AND(QY25&gt;=RF$33,QZ25&gt;=RF$37,QY25&lt;&gt;""),AND(RD25&gt;=RF$33,RE25&gt;=RF$37,RD25&lt;&gt;""),AND(SA25&gt;=SH$33,SB25&gt;=SH$37,SA25&lt;&gt;""),AND(SF25&gt;=SH$33,SG25&gt;=SH$37,SF25&lt;&gt;""),AND(TC25&gt;=TJ$33,TD25&gt;=TJ$37,TC25&lt;&gt;""),AND(TI25&gt;=TJ$33,TJ25&gt;=TJ$37,TI25&lt;&gt;"")),"P","")</f>
        <v/>
      </c>
      <c r="G25" s="3" t="str">
        <f>IF(OR(AND(AQ25&gt;=AW$37,AQ25&lt;&gt;"",AO25=""),AND(AV25&gt;=AW$37,AV25&lt;&gt;"",AO25=""),AND(BT25&gt;=BZ$37,BT25&lt;&gt;"",BR25=""),AND(BY25&gt;=BZ$37,BY25&lt;&gt;"",BR25=""),AND(CW25&gt;=DC$37,CW25&lt;&gt;"",CU25=""),AND(DB25&gt;=DC$37,DB25&lt;&gt;"",CU25=""),AND(EB25&gt;=EH$37,EB25&lt;&gt;""),AND(EG25&gt;=EH$37,EG25&lt;&gt;""),AND(FD25&gt;=FJ$37,FD25&lt;&gt;""),AND(FI25&gt;=FJ$37,FI25&lt;&gt;""),AND(GF25&gt;=GL$37,GF25&lt;&gt;""),AND(GK25&gt;=GL$37,GK25&lt;&gt;""),AND(HH25&gt;=HN$37,HH25&lt;&gt;""),AND(HM25&gt;=HN$37,HM25&lt;&gt;""),AND(IJ25&gt;=IP$37,IJ25&lt;&gt;""),AND(IO25&gt;=IP$37,IO25&lt;&gt;""),AND(JL25&gt;=JR$37,JL25&lt;&gt;""),AND(JQ25&gt;=JR$37,JQ25&lt;&gt;""),AND(KN25&gt;=KT$37,KN25&lt;&gt;""),AND(KS25&gt;=KT$37,KS25&lt;&gt;""),AND(LP25&gt;=LV$37,LP25&lt;&gt;""),AND(LU25&gt;=LV$37,LU25&lt;&gt;""),AND(MR25&gt;=MX$37,MR25&lt;&gt;""),AND(MW25&gt;=MX$37,MW25&lt;&gt;""),AND(NT25&gt;=NZ$37,NT25&lt;&gt;""),AND(NY25&gt;=NZ$37,NY25&lt;&gt;""),AND(OV25&gt;=PB$37,OV25&lt;&gt;""),AND(PA25&gt;=PB$37,PA25&lt;&gt;""),AND(PX25&gt;=QD$37,PX25&lt;&gt;""),AND(QC25&gt;=QD$37,QC25&lt;&gt;""),AND(QZ25&gt;=RF$37,QZ25&lt;&gt;""),AND(RE25&gt;=RF$37,RE25&lt;&gt;""),AND(SB25&gt;=SH$37,SB25&lt;&gt;""),AND(SG25&gt;=SH$37,SG25&lt;&gt;""),AND(TD25&gt;=TJ$37,TD25&lt;&gt;""),AND(TJ25&gt;=TJ$37,TJ25&lt;&gt;"")),"P","")</f>
        <v/>
      </c>
      <c r="H25" s="36" t="str">
        <f>IF(AND(G25="P",F25=""),"No DD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Merit",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Excellence",IF(I25="P","Worlds Team",IF(F25="P","National Team","")))))</f>
        <v/>
      </c>
      <c r="I25" s="3" t="str">
        <f>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,AND(RB25&gt;=RF$34,RC25&gt;=RF$38,RB25&lt;&gt;""),AND(SD25&gt;=SH$34,SE25&gt;=SH$38,SD25&lt;&gt;""),AND(TF25&gt;=TJ$34,TG25&gt;=TJ$38,TF25&lt;&gt;"")),"P","")</f>
        <v/>
      </c>
      <c r="J25" s="8">
        <f>IF(COUNT(AQ25,BT25,CW25)&gt;0,LARGE((AQ25,BT25,CW25),1),0)</f>
        <v>50.4</v>
      </c>
      <c r="K25" s="8" t="str">
        <f>IF(J25=0,"",IF(J25=CW25,$CA$1,IF(J25=BT25,$AX$1,IF(J25=AQ25,$U$1,""))))</f>
        <v>2024 Elite Canada</v>
      </c>
      <c r="L25" s="8">
        <f>IF(COUNT(AQ25,BT25,CW25)&gt;1,LARGE((AQ25,BT25,CW25),2),0)</f>
        <v>44.499999999999993</v>
      </c>
      <c r="M25" s="8" t="str">
        <f>IF(K25=0,"",IF(AND(L25=J25,L25=AQ25,K25=BT25),$U$1,IF(AND(L25=J25,L25=AQ25,L25=CW25),$U$1,IF(AND(L25=J25,L25=CW25,L25=BT25),$AX$1,IF(L25=CW25,$CA$1,IF(L25=BT25,$AX$1,IF(L25=AQ25,$U$1,"")))))))</f>
        <v>2024 Nationals</v>
      </c>
      <c r="N25" s="8">
        <f>IF(COUNT(AR25,BU25,CX25)&gt;0,LARGE((AR25,BU25,CX25),1),0)</f>
        <v>26.4</v>
      </c>
      <c r="O25" s="8" t="str">
        <f>IF(N25=0,"",IF(N25=CX25,$CA$1,IF(N25=BU25,$AX$1,IF(N25=AR25,$U$1,""))))</f>
        <v>2024 Nationals</v>
      </c>
      <c r="P25" s="8">
        <f>IF(MAX(AV25,BY25,DB25)&gt;0,MAX(AV25,BY25,DB25),0)</f>
        <v>21.1</v>
      </c>
      <c r="Q25" s="8" t="str">
        <f>IF(P25=0,"",IF(P25=DB25,$CA$1,IF(P25=BY25,$AX$1,IF(P25=AV25,$U$1,""))))</f>
        <v>2024 Elite Canada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>
        <v>18.399999999999999</v>
      </c>
      <c r="V25" s="19">
        <v>6.8</v>
      </c>
      <c r="W25" s="19">
        <v>0.8</v>
      </c>
      <c r="X25" s="19">
        <v>0</v>
      </c>
      <c r="Y25" s="19">
        <v>18.600000000000001</v>
      </c>
      <c r="Z25" s="19">
        <v>7.6</v>
      </c>
      <c r="AA25" s="19">
        <v>0.2</v>
      </c>
      <c r="AB25" s="19">
        <v>0</v>
      </c>
      <c r="AC25" s="19">
        <v>18.100000000000001</v>
      </c>
      <c r="AD25" s="19">
        <v>6</v>
      </c>
      <c r="AE25" s="19">
        <v>0</v>
      </c>
      <c r="AF25" s="19">
        <v>0.3</v>
      </c>
      <c r="AG25" s="19">
        <v>18.100000000000001</v>
      </c>
      <c r="AH25" s="19">
        <v>4.5999999999999996</v>
      </c>
      <c r="AI25" s="19">
        <v>1.6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27"/>
      <c r="AP25" s="40">
        <f>IF(SUM(V25,Z25)&gt;0,SUM(V25,Z25),"")</f>
        <v>14.399999999999999</v>
      </c>
      <c r="AQ25" s="40">
        <f>IF(SUM(U25:V25,X25:Z25,AB25)-W25-AA25&gt;0,SUM(U25:V25,X25:Z25,AB25)-W25-AA25,"")</f>
        <v>50.4</v>
      </c>
      <c r="AR25" s="40">
        <f>IF(SUM(AC25:AD25,AF25)-AE25&gt;0,SUM(AC25:AD25,AF25)-AE25,"")</f>
        <v>24.400000000000002</v>
      </c>
      <c r="AS25" s="40">
        <f>IF(SUM(V25,Z25,AD25)&gt;0,SUM(V25,Z25,AD25),"")</f>
        <v>20.399999999999999</v>
      </c>
      <c r="AT25" s="40">
        <f>IF(SUM(AQ25,AR25)&gt;0,SUM(AQ25,AR25),"")</f>
        <v>74.8</v>
      </c>
      <c r="AU25" s="40">
        <f>IF(SUM(AH25,AL25)&gt;0,SUM(AH25,AL25),"")</f>
        <v>4.5999999999999996</v>
      </c>
      <c r="AV25" s="40">
        <f>IF(SUM(AG25:AH25,AJ25:AL25,AN25)-SUM(AI25,AM25)&gt;0,SUM(AG25:AH25,AJ25:AL25,AN25)-SUM(AI25,AM25),"")</f>
        <v>21.1</v>
      </c>
      <c r="AW25" s="40">
        <f>IF(SUM(AQ25,AR25,AV25)&gt;0,SUM(AQ25,AR25,AV25),"")</f>
        <v>95.9</v>
      </c>
      <c r="AX25" s="18">
        <v>17.5</v>
      </c>
      <c r="AY25" s="18">
        <v>3.2</v>
      </c>
      <c r="AZ25" s="18">
        <v>0</v>
      </c>
      <c r="BA25" s="18">
        <v>0</v>
      </c>
      <c r="BB25" s="18">
        <v>18.399999999999999</v>
      </c>
      <c r="BC25" s="18">
        <v>6.4</v>
      </c>
      <c r="BD25" s="18">
        <v>1</v>
      </c>
      <c r="BE25" s="18">
        <v>0</v>
      </c>
      <c r="BF25" s="18">
        <v>18.600000000000001</v>
      </c>
      <c r="BG25" s="18">
        <v>8.4</v>
      </c>
      <c r="BH25" s="18">
        <v>0.6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9.6000000000000014</v>
      </c>
      <c r="BT25" s="11">
        <f>IF(SUM(AX25:AY25,BA25:BC25,BE25)-AZ25-BD25&gt;0,SUM(AX25:AY25,BA25:BC25,BE25)-AZ25-BD25,"")</f>
        <v>44.499999999999993</v>
      </c>
      <c r="BU25" s="11">
        <f>IF(SUM(BF25:BG25,BI25)-BH25&gt;0,SUM(BF25:BG25,BI25)-BH25,"")</f>
        <v>26.4</v>
      </c>
      <c r="BV25" s="11">
        <f>IF(SUM(AY25,BC25,BG25)&gt;0,SUM(AY25,BC25,BG25),"")</f>
        <v>18</v>
      </c>
      <c r="BW25" s="11">
        <f>IF(SUM(BT25,BU25)&gt;0,SUM(BT25,BU25),"")</f>
        <v>70.899999999999991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70.899999999999991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1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1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1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>IF(SUM(QF25,QJ25)&gt;0,SUM(QF25,QJ25),"")</f>
        <v/>
      </c>
      <c r="QZ25" s="40" t="str">
        <f>IF(SUM(QE25:QF25,QH25:QJ25,QL25)-QG25-QK25&gt;0,SUM(QE25:QF25,QH25:QJ25,QL25)-QG25-QK25,"")</f>
        <v/>
      </c>
      <c r="RA25" s="40" t="str">
        <f>IF(SUM(QM25:QN25,QP25)-QO25&gt;0,SUM(QM25:QN25,QP25)-QO25,"")</f>
        <v/>
      </c>
      <c r="RB25" s="40" t="str">
        <f>IF(SUM(QF25,QJ25,QN25)&gt;0,SUM(QF25,QJ25,QN25),"")</f>
        <v/>
      </c>
      <c r="RC25" s="40" t="str">
        <f>IF(SUM(QZ25,RA25)&gt;0,SUM(QZ25,RA25),"")</f>
        <v/>
      </c>
      <c r="RD25" s="40" t="str">
        <f>IF(SUM(QR25,QV25)&gt;0,SUM(QR25,QV25),"")</f>
        <v/>
      </c>
      <c r="RE25" s="40" t="str">
        <f>IF(SUM(QQ25:QR25,QT25:QV25,QX25)-SUM(QS25,QW25)&gt;0,SUM(QQ25:QR25,QT25:QV25,QX25)-SUM(QS25,QW25),"")</f>
        <v/>
      </c>
      <c r="RF25" s="40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>IF(SUM(SJ25,SN25)&gt;0,SUM(SJ25,SN25),"")</f>
        <v/>
      </c>
      <c r="TD25" s="40" t="str">
        <f>IF(SUM(SI25:SJ25,SL25:SN25,SP25)-SK25-SO25&gt;0,SUM(SI25:SJ25,SL25:SN25,SP25)-SK25-SO25,"")</f>
        <v/>
      </c>
      <c r="TE25" s="40" t="str">
        <f>IF(SUM(SQ25:SR25,ST25)-SS25&gt;0,SUM(SQ25:SR25,ST25)-SS25,"")</f>
        <v/>
      </c>
      <c r="TF25" s="40" t="str">
        <f>IF(SUM(SJ25,SN25,SR25)&gt;0,SUM(SJ25,SN25,SR25),"")</f>
        <v/>
      </c>
      <c r="TG25" s="40" t="str">
        <f>IF(SUM(TD25,TE25)&gt;0,SUM(TD25,TE25),"")</f>
        <v/>
      </c>
      <c r="TH25" s="40" t="str">
        <f>IF(SUM(SV25,SZ25)&gt;0,SUM(SV25,SZ25),"")</f>
        <v/>
      </c>
      <c r="TI25" s="40" t="str">
        <f>IF(SUM(SU25:SV25,SX25:SZ25,TB25)-SUM(SW25,TA25)&gt;0,SUM(SU25:SV25,SX25:SZ25,TB25)-SUM(SW25,TA25),"")</f>
        <v/>
      </c>
      <c r="TJ25" s="40" t="str">
        <f>IF(SUM(TD25,TE25,TI25)&gt;0,SUM(TD25,TE25,TI25),"")</f>
        <v/>
      </c>
      <c r="TK25" s="26">
        <f>IF($CU25="P",CA25,(CA25+AX25)/2)</f>
        <v>8.75</v>
      </c>
      <c r="TL25" s="26">
        <f>IF($CU25="P",CB25,(CB25+AY25)/2)</f>
        <v>1.6</v>
      </c>
      <c r="TM25" s="26">
        <f>IF($CU25="P",CC25,(CC25+AZ25)/2)</f>
        <v>0</v>
      </c>
      <c r="TN25" s="26">
        <f>IF($CU25="P",CD25,(CD25+BA25)/2)</f>
        <v>0</v>
      </c>
      <c r="TO25" s="26">
        <f>IF($CU25="P",CE25,(CE25+BB25)/2)</f>
        <v>9.1999999999999993</v>
      </c>
      <c r="TP25" s="26">
        <f>IF($CU25="P",CF25,(CF25+BC25)/2)</f>
        <v>3.2</v>
      </c>
      <c r="TQ25" s="26">
        <f>IF($CU25="P",CG25,(CG25+BD25)/2)</f>
        <v>0.5</v>
      </c>
      <c r="TR25" s="26">
        <f>IF($CU25="P",CH25,(CH25+BE25)/2)</f>
        <v>0</v>
      </c>
      <c r="TS25" s="26">
        <f>IF($CU25="P",CI25,(CI25+BF25)/2)</f>
        <v>9.3000000000000007</v>
      </c>
      <c r="TT25" s="26">
        <f>IF($CU25="P",CJ25,(CJ25+BG25)/2)</f>
        <v>4.2</v>
      </c>
      <c r="TU25" s="26">
        <f>IF($CU25="P",CK25,(CK25+BH25)/2)</f>
        <v>0.3</v>
      </c>
      <c r="TV25" s="26">
        <f>IF($CU25="P",CL25,(CL25+BI25)/2)</f>
        <v>0</v>
      </c>
      <c r="TW25" s="26">
        <f>IF($CU25="P",CM25,(CM25+BJ25)/2)</f>
        <v>0</v>
      </c>
      <c r="TX25" s="26">
        <f>IF($CU25="P",CN25,(CN25+BK25)/2)</f>
        <v>0</v>
      </c>
      <c r="TY25" s="26">
        <f>IF($CU25="P",CO25,(CO25+BL25)/2)</f>
        <v>0</v>
      </c>
      <c r="TZ25" s="26">
        <f>IF($CU25="P",CP25,(CP25+BM25)/2)</f>
        <v>0</v>
      </c>
      <c r="UA25" s="26">
        <f>IF($CU25="P",CQ25,(CQ25+BN25)/2)</f>
        <v>0</v>
      </c>
      <c r="UB25" s="26">
        <f>IF($CU25="P",CR25,(CR25+BO25)/2)</f>
        <v>0</v>
      </c>
      <c r="UC25" s="26">
        <f>IF($CU25="P",CS25,(CS25+BP25)/2)</f>
        <v>0</v>
      </c>
      <c r="UD25" s="26">
        <f>IF($CU25="P",CT25,(CT25+BQ25)/2)</f>
        <v>0</v>
      </c>
      <c r="UE25" s="28" t="s">
        <v>53</v>
      </c>
      <c r="UF25" s="11">
        <f>IF(SUM(TL25,TP25)&gt;0,SUM(TL25,TP25),"")</f>
        <v>4.8000000000000007</v>
      </c>
      <c r="UG25" s="11">
        <f>IF(SUM(TK25:TL25,TN25:TP25,TR25)-TM25-TQ25&gt;0,SUM(TK25:TL25,TN25:TP25,TR25)-TM25-TQ25,"")</f>
        <v>22.249999999999996</v>
      </c>
      <c r="UH25" s="11">
        <f>IF(SUM(TS25:TT25,TV25)-TU25&gt;0,SUM(TS25:TT25,TV25)-TU25,"")</f>
        <v>13.2</v>
      </c>
      <c r="UI25" s="11">
        <f>IF(SUM(TL25,TP25,TT25)&gt;0,SUM(TL25,TP25,TT25),"")</f>
        <v>9</v>
      </c>
      <c r="UJ25" s="11">
        <f>IF(SUM(UG25,UH25)&gt;0,SUM(UG25,UH25),"")</f>
        <v>35.449999999999996</v>
      </c>
      <c r="UK25" s="11" t="str">
        <f>IF(SUM(TX25,UB25)&gt;0,SUM(TX25,UB25),"")</f>
        <v/>
      </c>
      <c r="UL25" s="11" t="str">
        <f>IF(SUM(TW25:TX25,TZ25:UB25,UD25)-SUM(TY25,UC25)&gt;0,SUM(TW25:TX25,TZ25:UB25,UD25)-SUM(TY25,UC25),"")</f>
        <v/>
      </c>
      <c r="UM25" s="11">
        <f>IF(SUM(UG25,UH25,UL25)&gt;0,SUM(UG25,UH25,UL25),"")</f>
        <v>35.449999999999996</v>
      </c>
    </row>
    <row r="26" spans="1:559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150</v>
      </c>
      <c r="C26" s="4" t="s">
        <v>3</v>
      </c>
      <c r="D26" s="4">
        <v>2000</v>
      </c>
      <c r="E26" s="9">
        <f>SUM(J26:R26)+SUM(J26:O26)*0.0000001+SUM(J26)*0.0000000000001</f>
        <v>123.90001239000502</v>
      </c>
      <c r="F26" s="3" t="str">
        <f>IF(OR(AND(AP26&gt;=AW$33,AQ26&gt;=AW$37,AP26&lt;&gt;"",AO26=""),AND(AU26&gt;=AW$33,AV26&gt;=AW$37,AU26&lt;&gt;"",AO26=""),AND(BS26&gt;=BZ$33,BT26&gt;=BZ$37,BS26&lt;&gt;"",BR26=""),AND(BX26&gt;=BZ$33,BY26&gt;=BZ$37,BX26&lt;&gt;"",BR26=""),AND(CV26&gt;=DC$33,CW26&gt;=DC$37,CV26&lt;&gt;"",CU26=""),AND(DA26&gt;=DC$33,DB26&gt;=DC$37,DA26&lt;&gt;""),AND(EA26&gt;=EH$33,EB26&gt;=EH$37,EA26&lt;&gt;""),AND(EF26&gt;=EH$33,EG26&gt;=EH$37,EF26&lt;&gt;""),AND(FC26&gt;=FJ$33,FD26&gt;=FJ$37,FC26&lt;&gt;""),AND(FH26&gt;=FJ$33,FI26&gt;=FJ$37,FH26&lt;&gt;""),AND(GE26&gt;=GL$33,GF26&gt;=GL$37,GE26&lt;&gt;""),AND(GJ26&gt;=GL$33,GK26&gt;=GL$37,GJ26&lt;&gt;""),AND(HG26&gt;=HN$33,HH26&gt;=HN$37,HG26&lt;&gt;""),AND(HL26&gt;=HN$33,HM26&gt;=HN$37,HL26&lt;&gt;""),AND(II26&gt;=IP$33,IJ26&gt;=IP$37,II26&lt;&gt;""),AND(IN26&gt;=IP$33,IO26&gt;=IP$37,IN26&lt;&gt;""),AND(JK26&gt;=JR$33,JL26&gt;=JR$37,JK26&lt;&gt;""),AND(JP26&gt;=JR$33,JQ26&gt;=JR$37,JP26&lt;&gt;""),AND(KM26&gt;=KT$33,KN26&gt;=KT$37,KM26&lt;&gt;""),AND(KR26&gt;=KT$33,KS26&gt;=KT$37,KR26&lt;&gt;""),AND(LO26&gt;=LV$33,LP26&gt;=LV$37,LO26&lt;&gt;""),AND(LT26&gt;=LV$33,LU26&gt;=LV$37,LT26&lt;&gt;""),AND(MQ26&gt;=MX$33,MR26&gt;=MX$37,MQ26&lt;&gt;""),AND(MV26&gt;=MX$33,MW26&gt;=MX$37,MV26&lt;&gt;""),AND(NS26&gt;=NZ$33,NT26&gt;=NZ$37,NS26&lt;&gt;""),AND(NX26&gt;=NZ$33,NY26&gt;=NZ$37,NX26&lt;&gt;""),AND(OU26&gt;=PB$33,OV26&gt;=PB$37,OU26&lt;&gt;""),AND(OZ26&gt;=PB$33,PA26&gt;=PB$37,OZ26&lt;&gt;""),AND(PW26&gt;=QD$33,PX26&gt;=QD$37,PW26&lt;&gt;""),AND(QB26&gt;=QD$33,QC26&gt;=QD$37,QB26&lt;&gt;""),AND(QY26&gt;=RF$33,QZ26&gt;=RF$37,QY26&lt;&gt;""),AND(RD26&gt;=RF$33,RE26&gt;=RF$37,RD26&lt;&gt;""),AND(SA26&gt;=SH$33,SB26&gt;=SH$37,SA26&lt;&gt;""),AND(SF26&gt;=SH$33,SG26&gt;=SH$37,SF26&lt;&gt;""),AND(TC26&gt;=TJ$33,TD26&gt;=TJ$37,TC26&lt;&gt;""),AND(TI26&gt;=TJ$33,TJ26&gt;=TJ$37,TI26&lt;&gt;"")),"P","")</f>
        <v/>
      </c>
      <c r="G26" s="3" t="str">
        <f>IF(OR(AND(AQ26&gt;=AW$37,AQ26&lt;&gt;"",AO26=""),AND(AV26&gt;=AW$37,AV26&lt;&gt;"",AO26=""),AND(BT26&gt;=BZ$37,BT26&lt;&gt;"",BR26=""),AND(BY26&gt;=BZ$37,BY26&lt;&gt;"",BR26=""),AND(CW26&gt;=DC$37,CW26&lt;&gt;"",CU26=""),AND(DB26&gt;=DC$37,DB26&lt;&gt;"",CU26=""),AND(EB26&gt;=EH$37,EB26&lt;&gt;""),AND(EG26&gt;=EH$37,EG26&lt;&gt;""),AND(FD26&gt;=FJ$37,FD26&lt;&gt;""),AND(FI26&gt;=FJ$37,FI26&lt;&gt;""),AND(GF26&gt;=GL$37,GF26&lt;&gt;""),AND(GK26&gt;=GL$37,GK26&lt;&gt;""),AND(HH26&gt;=HN$37,HH26&lt;&gt;""),AND(HM26&gt;=HN$37,HM26&lt;&gt;""),AND(IJ26&gt;=IP$37,IJ26&lt;&gt;""),AND(IO26&gt;=IP$37,IO26&lt;&gt;""),AND(JL26&gt;=JR$37,JL26&lt;&gt;""),AND(JQ26&gt;=JR$37,JQ26&lt;&gt;""),AND(KN26&gt;=KT$37,KN26&lt;&gt;""),AND(KS26&gt;=KT$37,KS26&lt;&gt;""),AND(LP26&gt;=LV$37,LP26&lt;&gt;""),AND(LU26&gt;=LV$37,LU26&lt;&gt;""),AND(MR26&gt;=MX$37,MR26&lt;&gt;""),AND(MW26&gt;=MX$37,MW26&lt;&gt;""),AND(NT26&gt;=NZ$37,NT26&lt;&gt;""),AND(NY26&gt;=NZ$37,NY26&lt;&gt;""),AND(OV26&gt;=PB$37,OV26&lt;&gt;""),AND(PA26&gt;=PB$37,PA26&lt;&gt;""),AND(PX26&gt;=QD$37,PX26&lt;&gt;""),AND(QC26&gt;=QD$37,QC26&lt;&gt;""),AND(QZ26&gt;=RF$37,QZ26&lt;&gt;""),AND(RE26&gt;=RF$37,RE26&lt;&gt;""),AND(SB26&gt;=SH$37,SB26&lt;&gt;""),AND(SG26&gt;=SH$37,SG26&lt;&gt;""),AND(TD26&gt;=TJ$37,TD26&lt;&gt;""),AND(TJ26&gt;=TJ$37,TJ26&lt;&gt;"")),"P","")</f>
        <v/>
      </c>
      <c r="H26" s="36" t="str">
        <f>IF(AND(G26="P",F26=""),"No DD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Merit",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Excellence",IF(I26="P","Worlds Team",IF(F26="P","National Team","")))))</f>
        <v/>
      </c>
      <c r="I26" s="3" t="str">
        <f>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,AND(RB26&gt;=RF$34,RC26&gt;=RF$38,RB26&lt;&gt;""),AND(SD26&gt;=SH$34,SE26&gt;=SH$38,SD26&lt;&gt;""),AND(TF26&gt;=TJ$34,TG26&gt;=TJ$38,TF26&lt;&gt;"")),"P","")</f>
        <v/>
      </c>
      <c r="J26" s="8">
        <f>IF(COUNT(AQ26,BT26,CW26)&gt;0,LARGE((AQ26,BT26,CW26),1),0)</f>
        <v>50.099999999999994</v>
      </c>
      <c r="K26" s="8" t="str">
        <f>IF(J26=0,"",IF(J26=CW26,$CA$1,IF(J26=BT26,$AX$1,IF(J26=AQ26,$U$1,""))))</f>
        <v>2024 3rd Domestic Trial</v>
      </c>
      <c r="L26" s="8">
        <f>IF(COUNT(AQ26,BT26,CW26)&gt;1,LARGE((AQ26,BT26,CW26),2),0)</f>
        <v>47.800000000000004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26</v>
      </c>
      <c r="O26" s="8" t="str">
        <f>IF(N26=0,"",IF(N26=CX26,$CA$1,IF(N26=BU26,$AX$1,IF(N26=AR26,$U$1,""))))</f>
        <v>2024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17.8</v>
      </c>
      <c r="V26" s="19">
        <v>6</v>
      </c>
      <c r="W26" s="19">
        <v>0.8</v>
      </c>
      <c r="X26" s="19">
        <v>0</v>
      </c>
      <c r="Y26" s="19">
        <v>18.8</v>
      </c>
      <c r="Z26" s="19">
        <v>6</v>
      </c>
      <c r="AA26" s="19">
        <v>0</v>
      </c>
      <c r="AB26" s="19">
        <v>0</v>
      </c>
      <c r="AC26" s="19">
        <v>18.8</v>
      </c>
      <c r="AD26" s="19">
        <v>7.2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12</v>
      </c>
      <c r="AQ26" s="40">
        <f>IF(SUM(U26:V26,X26:Z26,AB26)-W26-AA26&gt;0,SUM(U26:V26,X26:Z26,AB26)-W26-AA26,"")</f>
        <v>47.800000000000004</v>
      </c>
      <c r="AR26" s="40">
        <f>IF(SUM(AC26:AD26,AF26)-AE26&gt;0,SUM(AC26:AD26,AF26)-AE26,"")</f>
        <v>26</v>
      </c>
      <c r="AS26" s="40">
        <f>IF(SUM(V26,Z26,AD26)&gt;0,SUM(V26,Z26,AD26),"")</f>
        <v>19.2</v>
      </c>
      <c r="AT26" s="40">
        <f>IF(SUM(AQ26,AR26)&gt;0,SUM(AQ26,AR26),"")</f>
        <v>73.800000000000011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73.800000000000011</v>
      </c>
      <c r="AX26" s="18">
        <v>18.600000000000001</v>
      </c>
      <c r="AY26" s="18">
        <v>6</v>
      </c>
      <c r="AZ26" s="18">
        <v>0</v>
      </c>
      <c r="BA26" s="18">
        <v>0</v>
      </c>
      <c r="BB26" s="18">
        <v>17</v>
      </c>
      <c r="BC26" s="18">
        <v>3.2</v>
      </c>
      <c r="BD26" s="18">
        <v>0</v>
      </c>
      <c r="BE26" s="18">
        <v>0</v>
      </c>
      <c r="BF26" s="18">
        <v>18.399999999999999</v>
      </c>
      <c r="BG26" s="18">
        <v>2.8</v>
      </c>
      <c r="BH26" s="18">
        <v>1.6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9.1999999999999993</v>
      </c>
      <c r="BT26" s="11">
        <f>IF(SUM(AX26:AY26,BA26:BC26,BE26)-AZ26-BD26&gt;0,SUM(AX26:AY26,BA26:BC26,BE26)-AZ26-BD26,"")</f>
        <v>44.800000000000004</v>
      </c>
      <c r="BU26" s="11">
        <f>IF(SUM(BF26:BG26,BI26)-BH26&gt;0,SUM(BF26:BG26,BI26)-BH26,"")</f>
        <v>19.599999999999998</v>
      </c>
      <c r="BV26" s="11">
        <f>IF(SUM(AY26,BC26,BG26)&gt;0,SUM(AY26,BC26,BG26),"")</f>
        <v>12</v>
      </c>
      <c r="BW26" s="11">
        <f>IF(SUM(BT26,BU26)&gt;0,SUM(BT26,BU26),"")</f>
        <v>64.400000000000006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64.400000000000006</v>
      </c>
      <c r="CA26" s="19">
        <v>19.2</v>
      </c>
      <c r="CB26" s="19">
        <v>6</v>
      </c>
      <c r="CC26" s="19">
        <v>0</v>
      </c>
      <c r="CD26" s="19">
        <v>0</v>
      </c>
      <c r="CE26" s="19">
        <v>18.3</v>
      </c>
      <c r="CF26" s="19">
        <v>6.8</v>
      </c>
      <c r="CG26" s="19">
        <v>0.2</v>
      </c>
      <c r="CH26" s="19">
        <v>0</v>
      </c>
      <c r="CI26" s="19">
        <v>18.8</v>
      </c>
      <c r="CJ26" s="19">
        <v>5.6</v>
      </c>
      <c r="CK26" s="19">
        <v>0.6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12.8</v>
      </c>
      <c r="CW26" s="40">
        <f>IF(SUM(CA26:CB26,CD26:CF26,CH26)-CC26-CG26&gt;0,SUM(CA26:CB26,CD26:CF26,CH26)-CC26-CG26,"")</f>
        <v>50.099999999999994</v>
      </c>
      <c r="CX26" s="40">
        <f>IF(SUM(CI26:CJ26,CL26)-CK26&gt;0,SUM(CI26:CJ26,CL26)-CK26,"")</f>
        <v>23.799999999999997</v>
      </c>
      <c r="CY26" s="40">
        <f>IF(SUM(CB26,CF26,CJ26)&gt;0,SUM(CB26,CF26,CJ26),"")</f>
        <v>18.399999999999999</v>
      </c>
      <c r="CZ26" s="40">
        <f>IF(SUM(CW26,CX26)&gt;0,SUM(CW26,CX26),"")</f>
        <v>73.899999999999991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73.899999999999991</v>
      </c>
      <c r="DD26" s="51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1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1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>IF(SUM(QF26,QJ26)&gt;0,SUM(QF26,QJ26),"")</f>
        <v/>
      </c>
      <c r="QZ26" s="40" t="str">
        <f>IF(SUM(QE26:QF26,QH26:QJ26,QL26)-QG26-QK26&gt;0,SUM(QE26:QF26,QH26:QJ26,QL26)-QG26-QK26,"")</f>
        <v/>
      </c>
      <c r="RA26" s="40" t="str">
        <f>IF(SUM(QM26:QN26,QP26)-QO26&gt;0,SUM(QM26:QN26,QP26)-QO26,"")</f>
        <v/>
      </c>
      <c r="RB26" s="40" t="str">
        <f>IF(SUM(QF26,QJ26,QN26)&gt;0,SUM(QF26,QJ26,QN26),"")</f>
        <v/>
      </c>
      <c r="RC26" s="40" t="str">
        <f>IF(SUM(QZ26,RA26)&gt;0,SUM(QZ26,RA26),"")</f>
        <v/>
      </c>
      <c r="RD26" s="40" t="str">
        <f>IF(SUM(QR26,QV26)&gt;0,SUM(QR26,QV26),"")</f>
        <v/>
      </c>
      <c r="RE26" s="40" t="str">
        <f>IF(SUM(QQ26:QR26,QT26:QV26,QX26)-SUM(QS26,QW26)&gt;0,SUM(QQ26:QR26,QT26:QV26,QX26)-SUM(QS26,QW26),"")</f>
        <v/>
      </c>
      <c r="RF26" s="40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>IF(SUM(SJ26,SN26)&gt;0,SUM(SJ26,SN26),"")</f>
        <v/>
      </c>
      <c r="TD26" s="40" t="str">
        <f>IF(SUM(SI26:SJ26,SL26:SN26,SP26)-SK26-SO26&gt;0,SUM(SI26:SJ26,SL26:SN26,SP26)-SK26-SO26,"")</f>
        <v/>
      </c>
      <c r="TE26" s="40" t="str">
        <f>IF(SUM(SQ26:SR26,ST26)-SS26&gt;0,SUM(SQ26:SR26,ST26)-SS26,"")</f>
        <v/>
      </c>
      <c r="TF26" s="40" t="str">
        <f>IF(SUM(SJ26,SN26,SR26)&gt;0,SUM(SJ26,SN26,SR26),"")</f>
        <v/>
      </c>
      <c r="TG26" s="40" t="str">
        <f>IF(SUM(TD26,TE26)&gt;0,SUM(TD26,TE26),"")</f>
        <v/>
      </c>
      <c r="TH26" s="40" t="str">
        <f>IF(SUM(SV26,SZ26)&gt;0,SUM(SV26,SZ26),"")</f>
        <v/>
      </c>
      <c r="TI26" s="40" t="str">
        <f>IF(SUM(SU26:SV26,SX26:SZ26,TB26)-SUM(SW26,TA26)&gt;0,SUM(SU26:SV26,SX26:SZ26,TB26)-SUM(SW26,TA26),"")</f>
        <v/>
      </c>
      <c r="TJ26" s="40" t="str">
        <f>IF(SUM(TD26,TE26,TI26)&gt;0,SUM(TD26,TE26,TI26),"")</f>
        <v/>
      </c>
      <c r="TK26" s="26">
        <f>IF($CU26="P",CA26,(CA26+AX26)/2)</f>
        <v>18.899999999999999</v>
      </c>
      <c r="TL26" s="26">
        <f>IF($CU26="P",CB26,(CB26+AY26)/2)</f>
        <v>6</v>
      </c>
      <c r="TM26" s="26">
        <f>IF($CU26="P",CC26,(CC26+AZ26)/2)</f>
        <v>0</v>
      </c>
      <c r="TN26" s="26">
        <f>IF($CU26="P",CD26,(CD26+BA26)/2)</f>
        <v>0</v>
      </c>
      <c r="TO26" s="26">
        <f>IF($CU26="P",CE26,(CE26+BB26)/2)</f>
        <v>17.649999999999999</v>
      </c>
      <c r="TP26" s="26">
        <f>IF($CU26="P",CF26,(CF26+BC26)/2)</f>
        <v>5</v>
      </c>
      <c r="TQ26" s="26">
        <f>IF($CU26="P",CG26,(CG26+BD26)/2)</f>
        <v>0.1</v>
      </c>
      <c r="TR26" s="26">
        <f>IF($CU26="P",CH26,(CH26+BE26)/2)</f>
        <v>0</v>
      </c>
      <c r="TS26" s="26">
        <f>IF($CU26="P",CI26,(CI26+BF26)/2)</f>
        <v>18.600000000000001</v>
      </c>
      <c r="TT26" s="26">
        <f>IF($CU26="P",CJ26,(CJ26+BG26)/2)</f>
        <v>4.1999999999999993</v>
      </c>
      <c r="TU26" s="26">
        <f>IF($CU26="P",CK26,(CK26+BH26)/2)</f>
        <v>1.1000000000000001</v>
      </c>
      <c r="TV26" s="26">
        <f>IF($CU26="P",CL26,(CL26+BI26)/2)</f>
        <v>0</v>
      </c>
      <c r="TW26" s="26">
        <f>IF($CU26="P",CM26,(CM26+BJ26)/2)</f>
        <v>0</v>
      </c>
      <c r="TX26" s="26">
        <f>IF($CU26="P",CN26,(CN26+BK26)/2)</f>
        <v>0</v>
      </c>
      <c r="TY26" s="26">
        <f>IF($CU26="P",CO26,(CO26+BL26)/2)</f>
        <v>0</v>
      </c>
      <c r="TZ26" s="26">
        <f>IF($CU26="P",CP26,(CP26+BM26)/2)</f>
        <v>0</v>
      </c>
      <c r="UA26" s="26">
        <f>IF($CU26="P",CQ26,(CQ26+BN26)/2)</f>
        <v>0</v>
      </c>
      <c r="UB26" s="26">
        <f>IF($CU26="P",CR26,(CR26+BO26)/2)</f>
        <v>0</v>
      </c>
      <c r="UC26" s="26">
        <f>IF($CU26="P",CS26,(CS26+BP26)/2)</f>
        <v>0</v>
      </c>
      <c r="UD26" s="26">
        <f>IF($CU26="P",CT26,(CT26+BQ26)/2)</f>
        <v>0</v>
      </c>
      <c r="UE26" s="28" t="s">
        <v>53</v>
      </c>
      <c r="UF26" s="11">
        <f>IF(SUM(TL26,TP26)&gt;0,SUM(TL26,TP26),"")</f>
        <v>11</v>
      </c>
      <c r="UG26" s="11">
        <f>IF(SUM(TK26:TL26,TN26:TP26,TR26)-TM26-TQ26&gt;0,SUM(TK26:TL26,TN26:TP26,TR26)-TM26-TQ26,"")</f>
        <v>47.449999999999996</v>
      </c>
      <c r="UH26" s="11">
        <f>IF(SUM(TS26:TT26,TV26)-TU26&gt;0,SUM(TS26:TT26,TV26)-TU26,"")</f>
        <v>21.7</v>
      </c>
      <c r="UI26" s="11">
        <f>IF(SUM(TL26,TP26,TT26)&gt;0,SUM(TL26,TP26,TT26),"")</f>
        <v>15.2</v>
      </c>
      <c r="UJ26" s="11">
        <f>IF(SUM(UG26,UH26)&gt;0,SUM(UG26,UH26),"")</f>
        <v>69.149999999999991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69.149999999999991</v>
      </c>
    </row>
    <row r="27" spans="1:559" x14ac:dyDescent="0.2">
      <c r="A27" s="4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>17</v>
      </c>
      <c r="B27" s="5" t="s">
        <v>239</v>
      </c>
      <c r="C27" s="4" t="s">
        <v>7</v>
      </c>
      <c r="D27" s="4">
        <v>2003</v>
      </c>
      <c r="E27" s="9">
        <f>SUM(J27:R27)+SUM(J27:O27)*0.0000001+SUM(J27)*0.0000000000001</f>
        <v>120.80000715000511</v>
      </c>
      <c r="F27" s="3" t="str">
        <f>IF(OR(AND(AP27&gt;=AW$33,AQ27&gt;=AW$37,AP27&lt;&gt;"",AO27=""),AND(AU27&gt;=AW$33,AV27&gt;=AW$37,AU27&lt;&gt;"",AO27=""),AND(BS27&gt;=BZ$33,BT27&gt;=BZ$37,BS27&lt;&gt;"",BR27=""),AND(BX27&gt;=BZ$33,BY27&gt;=BZ$37,BX27&lt;&gt;"",BR27=""),AND(CV27&gt;=DC$33,CW27&gt;=DC$37,CV27&lt;&gt;"",CU27=""),AND(DA27&gt;=DC$33,DB27&gt;=DC$37,DA27&lt;&gt;""),AND(EA27&gt;=EH$33,EB27&gt;=EH$37,EA27&lt;&gt;""),AND(EF27&gt;=EH$33,EG27&gt;=EH$37,EF27&lt;&gt;""),AND(FC27&gt;=FJ$33,FD27&gt;=FJ$37,FC27&lt;&gt;""),AND(FH27&gt;=FJ$33,FI27&gt;=FJ$37,FH27&lt;&gt;""),AND(GE27&gt;=GL$33,GF27&gt;=GL$37,GE27&lt;&gt;""),AND(GJ27&gt;=GL$33,GK27&gt;=GL$37,GJ27&lt;&gt;""),AND(HG27&gt;=HN$33,HH27&gt;=HN$37,HG27&lt;&gt;""),AND(HL27&gt;=HN$33,HM27&gt;=HN$37,HL27&lt;&gt;""),AND(II27&gt;=IP$33,IJ27&gt;=IP$37,II27&lt;&gt;""),AND(IN27&gt;=IP$33,IO27&gt;=IP$37,IN27&lt;&gt;""),AND(JK27&gt;=JR$33,JL27&gt;=JR$37,JK27&lt;&gt;""),AND(JP27&gt;=JR$33,JQ27&gt;=JR$37,JP27&lt;&gt;""),AND(KM27&gt;=KT$33,KN27&gt;=KT$37,KM27&lt;&gt;""),AND(KR27&gt;=KT$33,KS27&gt;=KT$37,KR27&lt;&gt;""),AND(LO27&gt;=LV$33,LP27&gt;=LV$37,LO27&lt;&gt;""),AND(LT27&gt;=LV$33,LU27&gt;=LV$37,LT27&lt;&gt;""),AND(MQ27&gt;=MX$33,MR27&gt;=MX$37,MQ27&lt;&gt;""),AND(MV27&gt;=MX$33,MW27&gt;=MX$37,MV27&lt;&gt;""),AND(NS27&gt;=NZ$33,NT27&gt;=NZ$37,NS27&lt;&gt;""),AND(NX27&gt;=NZ$33,NY27&gt;=NZ$37,NX27&lt;&gt;""),AND(OU27&gt;=PB$33,OV27&gt;=PB$37,OU27&lt;&gt;""),AND(OZ27&gt;=PB$33,PA27&gt;=PB$37,OZ27&lt;&gt;""),AND(PW27&gt;=QD$33,PX27&gt;=QD$37,PW27&lt;&gt;""),AND(QB27&gt;=QD$33,QC27&gt;=QD$37,QB27&lt;&gt;""),AND(QY27&gt;=RF$33,QZ27&gt;=RF$37,QY27&lt;&gt;""),AND(RD27&gt;=RF$33,RE27&gt;=RF$37,RD27&lt;&gt;""),AND(SA27&gt;=SH$33,SB27&gt;=SH$37,SA27&lt;&gt;""),AND(SF27&gt;=SH$33,SG27&gt;=SH$37,SF27&lt;&gt;""),AND(TC27&gt;=TJ$33,TD27&gt;=TJ$37,TC27&lt;&gt;""),AND(TI27&gt;=TJ$33,TJ27&gt;=TJ$37,TI27&lt;&gt;"")),"P","")</f>
        <v/>
      </c>
      <c r="G27" s="3" t="str">
        <f>IF(OR(AND(AQ27&gt;=AW$37,AQ27&lt;&gt;"",AO27=""),AND(AV27&gt;=AW$37,AV27&lt;&gt;"",AO27=""),AND(BT27&gt;=BZ$37,BT27&lt;&gt;"",BR27=""),AND(BY27&gt;=BZ$37,BY27&lt;&gt;"",BR27=""),AND(CW27&gt;=DC$37,CW27&lt;&gt;"",CU27=""),AND(DB27&gt;=DC$37,DB27&lt;&gt;"",CU27=""),AND(EB27&gt;=EH$37,EB27&lt;&gt;""),AND(EG27&gt;=EH$37,EG27&lt;&gt;""),AND(FD27&gt;=FJ$37,FD27&lt;&gt;""),AND(FI27&gt;=FJ$37,FI27&lt;&gt;""),AND(GF27&gt;=GL$37,GF27&lt;&gt;""),AND(GK27&gt;=GL$37,GK27&lt;&gt;""),AND(HH27&gt;=HN$37,HH27&lt;&gt;""),AND(HM27&gt;=HN$37,HM27&lt;&gt;""),AND(IJ27&gt;=IP$37,IJ27&lt;&gt;""),AND(IO27&gt;=IP$37,IO27&lt;&gt;""),AND(JL27&gt;=JR$37,JL27&lt;&gt;""),AND(JQ27&gt;=JR$37,JQ27&lt;&gt;""),AND(KN27&gt;=KT$37,KN27&lt;&gt;""),AND(KS27&gt;=KT$37,KS27&lt;&gt;""),AND(LP27&gt;=LV$37,LP27&lt;&gt;""),AND(LU27&gt;=LV$37,LU27&lt;&gt;""),AND(MR27&gt;=MX$37,MR27&lt;&gt;""),AND(MW27&gt;=MX$37,MW27&lt;&gt;""),AND(NT27&gt;=NZ$37,NT27&lt;&gt;""),AND(NY27&gt;=NZ$37,NY27&lt;&gt;""),AND(OV27&gt;=PB$37,OV27&lt;&gt;""),AND(PA27&gt;=PB$37,PA27&lt;&gt;""),AND(PX27&gt;=QD$37,PX27&lt;&gt;""),AND(QC27&gt;=QD$37,QC27&lt;&gt;""),AND(QZ27&gt;=RF$37,QZ27&lt;&gt;""),AND(RE27&gt;=RF$37,RE27&lt;&gt;""),AND(SB27&gt;=SH$37,SB27&lt;&gt;""),AND(SG27&gt;=SH$37,SG27&lt;&gt;""),AND(TD27&gt;=TJ$37,TD27&lt;&gt;""),AND(TJ27&gt;=TJ$37,TJ27&lt;&gt;"")),"P","")</f>
        <v>P</v>
      </c>
      <c r="H27" s="36" t="str">
        <f>IF(AND(G27="P",F27=""),"No DD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Merit",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Excellence",IF(I27="P","Worlds Team",IF(F27="P","National Team","")))))</f>
        <v>No DD</v>
      </c>
      <c r="I27" s="3" t="str">
        <f>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,AND(RB27&gt;=RF$34,RC27&gt;=RF$38,RB27&lt;&gt;""),AND(SD27&gt;=SH$34,SE27&gt;=SH$38,SD27&lt;&gt;""),AND(TF27&gt;=TJ$34,TG27&gt;=TJ$38,TF27&lt;&gt;"")),"P","")</f>
        <v/>
      </c>
      <c r="J27" s="8">
        <f>IF(COUNT(AQ27,BT27,CW27)&gt;0,LARGE((AQ27,BT27,CW27),1),0)</f>
        <v>51.2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0</v>
      </c>
      <c r="M27" s="8" t="str">
        <f>IF(K27=0,"",IF(AND(L27=J27,L27=AQ27,K27=BT27),$U$1,IF(AND(L27=J27,L27=AQ27,L27=CW27),$U$1,IF(AND(L27=J27,L27=CW27,L27=BT27),$AX$1,IF(L27=CW27,$CA$1,IF(L27=BT27,$AX$1,IF(L27=AQ27,$U$1,"")))))))</f>
        <v/>
      </c>
      <c r="N27" s="8">
        <f>IF(COUNT(AR27,BU27,CX27)&gt;0,LARGE((AR27,BU27,CX27),1),0)</f>
        <v>20.3</v>
      </c>
      <c r="O27" s="8" t="str">
        <f>IF(N27=0,"",IF(N27=CX27,$CA$1,IF(N27=BU27,$AX$1,IF(N27=AR27,$U$1,""))))</f>
        <v>2024 Nationals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>
        <f>IF(MAX(DD27:DF27)&gt;0,MAX(DD27:DF27),"")</f>
        <v>49.3</v>
      </c>
      <c r="S27" s="11" t="str">
        <f>IF(R27="","",IF(R27=DD27,"("&amp;DD$2&amp;")",IF(R27=DE27,"("&amp;DE$2&amp;")",IF(R27=DF27,"("&amp;DF$2&amp;")"))))</f>
        <v>(Q1)</v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>2024 Coimbra Gym Fest (July 7)</v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IF(SUM(AQ27,AR27,AV27)&gt;0,SUM(AQ27,AR27,AV27),"")</f>
        <v/>
      </c>
      <c r="AX27" s="18">
        <v>18.7</v>
      </c>
      <c r="AY27" s="18">
        <v>6.9</v>
      </c>
      <c r="AZ27" s="18">
        <v>0</v>
      </c>
      <c r="BA27" s="18">
        <v>0</v>
      </c>
      <c r="BB27" s="18">
        <v>19</v>
      </c>
      <c r="BC27" s="18">
        <v>7.2</v>
      </c>
      <c r="BD27" s="18">
        <v>0.6</v>
      </c>
      <c r="BE27" s="18">
        <v>0</v>
      </c>
      <c r="BF27" s="18">
        <v>17.3</v>
      </c>
      <c r="BG27" s="18">
        <v>3.2</v>
      </c>
      <c r="BH27" s="18">
        <v>0.2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14.100000000000001</v>
      </c>
      <c r="BT27" s="11">
        <f>IF(SUM(AX27:AY27,BA27:BC27,BE27)-AZ27-BD27&gt;0,SUM(AX27:AY27,BA27:BC27,BE27)-AZ27-BD27,"")</f>
        <v>51.2</v>
      </c>
      <c r="BU27" s="11">
        <f>IF(SUM(BF27:BG27,BI27)-BH27&gt;0,SUM(BF27:BG27,BI27)-BH27,"")</f>
        <v>20.3</v>
      </c>
      <c r="BV27" s="11">
        <f>IF(SUM(AY27,BC27,BG27)&gt;0,SUM(AY27,BC27,BG27),"")</f>
        <v>17.3</v>
      </c>
      <c r="BW27" s="11">
        <f>IF(SUM(BT27,BU27)&gt;0,SUM(BT27,BU27),"")</f>
        <v>71.5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71.5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1">
        <f>IF(MAX(EB27,FD27,GF27,HH27,IJ27,JL27,KN27,LP27,MR27,NT27,OV27,PX27,QZ27,SB27,TD27)-IF(L27="",0,L27)&gt;0.001,MAX(EB27,FD27,GF27,HH27,IJ27,JL27,KN27,LP27,MR27,NT27,OV27,PX27,QZ27,SB27,TD27)-IF(L27="",0,L27),"")</f>
        <v>49.3</v>
      </c>
      <c r="DE27" s="51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1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>
        <v>18.5</v>
      </c>
      <c r="FL27" s="17">
        <v>4.8</v>
      </c>
      <c r="FM27" s="17">
        <v>0</v>
      </c>
      <c r="FN27" s="17">
        <v>0</v>
      </c>
      <c r="FO27" s="17">
        <v>18.7</v>
      </c>
      <c r="FP27" s="17">
        <v>7.3</v>
      </c>
      <c r="FQ27" s="17">
        <v>0</v>
      </c>
      <c r="FR27" s="17">
        <v>0</v>
      </c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>
        <f>IF(SUM(FL27,FP27)&gt;0,SUM(FL27,FP27),"")</f>
        <v>12.1</v>
      </c>
      <c r="GF27" s="40">
        <f>IF(SUM(FK27:FL27,FN27:FP27,FR27)-FM27-FQ27&gt;0,SUM(FK27:FL27,FN27:FP27,FR27)-FM27-FQ27,"")</f>
        <v>49.3</v>
      </c>
      <c r="GG27" s="40" t="str">
        <f>IF(SUM(FS27:FT27,FV27)-FU27&gt;0,SUM(FS27:FT27,FV27)-FU27,"")</f>
        <v/>
      </c>
      <c r="GH27" s="40">
        <f>IF(SUM(FL27,FP27,FT27)&gt;0,SUM(FL27,FP27,FT27),"")</f>
        <v>12.1</v>
      </c>
      <c r="GI27" s="40">
        <f>IF(SUM(GF27,GG27)&gt;0,SUM(GF27,GG27),"")</f>
        <v>49.3</v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>
        <f>IF(SUM(GF27,GG27,GK27)&gt;0,SUM(GF27,GG27,GK27),"")</f>
        <v>49.3</v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>IF(SUM(QF27,QJ27)&gt;0,SUM(QF27,QJ27),"")</f>
        <v/>
      </c>
      <c r="QZ27" s="40" t="str">
        <f>IF(SUM(QE27:QF27,QH27:QJ27,QL27)-QG27-QK27&gt;0,SUM(QE27:QF27,QH27:QJ27,QL27)-QG27-QK27,"")</f>
        <v/>
      </c>
      <c r="RA27" s="40" t="str">
        <f>IF(SUM(QM27:QN27,QP27)-QO27&gt;0,SUM(QM27:QN27,QP27)-QO27,"")</f>
        <v/>
      </c>
      <c r="RB27" s="40" t="str">
        <f>IF(SUM(QF27,QJ27,QN27)&gt;0,SUM(QF27,QJ27,QN27),"")</f>
        <v/>
      </c>
      <c r="RC27" s="40" t="str">
        <f>IF(SUM(QZ27,RA27)&gt;0,SUM(QZ27,RA27),"")</f>
        <v/>
      </c>
      <c r="RD27" s="40" t="str">
        <f>IF(SUM(QR27,QV27)&gt;0,SUM(QR27,QV27),"")</f>
        <v/>
      </c>
      <c r="RE27" s="40" t="str">
        <f>IF(SUM(QQ27:QR27,QT27:QV27,QX27)-SUM(QS27,QW27)&gt;0,SUM(QQ27:QR27,QT27:QV27,QX27)-SUM(QS27,QW27),"")</f>
        <v/>
      </c>
      <c r="RF27" s="40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>IF(SUM(SJ27,SN27)&gt;0,SUM(SJ27,SN27),"")</f>
        <v/>
      </c>
      <c r="TD27" s="40" t="str">
        <f>IF(SUM(SI27:SJ27,SL27:SN27,SP27)-SK27-SO27&gt;0,SUM(SI27:SJ27,SL27:SN27,SP27)-SK27-SO27,"")</f>
        <v/>
      </c>
      <c r="TE27" s="40" t="str">
        <f>IF(SUM(SQ27:SR27,ST27)-SS27&gt;0,SUM(SQ27:SR27,ST27)-SS27,"")</f>
        <v/>
      </c>
      <c r="TF27" s="40" t="str">
        <f>IF(SUM(SJ27,SN27,SR27)&gt;0,SUM(SJ27,SN27,SR27),"")</f>
        <v/>
      </c>
      <c r="TG27" s="40" t="str">
        <f>IF(SUM(TD27,TE27)&gt;0,SUM(TD27,TE27),"")</f>
        <v/>
      </c>
      <c r="TH27" s="40" t="str">
        <f>IF(SUM(SV27,SZ27)&gt;0,SUM(SV27,SZ27),"")</f>
        <v/>
      </c>
      <c r="TI27" s="40" t="str">
        <f>IF(SUM(SU27:SV27,SX27:SZ27,TB27)-SUM(SW27,TA27)&gt;0,SUM(SU27:SV27,SX27:SZ27,TB27)-SUM(SW27,TA27),"")</f>
        <v/>
      </c>
      <c r="TJ27" s="40" t="str">
        <f>IF(SUM(TD27,TE27,TI27)&gt;0,SUM(TD27,TE27,TI27),"")</f>
        <v/>
      </c>
      <c r="TK27" s="26">
        <f>IF($CU27="P",CA27,(CA27+AX27)/2)</f>
        <v>9.35</v>
      </c>
      <c r="TL27" s="26">
        <f>IF($CU27="P",CB27,(CB27+AY27)/2)</f>
        <v>3.45</v>
      </c>
      <c r="TM27" s="26">
        <f>IF($CU27="P",CC27,(CC27+AZ27)/2)</f>
        <v>0</v>
      </c>
      <c r="TN27" s="26">
        <f>IF($CU27="P",CD27,(CD27+BA27)/2)</f>
        <v>0</v>
      </c>
      <c r="TO27" s="26">
        <f>IF($CU27="P",CE27,(CE27+BB27)/2)</f>
        <v>9.5</v>
      </c>
      <c r="TP27" s="26">
        <f>IF($CU27="P",CF27,(CF27+BC27)/2)</f>
        <v>3.6</v>
      </c>
      <c r="TQ27" s="26">
        <f>IF($CU27="P",CG27,(CG27+BD27)/2)</f>
        <v>0.3</v>
      </c>
      <c r="TR27" s="26">
        <f>IF($CU27="P",CH27,(CH27+BE27)/2)</f>
        <v>0</v>
      </c>
      <c r="TS27" s="26">
        <f>IF($CU27="P",CI27,(CI27+BF27)/2)</f>
        <v>8.65</v>
      </c>
      <c r="TT27" s="26">
        <f>IF($CU27="P",CJ27,(CJ27+BG27)/2)</f>
        <v>1.6</v>
      </c>
      <c r="TU27" s="26">
        <f>IF($CU27="P",CK27,(CK27+BH27)/2)</f>
        <v>0.1</v>
      </c>
      <c r="TV27" s="26">
        <f>IF($CU27="P",CL27,(CL27+BI27)/2)</f>
        <v>0</v>
      </c>
      <c r="TW27" s="26">
        <f>IF($CU27="P",CM27,(CM27+BJ27)/2)</f>
        <v>0</v>
      </c>
      <c r="TX27" s="26">
        <f>IF($CU27="P",CN27,(CN27+BK27)/2)</f>
        <v>0</v>
      </c>
      <c r="TY27" s="26">
        <f>IF($CU27="P",CO27,(CO27+BL27)/2)</f>
        <v>0</v>
      </c>
      <c r="TZ27" s="26">
        <f>IF($CU27="P",CP27,(CP27+BM27)/2)</f>
        <v>0</v>
      </c>
      <c r="UA27" s="26">
        <f>IF($CU27="P",CQ27,(CQ27+BN27)/2)</f>
        <v>0</v>
      </c>
      <c r="UB27" s="26">
        <f>IF($CU27="P",CR27,(CR27+BO27)/2)</f>
        <v>0</v>
      </c>
      <c r="UC27" s="26">
        <f>IF($CU27="P",CS27,(CS27+BP27)/2)</f>
        <v>0</v>
      </c>
      <c r="UD27" s="26">
        <f>IF($CU27="P",CT27,(CT27+BQ27)/2)</f>
        <v>0</v>
      </c>
      <c r="UE27" s="28" t="s">
        <v>53</v>
      </c>
      <c r="UF27" s="11">
        <f>IF(SUM(TL27,TP27)&gt;0,SUM(TL27,TP27),"")</f>
        <v>7.0500000000000007</v>
      </c>
      <c r="UG27" s="11">
        <f>IF(SUM(TK27:TL27,TN27:TP27,TR27)-TM27-TQ27&gt;0,SUM(TK27:TL27,TN27:TP27,TR27)-TM27-TQ27,"")</f>
        <v>25.6</v>
      </c>
      <c r="UH27" s="11">
        <f>IF(SUM(TS27:TT27,TV27)-TU27&gt;0,SUM(TS27:TT27,TV27)-TU27,"")</f>
        <v>10.15</v>
      </c>
      <c r="UI27" s="11">
        <f>IF(SUM(TL27,TP27,TT27)&gt;0,SUM(TL27,TP27,TT27),"")</f>
        <v>8.65</v>
      </c>
      <c r="UJ27" s="11">
        <f>IF(SUM(UG27,UH27)&gt;0,SUM(UG27,UH27),"")</f>
        <v>35.75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35.75</v>
      </c>
    </row>
    <row r="28" spans="1:559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215</v>
      </c>
      <c r="C28" s="4" t="s">
        <v>6</v>
      </c>
      <c r="D28" s="4">
        <v>2006</v>
      </c>
      <c r="E28" s="9">
        <f>SUM(J28:R28)+SUM(J28:O28)*0.0000001+SUM(J28)*0.0000000000001</f>
        <v>114.1000114100049</v>
      </c>
      <c r="F28" s="3" t="str">
        <f>IF(OR(AND(AP28&gt;=AW$33,AQ28&gt;=AW$37,AP28&lt;&gt;"",AO28=""),AND(AU28&gt;=AW$33,AV28&gt;=AW$37,AU28&lt;&gt;"",AO28=""),AND(BS28&gt;=BZ$33,BT28&gt;=BZ$37,BS28&lt;&gt;"",BR28=""),AND(BX28&gt;=BZ$33,BY28&gt;=BZ$37,BX28&lt;&gt;"",BR28=""),AND(CV28&gt;=DC$33,CW28&gt;=DC$37,CV28&lt;&gt;"",CU28=""),AND(DA28&gt;=DC$33,DB28&gt;=DC$37,DA28&lt;&gt;""),AND(EA28&gt;=EH$33,EB28&gt;=EH$37,EA28&lt;&gt;""),AND(EF28&gt;=EH$33,EG28&gt;=EH$37,EF28&lt;&gt;""),AND(FC28&gt;=FJ$33,FD28&gt;=FJ$37,FC28&lt;&gt;""),AND(FH28&gt;=FJ$33,FI28&gt;=FJ$37,FH28&lt;&gt;""),AND(GE28&gt;=GL$33,GF28&gt;=GL$37,GE28&lt;&gt;""),AND(GJ28&gt;=GL$33,GK28&gt;=GL$37,GJ28&lt;&gt;""),AND(HG28&gt;=HN$33,HH28&gt;=HN$37,HG28&lt;&gt;""),AND(HL28&gt;=HN$33,HM28&gt;=HN$37,HL28&lt;&gt;""),AND(II28&gt;=IP$33,IJ28&gt;=IP$37,II28&lt;&gt;""),AND(IN28&gt;=IP$33,IO28&gt;=IP$37,IN28&lt;&gt;""),AND(JK28&gt;=JR$33,JL28&gt;=JR$37,JK28&lt;&gt;""),AND(JP28&gt;=JR$33,JQ28&gt;=JR$37,JP28&lt;&gt;""),AND(KM28&gt;=KT$33,KN28&gt;=KT$37,KM28&lt;&gt;""),AND(KR28&gt;=KT$33,KS28&gt;=KT$37,KR28&lt;&gt;""),AND(LO28&gt;=LV$33,LP28&gt;=LV$37,LO28&lt;&gt;""),AND(LT28&gt;=LV$33,LU28&gt;=LV$37,LT28&lt;&gt;""),AND(MQ28&gt;=MX$33,MR28&gt;=MX$37,MQ28&lt;&gt;""),AND(MV28&gt;=MX$33,MW28&gt;=MX$37,MV28&lt;&gt;""),AND(NS28&gt;=NZ$33,NT28&gt;=NZ$37,NS28&lt;&gt;""),AND(NX28&gt;=NZ$33,NY28&gt;=NZ$37,NX28&lt;&gt;""),AND(OU28&gt;=PB$33,OV28&gt;=PB$37,OU28&lt;&gt;""),AND(OZ28&gt;=PB$33,PA28&gt;=PB$37,OZ28&lt;&gt;""),AND(PW28&gt;=QD$33,PX28&gt;=QD$37,PW28&lt;&gt;""),AND(QB28&gt;=QD$33,QC28&gt;=QD$37,QB28&lt;&gt;""),AND(QY28&gt;=RF$33,QZ28&gt;=RF$37,QY28&lt;&gt;""),AND(RD28&gt;=RF$33,RE28&gt;=RF$37,RD28&lt;&gt;""),AND(SA28&gt;=SH$33,SB28&gt;=SH$37,SA28&lt;&gt;""),AND(SF28&gt;=SH$33,SG28&gt;=SH$37,SF28&lt;&gt;""),AND(TC28&gt;=TJ$33,TD28&gt;=TJ$37,TC28&lt;&gt;""),AND(TI28&gt;=TJ$33,TJ28&gt;=TJ$37,TI28&lt;&gt;"")),"P","")</f>
        <v/>
      </c>
      <c r="G28" s="3" t="str">
        <f>IF(OR(AND(AQ28&gt;=AW$37,AQ28&lt;&gt;"",AO28=""),AND(AV28&gt;=AW$37,AV28&lt;&gt;"",AO28=""),AND(BT28&gt;=BZ$37,BT28&lt;&gt;"",BR28=""),AND(BY28&gt;=BZ$37,BY28&lt;&gt;"",BR28=""),AND(CW28&gt;=DC$37,CW28&lt;&gt;"",CU28=""),AND(DB28&gt;=DC$37,DB28&lt;&gt;"",CU28=""),AND(EB28&gt;=EH$37,EB28&lt;&gt;""),AND(EG28&gt;=EH$37,EG28&lt;&gt;""),AND(FD28&gt;=FJ$37,FD28&lt;&gt;""),AND(FI28&gt;=FJ$37,FI28&lt;&gt;""),AND(GF28&gt;=GL$37,GF28&lt;&gt;""),AND(GK28&gt;=GL$37,GK28&lt;&gt;""),AND(HH28&gt;=HN$37,HH28&lt;&gt;""),AND(HM28&gt;=HN$37,HM28&lt;&gt;""),AND(IJ28&gt;=IP$37,IJ28&lt;&gt;""),AND(IO28&gt;=IP$37,IO28&lt;&gt;""),AND(JL28&gt;=JR$37,JL28&lt;&gt;""),AND(JQ28&gt;=JR$37,JQ28&lt;&gt;""),AND(KN28&gt;=KT$37,KN28&lt;&gt;""),AND(KS28&gt;=KT$37,KS28&lt;&gt;""),AND(LP28&gt;=LV$37,LP28&lt;&gt;""),AND(LU28&gt;=LV$37,LU28&lt;&gt;""),AND(MR28&gt;=MX$37,MR28&lt;&gt;""),AND(MW28&gt;=MX$37,MW28&lt;&gt;""),AND(NT28&gt;=NZ$37,NT28&lt;&gt;""),AND(NY28&gt;=NZ$37,NY28&lt;&gt;""),AND(OV28&gt;=PB$37,OV28&lt;&gt;""),AND(PA28&gt;=PB$37,PA28&lt;&gt;""),AND(PX28&gt;=QD$37,PX28&lt;&gt;""),AND(QC28&gt;=QD$37,QC28&lt;&gt;""),AND(QZ28&gt;=RF$37,QZ28&lt;&gt;""),AND(RE28&gt;=RF$37,RE28&lt;&gt;""),AND(SB28&gt;=SH$37,SB28&lt;&gt;""),AND(SG28&gt;=SH$37,SG28&lt;&gt;""),AND(TD28&gt;=TJ$37,TD28&lt;&gt;""),AND(TJ28&gt;=TJ$37,TJ28&lt;&gt;"")),"P","")</f>
        <v/>
      </c>
      <c r="H28" s="36" t="str">
        <f>IF(AND(G28="P",F28=""),"No DD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Merit",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Excellence",IF(I28="P","Worlds Team",IF(F28="P","National Team","")))))</f>
        <v/>
      </c>
      <c r="I28" s="3" t="str">
        <f>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,AND(RB28&gt;=RF$34,RC28&gt;=RF$38,RB28&lt;&gt;""),AND(SD28&gt;=SH$34,SE28&gt;=SH$38,SD28&lt;&gt;""),AND(TF28&gt;=TJ$34,TG28&gt;=TJ$38,TF28&lt;&gt;"")),"P","")</f>
        <v/>
      </c>
      <c r="J28" s="8">
        <f>IF(COUNT(AQ28,BT28,CW28)&gt;0,LARGE((AQ28,BT28,CW28),1),0)</f>
        <v>49.099999999999994</v>
      </c>
      <c r="K28" s="8" t="str">
        <f>IF(J28=0,"",IF(J28=CW28,$CA$1,IF(J28=BT28,$AX$1,IF(J28=AQ28,$U$1,""))))</f>
        <v>2024 3rd Domestic Trial</v>
      </c>
      <c r="L28" s="8">
        <f>IF(COUNT(AQ28,BT28,CW28)&gt;1,LARGE((AQ28,BT28,CW28),2),0)</f>
        <v>44.699999999999996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20.3</v>
      </c>
      <c r="O28" s="8" t="str">
        <f>IF(N28=0,"",IF(N28=CX28,$CA$1,IF(N28=BU28,$AX$1,IF(N28=AR28,$U$1,""))))</f>
        <v>2024 3rd Domestic Trial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17.7</v>
      </c>
      <c r="V28" s="19">
        <v>3.4</v>
      </c>
      <c r="W28" s="19">
        <v>1.2</v>
      </c>
      <c r="X28" s="19">
        <v>0</v>
      </c>
      <c r="Y28" s="19">
        <v>17.5</v>
      </c>
      <c r="Z28" s="19">
        <v>8.1</v>
      </c>
      <c r="AA28" s="19">
        <v>0.8</v>
      </c>
      <c r="AB28" s="19">
        <v>0</v>
      </c>
      <c r="AC28" s="19">
        <v>17.3</v>
      </c>
      <c r="AD28" s="19">
        <v>2.4</v>
      </c>
      <c r="AE28" s="19">
        <v>0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11.5</v>
      </c>
      <c r="AQ28" s="40">
        <f>IF(SUM(U28:V28,X28:Z28,AB28)-W28-AA28&gt;0,SUM(U28:V28,X28:Z28,AB28)-W28-AA28,"")</f>
        <v>44.699999999999996</v>
      </c>
      <c r="AR28" s="40">
        <f>IF(SUM(AC28:AD28,AF28)-AE28&gt;0,SUM(AC28:AD28,AF28)-AE28,"")</f>
        <v>19.7</v>
      </c>
      <c r="AS28" s="40">
        <f>IF(SUM(V28,Z28,AD28)&gt;0,SUM(V28,Z28,AD28),"")</f>
        <v>13.9</v>
      </c>
      <c r="AT28" s="40">
        <f>IF(SUM(AQ28,AR28)&gt;0,SUM(AQ28,AR28),"")</f>
        <v>64.399999999999991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64.399999999999991</v>
      </c>
      <c r="AX28" s="18">
        <v>18</v>
      </c>
      <c r="AY28" s="18">
        <v>4.4000000000000004</v>
      </c>
      <c r="AZ28" s="18">
        <v>1</v>
      </c>
      <c r="BA28" s="18">
        <v>0</v>
      </c>
      <c r="BB28" s="18">
        <v>17.399999999999999</v>
      </c>
      <c r="BC28" s="18">
        <v>2.8</v>
      </c>
      <c r="BD28" s="18">
        <v>0</v>
      </c>
      <c r="BE28" s="18">
        <v>0</v>
      </c>
      <c r="BF28" s="18">
        <v>17</v>
      </c>
      <c r="BG28" s="18">
        <v>3.2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7.2</v>
      </c>
      <c r="BT28" s="11">
        <f>IF(SUM(AX28:AY28,BA28:BC28,BE28)-AZ28-BD28&gt;0,SUM(AX28:AY28,BA28:BC28,BE28)-AZ28-BD28,"")</f>
        <v>41.599999999999994</v>
      </c>
      <c r="BU28" s="11">
        <f>IF(SUM(BF28:BG28,BI28)-BH28&gt;0,SUM(BF28:BG28,BI28)-BH28,"")</f>
        <v>20.2</v>
      </c>
      <c r="BV28" s="11">
        <f>IF(SUM(AY28,BC28,BG28)&gt;0,SUM(AY28,BC28,BG28),"")</f>
        <v>10.4</v>
      </c>
      <c r="BW28" s="11">
        <f>IF(SUM(BT28,BU28)&gt;0,SUM(BT28,BU28),"")</f>
        <v>61.8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61.8</v>
      </c>
      <c r="CA28" s="19">
        <v>18.7</v>
      </c>
      <c r="CB28" s="19">
        <v>6</v>
      </c>
      <c r="CC28" s="19">
        <v>0</v>
      </c>
      <c r="CD28" s="19">
        <v>0</v>
      </c>
      <c r="CE28" s="19">
        <v>18.600000000000001</v>
      </c>
      <c r="CF28" s="19">
        <v>6</v>
      </c>
      <c r="CG28" s="19">
        <v>0.2</v>
      </c>
      <c r="CH28" s="19">
        <v>0</v>
      </c>
      <c r="CI28" s="19">
        <v>17.100000000000001</v>
      </c>
      <c r="CJ28" s="19">
        <v>3.2</v>
      </c>
      <c r="CK28" s="19">
        <v>0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>IF(SUM(CB28,CF28)&gt;0,SUM(CB28,CF28),"")</f>
        <v>12</v>
      </c>
      <c r="CW28" s="40">
        <f>IF(SUM(CA28:CB28,CD28:CF28,CH28)-CC28-CG28&gt;0,SUM(CA28:CB28,CD28:CF28,CH28)-CC28-CG28,"")</f>
        <v>49.099999999999994</v>
      </c>
      <c r="CX28" s="40">
        <f>IF(SUM(CI28:CJ28,CL28)-CK28&gt;0,SUM(CI28:CJ28,CL28)-CK28,"")</f>
        <v>20.3</v>
      </c>
      <c r="CY28" s="40">
        <f>IF(SUM(CB28,CF28,CJ28)&gt;0,SUM(CB28,CF28,CJ28),"")</f>
        <v>15.2</v>
      </c>
      <c r="CZ28" s="40">
        <f>IF(SUM(CW28,CX28)&gt;0,SUM(CW28,CX28),"")</f>
        <v>69.399999999999991</v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>
        <f>IF(SUM(CW28,CX28,DB28)&gt;0,SUM(CW28,CX28,DB28),"")</f>
        <v>69.399999999999991</v>
      </c>
      <c r="DD28" s="51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1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1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0" t="str">
        <f>IF(SUM(QF28,QJ28)&gt;0,SUM(QF28,QJ28),"")</f>
        <v/>
      </c>
      <c r="QZ28" s="40" t="str">
        <f>IF(SUM(QE28:QF28,QH28:QJ28,QL28)-QG28-QK28&gt;0,SUM(QE28:QF28,QH28:QJ28,QL28)-QG28-QK28,"")</f>
        <v/>
      </c>
      <c r="RA28" s="40" t="str">
        <f>IF(SUM(QM28:QN28,QP28)-QO28&gt;0,SUM(QM28:QN28,QP28)-QO28,"")</f>
        <v/>
      </c>
      <c r="RB28" s="40" t="str">
        <f>IF(SUM(QF28,QJ28,QN28)&gt;0,SUM(QF28,QJ28,QN28),"")</f>
        <v/>
      </c>
      <c r="RC28" s="40" t="str">
        <f>IF(SUM(QZ28,RA28)&gt;0,SUM(QZ28,RA28),"")</f>
        <v/>
      </c>
      <c r="RD28" s="40" t="str">
        <f>IF(SUM(QR28,QV28)&gt;0,SUM(QR28,QV28),"")</f>
        <v/>
      </c>
      <c r="RE28" s="40" t="str">
        <f>IF(SUM(QQ28:QR28,QT28:QV28,QX28)-SUM(QS28,QW28)&gt;0,SUM(QQ28:QR28,QT28:QV28,QX28)-SUM(QS28,QW28),"")</f>
        <v/>
      </c>
      <c r="RF28" s="40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0" t="str">
        <f>IF(SUM(SJ28,SN28)&gt;0,SUM(SJ28,SN28),"")</f>
        <v/>
      </c>
      <c r="TD28" s="40" t="str">
        <f>IF(SUM(SI28:SJ28,SL28:SN28,SP28)-SK28-SO28&gt;0,SUM(SI28:SJ28,SL28:SN28,SP28)-SK28-SO28,"")</f>
        <v/>
      </c>
      <c r="TE28" s="40" t="str">
        <f>IF(SUM(SQ28:SR28,ST28)-SS28&gt;0,SUM(SQ28:SR28,ST28)-SS28,"")</f>
        <v/>
      </c>
      <c r="TF28" s="40" t="str">
        <f>IF(SUM(SJ28,SN28,SR28)&gt;0,SUM(SJ28,SN28,SR28),"")</f>
        <v/>
      </c>
      <c r="TG28" s="40" t="str">
        <f>IF(SUM(TD28,TE28)&gt;0,SUM(TD28,TE28),"")</f>
        <v/>
      </c>
      <c r="TH28" s="40" t="str">
        <f>IF(SUM(SV28,SZ28)&gt;0,SUM(SV28,SZ28),"")</f>
        <v/>
      </c>
      <c r="TI28" s="40" t="str">
        <f>IF(SUM(SU28:SV28,SX28:SZ28,TB28)-SUM(SW28,TA28)&gt;0,SUM(SU28:SV28,SX28:SZ28,TB28)-SUM(SW28,TA28),"")</f>
        <v/>
      </c>
      <c r="TJ28" s="40" t="str">
        <f>IF(SUM(TD28,TE28,TI28)&gt;0,SUM(TD28,TE28,TI28),"")</f>
        <v/>
      </c>
      <c r="TK28" s="26">
        <f>IF($CU28="P",CA28,(CA28+AX28)/2)</f>
        <v>18.350000000000001</v>
      </c>
      <c r="TL28" s="26">
        <f>IF($CU28="P",CB28,(CB28+AY28)/2)</f>
        <v>5.2</v>
      </c>
      <c r="TM28" s="26">
        <f>IF($CU28="P",CC28,(CC28+AZ28)/2)</f>
        <v>0.5</v>
      </c>
      <c r="TN28" s="26">
        <f>IF($CU28="P",CD28,(CD28+BA28)/2)</f>
        <v>0</v>
      </c>
      <c r="TO28" s="26">
        <f>IF($CU28="P",CE28,(CE28+BB28)/2)</f>
        <v>18</v>
      </c>
      <c r="TP28" s="26">
        <f>IF($CU28="P",CF28,(CF28+BC28)/2)</f>
        <v>4.4000000000000004</v>
      </c>
      <c r="TQ28" s="26">
        <f>IF($CU28="P",CG28,(CG28+BD28)/2)</f>
        <v>0.1</v>
      </c>
      <c r="TR28" s="26">
        <f>IF($CU28="P",CH28,(CH28+BE28)/2)</f>
        <v>0</v>
      </c>
      <c r="TS28" s="26">
        <f>IF($CU28="P",CI28,(CI28+BF28)/2)</f>
        <v>17.05</v>
      </c>
      <c r="TT28" s="26">
        <f>IF($CU28="P",CJ28,(CJ28+BG28)/2)</f>
        <v>3.2</v>
      </c>
      <c r="TU28" s="26">
        <f>IF($CU28="P",CK28,(CK28+BH28)/2)</f>
        <v>0</v>
      </c>
      <c r="TV28" s="26">
        <f>IF($CU28="P",CL28,(CL28+BI28)/2)</f>
        <v>0</v>
      </c>
      <c r="TW28" s="26">
        <f>IF($CU28="P",CM28,(CM28+BJ28)/2)</f>
        <v>0</v>
      </c>
      <c r="TX28" s="26">
        <f>IF($CU28="P",CN28,(CN28+BK28)/2)</f>
        <v>0</v>
      </c>
      <c r="TY28" s="26">
        <f>IF($CU28="P",CO28,(CO28+BL28)/2)</f>
        <v>0</v>
      </c>
      <c r="TZ28" s="26">
        <f>IF($CU28="P",CP28,(CP28+BM28)/2)</f>
        <v>0</v>
      </c>
      <c r="UA28" s="26">
        <f>IF($CU28="P",CQ28,(CQ28+BN28)/2)</f>
        <v>0</v>
      </c>
      <c r="UB28" s="26">
        <f>IF($CU28="P",CR28,(CR28+BO28)/2)</f>
        <v>0</v>
      </c>
      <c r="UC28" s="26">
        <f>IF($CU28="P",CS28,(CS28+BP28)/2)</f>
        <v>0</v>
      </c>
      <c r="UD28" s="26">
        <f>IF($CU28="P",CT28,(CT28+BQ28)/2)</f>
        <v>0</v>
      </c>
      <c r="UE28" s="28" t="s">
        <v>53</v>
      </c>
      <c r="UF28" s="11">
        <f>IF(SUM(TL28,TP28)&gt;0,SUM(TL28,TP28),"")</f>
        <v>9.6000000000000014</v>
      </c>
      <c r="UG28" s="11">
        <f>IF(SUM(TK28:TL28,TN28:TP28,TR28)-TM28-TQ28&gt;0,SUM(TK28:TL28,TN28:TP28,TR28)-TM28-TQ28,"")</f>
        <v>45.349999999999994</v>
      </c>
      <c r="UH28" s="11">
        <f>IF(SUM(TS28:TT28,TV28)-TU28&gt;0,SUM(TS28:TT28,TV28)-TU28,"")</f>
        <v>20.25</v>
      </c>
      <c r="UI28" s="11">
        <f>IF(SUM(TL28,TP28,TT28)&gt;0,SUM(TL28,TP28,TT28),"")</f>
        <v>12.8</v>
      </c>
      <c r="UJ28" s="11">
        <f>IF(SUM(UG28,UH28)&gt;0,SUM(UG28,UH28),"")</f>
        <v>65.599999999999994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65.599999999999994</v>
      </c>
    </row>
    <row r="29" spans="1:559" x14ac:dyDescent="0.2">
      <c r="A29" s="4" t="str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/>
      </c>
      <c r="B29" s="5" t="s">
        <v>158</v>
      </c>
      <c r="C29" s="4" t="s">
        <v>3</v>
      </c>
      <c r="D29" s="4">
        <v>2005</v>
      </c>
      <c r="E29" s="9">
        <f>SUM(J29:R29)+SUM(J29:O29)*0.0000001+SUM(J29)*0.0000000000001</f>
        <v>97.300009730004689</v>
      </c>
      <c r="F29" s="3" t="str">
        <f>IF(OR(AND(AP29&gt;=AW$33,AQ29&gt;=AW$37,AP29&lt;&gt;"",AO29=""),AND(AU29&gt;=AW$33,AV29&gt;=AW$37,AU29&lt;&gt;"",AO29=""),AND(BS29&gt;=BZ$33,BT29&gt;=BZ$37,BS29&lt;&gt;"",BR29=""),AND(BX29&gt;=BZ$33,BY29&gt;=BZ$37,BX29&lt;&gt;"",BR29=""),AND(CV29&gt;=DC$33,CW29&gt;=DC$37,CV29&lt;&gt;"",CU29=""),AND(DA29&gt;=DC$33,DB29&gt;=DC$37,DA29&lt;&gt;""),AND(EA29&gt;=EH$33,EB29&gt;=EH$37,EA29&lt;&gt;""),AND(EF29&gt;=EH$33,EG29&gt;=EH$37,EF29&lt;&gt;""),AND(FC29&gt;=FJ$33,FD29&gt;=FJ$37,FC29&lt;&gt;""),AND(FH29&gt;=FJ$33,FI29&gt;=FJ$37,FH29&lt;&gt;""),AND(GE29&gt;=GL$33,GF29&gt;=GL$37,GE29&lt;&gt;""),AND(GJ29&gt;=GL$33,GK29&gt;=GL$37,GJ29&lt;&gt;""),AND(HG29&gt;=HN$33,HH29&gt;=HN$37,HG29&lt;&gt;""),AND(HL29&gt;=HN$33,HM29&gt;=HN$37,HL29&lt;&gt;""),AND(II29&gt;=IP$33,IJ29&gt;=IP$37,II29&lt;&gt;""),AND(IN29&gt;=IP$33,IO29&gt;=IP$37,IN29&lt;&gt;""),AND(JK29&gt;=JR$33,JL29&gt;=JR$37,JK29&lt;&gt;""),AND(JP29&gt;=JR$33,JQ29&gt;=JR$37,JP29&lt;&gt;""),AND(KM29&gt;=KT$33,KN29&gt;=KT$37,KM29&lt;&gt;""),AND(KR29&gt;=KT$33,KS29&gt;=KT$37,KR29&lt;&gt;""),AND(LO29&gt;=LV$33,LP29&gt;=LV$37,LO29&lt;&gt;""),AND(LT29&gt;=LV$33,LU29&gt;=LV$37,LT29&lt;&gt;""),AND(MQ29&gt;=MX$33,MR29&gt;=MX$37,MQ29&lt;&gt;""),AND(MV29&gt;=MX$33,MW29&gt;=MX$37,MV29&lt;&gt;""),AND(NS29&gt;=NZ$33,NT29&gt;=NZ$37,NS29&lt;&gt;""),AND(NX29&gt;=NZ$33,NY29&gt;=NZ$37,NX29&lt;&gt;""),AND(OU29&gt;=PB$33,OV29&gt;=PB$37,OU29&lt;&gt;""),AND(OZ29&gt;=PB$33,PA29&gt;=PB$37,OZ29&lt;&gt;""),AND(PW29&gt;=QD$33,PX29&gt;=QD$37,PW29&lt;&gt;""),AND(QB29&gt;=QD$33,QC29&gt;=QD$37,QB29&lt;&gt;""),AND(QY29&gt;=RF$33,QZ29&gt;=RF$37,QY29&lt;&gt;""),AND(RD29&gt;=RF$33,RE29&gt;=RF$37,RD29&lt;&gt;""),AND(SA29&gt;=SH$33,SB29&gt;=SH$37,SA29&lt;&gt;""),AND(SF29&gt;=SH$33,SG29&gt;=SH$37,SF29&lt;&gt;""),AND(TC29&gt;=TJ$33,TD29&gt;=TJ$37,TC29&lt;&gt;""),AND(TI29&gt;=TJ$33,TJ29&gt;=TJ$37,TI29&lt;&gt;"")),"P","")</f>
        <v/>
      </c>
      <c r="G29" s="3" t="str">
        <f>IF(OR(AND(AQ29&gt;=AW$37,AQ29&lt;&gt;"",AO29=""),AND(AV29&gt;=AW$37,AV29&lt;&gt;"",AO29=""),AND(BT29&gt;=BZ$37,BT29&lt;&gt;"",BR29=""),AND(BY29&gt;=BZ$37,BY29&lt;&gt;"",BR29=""),AND(CW29&gt;=DC$37,CW29&lt;&gt;"",CU29=""),AND(DB29&gt;=DC$37,DB29&lt;&gt;"",CU29=""),AND(EB29&gt;=EH$37,EB29&lt;&gt;""),AND(EG29&gt;=EH$37,EG29&lt;&gt;""),AND(FD29&gt;=FJ$37,FD29&lt;&gt;""),AND(FI29&gt;=FJ$37,FI29&lt;&gt;""),AND(GF29&gt;=GL$37,GF29&lt;&gt;""),AND(GK29&gt;=GL$37,GK29&lt;&gt;""),AND(HH29&gt;=HN$37,HH29&lt;&gt;""),AND(HM29&gt;=HN$37,HM29&lt;&gt;""),AND(IJ29&gt;=IP$37,IJ29&lt;&gt;""),AND(IO29&gt;=IP$37,IO29&lt;&gt;""),AND(JL29&gt;=JR$37,JL29&lt;&gt;""),AND(JQ29&gt;=JR$37,JQ29&lt;&gt;""),AND(KN29&gt;=KT$37,KN29&lt;&gt;""),AND(KS29&gt;=KT$37,KS29&lt;&gt;""),AND(LP29&gt;=LV$37,LP29&lt;&gt;""),AND(LU29&gt;=LV$37,LU29&lt;&gt;""),AND(MR29&gt;=MX$37,MR29&lt;&gt;""),AND(MW29&gt;=MX$37,MW29&lt;&gt;""),AND(NT29&gt;=NZ$37,NT29&lt;&gt;""),AND(NY29&gt;=NZ$37,NY29&lt;&gt;""),AND(OV29&gt;=PB$37,OV29&lt;&gt;""),AND(PA29&gt;=PB$37,PA29&lt;&gt;""),AND(PX29&gt;=QD$37,PX29&lt;&gt;""),AND(QC29&gt;=QD$37,QC29&lt;&gt;""),AND(QZ29&gt;=RF$37,QZ29&lt;&gt;""),AND(RE29&gt;=RF$37,RE29&lt;&gt;""),AND(SB29&gt;=SH$37,SB29&lt;&gt;""),AND(SG29&gt;=SH$37,SG29&lt;&gt;""),AND(TD29&gt;=TJ$37,TD29&lt;&gt;""),AND(TJ29&gt;=TJ$37,TJ29&lt;&gt;"")),"P","")</f>
        <v/>
      </c>
      <c r="H29" s="36" t="str">
        <f>IF(AND(G29="P",F29=""),"No DD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Merit",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Excellence",IF(I29="P","Worlds Team",IF(F29="P","National Team","")))))</f>
        <v/>
      </c>
      <c r="I29" s="3" t="str">
        <f>IF(OR(AND(AS29&gt;=AW$34,AT29&gt;=AW$38,AS29&lt;&gt;"",AO29=""),AND(BV29&gt;=BZ$34,BW29&gt;=BZ$38,BV29&lt;&gt;"",BR29=""),AND(CY29&gt;=DC$34,CZ29&gt;=DC$38,CY29&lt;&gt;"",CU29=""),AND(ED29&gt;=EH$34,EE29&gt;=EH$38,ED29&lt;&gt;""),AND(FF29&gt;=FJ$34,FG29&gt;=FJ$38,FF29&lt;&gt;""),AND(GH29&gt;=GL$34,GI29&gt;=GL$38,GH29&lt;&gt;""),AND(HJ29&gt;=HN$34,HK29&gt;=HN$38,HJ29&lt;&gt;""),AND(IL29&gt;=IP$34,IM29&gt;=IP$38,IL29&lt;&gt;""),AND(JN29&gt;=JR$34,JO29&gt;=JR$38,JN29&lt;&gt;""),AND(KP29&gt;=KT$34,KQ29&gt;=KT$38,KP29&lt;&gt;""),AND(LR29&gt;=LV$34,LS29&gt;=LV$38,LR29&lt;&gt;""),AND(MT29&gt;=MX$34,MU29&gt;=MX$38,MT29&lt;&gt;""),AND(NV29&gt;=NZ$34,NW29&gt;=NZ$38,NV29&lt;&gt;""),AND(OX29&gt;=PB$34,OY29&gt;=PB$38,OX29&lt;&gt;""),AND(PZ29&gt;=QD$34,QA29&gt;=QD$38,PZ29&lt;&gt;""),AND(RB29&gt;=RF$34,RC29&gt;=RF$38,RB29&lt;&gt;""),AND(SD29&gt;=SH$34,SE29&gt;=SH$38,SD29&lt;&gt;""),AND(TF29&gt;=TJ$34,TG29&gt;=TJ$38,TF29&lt;&gt;"")),"P","")</f>
        <v/>
      </c>
      <c r="J29" s="8">
        <f>IF(COUNT(AQ29,BT29,CW29)&gt;0,LARGE((AQ29,BT29,CW29),1),0)</f>
        <v>46.7</v>
      </c>
      <c r="K29" s="8" t="str">
        <f>IF(J29=0,"",IF(J29=CW29,$CA$1,IF(J29=BT29,$AX$1,IF(J29=AQ29,$U$1,""))))</f>
        <v>2024 3rd Domestic Trial</v>
      </c>
      <c r="L29" s="8">
        <f>IF(COUNT(AQ29,BT29,CW29)&gt;1,LARGE((AQ29,BT29,CW29),2),0)</f>
        <v>24.999999999999996</v>
      </c>
      <c r="M29" s="8" t="str">
        <f>IF(K29=0,"",IF(AND(L29=J29,L29=AQ29,K29=BT29),$U$1,IF(AND(L29=J29,L29=AQ29,L29=CW29),$U$1,IF(AND(L29=J29,L29=CW29,L29=BT29),$AX$1,IF(L29=CW29,$CA$1,IF(L29=BT29,$AX$1,IF(L29=AQ29,$U$1,"")))))))</f>
        <v>2024 Elite Canada</v>
      </c>
      <c r="N29" s="8">
        <f>IF(COUNT(AR29,BU29,CX29)&gt;0,LARGE((AR29,BU29,CX29),1),0)</f>
        <v>25.6</v>
      </c>
      <c r="O29" s="8" t="str">
        <f>IF(N29=0,"",IF(N29=CX29,$CA$1,IF(N29=BU29,$AX$1,IF(N29=AR29,$U$1,""))))</f>
        <v>2024 Elite Canada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N29="",0,N29)=TE29,$SI$1,IF(R29+IF(N29="",0,N29)=SC29,$RG$1,IF(R29+IF(N29="",0,N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P29="",0,P29)=TI29,$SI$1,IF(R29+IF(P29="",0,P29)=SG29,$RG$1,IF(R29+IF(P29="",0,P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/>
      </c>
      <c r="U29" s="19">
        <v>18.399999999999999</v>
      </c>
      <c r="V29" s="19">
        <v>7.2</v>
      </c>
      <c r="W29" s="19">
        <v>0.6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18.8</v>
      </c>
      <c r="AD29" s="19">
        <v>6.8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>IF(SUM(V29,Z29)&gt;0,SUM(V29,Z29),"")</f>
        <v>7.2</v>
      </c>
      <c r="AQ29" s="40">
        <f>IF(SUM(U29:V29,X29:Z29,AB29)-W29-AA29&gt;0,SUM(U29:V29,X29:Z29,AB29)-W29-AA29,"")</f>
        <v>24.999999999999996</v>
      </c>
      <c r="AR29" s="40">
        <f>IF(SUM(AC29:AD29,AF29)-AE29&gt;0,SUM(AC29:AD29,AF29)-AE29,"")</f>
        <v>25.6</v>
      </c>
      <c r="AS29" s="40">
        <f>IF(SUM(V29,Z29,AD29)&gt;0,SUM(V29,Z29,AD29),"")</f>
        <v>14</v>
      </c>
      <c r="AT29" s="40">
        <f>IF(SUM(AQ29,AR29)&gt;0,SUM(AQ29,AR29),"")</f>
        <v>50.599999999999994</v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>
        <f>IF(SUM(AQ29,AR29,AV29)&gt;0,SUM(AQ29,AR29,AV29),"")</f>
        <v>50.599999999999994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19</v>
      </c>
      <c r="CB29" s="19">
        <v>7.2</v>
      </c>
      <c r="CC29" s="19">
        <v>0</v>
      </c>
      <c r="CD29" s="19">
        <v>0</v>
      </c>
      <c r="CE29" s="19">
        <v>17.3</v>
      </c>
      <c r="CF29" s="19">
        <v>3.2</v>
      </c>
      <c r="CG29" s="19">
        <v>0</v>
      </c>
      <c r="CH29" s="19">
        <v>0</v>
      </c>
      <c r="CI29" s="19">
        <v>16.8</v>
      </c>
      <c r="CJ29" s="19">
        <v>6.9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10.4</v>
      </c>
      <c r="CW29" s="40">
        <f>IF(SUM(CA29:CB29,CD29:CF29,CH29)-CC29-CG29&gt;0,SUM(CA29:CB29,CD29:CF29,CH29)-CC29-CG29,"")</f>
        <v>46.7</v>
      </c>
      <c r="CX29" s="40">
        <f>IF(SUM(CI29:CJ29,CL29)-CK29&gt;0,SUM(CI29:CJ29,CL29)-CK29,"")</f>
        <v>23.500000000000004</v>
      </c>
      <c r="CY29" s="40">
        <f>IF(SUM(CB29,CF29,CJ29)&gt;0,SUM(CB29,CF29,CJ29),"")</f>
        <v>17.3</v>
      </c>
      <c r="CZ29" s="40">
        <f>IF(SUM(CW29,CX29)&gt;0,SUM(CW29,CX29),"")</f>
        <v>70.2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70.2</v>
      </c>
      <c r="DD29" s="51" t="str">
        <f>IF(MAX(EB29,FD29,GF29,HH29,IJ29,JL29,KN29,LP29,MR29,NT29,OV29,PX29,QZ29,SB29,TD29)-IF(L29="",0,L29)&gt;0.001,MAX(EB29,FD29,GF29,HH29,IJ29,JL29,KN29,LP29,MR29,NT29,OV29,PX29,QZ29,SB29,TD29)-IF(L29="",0,L29),"")</f>
        <v/>
      </c>
      <c r="DE29" s="51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1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0" t="str">
        <f>IF(SUM(QF29,QJ29)&gt;0,SUM(QF29,QJ29),"")</f>
        <v/>
      </c>
      <c r="QZ29" s="40" t="str">
        <f>IF(SUM(QE29:QF29,QH29:QJ29,QL29)-QG29-QK29&gt;0,SUM(QE29:QF29,QH29:QJ29,QL29)-QG29-QK29,"")</f>
        <v/>
      </c>
      <c r="RA29" s="40" t="str">
        <f>IF(SUM(QM29:QN29,QP29)-QO29&gt;0,SUM(QM29:QN29,QP29)-QO29,"")</f>
        <v/>
      </c>
      <c r="RB29" s="40" t="str">
        <f>IF(SUM(QF29,QJ29,QN29)&gt;0,SUM(QF29,QJ29,QN29),"")</f>
        <v/>
      </c>
      <c r="RC29" s="40" t="str">
        <f>IF(SUM(QZ29,RA29)&gt;0,SUM(QZ29,RA29),"")</f>
        <v/>
      </c>
      <c r="RD29" s="40" t="str">
        <f>IF(SUM(QR29,QV29)&gt;0,SUM(QR29,QV29),"")</f>
        <v/>
      </c>
      <c r="RE29" s="40" t="str">
        <f>IF(SUM(QQ29:QR29,QT29:QV29,QX29)-SUM(QS29,QW29)&gt;0,SUM(QQ29:QR29,QT29:QV29,QX29)-SUM(QS29,QW29),"")</f>
        <v/>
      </c>
      <c r="RF29" s="40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0" t="str">
        <f>IF(SUM(SJ29,SN29)&gt;0,SUM(SJ29,SN29),"")</f>
        <v/>
      </c>
      <c r="TD29" s="40" t="str">
        <f>IF(SUM(SI29:SJ29,SL29:SN29,SP29)-SK29-SO29&gt;0,SUM(SI29:SJ29,SL29:SN29,SP29)-SK29-SO29,"")</f>
        <v/>
      </c>
      <c r="TE29" s="40" t="str">
        <f>IF(SUM(SQ29:SR29,ST29)-SS29&gt;0,SUM(SQ29:SR29,ST29)-SS29,"")</f>
        <v/>
      </c>
      <c r="TF29" s="40" t="str">
        <f>IF(SUM(SJ29,SN29,SR29)&gt;0,SUM(SJ29,SN29,SR29),"")</f>
        <v/>
      </c>
      <c r="TG29" s="40" t="str">
        <f>IF(SUM(TD29,TE29)&gt;0,SUM(TD29,TE29),"")</f>
        <v/>
      </c>
      <c r="TH29" s="40" t="str">
        <f>IF(SUM(SV29,SZ29)&gt;0,SUM(SV29,SZ29),"")</f>
        <v/>
      </c>
      <c r="TI29" s="40" t="str">
        <f>IF(SUM(SU29:SV29,SX29:SZ29,TB29)-SUM(SW29,TA29)&gt;0,SUM(SU29:SV29,SX29:SZ29,TB29)-SUM(SW29,TA29),"")</f>
        <v/>
      </c>
      <c r="TJ29" s="40" t="str">
        <f>IF(SUM(TD29,TE29,TI29)&gt;0,SUM(TD29,TE29,TI29),"")</f>
        <v/>
      </c>
      <c r="TK29" s="26">
        <f>IF($CU29="P",CA29,(CA29+AX29)/2)</f>
        <v>9.5</v>
      </c>
      <c r="TL29" s="26">
        <f>IF($CU29="P",CB29,(CB29+AY29)/2)</f>
        <v>3.6</v>
      </c>
      <c r="TM29" s="26">
        <f>IF($CU29="P",CC29,(CC29+AZ29)/2)</f>
        <v>0</v>
      </c>
      <c r="TN29" s="26">
        <f>IF($CU29="P",CD29,(CD29+BA29)/2)</f>
        <v>0</v>
      </c>
      <c r="TO29" s="26">
        <f>IF($CU29="P",CE29,(CE29+BB29)/2)</f>
        <v>8.65</v>
      </c>
      <c r="TP29" s="26">
        <f>IF($CU29="P",CF29,(CF29+BC29)/2)</f>
        <v>1.6</v>
      </c>
      <c r="TQ29" s="26">
        <f>IF($CU29="P",CG29,(CG29+BD29)/2)</f>
        <v>0</v>
      </c>
      <c r="TR29" s="26">
        <f>IF($CU29="P",CH29,(CH29+BE29)/2)</f>
        <v>0</v>
      </c>
      <c r="TS29" s="26">
        <f>IF($CU29="P",CI29,(CI29+BF29)/2)</f>
        <v>8.4</v>
      </c>
      <c r="TT29" s="26">
        <f>IF($CU29="P",CJ29,(CJ29+BG29)/2)</f>
        <v>3.45</v>
      </c>
      <c r="TU29" s="26">
        <f>IF($CU29="P",CK29,(CK29+BH29)/2)</f>
        <v>0.1</v>
      </c>
      <c r="TV29" s="26">
        <f>IF($CU29="P",CL29,(CL29+BI29)/2)</f>
        <v>0</v>
      </c>
      <c r="TW29" s="26">
        <f>IF($CU29="P",CM29,(CM29+BJ29)/2)</f>
        <v>0</v>
      </c>
      <c r="TX29" s="26">
        <f>IF($CU29="P",CN29,(CN29+BK29)/2)</f>
        <v>0</v>
      </c>
      <c r="TY29" s="26">
        <f>IF($CU29="P",CO29,(CO29+BL29)/2)</f>
        <v>0</v>
      </c>
      <c r="TZ29" s="26">
        <f>IF($CU29="P",CP29,(CP29+BM29)/2)</f>
        <v>0</v>
      </c>
      <c r="UA29" s="26">
        <f>IF($CU29="P",CQ29,(CQ29+BN29)/2)</f>
        <v>0</v>
      </c>
      <c r="UB29" s="26">
        <f>IF($CU29="P",CR29,(CR29+BO29)/2)</f>
        <v>0</v>
      </c>
      <c r="UC29" s="26">
        <f>IF($CU29="P",CS29,(CS29+BP29)/2)</f>
        <v>0</v>
      </c>
      <c r="UD29" s="26">
        <f>IF($CU29="P",CT29,(CT29+BQ29)/2)</f>
        <v>0</v>
      </c>
      <c r="UE29" s="28" t="s">
        <v>53</v>
      </c>
      <c r="UF29" s="11">
        <f>IF(SUM(TL29,TP29)&gt;0,SUM(TL29,TP29),"")</f>
        <v>5.2</v>
      </c>
      <c r="UG29" s="11">
        <f>IF(SUM(TK29:TL29,TN29:TP29,TR29)-TM29-TQ29&gt;0,SUM(TK29:TL29,TN29:TP29,TR29)-TM29-TQ29,"")</f>
        <v>23.35</v>
      </c>
      <c r="UH29" s="11">
        <f>IF(SUM(TS29:TT29,TV29)-TU29&gt;0,SUM(TS29:TT29,TV29)-TU29,"")</f>
        <v>11.750000000000002</v>
      </c>
      <c r="UI29" s="11">
        <f>IF(SUM(TL29,TP29,TT29)&gt;0,SUM(TL29,TP29,TT29),"")</f>
        <v>8.65</v>
      </c>
      <c r="UJ29" s="11">
        <f>IF(SUM(UG29,UH29)&gt;0,SUM(UG29,UH29),"")</f>
        <v>35.1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35.1</v>
      </c>
    </row>
    <row r="30" spans="1:559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214</v>
      </c>
      <c r="C30" s="4" t="s">
        <v>7</v>
      </c>
      <c r="D30" s="4">
        <v>2004</v>
      </c>
      <c r="E30" s="9">
        <f>SUM(J30:R30)+SUM(J30:O30)*0.0000001+SUM(J30)*0.0000000000001</f>
        <v>74.000007400004989</v>
      </c>
      <c r="F30" s="3" t="str">
        <f>IF(OR(AND(AP30&gt;=AW$33,AQ30&gt;=AW$37,AP30&lt;&gt;"",AO30=""),AND(AU30&gt;=AW$33,AV30&gt;=AW$37,AU30&lt;&gt;"",AO30=""),AND(BS30&gt;=BZ$33,BT30&gt;=BZ$37,BS30&lt;&gt;"",BR30=""),AND(BX30&gt;=BZ$33,BY30&gt;=BZ$37,BX30&lt;&gt;"",BR30=""),AND(CV30&gt;=DC$33,CW30&gt;=DC$37,CV30&lt;&gt;"",CU30=""),AND(DA30&gt;=DC$33,DB30&gt;=DC$37,DA30&lt;&gt;""),AND(EA30&gt;=EH$33,EB30&gt;=EH$37,EA30&lt;&gt;""),AND(EF30&gt;=EH$33,EG30&gt;=EH$37,EF30&lt;&gt;""),AND(FC30&gt;=FJ$33,FD30&gt;=FJ$37,FC30&lt;&gt;""),AND(FH30&gt;=FJ$33,FI30&gt;=FJ$37,FH30&lt;&gt;""),AND(GE30&gt;=GL$33,GF30&gt;=GL$37,GE30&lt;&gt;""),AND(GJ30&gt;=GL$33,GK30&gt;=GL$37,GJ30&lt;&gt;""),AND(HG30&gt;=HN$33,HH30&gt;=HN$37,HG30&lt;&gt;""),AND(HL30&gt;=HN$33,HM30&gt;=HN$37,HL30&lt;&gt;""),AND(II30&gt;=IP$33,IJ30&gt;=IP$37,II30&lt;&gt;""),AND(IN30&gt;=IP$33,IO30&gt;=IP$37,IN30&lt;&gt;""),AND(JK30&gt;=JR$33,JL30&gt;=JR$37,JK30&lt;&gt;""),AND(JP30&gt;=JR$33,JQ30&gt;=JR$37,JP30&lt;&gt;""),AND(KM30&gt;=KT$33,KN30&gt;=KT$37,KM30&lt;&gt;""),AND(KR30&gt;=KT$33,KS30&gt;=KT$37,KR30&lt;&gt;""),AND(LO30&gt;=LV$33,LP30&gt;=LV$37,LO30&lt;&gt;""),AND(LT30&gt;=LV$33,LU30&gt;=LV$37,LT30&lt;&gt;""),AND(MQ30&gt;=MX$33,MR30&gt;=MX$37,MQ30&lt;&gt;""),AND(MV30&gt;=MX$33,MW30&gt;=MX$37,MV30&lt;&gt;""),AND(NS30&gt;=NZ$33,NT30&gt;=NZ$37,NS30&lt;&gt;""),AND(NX30&gt;=NZ$33,NY30&gt;=NZ$37,NX30&lt;&gt;""),AND(OU30&gt;=PB$33,OV30&gt;=PB$37,OU30&lt;&gt;""),AND(OZ30&gt;=PB$33,PA30&gt;=PB$37,OZ30&lt;&gt;""),AND(PW30&gt;=QD$33,PX30&gt;=QD$37,PW30&lt;&gt;""),AND(QB30&gt;=QD$33,QC30&gt;=QD$37,QB30&lt;&gt;""),AND(QY30&gt;=RF$33,QZ30&gt;=RF$37,QY30&lt;&gt;""),AND(RD30&gt;=RF$33,RE30&gt;=RF$37,RD30&lt;&gt;""),AND(SA30&gt;=SH$33,SB30&gt;=SH$37,SA30&lt;&gt;""),AND(SF30&gt;=SH$33,SG30&gt;=SH$37,SF30&lt;&gt;""),AND(TC30&gt;=TJ$33,TD30&gt;=TJ$37,TC30&lt;&gt;""),AND(TI30&gt;=TJ$33,TJ30&gt;=TJ$37,TI30&lt;&gt;"")),"P","")</f>
        <v/>
      </c>
      <c r="G30" s="3" t="str">
        <f>IF(OR(AND(AQ30&gt;=AW$37,AQ30&lt;&gt;"",AO30=""),AND(AV30&gt;=AW$37,AV30&lt;&gt;"",AO30=""),AND(BT30&gt;=BZ$37,BT30&lt;&gt;"",BR30=""),AND(BY30&gt;=BZ$37,BY30&lt;&gt;"",BR30=""),AND(CW30&gt;=DC$37,CW30&lt;&gt;"",CU30=""),AND(DB30&gt;=DC$37,DB30&lt;&gt;"",CU30=""),AND(EB30&gt;=EH$37,EB30&lt;&gt;""),AND(EG30&gt;=EH$37,EG30&lt;&gt;""),AND(FD30&gt;=FJ$37,FD30&lt;&gt;""),AND(FI30&gt;=FJ$37,FI30&lt;&gt;""),AND(GF30&gt;=GL$37,GF30&lt;&gt;""),AND(GK30&gt;=GL$37,GK30&lt;&gt;""),AND(HH30&gt;=HN$37,HH30&lt;&gt;""),AND(HM30&gt;=HN$37,HM30&lt;&gt;""),AND(IJ30&gt;=IP$37,IJ30&lt;&gt;""),AND(IO30&gt;=IP$37,IO30&lt;&gt;""),AND(JL30&gt;=JR$37,JL30&lt;&gt;""),AND(JQ30&gt;=JR$37,JQ30&lt;&gt;""),AND(KN30&gt;=KT$37,KN30&lt;&gt;""),AND(KS30&gt;=KT$37,KS30&lt;&gt;""),AND(LP30&gt;=LV$37,LP30&lt;&gt;""),AND(LU30&gt;=LV$37,LU30&lt;&gt;""),AND(MR30&gt;=MX$37,MR30&lt;&gt;""),AND(MW30&gt;=MX$37,MW30&lt;&gt;""),AND(NT30&gt;=NZ$37,NT30&lt;&gt;""),AND(NY30&gt;=NZ$37,NY30&lt;&gt;""),AND(OV30&gt;=PB$37,OV30&lt;&gt;""),AND(PA30&gt;=PB$37,PA30&lt;&gt;""),AND(PX30&gt;=QD$37,PX30&lt;&gt;""),AND(QC30&gt;=QD$37,QC30&lt;&gt;""),AND(QZ30&gt;=RF$37,QZ30&lt;&gt;""),AND(RE30&gt;=RF$37,RE30&lt;&gt;""),AND(SB30&gt;=SH$37,SB30&lt;&gt;""),AND(SG30&gt;=SH$37,SG30&lt;&gt;""),AND(TD30&gt;=TJ$37,TD30&lt;&gt;""),AND(TJ30&gt;=TJ$37,TJ30&lt;&gt;"")),"P","")</f>
        <v/>
      </c>
      <c r="H30" s="36" t="str">
        <f>IF(AND(G30="P",F30=""),"No DD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Merit",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Excellence",IF(I30="P","Worlds Team",IF(F30="P","National Team","")))))</f>
        <v/>
      </c>
      <c r="I30" s="3" t="str">
        <f>IF(OR(AND(AS30&gt;=AW$34,AT30&gt;=AW$38,AS30&lt;&gt;"",AO30=""),AND(BV30&gt;=BZ$34,BW30&gt;=BZ$38,BV30&lt;&gt;"",BR30=""),AND(CY30&gt;=DC$34,CZ30&gt;=DC$38,CY30&lt;&gt;"",CU30=""),AND(ED30&gt;=EH$34,EE30&gt;=EH$38,ED30&lt;&gt;""),AND(FF30&gt;=FJ$34,FG30&gt;=FJ$38,FF30&lt;&gt;""),AND(GH30&gt;=GL$34,GI30&gt;=GL$38,GH30&lt;&gt;""),AND(HJ30&gt;=HN$34,HK30&gt;=HN$38,HJ30&lt;&gt;""),AND(IL30&gt;=IP$34,IM30&gt;=IP$38,IL30&lt;&gt;""),AND(JN30&gt;=JR$34,JO30&gt;=JR$38,JN30&lt;&gt;""),AND(KP30&gt;=KT$34,KQ30&gt;=KT$38,KP30&lt;&gt;""),AND(LR30&gt;=LV$34,LS30&gt;=LV$38,LR30&lt;&gt;""),AND(MT30&gt;=MX$34,MU30&gt;=MX$38,MT30&lt;&gt;""),AND(NV30&gt;=NZ$34,NW30&gt;=NZ$38,NV30&lt;&gt;""),AND(OX30&gt;=PB$34,OY30&gt;=PB$38,OX30&lt;&gt;""),AND(PZ30&gt;=QD$34,QA30&gt;=QD$38,PZ30&lt;&gt;""),AND(RB30&gt;=RF$34,RC30&gt;=RF$38,RB30&lt;&gt;""),AND(SD30&gt;=SH$34,SE30&gt;=SH$38,SD30&lt;&gt;""),AND(TF30&gt;=TJ$34,TG30&gt;=TJ$38,TF30&lt;&gt;"")),"P","")</f>
        <v/>
      </c>
      <c r="J30" s="8">
        <f>IF(COUNT(AQ30,BT30,CW30)&gt;0,LARGE((AQ30,BT30,CW30),1),0)</f>
        <v>49.9</v>
      </c>
      <c r="K30" s="8" t="str">
        <f>IF(J30=0,"",IF(J30=CW30,$CA$1,IF(J30=BT30,$AX$1,IF(J30=AQ30,$U$1,""))))</f>
        <v>2024 Elite Canada</v>
      </c>
      <c r="L30" s="8">
        <f>IF(COUNT(AQ30,BT30,CW30)&gt;1,LARGE((AQ30,BT30,CW30),2),0)</f>
        <v>0</v>
      </c>
      <c r="M30" s="8" t="str">
        <f>IF(K30=0,"",IF(AND(L30=J30,L30=AQ30,K30=BT30),$U$1,IF(AND(L30=J30,L30=AQ30,L30=CW30),$U$1,IF(AND(L30=J30,L30=CW30,L30=BT30),$AX$1,IF(L30=CW30,$CA$1,IF(L30=BT30,$AX$1,IF(L30=AQ30,$U$1,"")))))))</f>
        <v/>
      </c>
      <c r="N30" s="8">
        <f>IF(COUNT(AR30,BU30,CX30)&gt;0,LARGE((AR30,BU30,CX30),1),0)</f>
        <v>24.1</v>
      </c>
      <c r="O30" s="8" t="str">
        <f>IF(N30=0,"",IF(N30=CX30,$CA$1,IF(N30=BU30,$AX$1,IF(N30=AR30,$U$1,""))))</f>
        <v>2024 Elite Canada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N30="",0,N30)=TE30,$SI$1,IF(R30+IF(N30="",0,N30)=SC30,$RG$1,IF(R30+IF(N30="",0,N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P30="",0,P30)=TI30,$SI$1,IF(R30+IF(P30="",0,P30)=SG30,$RG$1,IF(R30+IF(P30="",0,P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6.8</v>
      </c>
      <c r="W30" s="19">
        <v>0.2</v>
      </c>
      <c r="X30" s="19">
        <v>0</v>
      </c>
      <c r="Y30" s="19">
        <v>18.5</v>
      </c>
      <c r="Z30" s="19">
        <v>6.4</v>
      </c>
      <c r="AA30" s="19">
        <v>0.2</v>
      </c>
      <c r="AB30" s="19">
        <v>0</v>
      </c>
      <c r="AC30" s="19">
        <v>18.3</v>
      </c>
      <c r="AD30" s="19">
        <v>6</v>
      </c>
      <c r="AE30" s="19">
        <v>0.2</v>
      </c>
      <c r="AF30" s="19">
        <v>0</v>
      </c>
      <c r="AG30" s="19">
        <v>0</v>
      </c>
      <c r="AH30" s="19">
        <v>0</v>
      </c>
      <c r="AI30" s="19">
        <v>0</v>
      </c>
      <c r="AJ30" s="19">
        <v>0</v>
      </c>
      <c r="AK30" s="19">
        <v>0</v>
      </c>
      <c r="AL30" s="19">
        <v>0</v>
      </c>
      <c r="AM30" s="19">
        <v>0</v>
      </c>
      <c r="AN30" s="19">
        <v>0</v>
      </c>
      <c r="AO30" s="27"/>
      <c r="AP30" s="40">
        <f>IF(SUM(V30,Z30)&gt;0,SUM(V30,Z30),"")</f>
        <v>13.2</v>
      </c>
      <c r="AQ30" s="40">
        <f>IF(SUM(U30:V30,X30:Z30,AB30)-W30-AA30&gt;0,SUM(U30:V30,X30:Z30,AB30)-W30-AA30,"")</f>
        <v>49.9</v>
      </c>
      <c r="AR30" s="40">
        <f>IF(SUM(AC30:AD30,AF30)-AE30&gt;0,SUM(AC30:AD30,AF30)-AE30,"")</f>
        <v>24.1</v>
      </c>
      <c r="AS30" s="40">
        <f>IF(SUM(V30,Z30,AD30)&gt;0,SUM(V30,Z30,AD30),"")</f>
        <v>19.2</v>
      </c>
      <c r="AT30" s="40">
        <f>IF(SUM(AQ30,AR30)&gt;0,SUM(AQ30,AR30),"")</f>
        <v>74</v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>
        <f>IF(SUM(AQ30,AR30,AV30)&gt;0,SUM(AQ30,AR30,AV30),"")</f>
        <v>74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1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1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1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0" t="str">
        <f>IF(SUM(QF30,QJ30)&gt;0,SUM(QF30,QJ30),"")</f>
        <v/>
      </c>
      <c r="QZ30" s="40" t="str">
        <f>IF(SUM(QE30:QF30,QH30:QJ30,QL30)-QG30-QK30&gt;0,SUM(QE30:QF30,QH30:QJ30,QL30)-QG30-QK30,"")</f>
        <v/>
      </c>
      <c r="RA30" s="40" t="str">
        <f>IF(SUM(QM30:QN30,QP30)-QO30&gt;0,SUM(QM30:QN30,QP30)-QO30,"")</f>
        <v/>
      </c>
      <c r="RB30" s="40" t="str">
        <f>IF(SUM(QF30,QJ30,QN30)&gt;0,SUM(QF30,QJ30,QN30),"")</f>
        <v/>
      </c>
      <c r="RC30" s="40" t="str">
        <f>IF(SUM(QZ30,RA30)&gt;0,SUM(QZ30,RA30),"")</f>
        <v/>
      </c>
      <c r="RD30" s="40" t="str">
        <f>IF(SUM(QR30,QV30)&gt;0,SUM(QR30,QV30),"")</f>
        <v/>
      </c>
      <c r="RE30" s="40" t="str">
        <f>IF(SUM(QQ30:QR30,QT30:QV30,QX30)-SUM(QS30,QW30)&gt;0,SUM(QQ30:QR30,QT30:QV30,QX30)-SUM(QS30,QW30),"")</f>
        <v/>
      </c>
      <c r="RF30" s="40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0" t="str">
        <f>IF(SUM(SJ30,SN30)&gt;0,SUM(SJ30,SN30),"")</f>
        <v/>
      </c>
      <c r="TD30" s="40" t="str">
        <f>IF(SUM(SI30:SJ30,SL30:SN30,SP30)-SK30-SO30&gt;0,SUM(SI30:SJ30,SL30:SN30,SP30)-SK30-SO30,"")</f>
        <v/>
      </c>
      <c r="TE30" s="40" t="str">
        <f>IF(SUM(SQ30:SR30,ST30)-SS30&gt;0,SUM(SQ30:SR30,ST30)-SS30,"")</f>
        <v/>
      </c>
      <c r="TF30" s="40" t="str">
        <f>IF(SUM(SJ30,SN30,SR30)&gt;0,SUM(SJ30,SN30,SR30),"")</f>
        <v/>
      </c>
      <c r="TG30" s="40" t="str">
        <f>IF(SUM(TD30,TE30)&gt;0,SUM(TD30,TE30),"")</f>
        <v/>
      </c>
      <c r="TH30" s="40" t="str">
        <f>IF(SUM(SV30,SZ30)&gt;0,SUM(SV30,SZ30),"")</f>
        <v/>
      </c>
      <c r="TI30" s="40" t="str">
        <f>IF(SUM(SU30:SV30,SX30:SZ30,TB30)-SUM(SW30,TA30)&gt;0,SUM(SU30:SV30,SX30:SZ30,TB30)-SUM(SW30,TA30),"")</f>
        <v/>
      </c>
      <c r="TJ30" s="40" t="str">
        <f>IF(SUM(TD30,TE30,TI30)&gt;0,SUM(TD30,TE30,TI30),"")</f>
        <v/>
      </c>
      <c r="TK30" s="26">
        <f>IF($CU30="P",CA30,(CA30+AX30)/2)</f>
        <v>0</v>
      </c>
      <c r="TL30" s="26">
        <f>IF($CU30="P",CB30,(CB30+AY30)/2)</f>
        <v>0</v>
      </c>
      <c r="TM30" s="26">
        <f>IF($CU30="P",CC30,(CC30+AZ30)/2)</f>
        <v>0</v>
      </c>
      <c r="TN30" s="26">
        <f>IF($CU30="P",CD30,(CD30+BA30)/2)</f>
        <v>0</v>
      </c>
      <c r="TO30" s="26">
        <f>IF($CU30="P",CE30,(CE30+BB30)/2)</f>
        <v>0</v>
      </c>
      <c r="TP30" s="26">
        <f>IF($CU30="P",CF30,(CF30+BC30)/2)</f>
        <v>0</v>
      </c>
      <c r="TQ30" s="26">
        <f>IF($CU30="P",CG30,(CG30+BD30)/2)</f>
        <v>0</v>
      </c>
      <c r="TR30" s="26">
        <f>IF($CU30="P",CH30,(CH30+BE30)/2)</f>
        <v>0</v>
      </c>
      <c r="TS30" s="26">
        <f>IF($CU30="P",CI30,(CI30+BF30)/2)</f>
        <v>0</v>
      </c>
      <c r="TT30" s="26">
        <f>IF($CU30="P",CJ30,(CJ30+BG30)/2)</f>
        <v>0</v>
      </c>
      <c r="TU30" s="26">
        <f>IF($CU30="P",CK30,(CK30+BH30)/2)</f>
        <v>0</v>
      </c>
      <c r="TV30" s="26">
        <f>IF($CU30="P",CL30,(CL30+BI30)/2)</f>
        <v>0</v>
      </c>
      <c r="TW30" s="26">
        <f>IF($CU30="P",CM30,(CM30+BJ30)/2)</f>
        <v>0</v>
      </c>
      <c r="TX30" s="26">
        <f>IF($CU30="P",CN30,(CN30+BK30)/2)</f>
        <v>0</v>
      </c>
      <c r="TY30" s="26">
        <f>IF($CU30="P",CO30,(CO30+BL30)/2)</f>
        <v>0</v>
      </c>
      <c r="TZ30" s="26">
        <f>IF($CU30="P",CP30,(CP30+BM30)/2)</f>
        <v>0</v>
      </c>
      <c r="UA30" s="26">
        <f>IF($CU30="P",CQ30,(CQ30+BN30)/2)</f>
        <v>0</v>
      </c>
      <c r="UB30" s="26">
        <f>IF($CU30="P",CR30,(CR30+BO30)/2)</f>
        <v>0</v>
      </c>
      <c r="UC30" s="26">
        <f>IF($CU30="P",CS30,(CS30+BP30)/2)</f>
        <v>0</v>
      </c>
      <c r="UD30" s="26">
        <f>IF($CU30="P",CT30,(CT30+BQ30)/2)</f>
        <v>0</v>
      </c>
      <c r="UE30" s="28" t="s">
        <v>53</v>
      </c>
      <c r="UF30" s="11" t="str">
        <f>IF(SUM(TL30,TP30)&gt;0,SUM(TL30,TP30),"")</f>
        <v/>
      </c>
      <c r="UG30" s="11" t="str">
        <f>IF(SUM(TK30:TL30,TN30:TP30,TR30)-TM30-TQ30&gt;0,SUM(TK30:TL30,TN30:TP30,TR30)-TM30-TQ30,"")</f>
        <v/>
      </c>
      <c r="UH30" s="11" t="str">
        <f>IF(SUM(TS30:TT30,TV30)-TU30&gt;0,SUM(TS30:TT30,TV30)-TU30,"")</f>
        <v/>
      </c>
      <c r="UI30" s="11" t="str">
        <f>IF(SUM(TL30,TP30,TT30)&gt;0,SUM(TL30,TP30,TT30),"")</f>
        <v/>
      </c>
      <c r="UJ30" s="11" t="str">
        <f>IF(SUM(UG30,UH30)&gt;0,SUM(UG30,UH30),"")</f>
        <v/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 t="str">
        <f>IF(SUM(UG30,UH30,UL30)&gt;0,SUM(UG30,UH30,UL30),"")</f>
        <v/>
      </c>
    </row>
    <row r="31" spans="1:559" ht="17" x14ac:dyDescent="0.2">
      <c r="R31" s="10"/>
      <c r="S31" s="10"/>
      <c r="T31" s="10"/>
      <c r="QY31" s="36"/>
      <c r="RG31"/>
      <c r="SA31" s="36"/>
      <c r="SB31" s="36"/>
      <c r="SC31" s="36"/>
      <c r="SD31" s="36"/>
      <c r="SE31" s="36"/>
      <c r="SF31" s="36"/>
      <c r="SG31" s="36"/>
      <c r="SH31" s="36"/>
      <c r="TC31" s="36"/>
      <c r="TD31" s="36"/>
      <c r="TE31" s="36"/>
      <c r="TF31" s="36"/>
      <c r="TG31" s="36"/>
      <c r="TH31" s="36"/>
      <c r="TI31" s="36"/>
      <c r="TJ31" s="36"/>
    </row>
    <row r="32" spans="1:559" ht="17" x14ac:dyDescent="0.2">
      <c r="R32" s="10"/>
      <c r="S32" s="10"/>
      <c r="T32" s="10"/>
      <c r="QY32" s="36"/>
      <c r="RG32"/>
      <c r="SA32" s="36"/>
      <c r="SB32" s="36"/>
      <c r="SC32" s="36"/>
      <c r="SD32" s="36"/>
      <c r="SE32" s="36"/>
      <c r="SF32" s="36"/>
      <c r="SG32" s="36"/>
      <c r="SH32" s="36"/>
      <c r="TC32" s="36"/>
      <c r="TD32" s="36"/>
      <c r="TE32" s="36"/>
      <c r="TF32" s="36"/>
      <c r="TG32" s="36"/>
      <c r="TH32" s="36"/>
      <c r="TI32" s="36"/>
      <c r="TJ32" s="36"/>
    </row>
    <row r="33" spans="1:530" ht="17" x14ac:dyDescent="0.2">
      <c r="B33" s="23" t="s">
        <v>51</v>
      </c>
      <c r="R33" s="10"/>
      <c r="S33" s="10"/>
      <c r="T33" s="10"/>
      <c r="AP33" s="4"/>
      <c r="AW33" s="42">
        <v>14.4</v>
      </c>
      <c r="BS33" s="4"/>
      <c r="BZ33" s="42">
        <v>14.4</v>
      </c>
      <c r="CV33" s="4"/>
      <c r="DC33" s="42">
        <v>14.4</v>
      </c>
      <c r="EA33" s="4"/>
      <c r="EH33" s="42">
        <v>14.4</v>
      </c>
      <c r="FC33" s="4"/>
      <c r="FJ33" s="42">
        <v>14.4</v>
      </c>
      <c r="GE33" s="4"/>
      <c r="GL33" s="42">
        <v>14.4</v>
      </c>
      <c r="HG33" s="4"/>
      <c r="HN33" s="42">
        <v>14.4</v>
      </c>
      <c r="II33" s="4"/>
      <c r="IP33" s="42">
        <v>14.4</v>
      </c>
      <c r="JK33" s="4"/>
      <c r="JR33" s="42">
        <v>14.4</v>
      </c>
      <c r="KM33" s="4"/>
      <c r="KT33" s="42">
        <v>14.4</v>
      </c>
      <c r="LO33" s="4"/>
      <c r="LV33" s="42">
        <v>14.4</v>
      </c>
      <c r="MQ33" s="4"/>
      <c r="MX33" s="42">
        <v>14.4</v>
      </c>
      <c r="NS33" s="4"/>
      <c r="NZ33" s="42">
        <v>14.4</v>
      </c>
      <c r="OU33" s="4"/>
      <c r="PB33" s="42">
        <v>14.4</v>
      </c>
      <c r="PW33" s="4"/>
      <c r="QD33" s="42">
        <v>14.4</v>
      </c>
      <c r="QY33" s="4"/>
      <c r="RF33" s="42">
        <v>14.4</v>
      </c>
      <c r="RG33"/>
      <c r="SA33" s="4"/>
      <c r="SB33" s="36"/>
      <c r="SC33" s="36"/>
      <c r="SD33" s="36"/>
      <c r="SE33" s="36"/>
      <c r="SF33" s="36"/>
      <c r="SG33" s="36"/>
      <c r="SH33" s="42">
        <v>14.4</v>
      </c>
      <c r="TC33" s="4"/>
      <c r="TD33" s="36"/>
      <c r="TE33" s="36"/>
      <c r="TF33" s="36"/>
      <c r="TG33" s="36"/>
      <c r="TH33" s="36"/>
      <c r="TI33" s="36"/>
      <c r="TJ33" s="42">
        <v>14.4</v>
      </c>
    </row>
    <row r="34" spans="1:530" ht="17" x14ac:dyDescent="0.2">
      <c r="B34" s="30" t="s">
        <v>50</v>
      </c>
      <c r="R34" s="10"/>
      <c r="S34" s="10"/>
      <c r="T34" s="10"/>
      <c r="AP34" s="4"/>
      <c r="AW34" s="52">
        <v>21.6</v>
      </c>
      <c r="BS34" s="4"/>
      <c r="BZ34" s="52">
        <v>21.6</v>
      </c>
      <c r="CV34" s="4"/>
      <c r="DC34" s="52">
        <v>21.6</v>
      </c>
      <c r="EA34" s="4"/>
      <c r="EH34" s="52">
        <v>21.6</v>
      </c>
      <c r="FC34" s="4"/>
      <c r="FJ34" s="52">
        <v>21.6</v>
      </c>
      <c r="GE34" s="4"/>
      <c r="GL34" s="52">
        <v>21.6</v>
      </c>
      <c r="HG34" s="4"/>
      <c r="HN34" s="52">
        <v>21.6</v>
      </c>
      <c r="II34" s="4"/>
      <c r="IP34" s="52">
        <v>21.6</v>
      </c>
      <c r="JK34" s="4"/>
      <c r="JR34" s="52">
        <v>21.6</v>
      </c>
      <c r="KM34" s="4"/>
      <c r="KT34" s="52">
        <v>21.6</v>
      </c>
      <c r="LO34" s="4"/>
      <c r="LV34" s="52">
        <v>21.6</v>
      </c>
      <c r="MQ34" s="4"/>
      <c r="MX34" s="52">
        <v>21.6</v>
      </c>
      <c r="NS34" s="4"/>
      <c r="NZ34" s="52">
        <v>21.6</v>
      </c>
      <c r="OU34" s="4"/>
      <c r="PB34" s="52">
        <v>21.6</v>
      </c>
      <c r="PW34" s="4"/>
      <c r="QD34" s="52">
        <v>21.6</v>
      </c>
      <c r="QY34" s="4"/>
      <c r="RF34" s="52">
        <v>21.6</v>
      </c>
      <c r="RG34"/>
      <c r="SA34" s="4"/>
      <c r="SB34" s="36"/>
      <c r="SC34" s="36"/>
      <c r="SD34" s="36"/>
      <c r="SE34" s="36"/>
      <c r="SF34" s="36"/>
      <c r="SG34" s="36"/>
      <c r="SH34" s="52">
        <v>21.6</v>
      </c>
      <c r="TC34" s="4"/>
      <c r="TD34" s="36"/>
      <c r="TE34" s="36"/>
      <c r="TF34" s="36"/>
      <c r="TG34" s="36"/>
      <c r="TH34" s="36"/>
      <c r="TI34" s="36"/>
      <c r="TJ34" s="52">
        <v>21.6</v>
      </c>
    </row>
    <row r="35" spans="1:530" ht="17" x14ac:dyDescent="0.2">
      <c r="A35" s="5"/>
      <c r="B35" s="31" t="s">
        <v>63</v>
      </c>
      <c r="C35" s="20"/>
      <c r="R35" s="10"/>
      <c r="S35" s="10"/>
      <c r="T35" s="10"/>
      <c r="AP35" s="4"/>
      <c r="AW35" s="44">
        <v>23.2</v>
      </c>
      <c r="BS35" s="4"/>
      <c r="BZ35" s="44">
        <v>23.2</v>
      </c>
      <c r="CV35" s="4"/>
      <c r="DC35" s="44">
        <v>23.2</v>
      </c>
      <c r="EA35" s="4"/>
      <c r="EH35" s="44">
        <v>23.2</v>
      </c>
      <c r="FC35" s="4"/>
      <c r="FJ35" s="44">
        <v>23.2</v>
      </c>
      <c r="GE35" s="4"/>
      <c r="GL35" s="44">
        <v>23.2</v>
      </c>
      <c r="HG35" s="4"/>
      <c r="HN35" s="44">
        <v>23.2</v>
      </c>
      <c r="II35" s="4"/>
      <c r="IP35" s="44">
        <v>23.2</v>
      </c>
      <c r="JK35" s="4"/>
      <c r="JR35" s="44">
        <v>23.2</v>
      </c>
      <c r="KM35" s="4"/>
      <c r="KT35" s="44">
        <v>23.2</v>
      </c>
      <c r="LO35" s="4"/>
      <c r="LV35" s="44">
        <v>23.2</v>
      </c>
      <c r="MQ35" s="4"/>
      <c r="MX35" s="44">
        <v>23.2</v>
      </c>
      <c r="NS35" s="4"/>
      <c r="NZ35" s="44">
        <v>23.2</v>
      </c>
      <c r="OU35" s="4"/>
      <c r="PB35" s="44">
        <v>23.2</v>
      </c>
      <c r="PW35" s="4"/>
      <c r="QD35" s="44">
        <v>23.2</v>
      </c>
      <c r="QY35" s="4"/>
      <c r="RF35" s="44">
        <v>23.2</v>
      </c>
      <c r="RG35"/>
      <c r="SA35" s="4"/>
      <c r="SB35" s="36"/>
      <c r="SC35" s="36"/>
      <c r="SD35" s="36"/>
      <c r="SE35" s="36"/>
      <c r="SF35" s="36"/>
      <c r="SG35" s="36"/>
      <c r="SH35" s="44">
        <v>23.2</v>
      </c>
      <c r="TC35" s="4"/>
      <c r="TD35" s="36"/>
      <c r="TE35" s="36"/>
      <c r="TF35" s="36"/>
      <c r="TG35" s="36"/>
      <c r="TH35" s="36"/>
      <c r="TI35" s="36"/>
      <c r="TJ35" s="44">
        <v>23.2</v>
      </c>
    </row>
    <row r="36" spans="1:530" ht="17" x14ac:dyDescent="0.2">
      <c r="A36" s="5"/>
      <c r="B36" s="35" t="s">
        <v>76</v>
      </c>
      <c r="C36" s="20"/>
      <c r="R36" s="10"/>
      <c r="S36" s="10"/>
      <c r="T36" s="10"/>
      <c r="AP36" s="4"/>
      <c r="AW36" s="45">
        <v>25.6</v>
      </c>
      <c r="BS36" s="4"/>
      <c r="BZ36" s="45">
        <v>25.6</v>
      </c>
      <c r="CV36" s="4"/>
      <c r="DC36" s="45">
        <v>25.6</v>
      </c>
      <c r="EA36" s="4"/>
      <c r="EH36" s="45">
        <v>25.6</v>
      </c>
      <c r="FC36" s="4"/>
      <c r="FJ36" s="45">
        <v>25.6</v>
      </c>
      <c r="GE36" s="4"/>
      <c r="GL36" s="45">
        <v>25.6</v>
      </c>
      <c r="HG36" s="4"/>
      <c r="HN36" s="45">
        <v>25.6</v>
      </c>
      <c r="II36" s="4"/>
      <c r="IP36" s="45">
        <v>25.6</v>
      </c>
      <c r="JK36" s="4"/>
      <c r="JR36" s="45">
        <v>25.6</v>
      </c>
      <c r="KM36" s="4"/>
      <c r="KT36" s="45">
        <v>25.6</v>
      </c>
      <c r="LO36" s="4"/>
      <c r="LV36" s="45">
        <v>25.6</v>
      </c>
      <c r="MQ36" s="4"/>
      <c r="MX36" s="45">
        <v>25.6</v>
      </c>
      <c r="NS36" s="4"/>
      <c r="NZ36" s="45">
        <v>25.6</v>
      </c>
      <c r="OU36" s="4"/>
      <c r="PB36" s="45">
        <v>25.6</v>
      </c>
      <c r="PW36" s="4"/>
      <c r="QD36" s="45">
        <v>25.6</v>
      </c>
      <c r="QY36" s="4"/>
      <c r="RF36" s="45">
        <v>25.6</v>
      </c>
      <c r="RG36"/>
      <c r="SA36" s="4"/>
      <c r="SB36" s="36"/>
      <c r="SC36" s="36"/>
      <c r="SD36" s="36"/>
      <c r="SE36" s="36"/>
      <c r="SF36" s="36"/>
      <c r="SG36" s="36"/>
      <c r="SH36" s="45">
        <v>25.6</v>
      </c>
      <c r="TC36" s="4"/>
      <c r="TD36" s="36"/>
      <c r="TE36" s="36"/>
      <c r="TF36" s="36"/>
      <c r="TG36" s="36"/>
      <c r="TH36" s="36"/>
      <c r="TI36" s="36"/>
      <c r="TJ36" s="45">
        <v>25.6</v>
      </c>
    </row>
    <row r="37" spans="1:530" ht="17" x14ac:dyDescent="0.2">
      <c r="A37" s="5"/>
      <c r="B37" s="34" t="s">
        <v>48</v>
      </c>
      <c r="C37" s="20"/>
      <c r="R37" s="10"/>
      <c r="S37" s="10"/>
      <c r="T37" s="10"/>
      <c r="AP37" s="4"/>
      <c r="AW37" s="46">
        <v>51.2</v>
      </c>
      <c r="BS37" s="4"/>
      <c r="BZ37" s="46">
        <v>51.2</v>
      </c>
      <c r="CV37" s="4"/>
      <c r="DC37" s="46">
        <v>51.2</v>
      </c>
      <c r="EA37" s="4"/>
      <c r="EH37" s="46">
        <v>51.2</v>
      </c>
      <c r="FC37" s="4"/>
      <c r="FJ37" s="46">
        <v>51.2</v>
      </c>
      <c r="GE37" s="4"/>
      <c r="GL37" s="46">
        <v>51.2</v>
      </c>
      <c r="HG37" s="4"/>
      <c r="HN37" s="46">
        <v>51.2</v>
      </c>
      <c r="II37" s="4"/>
      <c r="IP37" s="46">
        <v>51.2</v>
      </c>
      <c r="JK37" s="4"/>
      <c r="JR37" s="46">
        <v>51.2</v>
      </c>
      <c r="KM37" s="4"/>
      <c r="KT37" s="46">
        <v>51.2</v>
      </c>
      <c r="LO37" s="4"/>
      <c r="LV37" s="46">
        <v>51.2</v>
      </c>
      <c r="MQ37" s="4"/>
      <c r="MX37" s="46">
        <v>51.2</v>
      </c>
      <c r="NS37" s="4"/>
      <c r="NZ37" s="46">
        <v>51.2</v>
      </c>
      <c r="OU37" s="4"/>
      <c r="PB37" s="46">
        <v>51.2</v>
      </c>
      <c r="PW37" s="4"/>
      <c r="QD37" s="46">
        <v>51.2</v>
      </c>
      <c r="QY37" s="4"/>
      <c r="RF37" s="46">
        <v>51.2</v>
      </c>
      <c r="RG37"/>
      <c r="SA37" s="4"/>
      <c r="SB37" s="36"/>
      <c r="SC37" s="36"/>
      <c r="SD37" s="36"/>
      <c r="SE37" s="36"/>
      <c r="SF37" s="36"/>
      <c r="SG37" s="36"/>
      <c r="SH37" s="46">
        <v>51.2</v>
      </c>
      <c r="TC37" s="4"/>
      <c r="TD37" s="36"/>
      <c r="TE37" s="36"/>
      <c r="TF37" s="36"/>
      <c r="TG37" s="36"/>
      <c r="TH37" s="36"/>
      <c r="TI37" s="36"/>
      <c r="TJ37" s="46">
        <v>51.2</v>
      </c>
    </row>
    <row r="38" spans="1:530" ht="17" x14ac:dyDescent="0.2">
      <c r="A38" s="5"/>
      <c r="B38" s="24" t="s">
        <v>49</v>
      </c>
      <c r="C38" s="20"/>
      <c r="R38" s="10"/>
      <c r="S38" s="10"/>
      <c r="T38" s="10"/>
      <c r="AP38" s="4"/>
      <c r="AW38" s="47">
        <v>77.2</v>
      </c>
      <c r="BS38" s="4"/>
      <c r="BZ38" s="47">
        <v>77.2</v>
      </c>
      <c r="CV38" s="4"/>
      <c r="DC38" s="47">
        <v>77.2</v>
      </c>
      <c r="EA38" s="4"/>
      <c r="EH38" s="47">
        <v>77.2</v>
      </c>
      <c r="FC38" s="4"/>
      <c r="FJ38" s="47">
        <v>77.2</v>
      </c>
      <c r="GE38" s="4"/>
      <c r="GL38" s="47">
        <v>77.2</v>
      </c>
      <c r="HG38" s="4"/>
      <c r="HN38" s="47">
        <v>77.2</v>
      </c>
      <c r="II38" s="4"/>
      <c r="IP38" s="47">
        <v>77.2</v>
      </c>
      <c r="JK38" s="4"/>
      <c r="JR38" s="47">
        <v>77.2</v>
      </c>
      <c r="KM38" s="4"/>
      <c r="KT38" s="47">
        <v>77.2</v>
      </c>
      <c r="LO38" s="4"/>
      <c r="LV38" s="47">
        <v>77.2</v>
      </c>
      <c r="MQ38" s="4"/>
      <c r="MX38" s="47">
        <v>77.2</v>
      </c>
      <c r="NS38" s="4"/>
      <c r="NZ38" s="47">
        <v>77.2</v>
      </c>
      <c r="OU38" s="4"/>
      <c r="PB38" s="47">
        <v>77.2</v>
      </c>
      <c r="PW38" s="4"/>
      <c r="QD38" s="47">
        <v>77.2</v>
      </c>
      <c r="QY38" s="4"/>
      <c r="RF38" s="47">
        <v>77.2</v>
      </c>
      <c r="RG38"/>
      <c r="SA38" s="4"/>
      <c r="SB38" s="36"/>
      <c r="SC38" s="36"/>
      <c r="SD38" s="36"/>
      <c r="SE38" s="36"/>
      <c r="SF38" s="36"/>
      <c r="SG38" s="36"/>
      <c r="SH38" s="47">
        <v>77.2</v>
      </c>
      <c r="TC38" s="4"/>
      <c r="TD38" s="36"/>
      <c r="TE38" s="36"/>
      <c r="TF38" s="36"/>
      <c r="TG38" s="36"/>
      <c r="TH38" s="36"/>
      <c r="TI38" s="36"/>
      <c r="TJ38" s="47">
        <v>77.2</v>
      </c>
    </row>
    <row r="39" spans="1:530" ht="17" x14ac:dyDescent="0.2">
      <c r="A39" s="5"/>
      <c r="B39" s="33" t="s">
        <v>62</v>
      </c>
      <c r="C39" s="20"/>
      <c r="R39" s="10"/>
      <c r="S39" s="10"/>
      <c r="T39" s="10"/>
      <c r="AP39" s="4"/>
      <c r="AW39" s="48">
        <v>79.8</v>
      </c>
      <c r="BS39" s="4"/>
      <c r="BZ39" s="48">
        <v>79.8</v>
      </c>
      <c r="CV39" s="4"/>
      <c r="DC39" s="48">
        <v>79.8</v>
      </c>
      <c r="EA39" s="4"/>
      <c r="EH39" s="48">
        <v>79.8</v>
      </c>
      <c r="FC39" s="4"/>
      <c r="FJ39" s="48">
        <v>79.8</v>
      </c>
      <c r="GE39" s="4"/>
      <c r="GL39" s="48">
        <v>79.8</v>
      </c>
      <c r="HG39" s="4"/>
      <c r="HN39" s="48">
        <v>79.8</v>
      </c>
      <c r="II39" s="4"/>
      <c r="IP39" s="48">
        <v>79.8</v>
      </c>
      <c r="JK39" s="4"/>
      <c r="JR39" s="48">
        <v>79.8</v>
      </c>
      <c r="KM39" s="4"/>
      <c r="KT39" s="48">
        <v>79.8</v>
      </c>
      <c r="LO39" s="4"/>
      <c r="LV39" s="48">
        <v>79.8</v>
      </c>
      <c r="MQ39" s="4"/>
      <c r="MX39" s="48">
        <v>79.8</v>
      </c>
      <c r="NS39" s="4"/>
      <c r="NZ39" s="48">
        <v>79.8</v>
      </c>
      <c r="OU39" s="4"/>
      <c r="PB39" s="48">
        <v>79.8</v>
      </c>
      <c r="PW39" s="4"/>
      <c r="QD39" s="48">
        <v>79.8</v>
      </c>
      <c r="QY39" s="4"/>
      <c r="RF39" s="48">
        <v>79.8</v>
      </c>
      <c r="RG39"/>
      <c r="SA39" s="4"/>
      <c r="SB39" s="36"/>
      <c r="SC39" s="36"/>
      <c r="SD39" s="36"/>
      <c r="SE39" s="36"/>
      <c r="SF39" s="36"/>
      <c r="SG39" s="36"/>
      <c r="SH39" s="48">
        <v>79.8</v>
      </c>
      <c r="TC39" s="4"/>
      <c r="TD39" s="36"/>
      <c r="TE39" s="36"/>
      <c r="TF39" s="36"/>
      <c r="TG39" s="36"/>
      <c r="TH39" s="36"/>
      <c r="TI39" s="36"/>
      <c r="TJ39" s="48">
        <v>79.8</v>
      </c>
    </row>
    <row r="40" spans="1:530" ht="17" x14ac:dyDescent="0.2">
      <c r="A40" s="5"/>
      <c r="B40" s="25" t="s">
        <v>32</v>
      </c>
      <c r="C40" s="20"/>
      <c r="R40" s="10"/>
      <c r="S40" s="10"/>
      <c r="T40" s="10"/>
      <c r="AP40" s="4"/>
      <c r="AW40" s="49">
        <v>82.2</v>
      </c>
      <c r="BS40" s="4"/>
      <c r="BZ40" s="49">
        <v>82.2</v>
      </c>
      <c r="CV40" s="4"/>
      <c r="DC40" s="49">
        <v>82.2</v>
      </c>
      <c r="EA40" s="4"/>
      <c r="EH40" s="49">
        <v>82.2</v>
      </c>
      <c r="FC40" s="4"/>
      <c r="FJ40" s="49">
        <v>82.2</v>
      </c>
      <c r="GE40" s="4"/>
      <c r="GL40" s="49">
        <v>82.2</v>
      </c>
      <c r="HG40" s="4"/>
      <c r="HN40" s="49">
        <v>82.2</v>
      </c>
      <c r="II40" s="4"/>
      <c r="IP40" s="49">
        <v>82.2</v>
      </c>
      <c r="JK40" s="4"/>
      <c r="JR40" s="49">
        <v>82.2</v>
      </c>
      <c r="KM40" s="4"/>
      <c r="KT40" s="49">
        <v>82.2</v>
      </c>
      <c r="LO40" s="4"/>
      <c r="LV40" s="49">
        <v>82.2</v>
      </c>
      <c r="MQ40" s="4"/>
      <c r="MX40" s="49">
        <v>82.2</v>
      </c>
      <c r="NS40" s="4"/>
      <c r="NZ40" s="49">
        <v>82.2</v>
      </c>
      <c r="OU40" s="4"/>
      <c r="PB40" s="49">
        <v>82.2</v>
      </c>
      <c r="PW40" s="4"/>
      <c r="QD40" s="49">
        <v>82.2</v>
      </c>
      <c r="QY40" s="4"/>
      <c r="RF40" s="49">
        <v>82.2</v>
      </c>
      <c r="RG40"/>
      <c r="SA40" s="4"/>
      <c r="SB40" s="36"/>
      <c r="SC40" s="36"/>
      <c r="SD40" s="36"/>
      <c r="SE40" s="36"/>
      <c r="SF40" s="36"/>
      <c r="SG40" s="36"/>
      <c r="SH40" s="49">
        <v>82.2</v>
      </c>
      <c r="TC40" s="4"/>
      <c r="TD40" s="36"/>
      <c r="TE40" s="36"/>
      <c r="TF40" s="36"/>
      <c r="TG40" s="36"/>
      <c r="TH40" s="36"/>
      <c r="TI40" s="36"/>
      <c r="TJ40" s="49">
        <v>82.2</v>
      </c>
    </row>
    <row r="41" spans="1:530" x14ac:dyDescent="0.2">
      <c r="B41" s="29" t="s">
        <v>54</v>
      </c>
      <c r="C41" s="2"/>
    </row>
    <row r="42" spans="1:530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530" x14ac:dyDescent="0.2">
      <c r="A43" s="5"/>
      <c r="B43" s="5"/>
      <c r="C43" s="20"/>
    </row>
    <row r="44" spans="1:530" x14ac:dyDescent="0.2">
      <c r="A44" s="5"/>
      <c r="B44" s="5"/>
      <c r="C44" s="20"/>
    </row>
    <row r="45" spans="1:530" x14ac:dyDescent="0.2">
      <c r="A45" s="5"/>
      <c r="B45" s="5"/>
      <c r="C45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0">
      <sortCondition descending="1" ref="F1:F31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0">
    <cfRule type="expression" dxfId="93" priority="38" stopIfTrue="1">
      <formula>IF($AO4&lt;&gt;"",1,0)</formula>
    </cfRule>
  </conditionalFormatting>
  <conditionalFormatting sqref="AX4:BZ30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30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 RC1:RC40 SE1:SE40 TG1:TG40">
    <cfRule type="cellIs" dxfId="80" priority="59119" operator="between">
      <formula>AW$40</formula>
      <formula>1000</formula>
    </cfRule>
    <cfRule type="cellIs" dxfId="79" priority="59120" operator="between">
      <formula>AW$39</formula>
      <formula>AW$40</formula>
    </cfRule>
    <cfRule type="cellIs" dxfId="78" priority="59121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40 QY1:QY40 TC1:TC40">
    <cfRule type="cellIs" dxfId="12" priority="128135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40 QZ1:QZ40 TD1:TD40">
    <cfRule type="cellIs" dxfId="11" priority="128186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40 SF1:SF40 TH1:TH40">
    <cfRule type="cellIs" dxfId="10" priority="128237" operator="between">
      <formula>AW$33</formula>
      <formula>AW$34</formula>
    </cfRule>
    <cfRule type="cellIs" dxfId="9" priority="128238" operator="between">
      <formula>AW$34</formula>
      <formula>AW$35</formula>
    </cfRule>
    <cfRule type="cellIs" dxfId="8" priority="128239" operator="between">
      <formula>AW$35</formula>
      <formula>AW$36</formula>
    </cfRule>
    <cfRule type="cellIs" dxfId="7" priority="128240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40 SG1:SG40 TI1:TI40">
    <cfRule type="cellIs" dxfId="6" priority="128441" operator="between">
      <formula>AW$37</formula>
      <formula>AW$38</formula>
    </cfRule>
    <cfRule type="cellIs" dxfId="5" priority="128442" operator="between">
      <formula>AW$38</formula>
      <formula>AW$39</formula>
    </cfRule>
    <cfRule type="cellIs" dxfId="4" priority="128443" operator="between">
      <formula>AW$39</formula>
      <formula>AW$40</formula>
    </cfRule>
    <cfRule type="cellIs" dxfId="3" priority="128444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40 SD1:SD40 TF1:TF40">
    <cfRule type="cellIs" dxfId="2" priority="128645" operator="between">
      <formula>AW$36</formula>
      <formula>1000</formula>
    </cfRule>
    <cfRule type="cellIs" dxfId="1" priority="128646" operator="between">
      <formula>AW$35</formula>
      <formula>AW$36</formula>
    </cfRule>
    <cfRule type="cellIs" dxfId="0" priority="128647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4" t="s">
        <v>1</v>
      </c>
      <c r="B1" s="64" t="s">
        <v>27</v>
      </c>
      <c r="C1" s="64" t="s">
        <v>0</v>
      </c>
      <c r="D1" s="64" t="s">
        <v>55</v>
      </c>
      <c r="E1" s="64" t="s">
        <v>2</v>
      </c>
      <c r="F1" s="65" t="s">
        <v>61</v>
      </c>
      <c r="G1" s="65" t="s">
        <v>10</v>
      </c>
      <c r="H1" s="64" t="s">
        <v>11</v>
      </c>
      <c r="I1" s="65" t="s">
        <v>83</v>
      </c>
      <c r="J1" s="70" t="s">
        <v>114</v>
      </c>
      <c r="K1" s="66" t="s">
        <v>30</v>
      </c>
      <c r="L1" s="70" t="s">
        <v>115</v>
      </c>
      <c r="M1" s="66" t="s">
        <v>30</v>
      </c>
      <c r="N1" s="70" t="s">
        <v>116</v>
      </c>
      <c r="O1" s="66" t="s">
        <v>30</v>
      </c>
      <c r="P1" s="66" t="s">
        <v>12</v>
      </c>
      <c r="Q1" s="66" t="s">
        <v>30</v>
      </c>
      <c r="R1" s="69" t="s">
        <v>13</v>
      </c>
      <c r="S1" s="66" t="s">
        <v>31</v>
      </c>
      <c r="T1" s="66" t="s">
        <v>30</v>
      </c>
      <c r="U1" s="67" t="s">
        <v>193</v>
      </c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72" t="s">
        <v>232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67" t="s">
        <v>253</v>
      </c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73" t="s">
        <v>60</v>
      </c>
      <c r="DE1" s="73"/>
      <c r="DF1" s="73"/>
      <c r="DG1" s="67" t="s">
        <v>223</v>
      </c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72" t="s">
        <v>245</v>
      </c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67" t="s">
        <v>244</v>
      </c>
      <c r="FL1" s="67"/>
      <c r="FM1" s="67"/>
      <c r="FN1" s="67"/>
      <c r="FO1" s="67"/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67"/>
      <c r="OB1" s="67"/>
      <c r="OC1" s="67"/>
      <c r="OD1" s="67"/>
      <c r="OE1" s="67"/>
      <c r="OF1" s="67"/>
      <c r="OG1" s="67"/>
      <c r="OH1" s="67"/>
      <c r="OI1" s="67"/>
      <c r="OJ1" s="67"/>
      <c r="OK1" s="67"/>
      <c r="OL1" s="67"/>
      <c r="OM1" s="67"/>
      <c r="ON1" s="67"/>
      <c r="OO1" s="67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67"/>
      <c r="QF1" s="67"/>
      <c r="QG1" s="67"/>
      <c r="QH1" s="67"/>
      <c r="QI1" s="67"/>
      <c r="QJ1" s="67"/>
      <c r="QK1" s="67"/>
      <c r="QL1" s="67"/>
      <c r="QM1" s="67"/>
      <c r="QN1" s="67"/>
      <c r="QO1" s="67"/>
      <c r="QP1" s="67"/>
      <c r="QQ1" s="67"/>
      <c r="QR1" s="67"/>
      <c r="QS1" s="67"/>
      <c r="QT1" s="67"/>
      <c r="QU1" s="67"/>
      <c r="QV1" s="67"/>
      <c r="QW1" s="67"/>
      <c r="QX1" s="67"/>
      <c r="QY1" s="67"/>
      <c r="QZ1" s="67"/>
      <c r="RA1" s="67"/>
      <c r="RB1" s="67"/>
      <c r="RC1" s="67"/>
      <c r="RD1" s="67"/>
      <c r="RE1" s="67"/>
      <c r="RF1" s="67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7"/>
      <c r="SW1" s="67"/>
      <c r="SX1" s="67"/>
      <c r="SY1" s="67"/>
      <c r="SZ1" s="67"/>
      <c r="TA1" s="67"/>
      <c r="TB1" s="67"/>
      <c r="TC1" s="67"/>
      <c r="TD1" s="67"/>
      <c r="TE1" s="67"/>
      <c r="TF1" s="67"/>
      <c r="TG1" s="67"/>
      <c r="TH1" s="67"/>
      <c r="TI1" s="67"/>
      <c r="TJ1" s="67"/>
      <c r="TK1" s="72" t="s">
        <v>64</v>
      </c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</row>
    <row r="2" spans="1:559" x14ac:dyDescent="0.2">
      <c r="A2" s="64"/>
      <c r="B2" s="64"/>
      <c r="C2" s="64"/>
      <c r="D2" s="64"/>
      <c r="E2" s="64"/>
      <c r="F2" s="65"/>
      <c r="G2" s="65"/>
      <c r="H2" s="64"/>
      <c r="I2" s="65"/>
      <c r="J2" s="70"/>
      <c r="K2" s="66"/>
      <c r="L2" s="70"/>
      <c r="M2" s="66"/>
      <c r="N2" s="70"/>
      <c r="O2" s="66"/>
      <c r="P2" s="66"/>
      <c r="Q2" s="66"/>
      <c r="R2" s="69"/>
      <c r="S2" s="66"/>
      <c r="T2" s="66"/>
      <c r="U2" s="68" t="s">
        <v>106</v>
      </c>
      <c r="V2" s="68"/>
      <c r="W2" s="68"/>
      <c r="X2" s="68"/>
      <c r="Y2" s="68" t="s">
        <v>107</v>
      </c>
      <c r="Z2" s="68"/>
      <c r="AA2" s="68"/>
      <c r="AB2" s="68"/>
      <c r="AC2" s="68" t="s">
        <v>108</v>
      </c>
      <c r="AD2" s="68"/>
      <c r="AE2" s="68"/>
      <c r="AF2" s="68"/>
      <c r="AG2" s="68" t="s">
        <v>109</v>
      </c>
      <c r="AH2" s="68"/>
      <c r="AI2" s="68"/>
      <c r="AJ2" s="68"/>
      <c r="AK2" s="75" t="s">
        <v>110</v>
      </c>
      <c r="AL2" s="75"/>
      <c r="AM2" s="75"/>
      <c r="AN2" s="75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71" t="s">
        <v>106</v>
      </c>
      <c r="AY2" s="71"/>
      <c r="AZ2" s="71"/>
      <c r="BA2" s="71"/>
      <c r="BB2" s="71" t="s">
        <v>107</v>
      </c>
      <c r="BC2" s="71"/>
      <c r="BD2" s="71"/>
      <c r="BE2" s="71"/>
      <c r="BF2" s="71" t="s">
        <v>108</v>
      </c>
      <c r="BG2" s="71"/>
      <c r="BH2" s="71"/>
      <c r="BI2" s="71"/>
      <c r="BJ2" s="71" t="s">
        <v>109</v>
      </c>
      <c r="BK2" s="71"/>
      <c r="BL2" s="71"/>
      <c r="BM2" s="71"/>
      <c r="BN2" s="74" t="s">
        <v>110</v>
      </c>
      <c r="BO2" s="74"/>
      <c r="BP2" s="74"/>
      <c r="BQ2" s="74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8" t="s">
        <v>106</v>
      </c>
      <c r="CB2" s="68"/>
      <c r="CC2" s="68"/>
      <c r="CD2" s="68"/>
      <c r="CE2" s="68" t="s">
        <v>107</v>
      </c>
      <c r="CF2" s="68"/>
      <c r="CG2" s="68"/>
      <c r="CH2" s="68"/>
      <c r="CI2" s="68" t="s">
        <v>108</v>
      </c>
      <c r="CJ2" s="68"/>
      <c r="CK2" s="68"/>
      <c r="CL2" s="68"/>
      <c r="CM2" s="68" t="s">
        <v>109</v>
      </c>
      <c r="CN2" s="68"/>
      <c r="CO2" s="68"/>
      <c r="CP2" s="68"/>
      <c r="CQ2" s="75" t="s">
        <v>110</v>
      </c>
      <c r="CR2" s="75"/>
      <c r="CS2" s="75"/>
      <c r="CT2" s="75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8" t="s">
        <v>106</v>
      </c>
      <c r="DH2" s="68"/>
      <c r="DI2" s="68"/>
      <c r="DJ2" s="68"/>
      <c r="DK2" s="68" t="s">
        <v>107</v>
      </c>
      <c r="DL2" s="68"/>
      <c r="DM2" s="68"/>
      <c r="DN2" s="68"/>
      <c r="DO2" s="68" t="s">
        <v>108</v>
      </c>
      <c r="DP2" s="68"/>
      <c r="DQ2" s="68"/>
      <c r="DR2" s="68"/>
      <c r="DS2" s="68" t="s">
        <v>109</v>
      </c>
      <c r="DT2" s="68"/>
      <c r="DU2" s="68"/>
      <c r="DV2" s="68"/>
      <c r="DW2" s="76" t="s">
        <v>110</v>
      </c>
      <c r="DX2" s="76"/>
      <c r="DY2" s="76"/>
      <c r="DZ2" s="76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71" t="s">
        <v>106</v>
      </c>
      <c r="EJ2" s="71"/>
      <c r="EK2" s="71"/>
      <c r="EL2" s="71"/>
      <c r="EM2" s="71" t="s">
        <v>107</v>
      </c>
      <c r="EN2" s="71"/>
      <c r="EO2" s="71"/>
      <c r="EP2" s="71"/>
      <c r="EQ2" s="71" t="s">
        <v>108</v>
      </c>
      <c r="ER2" s="71"/>
      <c r="ES2" s="71"/>
      <c r="ET2" s="71"/>
      <c r="EU2" s="71" t="s">
        <v>109</v>
      </c>
      <c r="EV2" s="71"/>
      <c r="EW2" s="71"/>
      <c r="EX2" s="71"/>
      <c r="EY2" s="74" t="s">
        <v>110</v>
      </c>
      <c r="EZ2" s="74"/>
      <c r="FA2" s="74"/>
      <c r="FB2" s="74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8" t="s">
        <v>106</v>
      </c>
      <c r="FL2" s="68"/>
      <c r="FM2" s="68"/>
      <c r="FN2" s="68"/>
      <c r="FO2" s="68" t="s">
        <v>107</v>
      </c>
      <c r="FP2" s="68"/>
      <c r="FQ2" s="68"/>
      <c r="FR2" s="68"/>
      <c r="FS2" s="68" t="s">
        <v>108</v>
      </c>
      <c r="FT2" s="68"/>
      <c r="FU2" s="68"/>
      <c r="FV2" s="68"/>
      <c r="FW2" s="68" t="s">
        <v>109</v>
      </c>
      <c r="FX2" s="68"/>
      <c r="FY2" s="68"/>
      <c r="FZ2" s="68"/>
      <c r="GA2" s="76" t="s">
        <v>110</v>
      </c>
      <c r="GB2" s="76"/>
      <c r="GC2" s="76"/>
      <c r="GD2" s="76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71" t="s">
        <v>106</v>
      </c>
      <c r="GN2" s="71"/>
      <c r="GO2" s="71"/>
      <c r="GP2" s="71"/>
      <c r="GQ2" s="71" t="s">
        <v>107</v>
      </c>
      <c r="GR2" s="71"/>
      <c r="GS2" s="71"/>
      <c r="GT2" s="71"/>
      <c r="GU2" s="71" t="s">
        <v>108</v>
      </c>
      <c r="GV2" s="71"/>
      <c r="GW2" s="71"/>
      <c r="GX2" s="71"/>
      <c r="GY2" s="71" t="s">
        <v>109</v>
      </c>
      <c r="GZ2" s="71"/>
      <c r="HA2" s="71"/>
      <c r="HB2" s="71"/>
      <c r="HC2" s="74" t="s">
        <v>110</v>
      </c>
      <c r="HD2" s="74"/>
      <c r="HE2" s="74"/>
      <c r="HF2" s="74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8" t="s">
        <v>106</v>
      </c>
      <c r="HP2" s="68"/>
      <c r="HQ2" s="68"/>
      <c r="HR2" s="68"/>
      <c r="HS2" s="68" t="s">
        <v>107</v>
      </c>
      <c r="HT2" s="68"/>
      <c r="HU2" s="68"/>
      <c r="HV2" s="68"/>
      <c r="HW2" s="68" t="s">
        <v>108</v>
      </c>
      <c r="HX2" s="68"/>
      <c r="HY2" s="68"/>
      <c r="HZ2" s="68"/>
      <c r="IA2" s="68" t="s">
        <v>109</v>
      </c>
      <c r="IB2" s="68"/>
      <c r="IC2" s="68"/>
      <c r="ID2" s="68"/>
      <c r="IE2" s="76" t="s">
        <v>110</v>
      </c>
      <c r="IF2" s="76"/>
      <c r="IG2" s="76"/>
      <c r="IH2" s="76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71" t="s">
        <v>106</v>
      </c>
      <c r="IR2" s="71"/>
      <c r="IS2" s="71"/>
      <c r="IT2" s="71"/>
      <c r="IU2" s="71" t="s">
        <v>107</v>
      </c>
      <c r="IV2" s="71"/>
      <c r="IW2" s="71"/>
      <c r="IX2" s="71"/>
      <c r="IY2" s="71" t="s">
        <v>108</v>
      </c>
      <c r="IZ2" s="71"/>
      <c r="JA2" s="71"/>
      <c r="JB2" s="71"/>
      <c r="JC2" s="71" t="s">
        <v>109</v>
      </c>
      <c r="JD2" s="71"/>
      <c r="JE2" s="71"/>
      <c r="JF2" s="71"/>
      <c r="JG2" s="74" t="s">
        <v>110</v>
      </c>
      <c r="JH2" s="74"/>
      <c r="JI2" s="74"/>
      <c r="JJ2" s="74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8" t="s">
        <v>106</v>
      </c>
      <c r="JT2" s="68"/>
      <c r="JU2" s="68"/>
      <c r="JV2" s="68"/>
      <c r="JW2" s="68" t="s">
        <v>107</v>
      </c>
      <c r="JX2" s="68"/>
      <c r="JY2" s="68"/>
      <c r="JZ2" s="68"/>
      <c r="KA2" s="68" t="s">
        <v>108</v>
      </c>
      <c r="KB2" s="68"/>
      <c r="KC2" s="68"/>
      <c r="KD2" s="68"/>
      <c r="KE2" s="68" t="s">
        <v>109</v>
      </c>
      <c r="KF2" s="68"/>
      <c r="KG2" s="68"/>
      <c r="KH2" s="68"/>
      <c r="KI2" s="76" t="s">
        <v>110</v>
      </c>
      <c r="KJ2" s="76"/>
      <c r="KK2" s="76"/>
      <c r="KL2" s="76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71" t="s">
        <v>106</v>
      </c>
      <c r="KV2" s="71"/>
      <c r="KW2" s="71"/>
      <c r="KX2" s="71"/>
      <c r="KY2" s="71" t="s">
        <v>107</v>
      </c>
      <c r="KZ2" s="71"/>
      <c r="LA2" s="71"/>
      <c r="LB2" s="71"/>
      <c r="LC2" s="71" t="s">
        <v>108</v>
      </c>
      <c r="LD2" s="71"/>
      <c r="LE2" s="71"/>
      <c r="LF2" s="71"/>
      <c r="LG2" s="71" t="s">
        <v>109</v>
      </c>
      <c r="LH2" s="71"/>
      <c r="LI2" s="71"/>
      <c r="LJ2" s="71"/>
      <c r="LK2" s="74" t="s">
        <v>110</v>
      </c>
      <c r="LL2" s="74"/>
      <c r="LM2" s="74"/>
      <c r="LN2" s="74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8" t="s">
        <v>106</v>
      </c>
      <c r="LX2" s="68"/>
      <c r="LY2" s="68"/>
      <c r="LZ2" s="68"/>
      <c r="MA2" s="68" t="s">
        <v>107</v>
      </c>
      <c r="MB2" s="68"/>
      <c r="MC2" s="68"/>
      <c r="MD2" s="68"/>
      <c r="ME2" s="68" t="s">
        <v>108</v>
      </c>
      <c r="MF2" s="68"/>
      <c r="MG2" s="68"/>
      <c r="MH2" s="68"/>
      <c r="MI2" s="68" t="s">
        <v>109</v>
      </c>
      <c r="MJ2" s="68"/>
      <c r="MK2" s="68"/>
      <c r="ML2" s="68"/>
      <c r="MM2" s="76" t="s">
        <v>110</v>
      </c>
      <c r="MN2" s="76"/>
      <c r="MO2" s="76"/>
      <c r="MP2" s="76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71" t="s">
        <v>106</v>
      </c>
      <c r="MZ2" s="71"/>
      <c r="NA2" s="71"/>
      <c r="NB2" s="71"/>
      <c r="NC2" s="71" t="s">
        <v>107</v>
      </c>
      <c r="ND2" s="71"/>
      <c r="NE2" s="71"/>
      <c r="NF2" s="71"/>
      <c r="NG2" s="71" t="s">
        <v>108</v>
      </c>
      <c r="NH2" s="71"/>
      <c r="NI2" s="71"/>
      <c r="NJ2" s="71"/>
      <c r="NK2" s="71" t="s">
        <v>109</v>
      </c>
      <c r="NL2" s="71"/>
      <c r="NM2" s="71"/>
      <c r="NN2" s="71"/>
      <c r="NO2" s="74" t="s">
        <v>110</v>
      </c>
      <c r="NP2" s="74"/>
      <c r="NQ2" s="74"/>
      <c r="NR2" s="74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8" t="s">
        <v>106</v>
      </c>
      <c r="OB2" s="68"/>
      <c r="OC2" s="68"/>
      <c r="OD2" s="68"/>
      <c r="OE2" s="68" t="s">
        <v>107</v>
      </c>
      <c r="OF2" s="68"/>
      <c r="OG2" s="68"/>
      <c r="OH2" s="68"/>
      <c r="OI2" s="68" t="s">
        <v>108</v>
      </c>
      <c r="OJ2" s="68"/>
      <c r="OK2" s="68"/>
      <c r="OL2" s="68"/>
      <c r="OM2" s="68" t="s">
        <v>109</v>
      </c>
      <c r="ON2" s="68"/>
      <c r="OO2" s="68"/>
      <c r="OP2" s="68"/>
      <c r="OQ2" s="76" t="s">
        <v>110</v>
      </c>
      <c r="OR2" s="76"/>
      <c r="OS2" s="76"/>
      <c r="OT2" s="76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71" t="s">
        <v>106</v>
      </c>
      <c r="PD2" s="71"/>
      <c r="PE2" s="71"/>
      <c r="PF2" s="71"/>
      <c r="PG2" s="71" t="s">
        <v>107</v>
      </c>
      <c r="PH2" s="71"/>
      <c r="PI2" s="71"/>
      <c r="PJ2" s="71"/>
      <c r="PK2" s="71" t="s">
        <v>108</v>
      </c>
      <c r="PL2" s="71"/>
      <c r="PM2" s="71"/>
      <c r="PN2" s="71"/>
      <c r="PO2" s="71" t="s">
        <v>109</v>
      </c>
      <c r="PP2" s="71"/>
      <c r="PQ2" s="71"/>
      <c r="PR2" s="71"/>
      <c r="PS2" s="74" t="s">
        <v>110</v>
      </c>
      <c r="PT2" s="74"/>
      <c r="PU2" s="74"/>
      <c r="PV2" s="74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8" t="s">
        <v>106</v>
      </c>
      <c r="QF2" s="68"/>
      <c r="QG2" s="68"/>
      <c r="QH2" s="68"/>
      <c r="QI2" s="68" t="s">
        <v>107</v>
      </c>
      <c r="QJ2" s="68"/>
      <c r="QK2" s="68"/>
      <c r="QL2" s="68"/>
      <c r="QM2" s="68" t="s">
        <v>108</v>
      </c>
      <c r="QN2" s="68"/>
      <c r="QO2" s="68"/>
      <c r="QP2" s="68"/>
      <c r="QQ2" s="68" t="s">
        <v>109</v>
      </c>
      <c r="QR2" s="68"/>
      <c r="QS2" s="68"/>
      <c r="QT2" s="68"/>
      <c r="QU2" s="76" t="s">
        <v>110</v>
      </c>
      <c r="QV2" s="76"/>
      <c r="QW2" s="76"/>
      <c r="QX2" s="76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71" t="s">
        <v>106</v>
      </c>
      <c r="RH2" s="71"/>
      <c r="RI2" s="71"/>
      <c r="RJ2" s="71"/>
      <c r="RK2" s="71" t="s">
        <v>107</v>
      </c>
      <c r="RL2" s="71"/>
      <c r="RM2" s="71"/>
      <c r="RN2" s="71"/>
      <c r="RO2" s="71" t="s">
        <v>108</v>
      </c>
      <c r="RP2" s="71"/>
      <c r="RQ2" s="71"/>
      <c r="RR2" s="71"/>
      <c r="RS2" s="71" t="s">
        <v>109</v>
      </c>
      <c r="RT2" s="71"/>
      <c r="RU2" s="71"/>
      <c r="RV2" s="71"/>
      <c r="RW2" s="74" t="s">
        <v>110</v>
      </c>
      <c r="RX2" s="74"/>
      <c r="RY2" s="74"/>
      <c r="RZ2" s="74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8" t="s">
        <v>106</v>
      </c>
      <c r="SJ2" s="68"/>
      <c r="SK2" s="68"/>
      <c r="SL2" s="68"/>
      <c r="SM2" s="68" t="s">
        <v>107</v>
      </c>
      <c r="SN2" s="68"/>
      <c r="SO2" s="68"/>
      <c r="SP2" s="68"/>
      <c r="SQ2" s="68" t="s">
        <v>108</v>
      </c>
      <c r="SR2" s="68"/>
      <c r="SS2" s="68"/>
      <c r="ST2" s="68"/>
      <c r="SU2" s="68" t="s">
        <v>109</v>
      </c>
      <c r="SV2" s="68"/>
      <c r="SW2" s="68"/>
      <c r="SX2" s="68"/>
      <c r="SY2" s="76" t="s">
        <v>110</v>
      </c>
      <c r="SZ2" s="76"/>
      <c r="TA2" s="76"/>
      <c r="TB2" s="76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71" t="s">
        <v>106</v>
      </c>
      <c r="TL2" s="71"/>
      <c r="TM2" s="71"/>
      <c r="TN2" s="71"/>
      <c r="TO2" s="71" t="s">
        <v>107</v>
      </c>
      <c r="TP2" s="71"/>
      <c r="TQ2" s="71"/>
      <c r="TR2" s="71"/>
      <c r="TS2" s="71" t="s">
        <v>108</v>
      </c>
      <c r="TT2" s="71"/>
      <c r="TU2" s="71"/>
      <c r="TV2" s="71"/>
      <c r="TW2" s="71" t="s">
        <v>109</v>
      </c>
      <c r="TX2" s="71"/>
      <c r="TY2" s="71"/>
      <c r="TZ2" s="71"/>
      <c r="UA2" s="77" t="s">
        <v>110</v>
      </c>
      <c r="UB2" s="77"/>
      <c r="UC2" s="77"/>
      <c r="UD2" s="77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64"/>
      <c r="B3" s="64"/>
      <c r="C3" s="64"/>
      <c r="D3" s="64"/>
      <c r="E3" s="64"/>
      <c r="F3" s="65"/>
      <c r="G3" s="65"/>
      <c r="H3" s="64"/>
      <c r="I3" s="65"/>
      <c r="J3" s="70"/>
      <c r="K3" s="66"/>
      <c r="L3" s="70"/>
      <c r="M3" s="66"/>
      <c r="N3" s="70"/>
      <c r="O3" s="66"/>
      <c r="P3" s="66"/>
      <c r="Q3" s="66"/>
      <c r="R3" s="69"/>
      <c r="S3" s="66"/>
      <c r="T3" s="66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70</v>
      </c>
      <c r="C4" s="4" t="s">
        <v>6</v>
      </c>
      <c r="D4" s="4">
        <v>2001</v>
      </c>
      <c r="E4" s="9">
        <f>SUM(J4:R4)+SUM(J4:N4)*0.0000001+SUM(J4)*0.0000000000001</f>
        <v>178.70001262000511</v>
      </c>
      <c r="F4" s="3" t="str">
        <f>IF(OR(AND(AP4&gt;=AW$27,AQ4&gt;=AW$31,AP4&lt;&gt;"",AO4=""),AND(AU4&gt;=AW$27,AV4&gt;=AW$31,AU4&lt;&gt;"",AO4=""),AND(BS4&gt;=BZ$27,BT4&gt;=BZ$31,BS4&lt;&gt;"",BR4=""),AND(BX4&gt;=BZ$27,BY4&gt;=BZ$31,BX4&lt;&gt;"",BR4=""),AND(CV4&gt;=DC$27,CW4&gt;=DC$31,CV4&lt;&gt;"",CU4=""),AND(DA4&gt;=DC$27,DB4&gt;=DC$31,DA4&lt;&gt;""),AND(EA4&gt;=EH$27,EB4&gt;=EH$31,EA4&lt;&gt;""),AND(EF4&gt;=EH$27,EG4&gt;=EH$31,EF4&lt;&gt;""),AND(FC4&gt;=FJ$27,FD4&gt;=FJ$31,FC4&lt;&gt;""),AND(FH4&gt;=FJ$27,FI4&gt;=FJ$31,FH4&lt;&gt;""),AND(GE4&gt;=GL$27,GF4&gt;=GL$31,GE4&lt;&gt;""),AND(GJ4&gt;=GL$27,GK4&gt;=GL$31,GJ4&lt;&gt;""),AND(HG4&gt;=HN$27,HH4&gt;=HN$31,HG4&lt;&gt;""),AND(HL4&gt;=HN$27,HM4&gt;=HN$31,HL4&lt;&gt;""),AND(II4&gt;=IP$27,IJ4&gt;=IP$31,II4&lt;&gt;""),AND(IN4&gt;=IP$27,IO4&gt;=IP$31,IN4&lt;&gt;""),AND(JK4&gt;=JR$27,JL4&gt;=JR$31,JK4&lt;&gt;""),AND(JP4&gt;=JR$27,JQ4&gt;=JR$31,JP4&lt;&gt;""),AND(KM4&gt;=KT$27,KN4&gt;=KT$31,KM4&lt;&gt;""),AND(KR4&gt;=KT$27,KS4&gt;=KT$31,KR4&lt;&gt;""),AND(LO4&gt;=LV$27,LP4&gt;=LV$31,LO4&lt;&gt;""),AND(LT4&gt;=LV$27,LU4&gt;=LV$31,LT4&lt;&gt;""),AND(MQ4&gt;=MX$27,MR4&gt;=MX$31,MQ4&lt;&gt;""),AND(MV4&gt;=MX$27,MW4&gt;=MX$31,MV4&lt;&gt;""),AND(NS4&gt;=NZ$27,NT4&gt;=NZ$31,NS4&lt;&gt;""),AND(NX4&gt;=NZ$27,NY4&gt;=NZ$31,NX4&lt;&gt;""),AND(OU4&gt;=PB$27,OV4&gt;=PB$31,OU4&lt;&gt;""),AND(OZ4&gt;=PB$27,PA4&gt;=PB$31,OZ4&lt;&gt;""),AND(PW4&gt;=QD$27,PX4&gt;=QD$31,PW4&lt;&gt;""),AND(QB4&gt;=QD$27,QC4&gt;=QD$31,QB4&lt;&gt;""),AND(QY4&gt;=RF$27,QZ4&gt;=RF$31,QY4&lt;&gt;""),AND(RD4&gt;=RF$27,RE4&gt;=RF$31,RD4&lt;&gt;""),AND(SA4&gt;=SH$27,SB4&gt;=SH$31,SA4&lt;&gt;""),AND(SF4&gt;=SH$27,SG4&gt;=SH$31,SF4&lt;&gt;""),AND(TC4&gt;=TJ$27,TD4&gt;=TJ$31,TC4&lt;&gt;""),AND(TI4&gt;=TJ$27,TJ4&gt;=TJ$31,TI4&lt;&gt;"")),"P","")</f>
        <v>P</v>
      </c>
      <c r="G4" s="3" t="str">
        <f>IF(OR(AND(AQ4&gt;=AW$31,AQ4&lt;&gt;"",AO4=""),AND(AV4&gt;=AW$31,AV4&lt;&gt;"",AO4=""),AND(BT4&gt;=BZ$31,BT4&lt;&gt;"",BR4=""),AND(BY4&gt;=BZ$31,BY4&lt;&gt;"",BR4=""),AND(CW4&gt;=DC$31,CW4&lt;&gt;"",CU4=""),AND(DB4&gt;=DC$31,DB4&lt;&gt;"",CU4=""),AND(EB4&gt;=EH$31,EB4&lt;&gt;""),AND(EG4&gt;=EH$31,EG4&lt;&gt;""),AND(FD4&gt;=FJ$31,FD4&lt;&gt;""),AND(FI4&gt;=FJ$31,FI4&lt;&gt;""),AND(GF4&gt;=GL$31,GF4&lt;&gt;""),AND(GK4&gt;=GL$31,GK4&lt;&gt;""),AND(HH4&gt;=HN$31,HH4&lt;&gt;""),AND(HM4&gt;=HN$31,HM4&lt;&gt;""),AND(IJ4&gt;=IP$31,IJ4&lt;&gt;""),AND(IO4&gt;=IP$31,IO4&lt;&gt;""),AND(JL4&gt;=JR$31,JL4&lt;&gt;""),AND(JQ4&gt;=JR$31,JQ4&lt;&gt;""),AND(KN4&gt;=KT$31,KN4&lt;&gt;""),AND(KS4&gt;=KT$31,KS4&lt;&gt;""),AND(LP4&gt;=LV$31,LP4&lt;&gt;""),AND(LU4&gt;=LV$31,LU4&lt;&gt;""),AND(MR4&gt;=MX$31,MR4&lt;&gt;""),AND(MW4&gt;=MX$31,MW4&lt;&gt;""),AND(NT4&gt;=NZ$31,NT4&lt;&gt;""),AND(NY4&gt;=NZ$31,NY4&lt;&gt;""),AND(OV4&gt;=PB$31,OV4&lt;&gt;""),AND(PA4&gt;=PB$31,PA4&lt;&gt;""),AND(PX4&gt;=QD$31,PX4&lt;&gt;""),AND(QC4&gt;=QD$31,QC4&lt;&gt;""),AND(QZ4&gt;=RF$31,QZ4&lt;&gt;""),AND(RE4&gt;=RF$31,RE4&lt;&gt;""),AND(SB4&gt;=SH$31,SB4&lt;&gt;""),AND(SG4&gt;=SH$31,SG4&lt;&gt;""),AND(TD4&gt;=TJ$31,TD4&lt;&gt;""),AND(TJ4&gt;=TJ$31,TJ4&lt;&gt;"")),"P","")</f>
        <v>P</v>
      </c>
      <c r="H4" s="36" t="str">
        <f>IF(AND(G4="P",F4=""),"No DD",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,AND(RB4&gt;=RF$30,RC4&gt;=RF$34,RB4&lt;&gt;""),AND(SD4&gt;=SH$30,SE4&gt;=SH$34,SD4&lt;&gt;""),AND(TF4&gt;=TJ$30,TG4&gt;=TJ$34,TF4&lt;&gt;"")),"Merit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,AND(RB4&gt;=RF$29,RC4&gt;=RF$33,RB4&lt;&gt;""),AND(SD4&gt;=SH$29,SE4&gt;=SH$33,SD4&lt;&gt;""),AND(TF4&gt;=TJ$29,TG4&gt;=TJ$33,TF4&lt;&gt;"")),"Excellence",IF(I4="P","Worlds Team",IF(F4="P","National Team","")))))</f>
        <v>Merit</v>
      </c>
      <c r="I4" s="3" t="str">
        <f>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P","")</f>
        <v>P</v>
      </c>
      <c r="J4" s="8">
        <f>IF(COUNT(AQ4,BT4,CW4)&gt;0,LARGE((AQ4,BT4,CW4),1),0)</f>
        <v>50.999999999999993</v>
      </c>
      <c r="K4" s="8" t="str">
        <f>IF(J4=0,"",IF(J4=CW4,$CA$1,IF(J4=BT4,$AX$1,IF(J4=AQ4,$U$1,""))))</f>
        <v>2024 Elite Canada</v>
      </c>
      <c r="L4" s="8">
        <f>IF(COUNT(AQ4,BT4,CW4)&gt;1,LARGE((AQ4,BT4,CW4),2),0)</f>
        <v>49.5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51.599999999999994</v>
      </c>
      <c r="Q4" s="8" t="str">
        <f>IF(P4=0,"",IF(P4=DB4,$CA$1,IF(P4=BY4,$AX$1,IF(P4=AV4,$U$1,""))))</f>
        <v>2024 Nationals</v>
      </c>
      <c r="R4" s="8">
        <f>IF(MAX(DD4:DF4)&gt;0,MAX(DD4:DF4),"")</f>
        <v>0.89999999999999858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14</v>
      </c>
      <c r="AQ4" s="40">
        <f>IF(SUM(U4:V4,X4:Z4,AB4)-W4-AA4&gt;0,SUM(U4:V4,X4:Z4,AB4)-W4-AA4,"")</f>
        <v>50.999999999999993</v>
      </c>
      <c r="AR4" s="40">
        <f>IF(SUM(AC4:AD4,AF4)-AE4&gt;0,SUM(AC4:AD4,AF4)-AE4,"")</f>
        <v>25.200000000000003</v>
      </c>
      <c r="AS4" s="40">
        <f>IF(SUM(V4,Z4,AD4)&gt;0,SUM(V4,Z4,AD4),"")</f>
        <v>20.8</v>
      </c>
      <c r="AT4" s="40">
        <f>IF(SUM(AQ4,AR4)&gt;0,SUM(AQ4,AR4),"")</f>
        <v>76.199999999999989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51.199999999999996</v>
      </c>
      <c r="AW4" s="40">
        <f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>IF(SUM(AY4,BC4)&gt;0,SUM(AY4,BC4),"")</f>
        <v>11.600000000000001</v>
      </c>
      <c r="BT4" s="11">
        <f>IF(SUM(AX4:AY4,BA4:BC4,BE4)-AZ4-BD4&gt;0,SUM(AX4:AY4,BA4:BC4,BE4)-AZ4-BD4,"")</f>
        <v>48</v>
      </c>
      <c r="BU4" s="11">
        <f>IF(SUM(BF4:BG4,BI4)-BH4&gt;0,SUM(BF4:BG4,BI4)-BH4,"")</f>
        <v>25.700000000000003</v>
      </c>
      <c r="BV4" s="11">
        <f>IF(SUM(AY4,BC4,BG4)&gt;0,SUM(AY4,BC4,BG4),"")</f>
        <v>18.400000000000002</v>
      </c>
      <c r="BW4" s="11">
        <f>IF(SUM(BT4,BU4)&gt;0,SUM(BT4,BU4),"")</f>
        <v>73.7</v>
      </c>
      <c r="BX4" s="11">
        <f>IF(SUM(BK4,BO4)&gt;0,SUM(BK4,BO4),"")</f>
        <v>14</v>
      </c>
      <c r="BY4" s="11">
        <f>IF(SUM(BJ4:BK4,BM4:BO4,BQ4)-SUM(BL4,BP4)&gt;0,SUM(BJ4:BK4,BM4:BO4,BQ4)-SUM(BL4,BP4),"")</f>
        <v>51.599999999999994</v>
      </c>
      <c r="BZ4" s="11">
        <f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>IF(SUM(CB4,CF4)&gt;0,SUM(CB4,CF4),"")</f>
        <v>12.8</v>
      </c>
      <c r="CW4" s="40">
        <f>IF(SUM(CA4:CB4,CD4:CF4,CH4)-CC4-CG4&gt;0,SUM(CA4:CB4,CD4:CF4,CH4)-CC4-CG4,"")</f>
        <v>49.5</v>
      </c>
      <c r="CX4" s="40">
        <f>IF(SUM(CI4:CJ4,CL4)-CK4&gt;0,SUM(CI4:CJ4,CL4)-CK4,"")</f>
        <v>25.450000000000003</v>
      </c>
      <c r="CY4" s="40">
        <f>IF(SUM(CB4,CF4,CJ4)&gt;0,SUM(CB4,CF4,CJ4),"")</f>
        <v>19.600000000000001</v>
      </c>
      <c r="CZ4" s="40">
        <f>IF(SUM(CW4,CX4)&gt;0,SUM(CW4,CX4),"")</f>
        <v>74.95</v>
      </c>
      <c r="DA4" s="40">
        <f>IF(SUM(CN4,CR4)&gt;0,SUM(CN4,CR4),"")</f>
        <v>13.600000000000001</v>
      </c>
      <c r="DB4" s="40">
        <f>IF(SUM(CM4:CN4,CP4:CR4,CT4)-SUM(CO4,CS4)&gt;0,SUM(CM4:CN4,CP4:CR4,CT4)-SUM(CO4,CS4),"")</f>
        <v>51.399999999999991</v>
      </c>
      <c r="DC4" s="40">
        <f>IF(SUM(CW4,CX4,DB4)&gt;0,SUM(CW4,CX4,DB4),"")</f>
        <v>126.35</v>
      </c>
      <c r="DD4" s="51">
        <f>IF(MAX(EB4,FD4,GF4,HH4,IJ4,JL4,KN4,LP4,MR4,NT4,OV4,PX4,QZ4,SB4,TD4)-IF(L4="",0,L4)&gt;0.001,MAX(EB4,FD4,GF4,HH4,IJ4,JL4,KN4,LP4,MR4,NT4,OV4,PX4,QZ4,SB4,TD4)-IF(L4="",0,L4),"")</f>
        <v>0.89999999999999858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>IF(SUM(FL4,FP4)&gt;0,SUM(FL4,FP4),"")</f>
        <v>14</v>
      </c>
      <c r="GF4" s="40">
        <f>IF(SUM(FK4:FL4,FN4:FP4,FR4)-FM4-FQ4&gt;0,SUM(FK4:FL4,FN4:FP4,FR4)-FM4-FQ4,"")</f>
        <v>50.4</v>
      </c>
      <c r="GG4" s="40" t="str">
        <f>IF(SUM(FS4:FT4,FV4)-FU4&gt;0,SUM(FS4:FT4,FV4)-FU4,"")</f>
        <v/>
      </c>
      <c r="GH4" s="40">
        <f>IF(SUM(FL4,FP4,FT4)&gt;0,SUM(FL4,FP4,FT4),"")</f>
        <v>14</v>
      </c>
      <c r="GI4" s="40">
        <f>IF(SUM(GF4,GG4)&gt;0,SUM(GF4,GG4),"")</f>
        <v>50.4</v>
      </c>
      <c r="GJ4" s="40">
        <f>IF(SUM(FX4,GB4)&gt;0,SUM(FX4,GB4),"")</f>
        <v>6.8</v>
      </c>
      <c r="GK4" s="40">
        <f>IF(SUM(FW4:FX4,FZ4:GB4,GD4)-SUM(FY4,GC4)&gt;0,SUM(FW4:FX4,FZ4:GB4,GD4)-SUM(FY4,GC4),"")</f>
        <v>25.400000000000002</v>
      </c>
      <c r="GL4" s="40">
        <f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18.75</v>
      </c>
      <c r="TL4" s="26">
        <f>IF($CU4="P",CB4,(CB4+AY4)/2)</f>
        <v>7.2</v>
      </c>
      <c r="TM4" s="26">
        <f>IF($CU4="P",CC4,(CC4+AZ4)/2)</f>
        <v>0</v>
      </c>
      <c r="TN4" s="26">
        <f>IF($CU4="P",CD4,(CD4+BA4)/2)</f>
        <v>0.3</v>
      </c>
      <c r="TO4" s="26">
        <f>IF($CU4="P",CE4,(CE4+BB4)/2)</f>
        <v>18.25</v>
      </c>
      <c r="TP4" s="26">
        <f>IF($CU4="P",CF4,(CF4+BC4)/2)</f>
        <v>5.6</v>
      </c>
      <c r="TQ4" s="26">
        <f>IF($CU4="P",CG4,(CG4+BD4)/2)</f>
        <v>0.6</v>
      </c>
      <c r="TR4" s="26">
        <f>IF($CU4="P",CH4,(CH4+BE4)/2)</f>
        <v>0</v>
      </c>
      <c r="TS4" s="26">
        <f>IF($CU4="P",CI4,(CI4+BF4)/2)</f>
        <v>18.55</v>
      </c>
      <c r="TT4" s="26">
        <f>IF($CU4="P",CJ4,(CJ4+BG4)/2)</f>
        <v>6.8</v>
      </c>
      <c r="TU4" s="26">
        <f>IF($CU4="P",CK4,(CK4+BH4)/2)</f>
        <v>0.2</v>
      </c>
      <c r="TV4" s="26">
        <f>IF($CU4="P",CL4,(CL4+BI4)/2)</f>
        <v>0.3</v>
      </c>
      <c r="TW4" s="26">
        <f>IF($CU4="P",CM4,(CM4+BJ4)/2)</f>
        <v>18.55</v>
      </c>
      <c r="TX4" s="26">
        <f>IF($CU4="P",CN4,(CN4+BK4)/2)</f>
        <v>6.8000000000000007</v>
      </c>
      <c r="TY4" s="26">
        <f>IF($CU4="P",CO4,(CO4+BL4)/2)</f>
        <v>0.2</v>
      </c>
      <c r="TZ4" s="26">
        <f>IF($CU4="P",CP4,(CP4+BM4)/2)</f>
        <v>0.3</v>
      </c>
      <c r="UA4" s="26">
        <f>IF($CU4="P",CQ4,(CQ4+BN4)/2)</f>
        <v>18.850000000000001</v>
      </c>
      <c r="UB4" s="26">
        <f>IF($CU4="P",CR4,(CR4+BO4)/2)</f>
        <v>6.8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187</v>
      </c>
      <c r="C5" s="4" t="s">
        <v>6</v>
      </c>
      <c r="D5" s="4">
        <v>2007</v>
      </c>
      <c r="E5" s="9">
        <f>SUM(J5:R5)+SUM(J5:N5)*0.0000001+SUM(J5)*0.0000000000001</f>
        <v>177.25001257500509</v>
      </c>
      <c r="F5" s="3" t="str">
        <f>IF(OR(AND(AP5&gt;=AW$27,AQ5&gt;=AW$31,AP5&lt;&gt;"",AO5=""),AND(AU5&gt;=AW$27,AV5&gt;=AW$31,AU5&lt;&gt;"",AO5=""),AND(BS5&gt;=BZ$27,BT5&gt;=BZ$31,BS5&lt;&gt;"",BR5=""),AND(BX5&gt;=BZ$27,BY5&gt;=BZ$31,BX5&lt;&gt;"",BR5=""),AND(CV5&gt;=DC$27,CW5&gt;=DC$31,CV5&lt;&gt;"",CU5=""),AND(DA5&gt;=DC$27,DB5&gt;=DC$31,DA5&lt;&gt;""),AND(EA5&gt;=EH$27,EB5&gt;=EH$31,EA5&lt;&gt;""),AND(EF5&gt;=EH$27,EG5&gt;=EH$31,EF5&lt;&gt;""),AND(FC5&gt;=FJ$27,FD5&gt;=FJ$31,FC5&lt;&gt;""),AND(FH5&gt;=FJ$27,FI5&gt;=FJ$31,FH5&lt;&gt;""),AND(GE5&gt;=GL$27,GF5&gt;=GL$31,GE5&lt;&gt;""),AND(GJ5&gt;=GL$27,GK5&gt;=GL$31,GJ5&lt;&gt;""),AND(HG5&gt;=HN$27,HH5&gt;=HN$31,HG5&lt;&gt;""),AND(HL5&gt;=HN$27,HM5&gt;=HN$31,HL5&lt;&gt;""),AND(II5&gt;=IP$27,IJ5&gt;=IP$31,II5&lt;&gt;""),AND(IN5&gt;=IP$27,IO5&gt;=IP$31,IN5&lt;&gt;""),AND(JK5&gt;=JR$27,JL5&gt;=JR$31,JK5&lt;&gt;""),AND(JP5&gt;=JR$27,JQ5&gt;=JR$31,JP5&lt;&gt;""),AND(KM5&gt;=KT$27,KN5&gt;=KT$31,KM5&lt;&gt;""),AND(KR5&gt;=KT$27,KS5&gt;=KT$31,KR5&lt;&gt;""),AND(LO5&gt;=LV$27,LP5&gt;=LV$31,LO5&lt;&gt;""),AND(LT5&gt;=LV$27,LU5&gt;=LV$31,LT5&lt;&gt;""),AND(MQ5&gt;=MX$27,MR5&gt;=MX$31,MQ5&lt;&gt;""),AND(MV5&gt;=MX$27,MW5&gt;=MX$31,MV5&lt;&gt;""),AND(NS5&gt;=NZ$27,NT5&gt;=NZ$31,NS5&lt;&gt;""),AND(NX5&gt;=NZ$27,NY5&gt;=NZ$31,NX5&lt;&gt;""),AND(OU5&gt;=PB$27,OV5&gt;=PB$31,OU5&lt;&gt;""),AND(OZ5&gt;=PB$27,PA5&gt;=PB$31,OZ5&lt;&gt;""),AND(PW5&gt;=QD$27,PX5&gt;=QD$31,PW5&lt;&gt;""),AND(QB5&gt;=QD$27,QC5&gt;=QD$31,QB5&lt;&gt;""),AND(QY5&gt;=RF$27,QZ5&gt;=RF$31,QY5&lt;&gt;""),AND(RD5&gt;=RF$27,RE5&gt;=RF$31,RD5&lt;&gt;""),AND(SA5&gt;=SH$27,SB5&gt;=SH$31,SA5&lt;&gt;""),AND(SF5&gt;=SH$27,SG5&gt;=SH$31,SF5&lt;&gt;""),AND(TC5&gt;=TJ$27,TD5&gt;=TJ$31,TC5&lt;&gt;""),AND(TI5&gt;=TJ$27,TJ5&gt;=TJ$31,TI5&lt;&gt;"")),"P","")</f>
        <v>P</v>
      </c>
      <c r="G5" s="3" t="str">
        <f>IF(OR(AND(AQ5&gt;=AW$31,AQ5&lt;&gt;"",AO5=""),AND(AV5&gt;=AW$31,AV5&lt;&gt;"",AO5=""),AND(BT5&gt;=BZ$31,BT5&lt;&gt;"",BR5=""),AND(BY5&gt;=BZ$31,BY5&lt;&gt;"",BR5=""),AND(CW5&gt;=DC$31,CW5&lt;&gt;"",CU5=""),AND(DB5&gt;=DC$31,DB5&lt;&gt;"",CU5=""),AND(EB5&gt;=EH$31,EB5&lt;&gt;""),AND(EG5&gt;=EH$31,EG5&lt;&gt;""),AND(FD5&gt;=FJ$31,FD5&lt;&gt;""),AND(FI5&gt;=FJ$31,FI5&lt;&gt;""),AND(GF5&gt;=GL$31,GF5&lt;&gt;""),AND(GK5&gt;=GL$31,GK5&lt;&gt;""),AND(HH5&gt;=HN$31,HH5&lt;&gt;""),AND(HM5&gt;=HN$31,HM5&lt;&gt;""),AND(IJ5&gt;=IP$31,IJ5&lt;&gt;""),AND(IO5&gt;=IP$31,IO5&lt;&gt;""),AND(JL5&gt;=JR$31,JL5&lt;&gt;""),AND(JQ5&gt;=JR$31,JQ5&lt;&gt;""),AND(KN5&gt;=KT$31,KN5&lt;&gt;""),AND(KS5&gt;=KT$31,KS5&lt;&gt;""),AND(LP5&gt;=LV$31,LP5&lt;&gt;""),AND(LU5&gt;=LV$31,LU5&lt;&gt;""),AND(MR5&gt;=MX$31,MR5&lt;&gt;""),AND(MW5&gt;=MX$31,MW5&lt;&gt;""),AND(NT5&gt;=NZ$31,NT5&lt;&gt;""),AND(NY5&gt;=NZ$31,NY5&lt;&gt;""),AND(OV5&gt;=PB$31,OV5&lt;&gt;""),AND(PA5&gt;=PB$31,PA5&lt;&gt;""),AND(PX5&gt;=QD$31,PX5&lt;&gt;""),AND(QC5&gt;=QD$31,QC5&lt;&gt;""),AND(QZ5&gt;=RF$31,QZ5&lt;&gt;""),AND(RE5&gt;=RF$31,RE5&lt;&gt;""),AND(SB5&gt;=SH$31,SB5&lt;&gt;""),AND(SG5&gt;=SH$31,SG5&lt;&gt;""),AND(TD5&gt;=TJ$31,TD5&lt;&gt;""),AND(TJ5&gt;=TJ$31,TJ5&lt;&gt;"")),"P","")</f>
        <v>P</v>
      </c>
      <c r="H5" s="36" t="str">
        <f>IF(AND(G5="P",F5=""),"No DD",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,AND(RB5&gt;=RF$30,RC5&gt;=RF$34,RB5&lt;&gt;""),AND(SD5&gt;=SH$30,SE5&gt;=SH$34,SD5&lt;&gt;""),AND(TF5&gt;=TJ$30,TG5&gt;=TJ$34,TF5&lt;&gt;"")),"Merit",IF(OR(AND(AS5&gt;=AW$29,AT5&gt;=AW$33,AS5&lt;&gt;"",AO5=""),AND(BV5&gt;=BZ$29,BW5&gt;=BZ$33,BV5&lt;&gt;"",BR5=""),AND(CY5&gt;=DC$29,CZ5&gt;=DC$33,CY5&lt;&gt;"",CU5=""),AND(ED5&gt;=EH$29,EE5&gt;=EH$33,ED5&lt;&gt;""),AND(FF5&gt;=FJ$29,FG5&gt;=FJ$33,FF5&lt;&gt;""),AND(GH5&gt;=GL$29,GI5&gt;=GL$33,GH5&lt;&gt;""),AND(HJ5&gt;=HN$29,HK5&gt;=HN$33,HJ5&lt;&gt;""),AND(IL5&gt;=IP$29,IM5&gt;=IP$33,IL5&lt;&gt;""),AND(JN5&gt;=JR$29,JO5&gt;=JR$33,JN5&lt;&gt;""),AND(KP5&gt;=KT$29,KQ5&gt;=KT$33,KP5&lt;&gt;""),AND(LR5&gt;=LV$29,LS5&gt;=LV$33,LR5&lt;&gt;""),AND(MT5&gt;=MX$29,MU5&gt;=MX$33,MT5&lt;&gt;""),AND(NV5&gt;=NZ$29,NW5&gt;=NZ$33,NV5&lt;&gt;""),AND(OX5&gt;=PB$29,OY5&gt;=PB$33,OX5&lt;&gt;""),AND(PZ5&gt;=QD$29,QA5&gt;=QD$33,PZ5&lt;&gt;""),AND(RB5&gt;=RF$29,RC5&gt;=RF$33,RB5&lt;&gt;""),AND(SD5&gt;=SH$29,SE5&gt;=SH$33,SD5&lt;&gt;""),AND(TF5&gt;=TJ$29,TG5&gt;=TJ$33,TF5&lt;&gt;"")),"Excellence",IF(I5="P","Worlds Team",IF(F5="P","National Team","")))))</f>
        <v>Excellence</v>
      </c>
      <c r="I5" s="3" t="str">
        <f>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,AND(RB5&gt;=RF$28,RC5&gt;=RF$32,RB5&lt;&gt;""),AND(SD5&gt;=SH$28,SE5&gt;=SH$32,SD5&lt;&gt;""),AND(TF5&gt;=TJ$28,TG5&gt;=TJ$32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50.65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50.3</v>
      </c>
      <c r="AR5" s="40">
        <f>IF(SUM(AC5:AD5,AF5)-AE5&gt;0,SUM(AC5:AD5,AF5)-AE5,"")</f>
        <v>24.099999999999998</v>
      </c>
      <c r="AS5" s="40">
        <f>IF(SUM(V5,Z5,AD5)&gt;0,SUM(V5,Z5,AD5),"")</f>
        <v>19.2</v>
      </c>
      <c r="AT5" s="40">
        <f>IF(SUM(AQ5,AR5)&gt;0,SUM(AQ5,AR5),"")</f>
        <v>74.399999999999991</v>
      </c>
      <c r="AU5" s="40">
        <f>IF(SUM(AH5,AL5)&gt;0,SUM(AH5,AL5),"")</f>
        <v>13.2</v>
      </c>
      <c r="AV5" s="40">
        <f>IF(SUM(AG5:AH5,AJ5:AL5,AN5)-SUM(AI5,AM5)&gt;0,SUM(AG5:AH5,AJ5:AL5,AN5)-SUM(AI5,AM5),"")</f>
        <v>51.5</v>
      </c>
      <c r="AW5" s="40">
        <f>IF(SUM(AQ5,AR5,AV5)&gt;0,SUM(AQ5,AR5,AV5),"")</f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51</v>
      </c>
      <c r="BU5" s="11">
        <f>IF(SUM(BF5:BG5,BI5)-BH5&gt;0,SUM(BF5:BG5,BI5)-BH5,"")</f>
        <v>23.099999999999998</v>
      </c>
      <c r="BV5" s="11">
        <f>IF(SUM(AY5,BC5,BG5)&gt;0,SUM(AY5,BC5,BG5),"")</f>
        <v>18.399999999999999</v>
      </c>
      <c r="BW5" s="11">
        <f>IF(SUM(BT5,BU5)&gt;0,SUM(BT5,BU5),"")</f>
        <v>74.099999999999994</v>
      </c>
      <c r="BX5" s="11">
        <f>IF(SUM(BK5,BO5)&gt;0,SUM(BK5,BO5),"")</f>
        <v>13.2</v>
      </c>
      <c r="BY5" s="11">
        <f>IF(SUM(BJ5:BK5,BM5:BO5,BQ5)-SUM(BL5,BP5)&gt;0,SUM(BJ5:BK5,BM5:BO5,BQ5)-SUM(BL5,BP5),"")</f>
        <v>51.199999999999996</v>
      </c>
      <c r="BZ5" s="11">
        <f>IF(SUM(BT5,BU5,BY5)&gt;0,SUM(BT5,BU5,BY5),"")</f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>IF(SUM(CB5,CF5)&gt;0,SUM(CB5,CF5),"")</f>
        <v>13.2</v>
      </c>
      <c r="CW5" s="40">
        <f>IF(SUM(CA5:CB5,CD5:CF5,CH5)-CC5-CG5&gt;0,SUM(CA5:CB5,CD5:CF5,CH5)-CC5-CG5,"")</f>
        <v>50.65</v>
      </c>
      <c r="CX5" s="40">
        <f>IF(SUM(CI5:CJ5,CL5)-CK5&gt;0,SUM(CI5:CJ5,CL5)-CK5,"")</f>
        <v>23.599999999999998</v>
      </c>
      <c r="CY5" s="40">
        <f>IF(SUM(CB5,CF5,CJ5)&gt;0,SUM(CB5,CF5,CJ5),"")</f>
        <v>18.799999999999997</v>
      </c>
      <c r="CZ5" s="40">
        <f>IF(SUM(CW5,CX5)&gt;0,SUM(CW5,CX5),"")</f>
        <v>74.25</v>
      </c>
      <c r="DA5" s="40">
        <f>IF(SUM(CN5,CR5)&gt;0,SUM(CN5,CR5),"")</f>
        <v>13.2</v>
      </c>
      <c r="DB5" s="40">
        <f>IF(SUM(CM5:CN5,CP5:CR5,CT5)-SUM(CO5,CS5)&gt;0,SUM(CM5:CN5,CP5:CR5,CT5)-SUM(CO5,CS5),"")</f>
        <v>51.35</v>
      </c>
      <c r="DC5" s="40">
        <f>IF(SUM(CW5,CX5,DB5)&gt;0,SUM(CW5,CX5,DB5),"")</f>
        <v>125.6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>IF(SUM(FL5,FP5)&gt;0,SUM(FL5,FP5),"")</f>
        <v>13.2</v>
      </c>
      <c r="GF5" s="40">
        <f>IF(SUM(FK5:FL5,FN5:FP5,FR5)-FM5-FQ5&gt;0,SUM(FK5:FL5,FN5:FP5,FR5)-FM5-FQ5,"")</f>
        <v>50.4</v>
      </c>
      <c r="GG5" s="40" t="str">
        <f>IF(SUM(FS5:FT5,FV5)-FU5&gt;0,SUM(FS5:FT5,FV5)-FU5,"")</f>
        <v/>
      </c>
      <c r="GH5" s="40">
        <f>IF(SUM(FL5,FP5,FT5)&gt;0,SUM(FL5,FP5,FT5),"")</f>
        <v>13.2</v>
      </c>
      <c r="GI5" s="40">
        <f>IF(SUM(GF5,GG5)&gt;0,SUM(GF5,GG5),"")</f>
        <v>50.4</v>
      </c>
      <c r="GJ5" s="40">
        <f>IF(SUM(FX5,GB5)&gt;0,SUM(FX5,GB5),"")</f>
        <v>13.2</v>
      </c>
      <c r="GK5" s="40">
        <f>IF(SUM(FW5:FX5,FZ5:GB5,GD5)-SUM(FY5,GC5)&gt;0,SUM(FW5:FX5,FZ5:GB5,GD5)-SUM(FY5,GC5),"")</f>
        <v>50.199999999999996</v>
      </c>
      <c r="GL5" s="40">
        <f>IF(SUM(GF5,GG5,GK5)&gt;0,SUM(GF5,GG5,GK5),"")</f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18.899999999999999</v>
      </c>
      <c r="TL5" s="26">
        <f>IF($CU5="P",CB5,(CB5+AY5)/2)</f>
        <v>6.8</v>
      </c>
      <c r="TM5" s="26">
        <f>IF($CU5="P",CC5,(CC5+AZ5)/2)</f>
        <v>0</v>
      </c>
      <c r="TN5" s="26">
        <f>IF($CU5="P",CD5,(CD5+BA5)/2)</f>
        <v>0.3</v>
      </c>
      <c r="TO5" s="26">
        <f>IF($CU5="P",CE5,(CE5+BB5)/2)</f>
        <v>18.55</v>
      </c>
      <c r="TP5" s="26">
        <f>IF($CU5="P",CF5,(CF5+BC5)/2)</f>
        <v>6.4</v>
      </c>
      <c r="TQ5" s="26">
        <f>IF($CU5="P",CG5,(CG5+BD5)/2)</f>
        <v>0.3</v>
      </c>
      <c r="TR5" s="26">
        <f>IF($CU5="P",CH5,(CH5+BE5)/2)</f>
        <v>0</v>
      </c>
      <c r="TS5" s="26">
        <f>IF($CU5="P",CI5,(CI5+BF5)/2)</f>
        <v>18.299999999999997</v>
      </c>
      <c r="TT5" s="26">
        <f>IF($CU5="P",CJ5,(CJ5+BG5)/2)</f>
        <v>5.6</v>
      </c>
      <c r="TU5" s="26">
        <f>IF($CU5="P",CK5,(CK5+BH5)/2)</f>
        <v>0.6</v>
      </c>
      <c r="TV5" s="26">
        <f>IF($CU5="P",CL5,(CL5+BI5)/2)</f>
        <v>0.3</v>
      </c>
      <c r="TW5" s="26">
        <f>IF($CU5="P",CM5,(CM5+BJ5)/2)</f>
        <v>18.899999999999999</v>
      </c>
      <c r="TX5" s="26">
        <f>IF($CU5="P",CN5,(CN5+BK5)/2)</f>
        <v>6.8</v>
      </c>
      <c r="TY5" s="26">
        <f>IF($CU5="P",CO5,(CO5+BL5)/2)</f>
        <v>0</v>
      </c>
      <c r="TZ5" s="26">
        <f>IF($CU5="P",CP5,(CP5+BM5)/2)</f>
        <v>0.3</v>
      </c>
      <c r="UA5" s="26">
        <f>IF($CU5="P",CQ5,(CQ5+BN5)/2)</f>
        <v>18.95</v>
      </c>
      <c r="UB5" s="26">
        <f>IF($CU5="P",CR5,(CR5+BO5)/2)</f>
        <v>6.4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90</v>
      </c>
      <c r="C6" s="4" t="s">
        <v>5</v>
      </c>
      <c r="D6" s="4">
        <v>1999</v>
      </c>
      <c r="E6" s="9">
        <f>SUM(J6:R6)+SUM(J6:N6)*0.0000001+SUM(J6)*0.0000000000001</f>
        <v>173.7000123200049</v>
      </c>
      <c r="F6" s="3" t="str">
        <f>IF(OR(AND(AP6&gt;=AW$27,AQ6&gt;=AW$31,AP6&lt;&gt;"",AO6=""),AND(AU6&gt;=AW$27,AV6&gt;=AW$31,AU6&lt;&gt;"",AO6=""),AND(BS6&gt;=BZ$27,BT6&gt;=BZ$31,BS6&lt;&gt;"",BR6=""),AND(BX6&gt;=BZ$27,BY6&gt;=BZ$31,BX6&lt;&gt;"",BR6=""),AND(CV6&gt;=DC$27,CW6&gt;=DC$31,CV6&lt;&gt;"",CU6=""),AND(DA6&gt;=DC$27,DB6&gt;=DC$31,DA6&lt;&gt;""),AND(EA6&gt;=EH$27,EB6&gt;=EH$31,EA6&lt;&gt;""),AND(EF6&gt;=EH$27,EG6&gt;=EH$31,EF6&lt;&gt;""),AND(FC6&gt;=FJ$27,FD6&gt;=FJ$31,FC6&lt;&gt;""),AND(FH6&gt;=FJ$27,FI6&gt;=FJ$31,FH6&lt;&gt;""),AND(GE6&gt;=GL$27,GF6&gt;=GL$31,GE6&lt;&gt;""),AND(GJ6&gt;=GL$27,GK6&gt;=GL$31,GJ6&lt;&gt;""),AND(HG6&gt;=HN$27,HH6&gt;=HN$31,HG6&lt;&gt;""),AND(HL6&gt;=HN$27,HM6&gt;=HN$31,HL6&lt;&gt;""),AND(II6&gt;=IP$27,IJ6&gt;=IP$31,II6&lt;&gt;""),AND(IN6&gt;=IP$27,IO6&gt;=IP$31,IN6&lt;&gt;""),AND(JK6&gt;=JR$27,JL6&gt;=JR$31,JK6&lt;&gt;""),AND(JP6&gt;=JR$27,JQ6&gt;=JR$31,JP6&lt;&gt;""),AND(KM6&gt;=KT$27,KN6&gt;=KT$31,KM6&lt;&gt;""),AND(KR6&gt;=KT$27,KS6&gt;=KT$31,KR6&lt;&gt;""),AND(LO6&gt;=LV$27,LP6&gt;=LV$31,LO6&lt;&gt;""),AND(LT6&gt;=LV$27,LU6&gt;=LV$31,LT6&lt;&gt;""),AND(MQ6&gt;=MX$27,MR6&gt;=MX$31,MQ6&lt;&gt;""),AND(MV6&gt;=MX$27,MW6&gt;=MX$31,MV6&lt;&gt;""),AND(NS6&gt;=NZ$27,NT6&gt;=NZ$31,NS6&lt;&gt;""),AND(NX6&gt;=NZ$27,NY6&gt;=NZ$31,NX6&lt;&gt;""),AND(OU6&gt;=PB$27,OV6&gt;=PB$31,OU6&lt;&gt;""),AND(OZ6&gt;=PB$27,PA6&gt;=PB$31,OZ6&lt;&gt;""),AND(PW6&gt;=QD$27,PX6&gt;=QD$31,PW6&lt;&gt;""),AND(QB6&gt;=QD$27,QC6&gt;=QD$31,QB6&lt;&gt;""),AND(QY6&gt;=RF$27,QZ6&gt;=RF$31,QY6&lt;&gt;""),AND(RD6&gt;=RF$27,RE6&gt;=RF$31,RD6&lt;&gt;""),AND(SA6&gt;=SH$27,SB6&gt;=SH$31,SA6&lt;&gt;""),AND(SF6&gt;=SH$27,SG6&gt;=SH$31,SF6&lt;&gt;""),AND(TC6&gt;=TJ$27,TD6&gt;=TJ$31,TC6&lt;&gt;""),AND(TI6&gt;=TJ$27,TJ6&gt;=TJ$31,TI6&lt;&gt;"")),"P","")</f>
        <v>P</v>
      </c>
      <c r="G6" s="3" t="str">
        <f>IF(OR(AND(AQ6&gt;=AW$31,AQ6&lt;&gt;"",AO6=""),AND(AV6&gt;=AW$31,AV6&lt;&gt;"",AO6=""),AND(BT6&gt;=BZ$31,BT6&lt;&gt;"",BR6=""),AND(BY6&gt;=BZ$31,BY6&lt;&gt;"",BR6=""),AND(CW6&gt;=DC$31,CW6&lt;&gt;"",CU6=""),AND(DB6&gt;=DC$31,DB6&lt;&gt;"",CU6=""),AND(EB6&gt;=EH$31,EB6&lt;&gt;""),AND(EG6&gt;=EH$31,EG6&lt;&gt;""),AND(FD6&gt;=FJ$31,FD6&lt;&gt;""),AND(FI6&gt;=FJ$31,FI6&lt;&gt;""),AND(GF6&gt;=GL$31,GF6&lt;&gt;""),AND(GK6&gt;=GL$31,GK6&lt;&gt;""),AND(HH6&gt;=HN$31,HH6&lt;&gt;""),AND(HM6&gt;=HN$31,HM6&lt;&gt;""),AND(IJ6&gt;=IP$31,IJ6&lt;&gt;""),AND(IO6&gt;=IP$31,IO6&lt;&gt;""),AND(JL6&gt;=JR$31,JL6&lt;&gt;""),AND(JQ6&gt;=JR$31,JQ6&lt;&gt;""),AND(KN6&gt;=KT$31,KN6&lt;&gt;""),AND(KS6&gt;=KT$31,KS6&lt;&gt;""),AND(LP6&gt;=LV$31,LP6&lt;&gt;""),AND(LU6&gt;=LV$31,LU6&lt;&gt;""),AND(MR6&gt;=MX$31,MR6&lt;&gt;""),AND(MW6&gt;=MX$31,MW6&lt;&gt;""),AND(NT6&gt;=NZ$31,NT6&lt;&gt;""),AND(NY6&gt;=NZ$31,NY6&lt;&gt;""),AND(OV6&gt;=PB$31,OV6&lt;&gt;""),AND(PA6&gt;=PB$31,PA6&lt;&gt;""),AND(PX6&gt;=QD$31,PX6&lt;&gt;""),AND(QC6&gt;=QD$31,QC6&lt;&gt;""),AND(QZ6&gt;=RF$31,QZ6&lt;&gt;""),AND(RE6&gt;=RF$31,RE6&lt;&gt;""),AND(SB6&gt;=SH$31,SB6&lt;&gt;""),AND(SG6&gt;=SH$31,SG6&lt;&gt;""),AND(TD6&gt;=TJ$31,TD6&lt;&gt;""),AND(TJ6&gt;=TJ$31,TJ6&lt;&gt;"")),"P","")</f>
        <v>P</v>
      </c>
      <c r="H6" s="36" t="str">
        <f>IF(AND(G6="P",F6=""),"No DD",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,AND(RB6&gt;=RF$30,RC6&gt;=RF$34,RB6&lt;&gt;""),AND(SD6&gt;=SH$30,SE6&gt;=SH$34,SD6&lt;&gt;""),AND(TF6&gt;=TJ$30,TG6&gt;=TJ$34,TF6&lt;&gt;"")),"Merit",IF(OR(AND(AS6&gt;=AW$29,AT6&gt;=AW$33,AS6&lt;&gt;"",AO6=""),AND(BV6&gt;=BZ$29,BW6&gt;=BZ$33,BV6&lt;&gt;"",BR6=""),AND(CY6&gt;=DC$29,CZ6&gt;=DC$33,CY6&lt;&gt;"",CU6=""),AND(ED6&gt;=EH$29,EE6&gt;=EH$33,ED6&lt;&gt;""),AND(FF6&gt;=FJ$29,FG6&gt;=FJ$33,FF6&lt;&gt;""),AND(GH6&gt;=GL$29,GI6&gt;=GL$33,GH6&lt;&gt;""),AND(HJ6&gt;=HN$29,HK6&gt;=HN$33,HJ6&lt;&gt;""),AND(IL6&gt;=IP$29,IM6&gt;=IP$33,IL6&lt;&gt;""),AND(JN6&gt;=JR$29,JO6&gt;=JR$33,JN6&lt;&gt;""),AND(KP6&gt;=KT$29,KQ6&gt;=KT$33,KP6&lt;&gt;""),AND(LR6&gt;=LV$29,LS6&gt;=LV$33,LR6&lt;&gt;""),AND(MT6&gt;=MX$29,MU6&gt;=MX$33,MT6&lt;&gt;""),AND(NV6&gt;=NZ$29,NW6&gt;=NZ$33,NV6&lt;&gt;""),AND(OX6&gt;=PB$29,OY6&gt;=PB$33,OX6&lt;&gt;""),AND(PZ6&gt;=QD$29,QA6&gt;=QD$33,PZ6&lt;&gt;""),AND(RB6&gt;=RF$29,RC6&gt;=RF$33,RB6&lt;&gt;""),AND(SD6&gt;=SH$29,SE6&gt;=SH$33,SD6&lt;&gt;""),AND(TF6&gt;=TJ$29,TG6&gt;=TJ$33,TF6&lt;&gt;"")),"Excellence",IF(I6="P","Worlds Team",IF(F6="P","National Team","")))))</f>
        <v>Excellence</v>
      </c>
      <c r="I6" s="3" t="str">
        <f>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,AND(RB6&gt;=RF$28,RC6&gt;=RF$32,RB6&lt;&gt;""),AND(SD6&gt;=SH$28,SE6&gt;=SH$32,SD6&lt;&gt;""),AND(TF6&gt;=TJ$28,TG6&gt;=TJ$32,TF6&lt;&gt;"")),"P","")</f>
        <v>P</v>
      </c>
      <c r="J6" s="8">
        <f>IF(COUNT(AQ6,BT6,CW6)&gt;0,LARGE((AQ6,BT6,CW6),1),0)</f>
        <v>49.3</v>
      </c>
      <c r="K6" s="8" t="str">
        <f>IF(J6=0,"",IF(J6=CW6,$CA$1,IF(J6=BT6,$AX$1,IF(J6=AQ6,$U$1,""))))</f>
        <v>2024 3rd Domestic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24.8</v>
      </c>
      <c r="O6" s="8" t="str">
        <f>IF(N6=0,"",IF(N6=CX6,$CA$1,IF(N6=BU6,$AX$1,IF(N6=AR6,$U$1,""))))</f>
        <v>2024 Nationals</v>
      </c>
      <c r="P6" s="8">
        <f>IF(MAX(AV6,BY6,DB6)&gt;0,MAX(AV6,BY6,DB6),0)</f>
        <v>50.400000000000006</v>
      </c>
      <c r="Q6" s="8" t="str">
        <f>IF(P6=0,"",IF(P6=DB6,$CA$1,IF(P6=BY6,$AX$1,IF(P6=AV6,$U$1,""))))</f>
        <v>2024 3rd Domestic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>IF(SUM(V6,Z6)&gt;0,SUM(V6,Z6),"")</f>
        <v>12.399999999999999</v>
      </c>
      <c r="AQ6" s="40">
        <f>IF(SUM(U6:V6,X6:Z6,AB6)-W6-AA6&gt;0,SUM(U6:V6,X6:Z6,AB6)-W6-AA6,"")</f>
        <v>49.099999999999994</v>
      </c>
      <c r="AR6" s="40">
        <f>IF(SUM(AC6:AD6,AF6)-AE6&gt;0,SUM(AC6:AD6,AF6)-AE6,"")</f>
        <v>24.75</v>
      </c>
      <c r="AS6" s="40">
        <f>IF(SUM(V6,Z6,AD6)&gt;0,SUM(V6,Z6,AD6),"")</f>
        <v>18.599999999999998</v>
      </c>
      <c r="AT6" s="40">
        <f>IF(SUM(AQ6,AR6)&gt;0,SUM(AQ6,AR6),"")</f>
        <v>73.849999999999994</v>
      </c>
      <c r="AU6" s="40">
        <f>IF(SUM(AH6,AL6)&gt;0,SUM(AH6,AL6),"")</f>
        <v>12.4</v>
      </c>
      <c r="AV6" s="40">
        <f>IF(SUM(AG6:AH6,AJ6:AL6,AN6)-SUM(AI6,AM6)&gt;0,SUM(AG6:AH6,AJ6:AL6,AN6)-SUM(AI6,AM6),"")</f>
        <v>49.45</v>
      </c>
      <c r="AW6" s="40">
        <f>IF(SUM(AQ6,AR6,AV6)&gt;0,SUM(AQ6,AR6,AV6),"")</f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6.8</v>
      </c>
      <c r="BT6" s="11">
        <f>IF(SUM(AX6:AY6,BA6:BC6,BE6)-AZ6-BD6&gt;0,SUM(AX6:AY6,BA6:BC6,BE6)-AZ6-BD6,"")</f>
        <v>42.2</v>
      </c>
      <c r="BU6" s="11">
        <f>IF(SUM(BF6:BG6,BI6)-BH6&gt;0,SUM(BF6:BG6,BI6)-BH6,"")</f>
        <v>24.8</v>
      </c>
      <c r="BV6" s="11">
        <f>IF(SUM(AY6,BC6,BG6)&gt;0,SUM(AY6,BC6,BG6),"")</f>
        <v>12.8</v>
      </c>
      <c r="BW6" s="11">
        <f>IF(SUM(BT6,BU6)&gt;0,SUM(BT6,BU6),"")</f>
        <v>67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49.3</v>
      </c>
      <c r="CX6" s="40">
        <f>IF(SUM(CI6:CJ6,CL6)-CK6&gt;0,SUM(CI6:CJ6,CL6)-CK6,"")</f>
        <v>24.7</v>
      </c>
      <c r="CY6" s="40">
        <f>IF(SUM(CB6,CF6,CJ6)&gt;0,SUM(CB6,CF6,CJ6),"")</f>
        <v>18.399999999999999</v>
      </c>
      <c r="CZ6" s="40">
        <f>IF(SUM(CW6,CX6)&gt;0,SUM(CW6,CX6),"")</f>
        <v>74</v>
      </c>
      <c r="DA6" s="40">
        <f>IF(SUM(CN6,CR6)&gt;0,SUM(CN6,CR6),"")</f>
        <v>12.4</v>
      </c>
      <c r="DB6" s="40">
        <f>IF(SUM(CM6:CN6,CP6:CR6,CT6)-SUM(CO6,CS6)&gt;0,SUM(CM6:CN6,CP6:CR6,CT6)-SUM(CO6,CS6),"")</f>
        <v>50.400000000000006</v>
      </c>
      <c r="DC6" s="40">
        <f>IF(SUM(CW6,CX6,DB6)&gt;0,SUM(CW6,CX6,DB6),"")</f>
        <v>124.4</v>
      </c>
      <c r="DD6" s="51">
        <f>IF(MAX(EB6,FD6,GF6,HH6,IJ6,JL6,KN6,LP6,MR6,NT6,OV6,PX6,QZ6,SB6,TD6)-IF(L6="",0,L6)&gt;0.001,MAX(EB6,FD6,GF6,HH6,IJ6,JL6,KN6,LP6,MR6,NT6,OV6,PX6,QZ6,SB6,TD6)-IF(L6="",0,L6),"")</f>
        <v>0.10000000000000142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>
        <f>IF(SUM(DT6,DX6)&gt;0,SUM(DT6,DX6),"")</f>
        <v>11.6</v>
      </c>
      <c r="EG6" s="40">
        <f>IF(SUM(DS6:DT6,DV6:DX6,DZ6)-SUM(DU6,DY6)&gt;0,SUM(DS6:DT6,DV6:DX6,DZ6)-SUM(DU6,DY6),"")</f>
        <v>49.1</v>
      </c>
      <c r="EH6" s="40">
        <f>IF(SUM(EB6,EC6,EG6)&gt;0,SUM(EB6,EC6,EG6),"")</f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12.4</v>
      </c>
      <c r="GF6" s="40">
        <f>IF(SUM(FK6:FL6,FN6:FP6,FR6)-FM6-FQ6&gt;0,SUM(FK6:FL6,FN6:FP6,FR6)-FM6-FQ6,"")</f>
        <v>49.199999999999996</v>
      </c>
      <c r="GG6" s="40" t="str">
        <f>IF(SUM(FS6:FT6,FV6)-FU6&gt;0,SUM(FS6:FT6,FV6)-FU6,"")</f>
        <v/>
      </c>
      <c r="GH6" s="40">
        <f>IF(SUM(FL6,FP6,FT6)&gt;0,SUM(FL6,FP6,FT6),"")</f>
        <v>12.4</v>
      </c>
      <c r="GI6" s="40">
        <f>IF(SUM(GF6,GG6)&gt;0,SUM(GF6,GG6),"")</f>
        <v>49.199999999999996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18.05</v>
      </c>
      <c r="TL6" s="26">
        <f>IF($CU6="P",CB6,(CB6+AY6)/2)</f>
        <v>5</v>
      </c>
      <c r="TM6" s="26">
        <f>IF($CU6="P",CC6,(CC6+AZ6)/2)</f>
        <v>0.3</v>
      </c>
      <c r="TN6" s="26">
        <f>IF($CU6="P",CD6,(CD6+BA6)/2)</f>
        <v>0.3</v>
      </c>
      <c r="TO6" s="26">
        <f>IF($CU6="P",CE6,(CE6+BB6)/2)</f>
        <v>18.2</v>
      </c>
      <c r="TP6" s="26">
        <f>IF($CU6="P",CF6,(CF6+BC6)/2)</f>
        <v>4.5999999999999996</v>
      </c>
      <c r="TQ6" s="26">
        <f>IF($CU6="P",CG6,(CG6+BD6)/2)</f>
        <v>0.1</v>
      </c>
      <c r="TR6" s="26">
        <f>IF($CU6="P",CH6,(CH6+BE6)/2)</f>
        <v>0</v>
      </c>
      <c r="TS6" s="26">
        <f>IF($CU6="P",CI6,(CI6+BF6)/2)</f>
        <v>18.75</v>
      </c>
      <c r="TT6" s="26">
        <f>IF($CU6="P",CJ6,(CJ6+BG6)/2)</f>
        <v>6</v>
      </c>
      <c r="TU6" s="26">
        <f>IF($CU6="P",CK6,(CK6+BH6)/2)</f>
        <v>0</v>
      </c>
      <c r="TV6" s="26">
        <f>IF($CU6="P",CL6,(CL6+BI6)/2)</f>
        <v>0</v>
      </c>
      <c r="TW6" s="26">
        <f>IF($CU6="P",CM6,(CM6+BJ6)/2)</f>
        <v>9.6</v>
      </c>
      <c r="TX6" s="26">
        <f>IF($CU6="P",CN6,(CN6+BK6)/2)</f>
        <v>3.2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9.4</v>
      </c>
      <c r="UB6" s="26">
        <f>IF($CU6="P",CR6,(CR6+BO6)/2)</f>
        <v>3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9.6</v>
      </c>
      <c r="UG6" s="11">
        <f>IF(SUM(TK6:TL6,TN6:TP6,TR6)-TM6-TQ6&gt;0,SUM(TK6:TL6,TN6:TP6,TR6)-TM6-TQ6,"")</f>
        <v>45.75</v>
      </c>
      <c r="UH6" s="11">
        <f>IF(SUM(TS6:TT6,TV6)-TU6&gt;0,SUM(TS6:TT6,TV6)-TU6,"")</f>
        <v>24.75</v>
      </c>
      <c r="UI6" s="11">
        <f>IF(SUM(TL6,TP6,TT6)&gt;0,SUM(TL6,TP6,TT6),"")</f>
        <v>15.6</v>
      </c>
      <c r="UJ6" s="11">
        <f>IF(SUM(UG6,UH6)&gt;0,SUM(UG6,UH6),"")</f>
        <v>70.5</v>
      </c>
      <c r="UK6" s="11">
        <f>IF(SUM(TX6,UB6)&gt;0,SUM(TX6,UB6),"")</f>
        <v>6.2</v>
      </c>
      <c r="UL6" s="11">
        <f>IF(SUM(TW6:TX6,TZ6:UB6,UD6)-SUM(TY6,UC6)&gt;0,SUM(TW6:TX6,TZ6:UB6,UD6)-SUM(TY6,UC6),"")</f>
        <v>25.200000000000003</v>
      </c>
      <c r="UM6" s="11">
        <f>IF(SUM(UG6,UH6,UL6)&gt;0,SUM(UG6,UH6,UL6),"")</f>
        <v>95.7</v>
      </c>
    </row>
    <row r="7" spans="1:559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89</v>
      </c>
      <c r="C7" s="4" t="s">
        <v>6</v>
      </c>
      <c r="D7" s="4">
        <v>2004</v>
      </c>
      <c r="E7" s="9">
        <f>SUM(J7:R7)+SUM(J7:N7)*0.0000001+SUM(J7)*0.0000000000001</f>
        <v>171.00001218000497</v>
      </c>
      <c r="F7" s="3" t="str">
        <f>IF(OR(AND(AP7&gt;=AW$27,AQ7&gt;=AW$31,AP7&lt;&gt;"",AO7=""),AND(AU7&gt;=AW$27,AV7&gt;=AW$31,AU7&lt;&gt;"",AO7=""),AND(BS7&gt;=BZ$27,BT7&gt;=BZ$31,BS7&lt;&gt;"",BR7=""),AND(BX7&gt;=BZ$27,BY7&gt;=BZ$31,BX7&lt;&gt;"",BR7=""),AND(CV7&gt;=DC$27,CW7&gt;=DC$31,CV7&lt;&gt;"",CU7=""),AND(DA7&gt;=DC$27,DB7&gt;=DC$31,DA7&lt;&gt;""),AND(EA7&gt;=EH$27,EB7&gt;=EH$31,EA7&lt;&gt;""),AND(EF7&gt;=EH$27,EG7&gt;=EH$31,EF7&lt;&gt;""),AND(FC7&gt;=FJ$27,FD7&gt;=FJ$31,FC7&lt;&gt;""),AND(FH7&gt;=FJ$27,FI7&gt;=FJ$31,FH7&lt;&gt;""),AND(GE7&gt;=GL$27,GF7&gt;=GL$31,GE7&lt;&gt;""),AND(GJ7&gt;=GL$27,GK7&gt;=GL$31,GJ7&lt;&gt;""),AND(HG7&gt;=HN$27,HH7&gt;=HN$31,HG7&lt;&gt;""),AND(HL7&gt;=HN$27,HM7&gt;=HN$31,HL7&lt;&gt;""),AND(II7&gt;=IP$27,IJ7&gt;=IP$31,II7&lt;&gt;""),AND(IN7&gt;=IP$27,IO7&gt;=IP$31,IN7&lt;&gt;""),AND(JK7&gt;=JR$27,JL7&gt;=JR$31,JK7&lt;&gt;""),AND(JP7&gt;=JR$27,JQ7&gt;=JR$31,JP7&lt;&gt;""),AND(KM7&gt;=KT$27,KN7&gt;=KT$31,KM7&lt;&gt;""),AND(KR7&gt;=KT$27,KS7&gt;=KT$31,KR7&lt;&gt;""),AND(LO7&gt;=LV$27,LP7&gt;=LV$31,LO7&lt;&gt;""),AND(LT7&gt;=LV$27,LU7&gt;=LV$31,LT7&lt;&gt;""),AND(MQ7&gt;=MX$27,MR7&gt;=MX$31,MQ7&lt;&gt;""),AND(MV7&gt;=MX$27,MW7&gt;=MX$31,MV7&lt;&gt;""),AND(NS7&gt;=NZ$27,NT7&gt;=NZ$31,NS7&lt;&gt;""),AND(NX7&gt;=NZ$27,NY7&gt;=NZ$31,NX7&lt;&gt;""),AND(OU7&gt;=PB$27,OV7&gt;=PB$31,OU7&lt;&gt;""),AND(OZ7&gt;=PB$27,PA7&gt;=PB$31,OZ7&lt;&gt;""),AND(PW7&gt;=QD$27,PX7&gt;=QD$31,PW7&lt;&gt;""),AND(QB7&gt;=QD$27,QC7&gt;=QD$31,QB7&lt;&gt;""),AND(QY7&gt;=RF$27,QZ7&gt;=RF$31,QY7&lt;&gt;""),AND(RD7&gt;=RF$27,RE7&gt;=RF$31,RD7&lt;&gt;""),AND(SA7&gt;=SH$27,SB7&gt;=SH$31,SA7&lt;&gt;""),AND(SF7&gt;=SH$27,SG7&gt;=SH$31,SF7&lt;&gt;""),AND(TC7&gt;=TJ$27,TD7&gt;=TJ$31,TC7&lt;&gt;""),AND(TI7&gt;=TJ$27,TJ7&gt;=TJ$31,TI7&lt;&gt;"")),"P","")</f>
        <v>P</v>
      </c>
      <c r="G7" s="3" t="str">
        <f>IF(OR(AND(AQ7&gt;=AW$31,AQ7&lt;&gt;"",AO7=""),AND(AV7&gt;=AW$31,AV7&lt;&gt;"",AO7=""),AND(BT7&gt;=BZ$31,BT7&lt;&gt;"",BR7=""),AND(BY7&gt;=BZ$31,BY7&lt;&gt;"",BR7=""),AND(CW7&gt;=DC$31,CW7&lt;&gt;"",CU7=""),AND(DB7&gt;=DC$31,DB7&lt;&gt;"",CU7=""),AND(EB7&gt;=EH$31,EB7&lt;&gt;""),AND(EG7&gt;=EH$31,EG7&lt;&gt;""),AND(FD7&gt;=FJ$31,FD7&lt;&gt;""),AND(FI7&gt;=FJ$31,FI7&lt;&gt;""),AND(GF7&gt;=GL$31,GF7&lt;&gt;""),AND(GK7&gt;=GL$31,GK7&lt;&gt;""),AND(HH7&gt;=HN$31,HH7&lt;&gt;""),AND(HM7&gt;=HN$31,HM7&lt;&gt;""),AND(IJ7&gt;=IP$31,IJ7&lt;&gt;""),AND(IO7&gt;=IP$31,IO7&lt;&gt;""),AND(JL7&gt;=JR$31,JL7&lt;&gt;""),AND(JQ7&gt;=JR$31,JQ7&lt;&gt;""),AND(KN7&gt;=KT$31,KN7&lt;&gt;""),AND(KS7&gt;=KT$31,KS7&lt;&gt;""),AND(LP7&gt;=LV$31,LP7&lt;&gt;""),AND(LU7&gt;=LV$31,LU7&lt;&gt;""),AND(MR7&gt;=MX$31,MR7&lt;&gt;""),AND(MW7&gt;=MX$31,MW7&lt;&gt;""),AND(NT7&gt;=NZ$31,NT7&lt;&gt;""),AND(NY7&gt;=NZ$31,NY7&lt;&gt;""),AND(OV7&gt;=PB$31,OV7&lt;&gt;""),AND(PA7&gt;=PB$31,PA7&lt;&gt;""),AND(PX7&gt;=QD$31,PX7&lt;&gt;""),AND(QC7&gt;=QD$31,QC7&lt;&gt;""),AND(QZ7&gt;=RF$31,QZ7&lt;&gt;""),AND(RE7&gt;=RF$31,RE7&lt;&gt;""),AND(SB7&gt;=SH$31,SB7&lt;&gt;""),AND(SG7&gt;=SH$31,SG7&lt;&gt;""),AND(TD7&gt;=TJ$31,TD7&lt;&gt;""),AND(TJ7&gt;=TJ$31,TJ7&lt;&gt;"")),"P","")</f>
        <v>P</v>
      </c>
      <c r="H7" s="36" t="str">
        <f>IF(AND(G7="P",F7=""),"No DD",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,AND(RB7&gt;=RF$30,RC7&gt;=RF$34,RB7&lt;&gt;""),AND(SD7&gt;=SH$30,SE7&gt;=SH$34,SD7&lt;&gt;""),AND(TF7&gt;=TJ$30,TG7&gt;=TJ$34,TF7&lt;&gt;"")),"Merit",IF(OR(AND(AS7&gt;=AW$29,AT7&gt;=AW$33,AS7&lt;&gt;"",AO7=""),AND(BV7&gt;=BZ$29,BW7&gt;=BZ$33,BV7&lt;&gt;"",BR7=""),AND(CY7&gt;=DC$29,CZ7&gt;=DC$33,CY7&lt;&gt;"",CU7=""),AND(ED7&gt;=EH$29,EE7&gt;=EH$33,ED7&lt;&gt;""),AND(FF7&gt;=FJ$29,FG7&gt;=FJ$33,FF7&lt;&gt;""),AND(GH7&gt;=GL$29,GI7&gt;=GL$33,GH7&lt;&gt;""),AND(HJ7&gt;=HN$29,HK7&gt;=HN$33,HJ7&lt;&gt;""),AND(IL7&gt;=IP$29,IM7&gt;=IP$33,IL7&lt;&gt;""),AND(JN7&gt;=JR$29,JO7&gt;=JR$33,JN7&lt;&gt;""),AND(KP7&gt;=KT$29,KQ7&gt;=KT$33,KP7&lt;&gt;""),AND(LR7&gt;=LV$29,LS7&gt;=LV$33,LR7&lt;&gt;""),AND(MT7&gt;=MX$29,MU7&gt;=MX$33,MT7&lt;&gt;""),AND(NV7&gt;=NZ$29,NW7&gt;=NZ$33,NV7&lt;&gt;""),AND(OX7&gt;=PB$29,OY7&gt;=PB$33,OX7&lt;&gt;""),AND(PZ7&gt;=QD$29,QA7&gt;=QD$33,PZ7&lt;&gt;""),AND(RB7&gt;=RF$29,RC7&gt;=RF$33,RB7&lt;&gt;""),AND(SD7&gt;=SH$29,SE7&gt;=SH$33,SD7&lt;&gt;""),AND(TF7&gt;=TJ$29,TG7&gt;=TJ$33,TF7&lt;&gt;"")),"Excellence",IF(I7="P","Worlds Team",IF(F7="P","National Team","")))))</f>
        <v>Excellence</v>
      </c>
      <c r="I7" s="3" t="str">
        <f>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,AND(RB7&gt;=RF$28,RC7&gt;=RF$32,RB7&lt;&gt;""),AND(SD7&gt;=SH$28,SE7&gt;=SH$32,SD7&lt;&gt;""),AND(TF7&gt;=TJ$28,TG7&gt;=TJ$32,TF7&lt;&gt;"")),"P","")</f>
        <v>P</v>
      </c>
      <c r="J7" s="8">
        <f>IF(COUNT(AQ7,BT7,CW7)&gt;0,LARGE((AQ7,BT7,CW7),1),0)</f>
        <v>49.699999999999996</v>
      </c>
      <c r="K7" s="8" t="str">
        <f>IF(J7=0,"",IF(J7=CW7,$CA$1,IF(J7=BT7,$AX$1,IF(J7=AQ7,$U$1,""))))</f>
        <v>2024 Elite Canada</v>
      </c>
      <c r="L7" s="8">
        <f>IF(COUNT(AQ7,BT7,CW7)&gt;1,LARGE((AQ7,BT7,CW7),2),0)</f>
        <v>48</v>
      </c>
      <c r="M7" s="8" t="str">
        <f>IF(K7=0,"",IF(AND(L7=J7,L7=AQ7,K7=BT7),$U$1,IF(AND(L7=J7,L7=AQ7,L7=CW7),$U$1,IF(AND(L7=J7,L7=CW7,L7=BT7),$AX$1,IF(L7=CW7,$CA$1,IF(L7=BT7,$AX$1,IF(L7=AQ7,$U$1,"")))))))</f>
        <v>2024 Nationals</v>
      </c>
      <c r="N7" s="8">
        <f>IF(COUNT(AR7,BU7,CX7)&gt;0,LARGE((AR7,BU7,CX7),1),0)</f>
        <v>24.1</v>
      </c>
      <c r="O7" s="8" t="str">
        <f>IF(N7=0,"",IF(N7=CX7,$CA$1,IF(N7=BU7,$AX$1,IF(N7=AR7,$U$1,""))))</f>
        <v>2024 3rd Domestic Trial</v>
      </c>
      <c r="P7" s="8">
        <f>IF(MAX(AV7,BY7,DB7)&gt;0,MAX(AV7,BY7,DB7),0)</f>
        <v>47.5</v>
      </c>
      <c r="Q7" s="8" t="str">
        <f>IF(P7=0,"",IF(P7=DB7,$CA$1,IF(P7=BY7,$AX$1,IF(P7=AV7,$U$1,""))))</f>
        <v>2024 Elite Canada</v>
      </c>
      <c r="R7" s="8">
        <f>IF(MAX(DD7:DF7)&gt;0,MAX(DD7:DF7),"")</f>
        <v>1.7000000000000028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>IF(SUM(V7,Z7)&gt;0,SUM(V7,Z7),"")</f>
        <v>13.2</v>
      </c>
      <c r="AQ7" s="40">
        <f>IF(SUM(U7:V7,X7:Z7,AB7)-W7-AA7&gt;0,SUM(U7:V7,X7:Z7,AB7)-W7-AA7,"")</f>
        <v>49.699999999999996</v>
      </c>
      <c r="AR7" s="40">
        <f>IF(SUM(AC7:AD7,AF7)-AE7&gt;0,SUM(AC7:AD7,AF7)-AE7,"")</f>
        <v>23.799999999999997</v>
      </c>
      <c r="AS7" s="40">
        <f>IF(SUM(V7,Z7,AD7)&gt;0,SUM(V7,Z7,AD7),"")</f>
        <v>18.799999999999997</v>
      </c>
      <c r="AT7" s="40">
        <f>IF(SUM(AQ7,AR7)&gt;0,SUM(AQ7,AR7),"")</f>
        <v>73.5</v>
      </c>
      <c r="AU7" s="40">
        <f>IF(SUM(AH7,AL7)&gt;0,SUM(AH7,AL7),"")</f>
        <v>11.6</v>
      </c>
      <c r="AV7" s="40">
        <f>IF(SUM(AG7:AH7,AJ7:AL7,AN7)-SUM(AI7,AM7)&gt;0,SUM(AG7:AH7,AJ7:AL7,AN7)-SUM(AI7,AM7),"")</f>
        <v>47.5</v>
      </c>
      <c r="AW7" s="40">
        <f>IF(SUM(AQ7,AR7,AV7)&gt;0,SUM(AQ7,AR7,AV7),"")</f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>IF(SUM(AY7,BC7)&gt;0,SUM(AY7,BC7),"")</f>
        <v>12.8</v>
      </c>
      <c r="BT7" s="11">
        <f>IF(SUM(AX7:AY7,BA7:BC7,BE7)-AZ7-BD7&gt;0,SUM(AX7:AY7,BA7:BC7,BE7)-AZ7-BD7,"")</f>
        <v>48</v>
      </c>
      <c r="BU7" s="11">
        <f>IF(SUM(BF7:BG7,BI7)-BH7&gt;0,SUM(BF7:BG7,BI7)-BH7,"")</f>
        <v>23.8</v>
      </c>
      <c r="BV7" s="11">
        <f>IF(SUM(AY7,BC7,BG7)&gt;0,SUM(AY7,BC7,BG7),"")</f>
        <v>18.399999999999999</v>
      </c>
      <c r="BW7" s="11">
        <f>IF(SUM(BT7,BU7)&gt;0,SUM(BT7,BU7),"")</f>
        <v>71.8</v>
      </c>
      <c r="BX7" s="11">
        <f>IF(SUM(BK7,BO7)&gt;0,SUM(BK7,BO7),"")</f>
        <v>8</v>
      </c>
      <c r="BY7" s="11">
        <f>IF(SUM(BJ7:BK7,BM7:BO7,BQ7)-SUM(BL7,BP7)&gt;0,SUM(BJ7:BK7,BM7:BO7,BQ7)-SUM(BL7,BP7),"")</f>
        <v>44.7</v>
      </c>
      <c r="BZ7" s="11">
        <f>IF(SUM(BT7,BU7,BY7)&gt;0,SUM(BT7,BU7,BY7),"")</f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6.8</v>
      </c>
      <c r="CW7" s="40">
        <f>IF(SUM(CA7:CB7,CD7:CF7,CH7)-CC7-CG7&gt;0,SUM(CA7:CB7,CD7:CF7,CH7)-CC7-CG7,"")</f>
        <v>25.5</v>
      </c>
      <c r="CX7" s="40">
        <f>IF(SUM(CI7:CJ7,CL7)-CK7&gt;0,SUM(CI7:CJ7,CL7)-CK7,"")</f>
        <v>24.1</v>
      </c>
      <c r="CY7" s="40">
        <f>IF(SUM(CB7,CF7,CJ7)&gt;0,SUM(CB7,CF7,CJ7),"")</f>
        <v>12.399999999999999</v>
      </c>
      <c r="CZ7" s="40">
        <f>IF(SUM(CW7,CX7)&gt;0,SUM(CW7,CX7),"")</f>
        <v>49.6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49.6</v>
      </c>
      <c r="DD7" s="51">
        <f>IF(MAX(EB7,FD7,GF7,HH7,IJ7,JL7,KN7,LP7,MR7,NT7,OV7,PX7,QZ7,SB7,TD7)-IF(L7="",0,L7)&gt;0.001,MAX(EB7,FD7,GF7,HH7,IJ7,JL7,KN7,LP7,MR7,NT7,OV7,PX7,QZ7,SB7,TD7)-IF(L7="",0,L7),"")</f>
        <v>1.7000000000000028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13.2</v>
      </c>
      <c r="GF7" s="40">
        <f>IF(SUM(FK7:FL7,FN7:FP7,FR7)-FM7-FQ7&gt;0,SUM(FK7:FL7,FN7:FP7,FR7)-FM7-FQ7,"")</f>
        <v>49.7</v>
      </c>
      <c r="GG7" s="40" t="str">
        <f>IF(SUM(FS7:FT7,FV7)-FU7&gt;0,SUM(FS7:FT7,FV7)-FU7,"")</f>
        <v/>
      </c>
      <c r="GH7" s="40">
        <f>IF(SUM(FL7,FP7,FT7)&gt;0,SUM(FL7,FP7,FT7),"")</f>
        <v>13.2</v>
      </c>
      <c r="GI7" s="40">
        <f>IF(SUM(GF7,GG7)&gt;0,SUM(GF7,GG7),"")</f>
        <v>49.7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17.7</v>
      </c>
      <c r="TL7" s="26">
        <f>IF($CU7="P",CB7,(CB7+AY7)/2)</f>
        <v>6.8</v>
      </c>
      <c r="TM7" s="26">
        <f>IF($CU7="P",CC7,(CC7+AZ7)/2)</f>
        <v>0.4</v>
      </c>
      <c r="TN7" s="26">
        <f>IF($CU7="P",CD7,(CD7+BA7)/2)</f>
        <v>0.3</v>
      </c>
      <c r="TO7" s="26">
        <f>IF($CU7="P",CE7,(CE7+BB7)/2)</f>
        <v>9.3000000000000007</v>
      </c>
      <c r="TP7" s="26">
        <f>IF($CU7="P",CF7,(CF7+BC7)/2)</f>
        <v>3</v>
      </c>
      <c r="TQ7" s="26">
        <f>IF($CU7="P",CG7,(CG7+BD7)/2)</f>
        <v>0.1</v>
      </c>
      <c r="TR7" s="26">
        <f>IF($CU7="P",CH7,(CH7+BE7)/2)</f>
        <v>0.15</v>
      </c>
      <c r="TS7" s="26">
        <f>IF($CU7="P",CI7,(CI7+BF7)/2)</f>
        <v>18.75</v>
      </c>
      <c r="TT7" s="26">
        <f>IF($CU7="P",CJ7,(CJ7+BG7)/2)</f>
        <v>5.6</v>
      </c>
      <c r="TU7" s="26">
        <f>IF($CU7="P",CK7,(CK7+BH7)/2)</f>
        <v>0.4</v>
      </c>
      <c r="TV7" s="26">
        <f>IF($CU7="P",CL7,(CL7+BI7)/2)</f>
        <v>0</v>
      </c>
      <c r="TW7" s="26">
        <f>IF($CU7="P",CM7,(CM7+BJ7)/2)</f>
        <v>8.8000000000000007</v>
      </c>
      <c r="TX7" s="26">
        <f>IF($CU7="P",CN7,(CN7+BK7)/2)</f>
        <v>1.2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9.5500000000000007</v>
      </c>
      <c r="UB7" s="26">
        <f>IF($CU7="P",CR7,(CR7+BO7)/2)</f>
        <v>2.8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9.8000000000000007</v>
      </c>
      <c r="UG7" s="11">
        <f>IF(SUM(TK7:TL7,TN7:TP7,TR7)-TM7-TQ7&gt;0,SUM(TK7:TL7,TN7:TP7,TR7)-TM7-TQ7,"")</f>
        <v>36.75</v>
      </c>
      <c r="UH7" s="11">
        <f>IF(SUM(TS7:TT7,TV7)-TU7&gt;0,SUM(TS7:TT7,TV7)-TU7,"")</f>
        <v>23.950000000000003</v>
      </c>
      <c r="UI7" s="11">
        <f>IF(SUM(TL7,TP7,TT7)&gt;0,SUM(TL7,TP7,TT7),"")</f>
        <v>15.4</v>
      </c>
      <c r="UJ7" s="11">
        <f>IF(SUM(UG7,UH7)&gt;0,SUM(UG7,UH7),"")</f>
        <v>60.7</v>
      </c>
      <c r="UK7" s="11">
        <f>IF(SUM(TX7,UB7)&gt;0,SUM(TX7,UB7),"")</f>
        <v>4</v>
      </c>
      <c r="UL7" s="11">
        <f>IF(SUM(TW7:TX7,TZ7:UB7,UD7)-SUM(TY7,UC7)&gt;0,SUM(TW7:TX7,TZ7:UB7,UD7)-SUM(TY7,UC7),"")</f>
        <v>22.35</v>
      </c>
      <c r="UM7" s="11">
        <f>IF(SUM(UG7,UH7,UL7)&gt;0,SUM(UG7,UH7,UL7),"")</f>
        <v>83.050000000000011</v>
      </c>
    </row>
    <row r="8" spans="1:559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133</v>
      </c>
      <c r="C8" s="4" t="s">
        <v>5</v>
      </c>
      <c r="D8" s="4">
        <v>2001</v>
      </c>
      <c r="E8" s="9">
        <f>SUM(J8:R8)+SUM(J8:N8)*0.0000001+SUM(J8)*0.0000000000001</f>
        <v>170.20001221000487</v>
      </c>
      <c r="F8" s="3" t="str">
        <f>IF(OR(AND(AP8&gt;=AW$27,AQ8&gt;=AW$31,AP8&lt;&gt;"",AO8=""),AND(AU8&gt;=AW$27,AV8&gt;=AW$31,AU8&lt;&gt;"",AO8=""),AND(BS8&gt;=BZ$27,BT8&gt;=BZ$31,BS8&lt;&gt;"",BR8=""),AND(BX8&gt;=BZ$27,BY8&gt;=BZ$31,BX8&lt;&gt;"",BR8=""),AND(CV8&gt;=DC$27,CW8&gt;=DC$31,CV8&lt;&gt;"",CU8=""),AND(DA8&gt;=DC$27,DB8&gt;=DC$31,DA8&lt;&gt;""),AND(EA8&gt;=EH$27,EB8&gt;=EH$31,EA8&lt;&gt;""),AND(EF8&gt;=EH$27,EG8&gt;=EH$31,EF8&lt;&gt;""),AND(FC8&gt;=FJ$27,FD8&gt;=FJ$31,FC8&lt;&gt;""),AND(FH8&gt;=FJ$27,FI8&gt;=FJ$31,FH8&lt;&gt;""),AND(GE8&gt;=GL$27,GF8&gt;=GL$31,GE8&lt;&gt;""),AND(GJ8&gt;=GL$27,GK8&gt;=GL$31,GJ8&lt;&gt;""),AND(HG8&gt;=HN$27,HH8&gt;=HN$31,HG8&lt;&gt;""),AND(HL8&gt;=HN$27,HM8&gt;=HN$31,HL8&lt;&gt;""),AND(II8&gt;=IP$27,IJ8&gt;=IP$31,II8&lt;&gt;""),AND(IN8&gt;=IP$27,IO8&gt;=IP$31,IN8&lt;&gt;""),AND(JK8&gt;=JR$27,JL8&gt;=JR$31,JK8&lt;&gt;""),AND(JP8&gt;=JR$27,JQ8&gt;=JR$31,JP8&lt;&gt;""),AND(KM8&gt;=KT$27,KN8&gt;=KT$31,KM8&lt;&gt;""),AND(KR8&gt;=KT$27,KS8&gt;=KT$31,KR8&lt;&gt;""),AND(LO8&gt;=LV$27,LP8&gt;=LV$31,LO8&lt;&gt;""),AND(LT8&gt;=LV$27,LU8&gt;=LV$31,LT8&lt;&gt;""),AND(MQ8&gt;=MX$27,MR8&gt;=MX$31,MQ8&lt;&gt;""),AND(MV8&gt;=MX$27,MW8&gt;=MX$31,MV8&lt;&gt;""),AND(NS8&gt;=NZ$27,NT8&gt;=NZ$31,NS8&lt;&gt;""),AND(NX8&gt;=NZ$27,NY8&gt;=NZ$31,NX8&lt;&gt;""),AND(OU8&gt;=PB$27,OV8&gt;=PB$31,OU8&lt;&gt;""),AND(OZ8&gt;=PB$27,PA8&gt;=PB$31,OZ8&lt;&gt;""),AND(PW8&gt;=QD$27,PX8&gt;=QD$31,PW8&lt;&gt;""),AND(QB8&gt;=QD$27,QC8&gt;=QD$31,QB8&lt;&gt;""),AND(QY8&gt;=RF$27,QZ8&gt;=RF$31,QY8&lt;&gt;""),AND(RD8&gt;=RF$27,RE8&gt;=RF$31,RD8&lt;&gt;""),AND(SA8&gt;=SH$27,SB8&gt;=SH$31,SA8&lt;&gt;""),AND(SF8&gt;=SH$27,SG8&gt;=SH$31,SF8&lt;&gt;""),AND(TC8&gt;=TJ$27,TD8&gt;=TJ$31,TC8&lt;&gt;""),AND(TI8&gt;=TJ$27,TJ8&gt;=TJ$31,TI8&lt;&gt;"")),"P","")</f>
        <v>P</v>
      </c>
      <c r="G8" s="3" t="str">
        <f>IF(OR(AND(AQ8&gt;=AW$31,AQ8&lt;&gt;"",AO8=""),AND(AV8&gt;=AW$31,AV8&lt;&gt;"",AO8=""),AND(BT8&gt;=BZ$31,BT8&lt;&gt;"",BR8=""),AND(BY8&gt;=BZ$31,BY8&lt;&gt;"",BR8=""),AND(CW8&gt;=DC$31,CW8&lt;&gt;"",CU8=""),AND(DB8&gt;=DC$31,DB8&lt;&gt;"",CU8=""),AND(EB8&gt;=EH$31,EB8&lt;&gt;""),AND(EG8&gt;=EH$31,EG8&lt;&gt;""),AND(FD8&gt;=FJ$31,FD8&lt;&gt;""),AND(FI8&gt;=FJ$31,FI8&lt;&gt;""),AND(GF8&gt;=GL$31,GF8&lt;&gt;""),AND(GK8&gt;=GL$31,GK8&lt;&gt;""),AND(HH8&gt;=HN$31,HH8&lt;&gt;""),AND(HM8&gt;=HN$31,HM8&lt;&gt;""),AND(IJ8&gt;=IP$31,IJ8&lt;&gt;""),AND(IO8&gt;=IP$31,IO8&lt;&gt;""),AND(JL8&gt;=JR$31,JL8&lt;&gt;""),AND(JQ8&gt;=JR$31,JQ8&lt;&gt;""),AND(KN8&gt;=KT$31,KN8&lt;&gt;""),AND(KS8&gt;=KT$31,KS8&lt;&gt;""),AND(LP8&gt;=LV$31,LP8&lt;&gt;""),AND(LU8&gt;=LV$31,LU8&lt;&gt;""),AND(MR8&gt;=MX$31,MR8&lt;&gt;""),AND(MW8&gt;=MX$31,MW8&lt;&gt;""),AND(NT8&gt;=NZ$31,NT8&lt;&gt;""),AND(NY8&gt;=NZ$31,NY8&lt;&gt;""),AND(OV8&gt;=PB$31,OV8&lt;&gt;""),AND(PA8&gt;=PB$31,PA8&lt;&gt;""),AND(PX8&gt;=QD$31,PX8&lt;&gt;""),AND(QC8&gt;=QD$31,QC8&lt;&gt;""),AND(QZ8&gt;=RF$31,QZ8&lt;&gt;""),AND(RE8&gt;=RF$31,RE8&lt;&gt;""),AND(SB8&gt;=SH$31,SB8&lt;&gt;""),AND(SG8&gt;=SH$31,SG8&lt;&gt;""),AND(TD8&gt;=TJ$31,TD8&lt;&gt;""),AND(TJ8&gt;=TJ$31,TJ8&lt;&gt;"")),"P","")</f>
        <v>P</v>
      </c>
      <c r="H8" s="36" t="str">
        <f>IF(AND(G8="P",F8=""),"No DD",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,AND(RB8&gt;=RF$30,RC8&gt;=RF$34,RB8&lt;&gt;""),AND(SD8&gt;=SH$30,SE8&gt;=SH$34,SD8&lt;&gt;""),AND(TF8&gt;=TJ$30,TG8&gt;=TJ$34,TF8&lt;&gt;"")),"Merit",IF(OR(AND(AS8&gt;=AW$29,AT8&gt;=AW$33,AS8&lt;&gt;"",AO8=""),AND(BV8&gt;=BZ$29,BW8&gt;=BZ$33,BV8&lt;&gt;"",BR8=""),AND(CY8&gt;=DC$29,CZ8&gt;=DC$33,CY8&lt;&gt;"",CU8=""),AND(ED8&gt;=EH$29,EE8&gt;=EH$33,ED8&lt;&gt;""),AND(FF8&gt;=FJ$29,FG8&gt;=FJ$33,FF8&lt;&gt;""),AND(GH8&gt;=GL$29,GI8&gt;=GL$33,GH8&lt;&gt;""),AND(HJ8&gt;=HN$29,HK8&gt;=HN$33,HJ8&lt;&gt;""),AND(IL8&gt;=IP$29,IM8&gt;=IP$33,IL8&lt;&gt;""),AND(JN8&gt;=JR$29,JO8&gt;=JR$33,JN8&lt;&gt;""),AND(KP8&gt;=KT$29,KQ8&gt;=KT$33,KP8&lt;&gt;""),AND(LR8&gt;=LV$29,LS8&gt;=LV$33,LR8&lt;&gt;""),AND(MT8&gt;=MX$29,MU8&gt;=MX$33,MT8&lt;&gt;""),AND(NV8&gt;=NZ$29,NW8&gt;=NZ$33,NV8&lt;&gt;""),AND(OX8&gt;=PB$29,OY8&gt;=PB$33,OX8&lt;&gt;""),AND(PZ8&gt;=QD$29,QA8&gt;=QD$33,PZ8&lt;&gt;""),AND(RB8&gt;=RF$29,RC8&gt;=RF$33,RB8&lt;&gt;""),AND(SD8&gt;=SH$29,SE8&gt;=SH$33,SD8&lt;&gt;""),AND(TF8&gt;=TJ$29,TG8&gt;=TJ$33,TF8&lt;&gt;"")),"Excellence",IF(I8="P","Worlds Team",IF(F8="P","National Team","")))))</f>
        <v>National Team</v>
      </c>
      <c r="I8" s="3" t="str">
        <f>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,AND(RB8&gt;=RF$28,RC8&gt;=RF$32,RB8&lt;&gt;""),AND(SD8&gt;=SH$28,SE8&gt;=SH$32,SD8&lt;&gt;""),AND(TF8&gt;=TJ$28,TG8&gt;=TJ$32,TF8&lt;&gt;"")),"P","")</f>
        <v/>
      </c>
      <c r="J8" s="8">
        <f>IF(COUNT(AQ8,BT8,CW8)&gt;0,LARGE((AQ8,BT8,CW8),1),0)</f>
        <v>48.9</v>
      </c>
      <c r="K8" s="8" t="str">
        <f>IF(J8=0,"",IF(J8=CW8,$CA$1,IF(J8=BT8,$AX$1,IF(J8=AQ8,$U$1,""))))</f>
        <v>2024 Nationals</v>
      </c>
      <c r="L8" s="8">
        <f>IF(COUNT(AQ8,BT8,CW8)&gt;1,LARGE((AQ8,BT8,CW8),2),0)</f>
        <v>48.699999999999996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24.5</v>
      </c>
      <c r="O8" s="8" t="str">
        <f>IF(N8=0,"",IF(N8=CX8,$CA$1,IF(N8=BU8,$AX$1,IF(N8=AR8,$U$1,""))))</f>
        <v>2024 3rd Domestic Trial</v>
      </c>
      <c r="P8" s="8">
        <f>IF(MAX(AV8,BY8,DB8)&gt;0,MAX(AV8,BY8,DB8),0)</f>
        <v>48.099999999999994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>IF(SUM(V8,Z8)&gt;0,SUM(V8,Z8),"")</f>
        <v>11.600000000000001</v>
      </c>
      <c r="AQ8" s="40">
        <f>IF(SUM(U8:V8,X8:Z8,AB8)-W8-AA8&gt;0,SUM(U8:V8,X8:Z8,AB8)-W8-AA8,"")</f>
        <v>48.699999999999996</v>
      </c>
      <c r="AR8" s="40">
        <f>IF(SUM(AC8:AD8,AF8)-AE8&gt;0,SUM(AC8:AD8,AF8)-AE8,"")</f>
        <v>21.1</v>
      </c>
      <c r="AS8" s="40">
        <f>IF(SUM(V8,Z8,AD8)&gt;0,SUM(V8,Z8,AD8),"")</f>
        <v>14.700000000000001</v>
      </c>
      <c r="AT8" s="40">
        <f>IF(SUM(AQ8,AR8)&gt;0,SUM(AQ8,AR8),"")</f>
        <v>69.8</v>
      </c>
      <c r="AU8" s="40">
        <f>IF(SUM(AH8,AL8)&gt;0,SUM(AH8,AL8),"")</f>
        <v>11.600000000000001</v>
      </c>
      <c r="AV8" s="40">
        <f>IF(SUM(AG8:AH8,AJ8:AL8,AN8)-SUM(AI8,AM8)&gt;0,SUM(AG8:AH8,AJ8:AL8,AN8)-SUM(AI8,AM8),"")</f>
        <v>48.099999999999994</v>
      </c>
      <c r="AW8" s="40">
        <f>IF(SUM(AQ8,AR8,AV8)&gt;0,SUM(AQ8,AR8,AV8),"")</f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48.9</v>
      </c>
      <c r="BU8" s="11">
        <f>IF(SUM(BF8:BG8,BI8)-BH8&gt;0,SUM(BF8:BG8,BI8)-BH8,"")</f>
        <v>19.599999999999998</v>
      </c>
      <c r="BV8" s="11">
        <f>IF(SUM(AY8,BC8,BG8)&gt;0,SUM(AY8,BC8,BG8),"")</f>
        <v>14</v>
      </c>
      <c r="BW8" s="11">
        <f>IF(SUM(BT8,BU8)&gt;0,SUM(BT8,BU8),"")</f>
        <v>68.5</v>
      </c>
      <c r="BX8" s="11">
        <f>IF(SUM(BK8,BO8)&gt;0,SUM(BK8,BO8),"")</f>
        <v>10.8</v>
      </c>
      <c r="BY8" s="11">
        <f>IF(SUM(BJ8:BK8,BM8:BO8,BQ8)-SUM(BL8,BP8)&gt;0,SUM(BJ8:BK8,BM8:BO8,BQ8)-SUM(BL8,BP8),"")</f>
        <v>47.1</v>
      </c>
      <c r="BZ8" s="11">
        <f>IF(SUM(BT8,BU8,BY8)&gt;0,SUM(BT8,BU8,BY8),"")</f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>IF(SUM(CB8,CF8)&gt;0,SUM(CB8,CF8),"")</f>
        <v>7.5</v>
      </c>
      <c r="CW8" s="40">
        <f>IF(SUM(CA8:CB8,CD8:CF8,CH8)-CC8-CG8&gt;0,SUM(CA8:CB8,CD8:CF8,CH8)-CC8-CG8,"")</f>
        <v>43.4</v>
      </c>
      <c r="CX8" s="40">
        <f>IF(SUM(CI8:CJ8,CL8)-CK8&gt;0,SUM(CI8:CJ8,CL8)-CK8,"")</f>
        <v>24.5</v>
      </c>
      <c r="CY8" s="40">
        <f>IF(SUM(CB8,CF8,CJ8)&gt;0,SUM(CB8,CF8,CJ8),"")</f>
        <v>13.1</v>
      </c>
      <c r="CZ8" s="40">
        <f>IF(SUM(CW8,CX8)&gt;0,SUM(CW8,CX8),"")</f>
        <v>67.900000000000006</v>
      </c>
      <c r="DA8" s="40">
        <f>IF(SUM(CN8,CR8)&gt;0,SUM(CN8,CR8),"")</f>
        <v>10.399999999999999</v>
      </c>
      <c r="DB8" s="40">
        <f>IF(SUM(CM8:CN8,CP8:CR8,CT8)-SUM(CO8,CS8)&gt;0,SUM(CM8:CN8,CP8:CR8,CT8)-SUM(CO8,CS8),"")</f>
        <v>47.1</v>
      </c>
      <c r="DC8" s="40">
        <f>IF(SUM(CW8,CX8,DB8)&gt;0,SUM(CW8,CX8,DB8),"")</f>
        <v>115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>
        <f>IF(SUM(DT8,DX8)&gt;0,SUM(DT8,DX8),"")</f>
        <v>11.6</v>
      </c>
      <c r="EG8" s="40">
        <f>IF(SUM(DS8:DT8,DV8:DX8,DZ8)-SUM(DU8,DY8)&gt;0,SUM(DS8:DT8,DV8:DX8,DZ8)-SUM(DU8,DY8),"")</f>
        <v>47.900000000000006</v>
      </c>
      <c r="EH8" s="40">
        <f>IF(SUM(EB8,EC8,EG8)&gt;0,SUM(EB8,EC8,EG8),"")</f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18.649999999999999</v>
      </c>
      <c r="TL8" s="26">
        <f>IF($CU8="P",CB8,(CB8+AY8)/2)</f>
        <v>5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18.55</v>
      </c>
      <c r="TP8" s="26">
        <f>IF($CU8="P",CF8,(CF8+BC8)/2)</f>
        <v>4.55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18.049999999999997</v>
      </c>
      <c r="TT8" s="26">
        <f>IF($CU8="P",CJ8,(CJ8+BG8)/2)</f>
        <v>4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18.600000000000001</v>
      </c>
      <c r="TX8" s="26">
        <f>IF($CU8="P",CN8,(CN8+BK8)/2)</f>
        <v>5.1999999999999993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18.399999999999999</v>
      </c>
      <c r="UB8" s="26">
        <f>IF($CU8="P",CR8,(CR8+BO8)/2)</f>
        <v>5.4</v>
      </c>
      <c r="UC8" s="26">
        <f>IF($CU8="P",CS8,(CS8+BP8)/2)</f>
        <v>0.5</v>
      </c>
      <c r="UD8" s="26">
        <f>IF($CU8="P",CT8,(CT8+BQ8)/2)</f>
        <v>0</v>
      </c>
      <c r="UE8" s="28" t="s">
        <v>53</v>
      </c>
      <c r="UF8" s="11">
        <f>IF(SUM(TL8,TP8)&gt;0,SUM(TL8,TP8),"")</f>
        <v>9.5500000000000007</v>
      </c>
      <c r="UG8" s="11">
        <f>IF(SUM(TK8:TL8,TN8:TP8,TR8)-TM8-TQ8&gt;0,SUM(TK8:TL8,TN8:TP8,TR8)-TM8-TQ8,"")</f>
        <v>46.15</v>
      </c>
      <c r="UH8" s="11">
        <f>IF(SUM(TS8:TT8,TV8)-TU8&gt;0,SUM(TS8:TT8,TV8)-TU8,"")</f>
        <v>22.049999999999997</v>
      </c>
      <c r="UI8" s="11">
        <f>IF(SUM(TL8,TP8,TT8)&gt;0,SUM(TL8,TP8,TT8),"")</f>
        <v>13.55</v>
      </c>
      <c r="UJ8" s="11">
        <f>IF(SUM(UG8,UH8)&gt;0,SUM(UG8,UH8),"")</f>
        <v>68.199999999999989</v>
      </c>
      <c r="UK8" s="11">
        <f>IF(SUM(TX8,UB8)&gt;0,SUM(TX8,UB8),"")</f>
        <v>10.6</v>
      </c>
      <c r="UL8" s="11">
        <f>IF(SUM(TW8:TX8,TZ8:UB8,UD8)-SUM(TY8,UC8)&gt;0,SUM(TW8:TX8,TZ8:UB8,UD8)-SUM(TY8,UC8),"")</f>
        <v>47.1</v>
      </c>
      <c r="UM8" s="11">
        <f>IF(SUM(UG8,UH8,UL8)&gt;0,SUM(UG8,UH8,UL8),"")</f>
        <v>115.29999999999998</v>
      </c>
    </row>
    <row r="9" spans="1:559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80</v>
      </c>
      <c r="C9" s="4" t="s">
        <v>5</v>
      </c>
      <c r="D9" s="4">
        <v>2003</v>
      </c>
      <c r="E9" s="9">
        <f>SUM(J9:R9)+SUM(J9:N9)*0.0000001+SUM(J9)*0.0000000000001</f>
        <v>169.40001199000483</v>
      </c>
      <c r="F9" s="3" t="str">
        <f>IF(OR(AND(AP9&gt;=AW$27,AQ9&gt;=AW$31,AP9&lt;&gt;"",AO9=""),AND(AU9&gt;=AW$27,AV9&gt;=AW$31,AU9&lt;&gt;"",AO9=""),AND(BS9&gt;=BZ$27,BT9&gt;=BZ$31,BS9&lt;&gt;"",BR9=""),AND(BX9&gt;=BZ$27,BY9&gt;=BZ$31,BX9&lt;&gt;"",BR9=""),AND(CV9&gt;=DC$27,CW9&gt;=DC$31,CV9&lt;&gt;"",CU9=""),AND(DA9&gt;=DC$27,DB9&gt;=DC$31,DA9&lt;&gt;""),AND(EA9&gt;=EH$27,EB9&gt;=EH$31,EA9&lt;&gt;""),AND(EF9&gt;=EH$27,EG9&gt;=EH$31,EF9&lt;&gt;""),AND(FC9&gt;=FJ$27,FD9&gt;=FJ$31,FC9&lt;&gt;""),AND(FH9&gt;=FJ$27,FI9&gt;=FJ$31,FH9&lt;&gt;""),AND(GE9&gt;=GL$27,GF9&gt;=GL$31,GE9&lt;&gt;""),AND(GJ9&gt;=GL$27,GK9&gt;=GL$31,GJ9&lt;&gt;""),AND(HG9&gt;=HN$27,HH9&gt;=HN$31,HG9&lt;&gt;""),AND(HL9&gt;=HN$27,HM9&gt;=HN$31,HL9&lt;&gt;""),AND(II9&gt;=IP$27,IJ9&gt;=IP$31,II9&lt;&gt;""),AND(IN9&gt;=IP$27,IO9&gt;=IP$31,IN9&lt;&gt;""),AND(JK9&gt;=JR$27,JL9&gt;=JR$31,JK9&lt;&gt;""),AND(JP9&gt;=JR$27,JQ9&gt;=JR$31,JP9&lt;&gt;""),AND(KM9&gt;=KT$27,KN9&gt;=KT$31,KM9&lt;&gt;""),AND(KR9&gt;=KT$27,KS9&gt;=KT$31,KR9&lt;&gt;""),AND(LO9&gt;=LV$27,LP9&gt;=LV$31,LO9&lt;&gt;""),AND(LT9&gt;=LV$27,LU9&gt;=LV$31,LT9&lt;&gt;""),AND(MQ9&gt;=MX$27,MR9&gt;=MX$31,MQ9&lt;&gt;""),AND(MV9&gt;=MX$27,MW9&gt;=MX$31,MV9&lt;&gt;""),AND(NS9&gt;=NZ$27,NT9&gt;=NZ$31,NS9&lt;&gt;""),AND(NX9&gt;=NZ$27,NY9&gt;=NZ$31,NX9&lt;&gt;""),AND(OU9&gt;=PB$27,OV9&gt;=PB$31,OU9&lt;&gt;""),AND(OZ9&gt;=PB$27,PA9&gt;=PB$31,OZ9&lt;&gt;""),AND(PW9&gt;=QD$27,PX9&gt;=QD$31,PW9&lt;&gt;""),AND(QB9&gt;=QD$27,QC9&gt;=QD$31,QB9&lt;&gt;""),AND(QY9&gt;=RF$27,QZ9&gt;=RF$31,QY9&lt;&gt;""),AND(RD9&gt;=RF$27,RE9&gt;=RF$31,RD9&lt;&gt;""),AND(SA9&gt;=SH$27,SB9&gt;=SH$31,SA9&lt;&gt;""),AND(SF9&gt;=SH$27,SG9&gt;=SH$31,SF9&lt;&gt;""),AND(TC9&gt;=TJ$27,TD9&gt;=TJ$31,TC9&lt;&gt;""),AND(TI9&gt;=TJ$27,TJ9&gt;=TJ$31,TI9&lt;&gt;"")),"P","")</f>
        <v>P</v>
      </c>
      <c r="G9" s="3" t="str">
        <f>IF(OR(AND(AQ9&gt;=AW$31,AQ9&lt;&gt;"",AO9=""),AND(AV9&gt;=AW$31,AV9&lt;&gt;"",AO9=""),AND(BT9&gt;=BZ$31,BT9&lt;&gt;"",BR9=""),AND(BY9&gt;=BZ$31,BY9&lt;&gt;"",BR9=""),AND(CW9&gt;=DC$31,CW9&lt;&gt;"",CU9=""),AND(DB9&gt;=DC$31,DB9&lt;&gt;"",CU9=""),AND(EB9&gt;=EH$31,EB9&lt;&gt;""),AND(EG9&gt;=EH$31,EG9&lt;&gt;""),AND(FD9&gt;=FJ$31,FD9&lt;&gt;""),AND(FI9&gt;=FJ$31,FI9&lt;&gt;""),AND(GF9&gt;=GL$31,GF9&lt;&gt;""),AND(GK9&gt;=GL$31,GK9&lt;&gt;""),AND(HH9&gt;=HN$31,HH9&lt;&gt;""),AND(HM9&gt;=HN$31,HM9&lt;&gt;""),AND(IJ9&gt;=IP$31,IJ9&lt;&gt;""),AND(IO9&gt;=IP$31,IO9&lt;&gt;""),AND(JL9&gt;=JR$31,JL9&lt;&gt;""),AND(JQ9&gt;=JR$31,JQ9&lt;&gt;""),AND(KN9&gt;=KT$31,KN9&lt;&gt;""),AND(KS9&gt;=KT$31,KS9&lt;&gt;""),AND(LP9&gt;=LV$31,LP9&lt;&gt;""),AND(LU9&gt;=LV$31,LU9&lt;&gt;""),AND(MR9&gt;=MX$31,MR9&lt;&gt;""),AND(MW9&gt;=MX$31,MW9&lt;&gt;""),AND(NT9&gt;=NZ$31,NT9&lt;&gt;""),AND(NY9&gt;=NZ$31,NY9&lt;&gt;""),AND(OV9&gt;=PB$31,OV9&lt;&gt;""),AND(PA9&gt;=PB$31,PA9&lt;&gt;""),AND(PX9&gt;=QD$31,PX9&lt;&gt;""),AND(QC9&gt;=QD$31,QC9&lt;&gt;""),AND(QZ9&gt;=RF$31,QZ9&lt;&gt;""),AND(RE9&gt;=RF$31,RE9&lt;&gt;""),AND(SB9&gt;=SH$31,SB9&lt;&gt;""),AND(SG9&gt;=SH$31,SG9&lt;&gt;""),AND(TD9&gt;=TJ$31,TD9&lt;&gt;""),AND(TJ9&gt;=TJ$31,TJ9&lt;&gt;"")),"P","")</f>
        <v>P</v>
      </c>
      <c r="H9" s="36" t="str">
        <f>IF(AND(G9="P",F9=""),"No DD",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,AND(RB9&gt;=RF$30,RC9&gt;=RF$34,RB9&lt;&gt;""),AND(SD9&gt;=SH$30,SE9&gt;=SH$34,SD9&lt;&gt;""),AND(TF9&gt;=TJ$30,TG9&gt;=TJ$34,TF9&lt;&gt;"")),"Merit",IF(OR(AND(AS9&gt;=AW$29,AT9&gt;=AW$33,AS9&lt;&gt;"",AO9=""),AND(BV9&gt;=BZ$29,BW9&gt;=BZ$33,BV9&lt;&gt;"",BR9=""),AND(CY9&gt;=DC$29,CZ9&gt;=DC$33,CY9&lt;&gt;"",CU9=""),AND(ED9&gt;=EH$29,EE9&gt;=EH$33,ED9&lt;&gt;""),AND(FF9&gt;=FJ$29,FG9&gt;=FJ$33,FF9&lt;&gt;""),AND(GH9&gt;=GL$29,GI9&gt;=GL$33,GH9&lt;&gt;""),AND(HJ9&gt;=HN$29,HK9&gt;=HN$33,HJ9&lt;&gt;""),AND(IL9&gt;=IP$29,IM9&gt;=IP$33,IL9&lt;&gt;""),AND(JN9&gt;=JR$29,JO9&gt;=JR$33,JN9&lt;&gt;""),AND(KP9&gt;=KT$29,KQ9&gt;=KT$33,KP9&lt;&gt;""),AND(LR9&gt;=LV$29,LS9&gt;=LV$33,LR9&lt;&gt;""),AND(MT9&gt;=MX$29,MU9&gt;=MX$33,MT9&lt;&gt;""),AND(NV9&gt;=NZ$29,NW9&gt;=NZ$33,NV9&lt;&gt;""),AND(OX9&gt;=PB$29,OY9&gt;=PB$33,OX9&lt;&gt;""),AND(PZ9&gt;=QD$29,QA9&gt;=QD$33,PZ9&lt;&gt;""),AND(RB9&gt;=RF$29,RC9&gt;=RF$33,RB9&lt;&gt;""),AND(SD9&gt;=SH$29,SE9&gt;=SH$33,SD9&lt;&gt;""),AND(TF9&gt;=TJ$29,TG9&gt;=TJ$33,TF9&lt;&gt;"")),"Excellence",IF(I9="P","Worlds Team",IF(F9="P","National Team","")))))</f>
        <v>National Team</v>
      </c>
      <c r="I9" s="3" t="str">
        <f>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,AND(RB9&gt;=RF$28,RC9&gt;=RF$32,RB9&lt;&gt;""),AND(SD9&gt;=SH$28,SE9&gt;=SH$32,SD9&lt;&gt;""),AND(TF9&gt;=TJ$28,TG9&gt;=TJ$32,TF9&lt;&gt;"")),"P","")</f>
        <v/>
      </c>
      <c r="J9" s="8">
        <f>IF(COUNT(AQ9,BT9,CW9)&gt;0,LARGE((AQ9,BT9,CW9),1),0)</f>
        <v>48.3</v>
      </c>
      <c r="K9" s="8" t="str">
        <f>IF(J9=0,"",IF(J9=CW9,$CA$1,IF(J9=BT9,$AX$1,IF(J9=AQ9,$U$1,""))))</f>
        <v>2024 Nationals</v>
      </c>
      <c r="L9" s="8">
        <f>IF(COUNT(AQ9,BT9,CW9)&gt;1,LARGE((AQ9,BT9,CW9),2),0)</f>
        <v>48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23.6</v>
      </c>
      <c r="O9" s="8" t="str">
        <f>IF(N9=0,"",IF(N9=CX9,$CA$1,IF(N9=BU9,$AX$1,IF(N9=AR9,$U$1,""))))</f>
        <v>2024 3rd Domestic Trial</v>
      </c>
      <c r="P9" s="8">
        <f>IF(MAX(AV9,BY9,DB9)&gt;0,MAX(AV9,BY9,DB9),0)</f>
        <v>49.5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43.899999999999991</v>
      </c>
      <c r="AR9" s="40">
        <f>IF(SUM(AC9:AD9,AF9)-AE9&gt;0,SUM(AC9:AD9,AF9)-AE9,"")</f>
        <v>21.099999999999998</v>
      </c>
      <c r="AS9" s="40">
        <f>IF(SUM(V9,Z9,AD9)&gt;0,SUM(V9,Z9,AD9),"")</f>
        <v>14</v>
      </c>
      <c r="AT9" s="40">
        <f>IF(SUM(AQ9,AR9)&gt;0,SUM(AQ9,AR9),"")</f>
        <v>64.999999999999986</v>
      </c>
      <c r="AU9" s="40">
        <f>IF(SUM(AH9,AL9)&gt;0,SUM(AH9,AL9),"")</f>
        <v>10.8</v>
      </c>
      <c r="AV9" s="40">
        <f>IF(SUM(AG9:AH9,AJ9:AL9,AN9)-SUM(AI9,AM9)&gt;0,SUM(AG9:AH9,AJ9:AL9,AN9)-SUM(AI9,AM9),"")</f>
        <v>44.800000000000004</v>
      </c>
      <c r="AW9" s="40">
        <f>IF(SUM(AQ9,AR9,AV9)&gt;0,SUM(AQ9,AR9,AV9),"")</f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>IF(SUM(AY9,BC9)&gt;0,SUM(AY9,BC9),"")</f>
        <v>12.4</v>
      </c>
      <c r="BT9" s="11">
        <f>IF(SUM(AX9:AY9,BA9:BC9,BE9)-AZ9-BD9&gt;0,SUM(AX9:AY9,BA9:BC9,BE9)-AZ9-BD9,"")</f>
        <v>48.3</v>
      </c>
      <c r="BU9" s="11">
        <f>IF(SUM(BF9:BG9,BI9)-BH9&gt;0,SUM(BF9:BG9,BI9)-BH9,"")</f>
        <v>23.2</v>
      </c>
      <c r="BV9" s="11">
        <f>IF(SUM(AY9,BC9,BG9)&gt;0,SUM(AY9,BC9,BG9),"")</f>
        <v>17.600000000000001</v>
      </c>
      <c r="BW9" s="11">
        <f>IF(SUM(BT9,BU9)&gt;0,SUM(BT9,BU9),"")</f>
        <v>71.5</v>
      </c>
      <c r="BX9" s="11">
        <f>IF(SUM(BK9,BO9)&gt;0,SUM(BK9,BO9),"")</f>
        <v>12.4</v>
      </c>
      <c r="BY9" s="11">
        <f>IF(SUM(BJ9:BK9,BM9:BO9,BQ9)-SUM(BL9,BP9)&gt;0,SUM(BJ9:BK9,BM9:BO9,BQ9)-SUM(BL9,BP9),"")</f>
        <v>49.5</v>
      </c>
      <c r="BZ9" s="11">
        <f>IF(SUM(BT9,BU9,BY9)&gt;0,SUM(BT9,BU9,BY9),"")</f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>IF(SUM(CB9,CF9)&gt;0,SUM(CB9,CF9),"")</f>
        <v>11.600000000000001</v>
      </c>
      <c r="CW9" s="40">
        <f>IF(SUM(CA9:CB9,CD9:CF9,CH9)-CC9-CG9&gt;0,SUM(CA9:CB9,CD9:CF9,CH9)-CC9-CG9,"")</f>
        <v>48</v>
      </c>
      <c r="CX9" s="40">
        <f>IF(SUM(CI9:CJ9,CL9)-CK9&gt;0,SUM(CI9:CJ9,CL9)-CK9,"")</f>
        <v>23.6</v>
      </c>
      <c r="CY9" s="40">
        <f>IF(SUM(CB9,CF9,CJ9)&gt;0,SUM(CB9,CF9,CJ9),"")</f>
        <v>16.400000000000002</v>
      </c>
      <c r="CZ9" s="40">
        <f>IF(SUM(CW9,CX9)&gt;0,SUM(CW9,CX9),"")</f>
        <v>71.599999999999994</v>
      </c>
      <c r="DA9" s="40">
        <f>IF(SUM(CN9,CR9)&gt;0,SUM(CN9,CR9),"")</f>
        <v>11.600000000000001</v>
      </c>
      <c r="DB9" s="40">
        <f>IF(SUM(CM9:CN9,CP9:CR9,CT9)-SUM(CO9,CS9)&gt;0,SUM(CM9:CN9,CP9:CR9,CT9)-SUM(CO9,CS9),"")</f>
        <v>48.7</v>
      </c>
      <c r="DC9" s="40">
        <f>IF(SUM(CW9,CX9,DB9)&gt;0,SUM(CW9,CX9,DB9),"")</f>
        <v>120.3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18.399999999999999</v>
      </c>
      <c r="TL9" s="26">
        <f>IF($CU9="P",CB9,(CB9+AY9)/2)</f>
        <v>6.4</v>
      </c>
      <c r="TM9" s="26">
        <f>IF($CU9="P",CC9,(CC9+AZ9)/2)</f>
        <v>0.4</v>
      </c>
      <c r="TN9" s="26">
        <f>IF($CU9="P",CD9,(CD9+BA9)/2)</f>
        <v>0</v>
      </c>
      <c r="TO9" s="26">
        <f>IF($CU9="P",CE9,(CE9+BB9)/2)</f>
        <v>18.55</v>
      </c>
      <c r="TP9" s="26">
        <f>IF($CU9="P",CF9,(CF9+BC9)/2)</f>
        <v>5.6</v>
      </c>
      <c r="TQ9" s="26">
        <f>IF($CU9="P",CG9,(CG9+BD9)/2)</f>
        <v>0.4</v>
      </c>
      <c r="TR9" s="26">
        <f>IF($CU9="P",CH9,(CH9+BE9)/2)</f>
        <v>0</v>
      </c>
      <c r="TS9" s="26">
        <f>IF($CU9="P",CI9,(CI9+BF9)/2)</f>
        <v>18.399999999999999</v>
      </c>
      <c r="TT9" s="26">
        <f>IF($CU9="P",CJ9,(CJ9+BG9)/2)</f>
        <v>5</v>
      </c>
      <c r="TU9" s="26">
        <f>IF($CU9="P",CK9,(CK9+BH9)/2)</f>
        <v>0.3</v>
      </c>
      <c r="TV9" s="26">
        <f>IF($CU9="P",CL9,(CL9+BI9)/2)</f>
        <v>0.3</v>
      </c>
      <c r="TW9" s="26">
        <f>IF($CU9="P",CM9,(CM9+BJ9)/2)</f>
        <v>18.7</v>
      </c>
      <c r="TX9" s="26">
        <f>IF($CU9="P",CN9,(CN9+BK9)/2)</f>
        <v>6.4</v>
      </c>
      <c r="TY9" s="26">
        <f>IF($CU9="P",CO9,(CO9+BL9)/2)</f>
        <v>0.4</v>
      </c>
      <c r="TZ9" s="26">
        <f>IF($CU9="P",CP9,(CP9+BM9)/2)</f>
        <v>0</v>
      </c>
      <c r="UA9" s="26">
        <f>IF($CU9="P",CQ9,(CQ9+BN9)/2)</f>
        <v>18.8</v>
      </c>
      <c r="UB9" s="26">
        <f>IF($CU9="P",CR9,(CR9+BO9)/2)</f>
        <v>5.6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12</v>
      </c>
      <c r="UG9" s="11">
        <f>IF(SUM(TK9:TL9,TN9:TP9,TR9)-TM9-TQ9&gt;0,SUM(TK9:TL9,TN9:TP9,TR9)-TM9-TQ9,"")</f>
        <v>48.15</v>
      </c>
      <c r="UH9" s="11">
        <f>IF(SUM(TS9:TT9,TV9)-TU9&gt;0,SUM(TS9:TT9,TV9)-TU9,"")</f>
        <v>23.4</v>
      </c>
      <c r="UI9" s="11">
        <f>IF(SUM(TL9,TP9,TT9)&gt;0,SUM(TL9,TP9,TT9),"")</f>
        <v>17</v>
      </c>
      <c r="UJ9" s="11">
        <f>IF(SUM(UG9,UH9)&gt;0,SUM(UG9,UH9),"")</f>
        <v>71.55</v>
      </c>
      <c r="UK9" s="11">
        <f>IF(SUM(TX9,UB9)&gt;0,SUM(TX9,UB9),"")</f>
        <v>12</v>
      </c>
      <c r="UL9" s="11">
        <f>IF(SUM(TW9:TX9,TZ9:UB9,UD9)-SUM(TY9,UC9)&gt;0,SUM(TW9:TX9,TZ9:UB9,UD9)-SUM(TY9,UC9),"")</f>
        <v>49.100000000000009</v>
      </c>
      <c r="UM9" s="11">
        <f>IF(SUM(UG9,UH9,UL9)&gt;0,SUM(UG9,UH9,UL9),"")</f>
        <v>120.65</v>
      </c>
    </row>
    <row r="10" spans="1:559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71</v>
      </c>
      <c r="C10" s="4" t="s">
        <v>6</v>
      </c>
      <c r="D10" s="4">
        <v>2001</v>
      </c>
      <c r="E10" s="9">
        <f>SUM(J10:R10)+SUM(J10:N10)*0.0000001+SUM(J10)*0.0000000000001</f>
        <v>168.90001159000488</v>
      </c>
      <c r="F10" s="3" t="str">
        <f>IF(OR(AND(AP10&gt;=AW$27,AQ10&gt;=AW$31,AP10&lt;&gt;"",AO10=""),AND(AU10&gt;=AW$27,AV10&gt;=AW$31,AU10&lt;&gt;"",AO10=""),AND(BS10&gt;=BZ$27,BT10&gt;=BZ$31,BS10&lt;&gt;"",BR10=""),AND(BX10&gt;=BZ$27,BY10&gt;=BZ$31,BX10&lt;&gt;"",BR10=""),AND(CV10&gt;=DC$27,CW10&gt;=DC$31,CV10&lt;&gt;"",CU10=""),AND(DA10&gt;=DC$27,DB10&gt;=DC$31,DA10&lt;&gt;""),AND(EA10&gt;=EH$27,EB10&gt;=EH$31,EA10&lt;&gt;""),AND(EF10&gt;=EH$27,EG10&gt;=EH$31,EF10&lt;&gt;""),AND(FC10&gt;=FJ$27,FD10&gt;=FJ$31,FC10&lt;&gt;""),AND(FH10&gt;=FJ$27,FI10&gt;=FJ$31,FH10&lt;&gt;""),AND(GE10&gt;=GL$27,GF10&gt;=GL$31,GE10&lt;&gt;""),AND(GJ10&gt;=GL$27,GK10&gt;=GL$31,GJ10&lt;&gt;""),AND(HG10&gt;=HN$27,HH10&gt;=HN$31,HG10&lt;&gt;""),AND(HL10&gt;=HN$27,HM10&gt;=HN$31,HL10&lt;&gt;""),AND(II10&gt;=IP$27,IJ10&gt;=IP$31,II10&lt;&gt;""),AND(IN10&gt;=IP$27,IO10&gt;=IP$31,IN10&lt;&gt;""),AND(JK10&gt;=JR$27,JL10&gt;=JR$31,JK10&lt;&gt;""),AND(JP10&gt;=JR$27,JQ10&gt;=JR$31,JP10&lt;&gt;""),AND(KM10&gt;=KT$27,KN10&gt;=KT$31,KM10&lt;&gt;""),AND(KR10&gt;=KT$27,KS10&gt;=KT$31,KR10&lt;&gt;""),AND(LO10&gt;=LV$27,LP10&gt;=LV$31,LO10&lt;&gt;""),AND(LT10&gt;=LV$27,LU10&gt;=LV$31,LT10&lt;&gt;""),AND(MQ10&gt;=MX$27,MR10&gt;=MX$31,MQ10&lt;&gt;""),AND(MV10&gt;=MX$27,MW10&gt;=MX$31,MV10&lt;&gt;""),AND(NS10&gt;=NZ$27,NT10&gt;=NZ$31,NS10&lt;&gt;""),AND(NX10&gt;=NZ$27,NY10&gt;=NZ$31,NX10&lt;&gt;""),AND(OU10&gt;=PB$27,OV10&gt;=PB$31,OU10&lt;&gt;""),AND(OZ10&gt;=PB$27,PA10&gt;=PB$31,OZ10&lt;&gt;""),AND(PW10&gt;=QD$27,PX10&gt;=QD$31,PW10&lt;&gt;""),AND(QB10&gt;=QD$27,QC10&gt;=QD$31,QB10&lt;&gt;""),AND(QY10&gt;=RF$27,QZ10&gt;=RF$31,QY10&lt;&gt;""),AND(RD10&gt;=RF$27,RE10&gt;=RF$31,RD10&lt;&gt;""),AND(SA10&gt;=SH$27,SB10&gt;=SH$31,SA10&lt;&gt;""),AND(SF10&gt;=SH$27,SG10&gt;=SH$31,SF10&lt;&gt;""),AND(TC10&gt;=TJ$27,TD10&gt;=TJ$31,TC10&lt;&gt;""),AND(TI10&gt;=TJ$27,TJ10&gt;=TJ$31,TI10&lt;&gt;"")),"P","")</f>
        <v>P</v>
      </c>
      <c r="G10" s="3" t="str">
        <f>IF(OR(AND(AQ10&gt;=AW$31,AQ10&lt;&gt;"",AO10=""),AND(AV10&gt;=AW$31,AV10&lt;&gt;"",AO10=""),AND(BT10&gt;=BZ$31,BT10&lt;&gt;"",BR10=""),AND(BY10&gt;=BZ$31,BY10&lt;&gt;"",BR10=""),AND(CW10&gt;=DC$31,CW10&lt;&gt;"",CU10=""),AND(DB10&gt;=DC$31,DB10&lt;&gt;"",CU10=""),AND(EB10&gt;=EH$31,EB10&lt;&gt;""),AND(EG10&gt;=EH$31,EG10&lt;&gt;""),AND(FD10&gt;=FJ$31,FD10&lt;&gt;""),AND(FI10&gt;=FJ$31,FI10&lt;&gt;""),AND(GF10&gt;=GL$31,GF10&lt;&gt;""),AND(GK10&gt;=GL$31,GK10&lt;&gt;""),AND(HH10&gt;=HN$31,HH10&lt;&gt;""),AND(HM10&gt;=HN$31,HM10&lt;&gt;""),AND(IJ10&gt;=IP$31,IJ10&lt;&gt;""),AND(IO10&gt;=IP$31,IO10&lt;&gt;""),AND(JL10&gt;=JR$31,JL10&lt;&gt;""),AND(JQ10&gt;=JR$31,JQ10&lt;&gt;""),AND(KN10&gt;=KT$31,KN10&lt;&gt;""),AND(KS10&gt;=KT$31,KS10&lt;&gt;""),AND(LP10&gt;=LV$31,LP10&lt;&gt;""),AND(LU10&gt;=LV$31,LU10&lt;&gt;""),AND(MR10&gt;=MX$31,MR10&lt;&gt;""),AND(MW10&gt;=MX$31,MW10&lt;&gt;""),AND(NT10&gt;=NZ$31,NT10&lt;&gt;""),AND(NY10&gt;=NZ$31,NY10&lt;&gt;""),AND(OV10&gt;=PB$31,OV10&lt;&gt;""),AND(PA10&gt;=PB$31,PA10&lt;&gt;""),AND(PX10&gt;=QD$31,PX10&lt;&gt;""),AND(QC10&gt;=QD$31,QC10&lt;&gt;""),AND(QZ10&gt;=RF$31,QZ10&lt;&gt;""),AND(RE10&gt;=RF$31,RE10&lt;&gt;""),AND(SB10&gt;=SH$31,SB10&lt;&gt;""),AND(SG10&gt;=SH$31,SG10&lt;&gt;""),AND(TD10&gt;=TJ$31,TD10&lt;&gt;""),AND(TJ10&gt;=TJ$31,TJ10&lt;&gt;"")),"P","")</f>
        <v>P</v>
      </c>
      <c r="H10" s="36" t="str">
        <f>IF(AND(G10="P",F10=""),"No DD",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,AND(RB10&gt;=RF$30,RC10&gt;=RF$34,RB10&lt;&gt;""),AND(SD10&gt;=SH$30,SE10&gt;=SH$34,SD10&lt;&gt;""),AND(TF10&gt;=TJ$30,TG10&gt;=TJ$34,TF10&lt;&gt;"")),"Merit",IF(OR(AND(AS10&gt;=AW$29,AT10&gt;=AW$33,AS10&lt;&gt;"",AO10=""),AND(BV10&gt;=BZ$29,BW10&gt;=BZ$33,BV10&lt;&gt;"",BR10=""),AND(CY10&gt;=DC$29,CZ10&gt;=DC$33,CY10&lt;&gt;"",CU10=""),AND(ED10&gt;=EH$29,EE10&gt;=EH$33,ED10&lt;&gt;""),AND(FF10&gt;=FJ$29,FG10&gt;=FJ$33,FF10&lt;&gt;""),AND(GH10&gt;=GL$29,GI10&gt;=GL$33,GH10&lt;&gt;""),AND(HJ10&gt;=HN$29,HK10&gt;=HN$33,HJ10&lt;&gt;""),AND(IL10&gt;=IP$29,IM10&gt;=IP$33,IL10&lt;&gt;""),AND(JN10&gt;=JR$29,JO10&gt;=JR$33,JN10&lt;&gt;""),AND(KP10&gt;=KT$29,KQ10&gt;=KT$33,KP10&lt;&gt;""),AND(LR10&gt;=LV$29,LS10&gt;=LV$33,LR10&lt;&gt;""),AND(MT10&gt;=MX$29,MU10&gt;=MX$33,MT10&lt;&gt;""),AND(NV10&gt;=NZ$29,NW10&gt;=NZ$33,NV10&lt;&gt;""),AND(OX10&gt;=PB$29,OY10&gt;=PB$33,OX10&lt;&gt;""),AND(PZ10&gt;=QD$29,QA10&gt;=QD$33,PZ10&lt;&gt;""),AND(RB10&gt;=RF$29,RC10&gt;=RF$33,RB10&lt;&gt;""),AND(SD10&gt;=SH$29,SE10&gt;=SH$33,SD10&lt;&gt;""),AND(TF10&gt;=TJ$29,TG10&gt;=TJ$33,TF10&lt;&gt;"")),"Excellence",IF(I10="P","Worlds Team",IF(F10="P","National Team","")))))</f>
        <v>National Team</v>
      </c>
      <c r="I10" s="3" t="str">
        <f>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,AND(RB10&gt;=RF$28,RC10&gt;=RF$32,RB10&lt;&gt;""),AND(SD10&gt;=SH$28,SE10&gt;=SH$32,SD10&lt;&gt;""),AND(TF10&gt;=TJ$28,TG10&gt;=TJ$32,TF10&lt;&gt;"")),"P","")</f>
        <v/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22.700000000000003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49.3</v>
      </c>
      <c r="Q10" s="8" t="str">
        <f>IF(P10=0,"",IF(P10=DB10,$CA$1,IF(P10=BY10,$AX$1,IF(P10=AV10,$U$1,""))))</f>
        <v>2024 3rd Domestic Trial</v>
      </c>
      <c r="R10" s="8">
        <f>IF(MAX(DD10:DF10)&gt;0,MAX(DD10:DF10),"")</f>
        <v>3.7000000000000028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>IF(SUM(V10,Z10)&gt;0,SUM(V10,Z10),"")</f>
        <v>7.1999999999999993</v>
      </c>
      <c r="AQ10" s="40">
        <f>IF(SUM(U10:V10,X10:Z10,AB10)-W10-AA10&gt;0,SUM(U10:V10,X10:Z10,AB10)-W10-AA10,"")</f>
        <v>34.450000000000003</v>
      </c>
      <c r="AR10" s="40">
        <f>IF(SUM(AC10:AD10,AF10)-AE10&gt;0,SUM(AC10:AD10,AF10)-AE10,"")</f>
        <v>11.1</v>
      </c>
      <c r="AS10" s="40">
        <f>IF(SUM(V10,Z10,AD10)&gt;0,SUM(V10,Z10,AD10),"")</f>
        <v>9.6</v>
      </c>
      <c r="AT10" s="40">
        <f>IF(SUM(AQ10,AR10)&gt;0,SUM(AQ10,AR10),"")</f>
        <v>45.550000000000004</v>
      </c>
      <c r="AU10" s="40">
        <f>IF(SUM(AH10,AL10)&gt;0,SUM(AH10,AL10),"")</f>
        <v>5.4</v>
      </c>
      <c r="AV10" s="40">
        <f>IF(SUM(AG10:AH10,AJ10:AL10,AN10)-SUM(AI10,AM10)&gt;0,SUM(AG10:AH10,AJ10:AL10,AN10)-SUM(AI10,AM10),"")</f>
        <v>23.55</v>
      </c>
      <c r="AW10" s="40">
        <f>IF(SUM(AQ10,AR10,AV10)&gt;0,SUM(AQ10,AR10,AV10),"")</f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48.9</v>
      </c>
      <c r="BU10" s="11">
        <f>IF(SUM(BF10:BG10,BI10)-BH10&gt;0,SUM(BF10:BG10,BI10)-BH10,"")</f>
        <v>22.2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48.7</v>
      </c>
      <c r="BZ10" s="11">
        <f>IF(SUM(BT10,BU10,BY10)&gt;0,SUM(BT10,BU10,BY10),"")</f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>IF(SUM(CB10,CF10)&gt;0,SUM(CB10,CF10),"")</f>
        <v>8</v>
      </c>
      <c r="CW10" s="40">
        <f>IF(SUM(CA10:CB10,CD10:CF10,CH10)-CC10-CG10&gt;0,SUM(CA10:CB10,CD10:CF10,CH10)-CC10-CG10,"")</f>
        <v>44.3</v>
      </c>
      <c r="CX10" s="40">
        <f>IF(SUM(CI10:CJ10,CL10)-CK10&gt;0,SUM(CI10:CJ10,CL10)-CK10,"")</f>
        <v>22.700000000000003</v>
      </c>
      <c r="CY10" s="40">
        <f>IF(SUM(CB10,CF10,CJ10)&gt;0,SUM(CB10,CF10,CJ10),"")</f>
        <v>12.4</v>
      </c>
      <c r="CZ10" s="40">
        <f>IF(SUM(CW10,CX10)&gt;0,SUM(CW10,CX10),"")</f>
        <v>67</v>
      </c>
      <c r="DA10" s="40">
        <f>IF(SUM(CN10,CR10)&gt;0,SUM(CN10,CR10),"")</f>
        <v>11.6</v>
      </c>
      <c r="DB10" s="40">
        <f>IF(SUM(CM10:CN10,CP10:CR10,CT10)-SUM(CO10,CS10)&gt;0,SUM(CM10:CN10,CP10:CR10,CT10)-SUM(CO10,CS10),"")</f>
        <v>49.3</v>
      </c>
      <c r="DC10" s="40">
        <f>IF(SUM(CW10,CX10,DB10)&gt;0,SUM(CW10,CX10,DB10),"")</f>
        <v>116.3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3.7000000000000028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>IF(SUM(EJ10,EN10)&gt;0,SUM(EJ10,EN10),"")</f>
        <v>11.6</v>
      </c>
      <c r="FD10" s="11">
        <f>IF(SUM(EI10:EJ10,EL10:EN10,EP10)-EK10-EO10&gt;0,SUM(EI10:EJ10,EL10:EN10,EP10)-EK10-EO10,"")</f>
        <v>48</v>
      </c>
      <c r="FE10" s="11" t="str">
        <f>IF(SUM(EQ10:ER10,ET10)-ES10&gt;0,SUM(EQ10:ER10,ET10)-ES10,"")</f>
        <v/>
      </c>
      <c r="FF10" s="11">
        <f>IF(SUM(EJ10,EN10,ER10)&gt;0,SUM(EJ10,EN10,ER10),"")</f>
        <v>11.6</v>
      </c>
      <c r="FG10" s="11">
        <f>IF(SUM(FD10,FE10)&gt;0,SUM(FD10,FE10),"")</f>
        <v>48</v>
      </c>
      <c r="FH10" s="11">
        <f>IF(SUM(EV10,EZ10)&gt;0,SUM(EV10,EZ10),"")</f>
        <v>11.6</v>
      </c>
      <c r="FI10" s="11">
        <f>IF(SUM(EU10:EV10,EX10:EZ10,FB10)-SUM(EW10,FA10)&gt;0,SUM(EU10:EV10,EX10:EZ10,FB10)-SUM(EW10,FA10),"")</f>
        <v>47.6</v>
      </c>
      <c r="FJ10" s="11">
        <f>IF(SUM(FD10,FE10,FI10)&gt;0,SUM(FD10,FE10,FI10),"")</f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18.799999999999997</v>
      </c>
      <c r="TL10" s="26">
        <f>IF($CU10="P",CB10,(CB10+AY10)/2)</f>
        <v>5.6</v>
      </c>
      <c r="TM10" s="26">
        <f>IF($CU10="P",CC10,(CC10+AZ10)/2)</f>
        <v>0</v>
      </c>
      <c r="TN10" s="26">
        <f>IF($CU10="P",CD10,(CD10+BA10)/2)</f>
        <v>0</v>
      </c>
      <c r="TO10" s="26">
        <f>IF($CU10="P",CE10,(CE10+BB10)/2)</f>
        <v>18</v>
      </c>
      <c r="TP10" s="26">
        <f>IF($CU10="P",CF10,(CF10+BC10)/2)</f>
        <v>4.2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18.149999999999999</v>
      </c>
      <c r="TT10" s="26">
        <f>IF($CU10="P",CJ10,(CJ10+BG10)/2)</f>
        <v>4.5999999999999996</v>
      </c>
      <c r="TU10" s="26">
        <f>IF($CU10="P",CK10,(CK10+BH10)/2)</f>
        <v>0.3</v>
      </c>
      <c r="TV10" s="26">
        <f>IF($CU10="P",CL10,(CL10+BI10)/2)</f>
        <v>0</v>
      </c>
      <c r="TW10" s="26">
        <f>IF($CU10="P",CM10,(CM10+BJ10)/2)</f>
        <v>18.8</v>
      </c>
      <c r="TX10" s="26">
        <f>IF($CU10="P",CN10,(CN10+BK10)/2)</f>
        <v>5.6</v>
      </c>
      <c r="TY10" s="26">
        <f>IF($CU10="P",CO10,(CO10+BL10)/2)</f>
        <v>0</v>
      </c>
      <c r="TZ10" s="26">
        <f>IF($CU10="P",CP10,(CP10+BM10)/2)</f>
        <v>0</v>
      </c>
      <c r="UA10" s="26">
        <f>IF($CU10="P",CQ10,(CQ10+BN10)/2)</f>
        <v>18.600000000000001</v>
      </c>
      <c r="UB10" s="26">
        <f>IF($CU10="P",CR10,(CR10+BO10)/2)</f>
        <v>6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9.8000000000000007</v>
      </c>
      <c r="UG10" s="11">
        <f>IF(SUM(TK10:TL10,TN10:TP10,TR10)-TM10-TQ10&gt;0,SUM(TK10:TL10,TN10:TP10,TR10)-TM10-TQ10,"")</f>
        <v>46.6</v>
      </c>
      <c r="UH10" s="11">
        <f>IF(SUM(TS10:TT10,TV10)-TU10&gt;0,SUM(TS10:TT10,TV10)-TU10,"")</f>
        <v>22.45</v>
      </c>
      <c r="UI10" s="11">
        <f>IF(SUM(TL10,TP10,TT10)&gt;0,SUM(TL10,TP10,TT10),"")</f>
        <v>14.4</v>
      </c>
      <c r="UJ10" s="11">
        <f>IF(SUM(UG10,UH10)&gt;0,SUM(UG10,UH10),"")</f>
        <v>69.05</v>
      </c>
      <c r="UK10" s="11">
        <f>IF(SUM(TX10,UB10)&gt;0,SUM(TX10,UB10),"")</f>
        <v>11.6</v>
      </c>
      <c r="UL10" s="11">
        <f>IF(SUM(TW10:TX10,TZ10:UB10,UD10)-SUM(TY10,UC10)&gt;0,SUM(TW10:TX10,TZ10:UB10,UD10)-SUM(TY10,UC10),"")</f>
        <v>49</v>
      </c>
      <c r="UM10" s="11">
        <f>IF(SUM(UG10,UH10,UL10)&gt;0,SUM(UG10,UH10,UL10),"")</f>
        <v>118.05</v>
      </c>
    </row>
    <row r="11" spans="1:559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161</v>
      </c>
      <c r="C11" s="4" t="s">
        <v>7</v>
      </c>
      <c r="D11" s="4">
        <v>2002</v>
      </c>
      <c r="E11" s="9">
        <f>SUM(J11:R11)+SUM(J11:N11)*0.0000001+SUM(J11)*0.0000000000001</f>
        <v>166.90001184000491</v>
      </c>
      <c r="F11" s="3" t="str">
        <f>IF(OR(AND(AP11&gt;=AW$27,AQ11&gt;=AW$31,AP11&lt;&gt;"",AO11=""),AND(AU11&gt;=AW$27,AV11&gt;=AW$31,AU11&lt;&gt;"",AO11=""),AND(BS11&gt;=BZ$27,BT11&gt;=BZ$31,BS11&lt;&gt;"",BR11=""),AND(BX11&gt;=BZ$27,BY11&gt;=BZ$31,BX11&lt;&gt;"",BR11=""),AND(CV11&gt;=DC$27,CW11&gt;=DC$31,CV11&lt;&gt;"",CU11=""),AND(DA11&gt;=DC$27,DB11&gt;=DC$31,DA11&lt;&gt;""),AND(EA11&gt;=EH$27,EB11&gt;=EH$31,EA11&lt;&gt;""),AND(EF11&gt;=EH$27,EG11&gt;=EH$31,EF11&lt;&gt;""),AND(FC11&gt;=FJ$27,FD11&gt;=FJ$31,FC11&lt;&gt;""),AND(FH11&gt;=FJ$27,FI11&gt;=FJ$31,FH11&lt;&gt;""),AND(GE11&gt;=GL$27,GF11&gt;=GL$31,GE11&lt;&gt;""),AND(GJ11&gt;=GL$27,GK11&gt;=GL$31,GJ11&lt;&gt;""),AND(HG11&gt;=HN$27,HH11&gt;=HN$31,HG11&lt;&gt;""),AND(HL11&gt;=HN$27,HM11&gt;=HN$31,HL11&lt;&gt;""),AND(II11&gt;=IP$27,IJ11&gt;=IP$31,II11&lt;&gt;""),AND(IN11&gt;=IP$27,IO11&gt;=IP$31,IN11&lt;&gt;""),AND(JK11&gt;=JR$27,JL11&gt;=JR$31,JK11&lt;&gt;""),AND(JP11&gt;=JR$27,JQ11&gt;=JR$31,JP11&lt;&gt;""),AND(KM11&gt;=KT$27,KN11&gt;=KT$31,KM11&lt;&gt;""),AND(KR11&gt;=KT$27,KS11&gt;=KT$31,KR11&lt;&gt;""),AND(LO11&gt;=LV$27,LP11&gt;=LV$31,LO11&lt;&gt;""),AND(LT11&gt;=LV$27,LU11&gt;=LV$31,LT11&lt;&gt;""),AND(MQ11&gt;=MX$27,MR11&gt;=MX$31,MQ11&lt;&gt;""),AND(MV11&gt;=MX$27,MW11&gt;=MX$31,MV11&lt;&gt;""),AND(NS11&gt;=NZ$27,NT11&gt;=NZ$31,NS11&lt;&gt;""),AND(NX11&gt;=NZ$27,NY11&gt;=NZ$31,NX11&lt;&gt;""),AND(OU11&gt;=PB$27,OV11&gt;=PB$31,OU11&lt;&gt;""),AND(OZ11&gt;=PB$27,PA11&gt;=PB$31,OZ11&lt;&gt;""),AND(PW11&gt;=QD$27,PX11&gt;=QD$31,PW11&lt;&gt;""),AND(QB11&gt;=QD$27,QC11&gt;=QD$31,QB11&lt;&gt;""),AND(QY11&gt;=RF$27,QZ11&gt;=RF$31,QY11&lt;&gt;""),AND(RD11&gt;=RF$27,RE11&gt;=RF$31,RD11&lt;&gt;""),AND(SA11&gt;=SH$27,SB11&gt;=SH$31,SA11&lt;&gt;""),AND(SF11&gt;=SH$27,SG11&gt;=SH$31,SF11&lt;&gt;""),AND(TC11&gt;=TJ$27,TD11&gt;=TJ$31,TC11&lt;&gt;""),AND(TI11&gt;=TJ$27,TJ11&gt;=TJ$31,TI11&lt;&gt;"")),"P","")</f>
        <v>P</v>
      </c>
      <c r="G11" s="3" t="str">
        <f>IF(OR(AND(AQ11&gt;=AW$31,AQ11&lt;&gt;"",AO11=""),AND(AV11&gt;=AW$31,AV11&lt;&gt;"",AO11=""),AND(BT11&gt;=BZ$31,BT11&lt;&gt;"",BR11=""),AND(BY11&gt;=BZ$31,BY11&lt;&gt;"",BR11=""),AND(CW11&gt;=DC$31,CW11&lt;&gt;"",CU11=""),AND(DB11&gt;=DC$31,DB11&lt;&gt;"",CU11=""),AND(EB11&gt;=EH$31,EB11&lt;&gt;""),AND(EG11&gt;=EH$31,EG11&lt;&gt;""),AND(FD11&gt;=FJ$31,FD11&lt;&gt;""),AND(FI11&gt;=FJ$31,FI11&lt;&gt;""),AND(GF11&gt;=GL$31,GF11&lt;&gt;""),AND(GK11&gt;=GL$31,GK11&lt;&gt;""),AND(HH11&gt;=HN$31,HH11&lt;&gt;""),AND(HM11&gt;=HN$31,HM11&lt;&gt;""),AND(IJ11&gt;=IP$31,IJ11&lt;&gt;""),AND(IO11&gt;=IP$31,IO11&lt;&gt;""),AND(JL11&gt;=JR$31,JL11&lt;&gt;""),AND(JQ11&gt;=JR$31,JQ11&lt;&gt;""),AND(KN11&gt;=KT$31,KN11&lt;&gt;""),AND(KS11&gt;=KT$31,KS11&lt;&gt;""),AND(LP11&gt;=LV$31,LP11&lt;&gt;""),AND(LU11&gt;=LV$31,LU11&lt;&gt;""),AND(MR11&gt;=MX$31,MR11&lt;&gt;""),AND(MW11&gt;=MX$31,MW11&lt;&gt;""),AND(NT11&gt;=NZ$31,NT11&lt;&gt;""),AND(NY11&gt;=NZ$31,NY11&lt;&gt;""),AND(OV11&gt;=PB$31,OV11&lt;&gt;""),AND(PA11&gt;=PB$31,PA11&lt;&gt;""),AND(PX11&gt;=QD$31,PX11&lt;&gt;""),AND(QC11&gt;=QD$31,QC11&lt;&gt;""),AND(QZ11&gt;=RF$31,QZ11&lt;&gt;""),AND(RE11&gt;=RF$31,RE11&lt;&gt;""),AND(SB11&gt;=SH$31,SB11&lt;&gt;""),AND(SG11&gt;=SH$31,SG11&lt;&gt;""),AND(TD11&gt;=TJ$31,TD11&lt;&gt;""),AND(TJ11&gt;=TJ$31,TJ11&lt;&gt;"")),"P","")</f>
        <v>P</v>
      </c>
      <c r="H11" s="36" t="str">
        <f>IF(AND(G11="P",F11=""),"No DD",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,AND(RB11&gt;=RF$30,RC11&gt;=RF$34,RB11&lt;&gt;""),AND(SD11&gt;=SH$30,SE11&gt;=SH$34,SD11&lt;&gt;""),AND(TF11&gt;=TJ$30,TG11&gt;=TJ$34,TF11&lt;&gt;"")),"Merit",IF(OR(AND(AS11&gt;=AW$29,AT11&gt;=AW$33,AS11&lt;&gt;"",AO11=""),AND(BV11&gt;=BZ$29,BW11&gt;=BZ$33,BV11&lt;&gt;"",BR11=""),AND(CY11&gt;=DC$29,CZ11&gt;=DC$33,CY11&lt;&gt;"",CU11=""),AND(ED11&gt;=EH$29,EE11&gt;=EH$33,ED11&lt;&gt;""),AND(FF11&gt;=FJ$29,FG11&gt;=FJ$33,FF11&lt;&gt;""),AND(GH11&gt;=GL$29,GI11&gt;=GL$33,GH11&lt;&gt;""),AND(HJ11&gt;=HN$29,HK11&gt;=HN$33,HJ11&lt;&gt;""),AND(IL11&gt;=IP$29,IM11&gt;=IP$33,IL11&lt;&gt;""),AND(JN11&gt;=JR$29,JO11&gt;=JR$33,JN11&lt;&gt;""),AND(KP11&gt;=KT$29,KQ11&gt;=KT$33,KP11&lt;&gt;""),AND(LR11&gt;=LV$29,LS11&gt;=LV$33,LR11&lt;&gt;""),AND(MT11&gt;=MX$29,MU11&gt;=MX$33,MT11&lt;&gt;""),AND(NV11&gt;=NZ$29,NW11&gt;=NZ$33,NV11&lt;&gt;""),AND(OX11&gt;=PB$29,OY11&gt;=PB$33,OX11&lt;&gt;""),AND(PZ11&gt;=QD$29,QA11&gt;=QD$33,PZ11&lt;&gt;""),AND(RB11&gt;=RF$29,RC11&gt;=RF$33,RB11&lt;&gt;""),AND(SD11&gt;=SH$29,SE11&gt;=SH$33,SD11&lt;&gt;""),AND(TF11&gt;=TJ$29,TG11&gt;=TJ$33,TF11&lt;&gt;"")),"Excellence",IF(I11="P","Worlds Team",IF(F11="P","National Team","")))))</f>
        <v>Worlds Team</v>
      </c>
      <c r="I11" s="3" t="str">
        <f>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,AND(RB11&gt;=RF$28,RC11&gt;=RF$32,RB11&lt;&gt;""),AND(SD11&gt;=SH$28,SE11&gt;=SH$32,SD11&lt;&gt;""),AND(TF11&gt;=TJ$28,TG11&gt;=TJ$32,TF11&lt;&gt;"")),"P","")</f>
        <v>P</v>
      </c>
      <c r="J11" s="8">
        <f>IF(COUNT(AQ11,BT11,CW11)&gt;0,LARGE((AQ11,BT11,CW11),1),0)</f>
        <v>48.8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46.199999999999996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3rd Domestic Trial</v>
      </c>
      <c r="N11" s="8">
        <f>IF(COUNT(AR11,BU11,CX11)&gt;0,LARGE((AR11,BU11,CX11),1),0)</f>
        <v>23.400000000000002</v>
      </c>
      <c r="O11" s="8" t="str">
        <f>IF(N11=0,"",IF(N11=CX11,$CA$1,IF(N11=BU11,$AX$1,IF(N11=AR11,$U$1,""))))</f>
        <v>2024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10</v>
      </c>
      <c r="AQ11" s="40">
        <f>IF(SUM(U11:V11,X11:Z11,AB11)-W11-AA11&gt;0,SUM(U11:V11,X11:Z11,AB11)-W11-AA11,"")</f>
        <v>44.900000000000006</v>
      </c>
      <c r="AR11" s="40">
        <f>IF(SUM(AC11:AD11,AF11)-AE11&gt;0,SUM(AC11:AD11,AF11)-AE11,"")</f>
        <v>22.2</v>
      </c>
      <c r="AS11" s="40">
        <f>IF(SUM(V11,Z11,AD11)&gt;0,SUM(V11,Z11,AD11),"")</f>
        <v>14.3</v>
      </c>
      <c r="AT11" s="40">
        <f>IF(SUM(AQ11,AR11)&gt;0,SUM(AQ11,AR11),"")</f>
        <v>67.100000000000009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48.5</v>
      </c>
      <c r="AW11" s="40">
        <f>IF(SUM(AQ11,AR11,AV11)&gt;0,SUM(AQ11,AR11,AV11),"")</f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11.6</v>
      </c>
      <c r="BT11" s="11">
        <f>IF(SUM(AX11:AY11,BA11:BC11,BE11)-AZ11-BD11&gt;0,SUM(AX11:AY11,BA11:BC11,BE11)-AZ11-BD11,"")</f>
        <v>48.8</v>
      </c>
      <c r="BU11" s="11">
        <f>IF(SUM(BF11:BG11,BI11)-BH11&gt;0,SUM(BF11:BG11,BI11)-BH11,"")</f>
        <v>23.400000000000002</v>
      </c>
      <c r="BV11" s="11">
        <f>IF(SUM(AY11,BC11,BG11)&gt;0,SUM(AY11,BC11,BG11),"")</f>
        <v>16.7</v>
      </c>
      <c r="BW11" s="11">
        <f>IF(SUM(BT11,BU11)&gt;0,SUM(BT11,BU11),"")</f>
        <v>72.2</v>
      </c>
      <c r="BX11" s="11">
        <f>IF(SUM(BK11,BO11)&gt;0,SUM(BK11,BO11),"")</f>
        <v>6.8</v>
      </c>
      <c r="BY11" s="11">
        <f>IF(SUM(BJ11:BK11,BM11:BO11,BQ11)-SUM(BL11,BP11)&gt;0,SUM(BJ11:BK11,BM11:BO11,BQ11)-SUM(BL11,BP11),"")</f>
        <v>25.6</v>
      </c>
      <c r="BZ11" s="11">
        <f>IF(SUM(BT11,BU11,BY11)&gt;0,SUM(BT11,BU11,BY11),"")</f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>IF(SUM(CB11,CF11)&gt;0,SUM(CB11,CF11),"")</f>
        <v>10</v>
      </c>
      <c r="CW11" s="40">
        <f>IF(SUM(CA11:CB11,CD11:CF11,CH11)-CC11-CG11&gt;0,SUM(CA11:CB11,CD11:CF11,CH11)-CC11-CG11,"")</f>
        <v>46.199999999999996</v>
      </c>
      <c r="CX11" s="40">
        <f>IF(SUM(CI11:CJ11,CL11)-CK11&gt;0,SUM(CI11:CJ11,CL11)-CK11,"")</f>
        <v>23.2</v>
      </c>
      <c r="CY11" s="40">
        <f>IF(SUM(CB11,CF11,CJ11)&gt;0,SUM(CB11,CF11,CJ11),"")</f>
        <v>14.3</v>
      </c>
      <c r="CZ11" s="40">
        <f>IF(SUM(CW11,CX11)&gt;0,SUM(CW11,CX11),"")</f>
        <v>69.399999999999991</v>
      </c>
      <c r="DA11" s="40">
        <f>IF(SUM(CN11,CR11)&gt;0,SUM(CN11,CR11),"")</f>
        <v>10</v>
      </c>
      <c r="DB11" s="40">
        <f>IF(SUM(CM11:CN11,CP11:CR11,CT11)-SUM(CO11,CS11)&gt;0,SUM(CM11:CN11,CP11:CR11,CT11)-SUM(CO11,CS11),"")</f>
        <v>44.500000000000007</v>
      </c>
      <c r="DC11" s="40">
        <f>IF(SUM(CW11,CX11,DB11)&gt;0,SUM(CW11,CX11,DB11),"")</f>
        <v>113.9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18.600000000000001</v>
      </c>
      <c r="TL11" s="26">
        <f>IF($CU11="P",CB11,(CB11+AY11)/2)</f>
        <v>5.6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18.600000000000001</v>
      </c>
      <c r="TP11" s="26">
        <f>IF($CU11="P",CF11,(CF11+BC11)/2)</f>
        <v>5.2</v>
      </c>
      <c r="TQ11" s="26">
        <f>IF($CU11="P",CG11,(CG11+BD11)/2)</f>
        <v>0.4</v>
      </c>
      <c r="TR11" s="26">
        <f>IF($CU11="P",CH11,(CH11+BE11)/2)</f>
        <v>0</v>
      </c>
      <c r="TS11" s="26">
        <f>IF($CU11="P",CI11,(CI11+BF11)/2)</f>
        <v>18.899999999999999</v>
      </c>
      <c r="TT11" s="26">
        <f>IF($CU11="P",CJ11,(CJ11+BG11)/2)</f>
        <v>4.6999999999999993</v>
      </c>
      <c r="TU11" s="26">
        <f>IF($CU11="P",CK11,(CK11+BH11)/2)</f>
        <v>0.44999999999999996</v>
      </c>
      <c r="TV11" s="26">
        <f>IF($CU11="P",CL11,(CL11+BI11)/2)</f>
        <v>0.15</v>
      </c>
      <c r="TW11" s="26">
        <f>IF($CU11="P",CM11,(CM11+BJ11)/2)</f>
        <v>17.600000000000001</v>
      </c>
      <c r="TX11" s="26">
        <f>IF($CU11="P",CN11,(CN11+BK11)/2)</f>
        <v>5.8</v>
      </c>
      <c r="TY11" s="26">
        <f>IF($CU11="P",CO11,(CO11+BL11)/2)</f>
        <v>0.2</v>
      </c>
      <c r="TZ11" s="26">
        <f>IF($CU11="P",CP11,(CP11+BM11)/2)</f>
        <v>0.15</v>
      </c>
      <c r="UA11" s="26">
        <f>IF($CU11="P",CQ11,(CQ11+BN11)/2)</f>
        <v>9.1999999999999993</v>
      </c>
      <c r="UB11" s="26">
        <f>IF($CU11="P",CR11,(CR11+BO11)/2)</f>
        <v>2.6</v>
      </c>
      <c r="UC11" s="26">
        <f>IF($CU11="P",CS11,(CS11+BP11)/2)</f>
        <v>0.1</v>
      </c>
      <c r="UD11" s="26">
        <f>IF($CU11="P",CT11,(CT11+BQ11)/2)</f>
        <v>0</v>
      </c>
      <c r="UE11" s="28" t="s">
        <v>53</v>
      </c>
      <c r="UF11" s="11">
        <f>IF(SUM(TL11,TP11)&gt;0,SUM(TL11,TP11),"")</f>
        <v>10.8</v>
      </c>
      <c r="UG11" s="11">
        <f>IF(SUM(TK11:TL11,TN11:TP11,TR11)-TM11-TQ11&gt;0,SUM(TK11:TL11,TN11:TP11,TR11)-TM11-TQ11,"")</f>
        <v>47.500000000000007</v>
      </c>
      <c r="UH11" s="11">
        <f>IF(SUM(TS11:TT11,TV11)-TU11&gt;0,SUM(TS11:TT11,TV11)-TU11,"")</f>
        <v>23.299999999999997</v>
      </c>
      <c r="UI11" s="11">
        <f>IF(SUM(TL11,TP11,TT11)&gt;0,SUM(TL11,TP11,TT11),"")</f>
        <v>15.5</v>
      </c>
      <c r="UJ11" s="11">
        <f>IF(SUM(UG11,UH11)&gt;0,SUM(UG11,UH11),"")</f>
        <v>70.800000000000011</v>
      </c>
      <c r="UK11" s="11">
        <f>IF(SUM(TX11,UB11)&gt;0,SUM(TX11,UB11),"")</f>
        <v>8.4</v>
      </c>
      <c r="UL11" s="11">
        <f>IF(SUM(TW11:TX11,TZ11:UB11,UD11)-SUM(TY11,UC11)&gt;0,SUM(TW11:TX11,TZ11:UB11,UD11)-SUM(TY11,UC11),"")</f>
        <v>35.050000000000004</v>
      </c>
      <c r="UM11" s="11">
        <f>IF(SUM(UG11,UH11,UL11)&gt;0,SUM(UG11,UH11,UL11),"")</f>
        <v>105.85000000000002</v>
      </c>
    </row>
    <row r="12" spans="1:559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218</v>
      </c>
      <c r="C12" s="4" t="s">
        <v>3</v>
      </c>
      <c r="D12" s="4">
        <v>2002</v>
      </c>
      <c r="E12" s="9">
        <f>SUM(J12:R12)+SUM(J12:N12)*0.0000001+SUM(J12)*0.0000000000001</f>
        <v>166.80001180000491</v>
      </c>
      <c r="F12" s="3" t="str">
        <f>IF(OR(AND(AP12&gt;=AW$27,AQ12&gt;=AW$31,AP12&lt;&gt;"",AO12=""),AND(AU12&gt;=AW$27,AV12&gt;=AW$31,AU12&lt;&gt;"",AO12=""),AND(BS12&gt;=BZ$27,BT12&gt;=BZ$31,BS12&lt;&gt;"",BR12=""),AND(BX12&gt;=BZ$27,BY12&gt;=BZ$31,BX12&lt;&gt;"",BR12=""),AND(CV12&gt;=DC$27,CW12&gt;=DC$31,CV12&lt;&gt;"",CU12=""),AND(DA12&gt;=DC$27,DB12&gt;=DC$31,DA12&lt;&gt;""),AND(EA12&gt;=EH$27,EB12&gt;=EH$31,EA12&lt;&gt;""),AND(EF12&gt;=EH$27,EG12&gt;=EH$31,EF12&lt;&gt;""),AND(FC12&gt;=FJ$27,FD12&gt;=FJ$31,FC12&lt;&gt;""),AND(FH12&gt;=FJ$27,FI12&gt;=FJ$31,FH12&lt;&gt;""),AND(GE12&gt;=GL$27,GF12&gt;=GL$31,GE12&lt;&gt;""),AND(GJ12&gt;=GL$27,GK12&gt;=GL$31,GJ12&lt;&gt;""),AND(HG12&gt;=HN$27,HH12&gt;=HN$31,HG12&lt;&gt;""),AND(HL12&gt;=HN$27,HM12&gt;=HN$31,HL12&lt;&gt;""),AND(II12&gt;=IP$27,IJ12&gt;=IP$31,II12&lt;&gt;""),AND(IN12&gt;=IP$27,IO12&gt;=IP$31,IN12&lt;&gt;""),AND(JK12&gt;=JR$27,JL12&gt;=JR$31,JK12&lt;&gt;""),AND(JP12&gt;=JR$27,JQ12&gt;=JR$31,JP12&lt;&gt;""),AND(KM12&gt;=KT$27,KN12&gt;=KT$31,KM12&lt;&gt;""),AND(KR12&gt;=KT$27,KS12&gt;=KT$31,KR12&lt;&gt;""),AND(LO12&gt;=LV$27,LP12&gt;=LV$31,LO12&lt;&gt;""),AND(LT12&gt;=LV$27,LU12&gt;=LV$31,LT12&lt;&gt;""),AND(MQ12&gt;=MX$27,MR12&gt;=MX$31,MQ12&lt;&gt;""),AND(MV12&gt;=MX$27,MW12&gt;=MX$31,MV12&lt;&gt;""),AND(NS12&gt;=NZ$27,NT12&gt;=NZ$31,NS12&lt;&gt;""),AND(NX12&gt;=NZ$27,NY12&gt;=NZ$31,NX12&lt;&gt;""),AND(OU12&gt;=PB$27,OV12&gt;=PB$31,OU12&lt;&gt;""),AND(OZ12&gt;=PB$27,PA12&gt;=PB$31,OZ12&lt;&gt;""),AND(PW12&gt;=QD$27,PX12&gt;=QD$31,PW12&lt;&gt;""),AND(QB12&gt;=QD$27,QC12&gt;=QD$31,QB12&lt;&gt;""),AND(QY12&gt;=RF$27,QZ12&gt;=RF$31,QY12&lt;&gt;""),AND(RD12&gt;=RF$27,RE12&gt;=RF$31,RD12&lt;&gt;""),AND(SA12&gt;=SH$27,SB12&gt;=SH$31,SA12&lt;&gt;""),AND(SF12&gt;=SH$27,SG12&gt;=SH$31,SF12&lt;&gt;""),AND(TC12&gt;=TJ$27,TD12&gt;=TJ$31,TC12&lt;&gt;""),AND(TI12&gt;=TJ$27,TJ12&gt;=TJ$31,TI12&lt;&gt;"")),"P","")</f>
        <v>P</v>
      </c>
      <c r="G12" s="3" t="str">
        <f>IF(OR(AND(AQ12&gt;=AW$31,AQ12&lt;&gt;"",AO12=""),AND(AV12&gt;=AW$31,AV12&lt;&gt;"",AO12=""),AND(BT12&gt;=BZ$31,BT12&lt;&gt;"",BR12=""),AND(BY12&gt;=BZ$31,BY12&lt;&gt;"",BR12=""),AND(CW12&gt;=DC$31,CW12&lt;&gt;"",CU12=""),AND(DB12&gt;=DC$31,DB12&lt;&gt;"",CU12=""),AND(EB12&gt;=EH$31,EB12&lt;&gt;""),AND(EG12&gt;=EH$31,EG12&lt;&gt;""),AND(FD12&gt;=FJ$31,FD12&lt;&gt;""),AND(FI12&gt;=FJ$31,FI12&lt;&gt;""),AND(GF12&gt;=GL$31,GF12&lt;&gt;""),AND(GK12&gt;=GL$31,GK12&lt;&gt;""),AND(HH12&gt;=HN$31,HH12&lt;&gt;""),AND(HM12&gt;=HN$31,HM12&lt;&gt;""),AND(IJ12&gt;=IP$31,IJ12&lt;&gt;""),AND(IO12&gt;=IP$31,IO12&lt;&gt;""),AND(JL12&gt;=JR$31,JL12&lt;&gt;""),AND(JQ12&gt;=JR$31,JQ12&lt;&gt;""),AND(KN12&gt;=KT$31,KN12&lt;&gt;""),AND(KS12&gt;=KT$31,KS12&lt;&gt;""),AND(LP12&gt;=LV$31,LP12&lt;&gt;""),AND(LU12&gt;=LV$31,LU12&lt;&gt;""),AND(MR12&gt;=MX$31,MR12&lt;&gt;""),AND(MW12&gt;=MX$31,MW12&lt;&gt;""),AND(NT12&gt;=NZ$31,NT12&lt;&gt;""),AND(NY12&gt;=NZ$31,NY12&lt;&gt;""),AND(OV12&gt;=PB$31,OV12&lt;&gt;""),AND(PA12&gt;=PB$31,PA12&lt;&gt;""),AND(PX12&gt;=QD$31,PX12&lt;&gt;""),AND(QC12&gt;=QD$31,QC12&lt;&gt;""),AND(QZ12&gt;=RF$31,QZ12&lt;&gt;""),AND(RE12&gt;=RF$31,RE12&lt;&gt;""),AND(SB12&gt;=SH$31,SB12&lt;&gt;""),AND(SG12&gt;=SH$31,SG12&lt;&gt;""),AND(TD12&gt;=TJ$31,TD12&lt;&gt;""),AND(TJ12&gt;=TJ$31,TJ12&lt;&gt;"")),"P","")</f>
        <v>P</v>
      </c>
      <c r="H12" s="36" t="str">
        <f>IF(AND(G12="P",F12=""),"No DD",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,AND(RB12&gt;=RF$30,RC12&gt;=RF$34,RB12&lt;&gt;""),AND(SD12&gt;=SH$30,SE12&gt;=SH$34,SD12&lt;&gt;""),AND(TF12&gt;=TJ$30,TG12&gt;=TJ$34,TF12&lt;&gt;"")),"Merit",IF(OR(AND(AS12&gt;=AW$29,AT12&gt;=AW$33,AS12&lt;&gt;"",AO12=""),AND(BV12&gt;=BZ$29,BW12&gt;=BZ$33,BV12&lt;&gt;"",BR12=""),AND(CY12&gt;=DC$29,CZ12&gt;=DC$33,CY12&lt;&gt;"",CU12=""),AND(ED12&gt;=EH$29,EE12&gt;=EH$33,ED12&lt;&gt;""),AND(FF12&gt;=FJ$29,FG12&gt;=FJ$33,FF12&lt;&gt;""),AND(GH12&gt;=GL$29,GI12&gt;=GL$33,GH12&lt;&gt;""),AND(HJ12&gt;=HN$29,HK12&gt;=HN$33,HJ12&lt;&gt;""),AND(IL12&gt;=IP$29,IM12&gt;=IP$33,IL12&lt;&gt;""),AND(JN12&gt;=JR$29,JO12&gt;=JR$33,JN12&lt;&gt;""),AND(KP12&gt;=KT$29,KQ12&gt;=KT$33,KP12&lt;&gt;""),AND(LR12&gt;=LV$29,LS12&gt;=LV$33,LR12&lt;&gt;""),AND(MT12&gt;=MX$29,MU12&gt;=MX$33,MT12&lt;&gt;""),AND(NV12&gt;=NZ$29,NW12&gt;=NZ$33,NV12&lt;&gt;""),AND(OX12&gt;=PB$29,OY12&gt;=PB$33,OX12&lt;&gt;""),AND(PZ12&gt;=QD$29,QA12&gt;=QD$33,PZ12&lt;&gt;""),AND(RB12&gt;=RF$29,RC12&gt;=RF$33,RB12&lt;&gt;""),AND(SD12&gt;=SH$29,SE12&gt;=SH$33,SD12&lt;&gt;""),AND(TF12&gt;=TJ$29,TG12&gt;=TJ$33,TF12&lt;&gt;"")),"Excellence",IF(I12="P","Worlds Team",IF(F12="P","National Team","")))))</f>
        <v>Worlds Team</v>
      </c>
      <c r="I12" s="3" t="str">
        <f>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,AND(RB12&gt;=RF$28,RC12&gt;=RF$32,RB12&lt;&gt;""),AND(SD12&gt;=SH$28,SE12&gt;=SH$32,SD12&lt;&gt;""),AND(TF12&gt;=TJ$28,TG12&gt;=TJ$32,TF12&lt;&gt;"")),"P","")</f>
        <v>P</v>
      </c>
      <c r="J12" s="8">
        <f>IF(COUNT(AQ12,BT12,CW12)&gt;0,LARGE((AQ12,BT12,CW12),1),0)</f>
        <v>48.899999999999991</v>
      </c>
      <c r="K12" s="8" t="str">
        <f>IF(J12=0,"",IF(J12=CW12,$CA$1,IF(J12=BT12,$AX$1,IF(J12=AQ12,$U$1,""))))</f>
        <v>2024 3rd Domestic Trial</v>
      </c>
      <c r="L12" s="8">
        <f>IF(COUNT(AQ12,BT12,CW12)&gt;1,LARGE((AQ12,BT12,CW12),2),0)</f>
        <v>45.6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23.5</v>
      </c>
      <c r="O12" s="8" t="str">
        <f>IF(N12=0,"",IF(N12=CX12,$CA$1,IF(N12=BU12,$AX$1,IF(N12=AR12,$U$1,""))))</f>
        <v>2024 3rd Domestic Trial</v>
      </c>
      <c r="P12" s="8">
        <f>IF(MAX(AV12,BY12,DB12)&gt;0,MAX(AV12,BY12,DB12),0)</f>
        <v>48.800000000000004</v>
      </c>
      <c r="Q12" s="8" t="str">
        <f>IF(P12=0,"",IF(P12=DB12,$CA$1,IF(P12=BY12,$AX$1,IF(P12=AV12,$U$1,""))))</f>
        <v>2024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>IF(SUM(V12,Z12)&gt;0,SUM(V12,Z12),"")</f>
        <v>10.8</v>
      </c>
      <c r="AQ12" s="40">
        <f>IF(SUM(U12:V12,X12:Z12,AB12)-W12-AA12&gt;0,SUM(U12:V12,X12:Z12,AB12)-W12-AA12,"")</f>
        <v>45.6</v>
      </c>
      <c r="AR12" s="40">
        <f>IF(SUM(AC12:AD12,AF12)-AE12&gt;0,SUM(AC12:AD12,AF12)-AE12,"")</f>
        <v>21.599999999999998</v>
      </c>
      <c r="AS12" s="40">
        <f>IF(SUM(V12,Z12,AD12)&gt;0,SUM(V12,Z12,AD12),"")</f>
        <v>14.700000000000001</v>
      </c>
      <c r="AT12" s="40">
        <f>IF(SUM(AQ12,AR12)&gt;0,SUM(AQ12,AR12),"")</f>
        <v>67.2</v>
      </c>
      <c r="AU12" s="40">
        <f>IF(SUM(AH12,AL12)&gt;0,SUM(AH12,AL12),"")</f>
        <v>8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43.2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43.2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48.899999999999991</v>
      </c>
      <c r="CX12" s="40">
        <f>IF(SUM(CI12:CJ12,CL12)-CK12&gt;0,SUM(CI12:CJ12,CL12)-CK12,"")</f>
        <v>23.5</v>
      </c>
      <c r="CY12" s="40">
        <f>IF(SUM(CB12,CF12,CJ12)&gt;0,SUM(CB12,CF12,CJ12),"")</f>
        <v>17.600000000000001</v>
      </c>
      <c r="CZ12" s="40">
        <f>IF(SUM(CW12,CX12)&gt;0,SUM(CW12,CX12),"")</f>
        <v>72.399999999999991</v>
      </c>
      <c r="DA12" s="40">
        <f>IF(SUM(CN12,CR12)&gt;0,SUM(CN12,CR12),"")</f>
        <v>11.600000000000001</v>
      </c>
      <c r="DB12" s="40">
        <f>IF(SUM(CM12:CN12,CP12:CR12,CT12)-SUM(CO12,CS12)&gt;0,SUM(CM12:CN12,CP12:CR12,CT12)-SUM(CO12,CS12),"")</f>
        <v>48.800000000000004</v>
      </c>
      <c r="DC12" s="40">
        <f>IF(SUM(CW12,CX12,DB12)&gt;0,SUM(CW12,CX12,DB12),"")</f>
        <v>121.19999999999999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18.25</v>
      </c>
      <c r="TL12" s="26">
        <f>IF($CU12="P",CB12,(CB12+AY12)/2)</f>
        <v>6</v>
      </c>
      <c r="TM12" s="26">
        <f>IF($CU12="P",CC12,(CC12+AZ12)/2)</f>
        <v>0.5</v>
      </c>
      <c r="TN12" s="26">
        <f>IF($CU12="P",CD12,(CD12+BA12)/2)</f>
        <v>0</v>
      </c>
      <c r="TO12" s="26">
        <f>IF($CU12="P",CE12,(CE12+BB12)/2)</f>
        <v>18.549999999999997</v>
      </c>
      <c r="TP12" s="26">
        <f>IF($CU12="P",CF12,(CF12+BC12)/2)</f>
        <v>4.4000000000000004</v>
      </c>
      <c r="TQ12" s="26">
        <f>IF($CU12="P",CG12,(CG12+BD12)/2)</f>
        <v>0.8</v>
      </c>
      <c r="TR12" s="26">
        <f>IF($CU12="P",CH12,(CH12+BE12)/2)</f>
        <v>0.15</v>
      </c>
      <c r="TS12" s="26">
        <f>IF($CU12="P",CI12,(CI12+BF12)/2)</f>
        <v>9.1</v>
      </c>
      <c r="TT12" s="26">
        <f>IF($CU12="P",CJ12,(CJ12+BG12)/2)</f>
        <v>2.6</v>
      </c>
      <c r="TU12" s="26">
        <f>IF($CU12="P",CK12,(CK12+BH12)/2)</f>
        <v>0.1</v>
      </c>
      <c r="TV12" s="26">
        <f>IF($CU12="P",CL12,(CL12+BI12)/2)</f>
        <v>0.15</v>
      </c>
      <c r="TW12" s="26">
        <f>IF($CU12="P",CM12,(CM12+BJ12)/2)</f>
        <v>9.5</v>
      </c>
      <c r="TX12" s="26">
        <f>IF($CU12="P",CN12,(CN12+BK12)/2)</f>
        <v>3.2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9.4</v>
      </c>
      <c r="UB12" s="26">
        <f>IF($CU12="P",CR12,(CR12+BO12)/2)</f>
        <v>2.6</v>
      </c>
      <c r="UC12" s="26">
        <f>IF($CU12="P",CS12,(CS12+BP12)/2)</f>
        <v>0.3</v>
      </c>
      <c r="UD12" s="26">
        <f>IF($CU12="P",CT12,(CT12+BQ12)/2)</f>
        <v>0</v>
      </c>
      <c r="UE12" s="28" t="s">
        <v>53</v>
      </c>
      <c r="UF12" s="11">
        <f>IF(SUM(TL12,TP12)&gt;0,SUM(TL12,TP12),"")</f>
        <v>10.4</v>
      </c>
      <c r="UG12" s="11">
        <f>IF(SUM(TK12:TL12,TN12:TP12,TR12)-TM12-TQ12&gt;0,SUM(TK12:TL12,TN12:TP12,TR12)-TM12-TQ12,"")</f>
        <v>46.05</v>
      </c>
      <c r="UH12" s="11">
        <f>IF(SUM(TS12:TT12,TV12)-TU12&gt;0,SUM(TS12:TT12,TV12)-TU12,"")</f>
        <v>11.75</v>
      </c>
      <c r="UI12" s="11">
        <f>IF(SUM(TL12,TP12,TT12)&gt;0,SUM(TL12,TP12,TT12),"")</f>
        <v>13</v>
      </c>
      <c r="UJ12" s="11">
        <f>IF(SUM(UG12,UH12)&gt;0,SUM(UG12,UH12),"")</f>
        <v>57.8</v>
      </c>
      <c r="UK12" s="11">
        <f>IF(SUM(TX12,UB12)&gt;0,SUM(TX12,UB12),"")</f>
        <v>5.8000000000000007</v>
      </c>
      <c r="UL12" s="11">
        <f>IF(SUM(TW12:TX12,TZ12:UB12,UD12)-SUM(TY12,UC12)&gt;0,SUM(TW12:TX12,TZ12:UB12,UD12)-SUM(TY12,UC12),"")</f>
        <v>24.400000000000002</v>
      </c>
      <c r="UM12" s="11">
        <f>IF(SUM(UG12,UH12,UL12)&gt;0,SUM(UG12,UH12,UL12),"")</f>
        <v>82.2</v>
      </c>
    </row>
    <row r="13" spans="1:559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259</v>
      </c>
      <c r="C13" s="4" t="s">
        <v>6</v>
      </c>
      <c r="D13" s="4">
        <v>2008</v>
      </c>
      <c r="E13" s="9">
        <f>SUM(J13:R13)+SUM(J13:N13)*0.0000001+SUM(J13)*0.0000000000001</f>
        <v>165.800011450005</v>
      </c>
      <c r="F13" s="3" t="str">
        <f>IF(OR(AND(AP13&gt;=AW$27,AQ13&gt;=AW$31,AP13&lt;&gt;"",AO13=""),AND(AU13&gt;=AW$27,AV13&gt;=AW$31,AU13&lt;&gt;"",AO13=""),AND(BS13&gt;=BZ$27,BT13&gt;=BZ$31,BS13&lt;&gt;"",BR13=""),AND(BX13&gt;=BZ$27,BY13&gt;=BZ$31,BX13&lt;&gt;"",BR13=""),AND(CV13&gt;=DC$27,CW13&gt;=DC$31,CV13&lt;&gt;"",CU13=""),AND(DA13&gt;=DC$27,DB13&gt;=DC$31,DA13&lt;&gt;""),AND(EA13&gt;=EH$27,EB13&gt;=EH$31,EA13&lt;&gt;""),AND(EF13&gt;=EH$27,EG13&gt;=EH$31,EF13&lt;&gt;""),AND(FC13&gt;=FJ$27,FD13&gt;=FJ$31,FC13&lt;&gt;""),AND(FH13&gt;=FJ$27,FI13&gt;=FJ$31,FH13&lt;&gt;""),AND(GE13&gt;=GL$27,GF13&gt;=GL$31,GE13&lt;&gt;""),AND(GJ13&gt;=GL$27,GK13&gt;=GL$31,GJ13&lt;&gt;""),AND(HG13&gt;=HN$27,HH13&gt;=HN$31,HG13&lt;&gt;""),AND(HL13&gt;=HN$27,HM13&gt;=HN$31,HL13&lt;&gt;""),AND(II13&gt;=IP$27,IJ13&gt;=IP$31,II13&lt;&gt;""),AND(IN13&gt;=IP$27,IO13&gt;=IP$31,IN13&lt;&gt;""),AND(JK13&gt;=JR$27,JL13&gt;=JR$31,JK13&lt;&gt;""),AND(JP13&gt;=JR$27,JQ13&gt;=JR$31,JP13&lt;&gt;""),AND(KM13&gt;=KT$27,KN13&gt;=KT$31,KM13&lt;&gt;""),AND(KR13&gt;=KT$27,KS13&gt;=KT$31,KR13&lt;&gt;""),AND(LO13&gt;=LV$27,LP13&gt;=LV$31,LO13&lt;&gt;""),AND(LT13&gt;=LV$27,LU13&gt;=LV$31,LT13&lt;&gt;""),AND(MQ13&gt;=MX$27,MR13&gt;=MX$31,MQ13&lt;&gt;""),AND(MV13&gt;=MX$27,MW13&gt;=MX$31,MV13&lt;&gt;""),AND(NS13&gt;=NZ$27,NT13&gt;=NZ$31,NS13&lt;&gt;""),AND(NX13&gt;=NZ$27,NY13&gt;=NZ$31,NX13&lt;&gt;""),AND(OU13&gt;=PB$27,OV13&gt;=PB$31,OU13&lt;&gt;""),AND(OZ13&gt;=PB$27,PA13&gt;=PB$31,OZ13&lt;&gt;""),AND(PW13&gt;=QD$27,PX13&gt;=QD$31,PW13&lt;&gt;""),AND(QB13&gt;=QD$27,QC13&gt;=QD$31,QB13&lt;&gt;""),AND(QY13&gt;=RF$27,QZ13&gt;=RF$31,QY13&lt;&gt;""),AND(RD13&gt;=RF$27,RE13&gt;=RF$31,RD13&lt;&gt;""),AND(SA13&gt;=SH$27,SB13&gt;=SH$31,SA13&lt;&gt;""),AND(SF13&gt;=SH$27,SG13&gt;=SH$31,SF13&lt;&gt;""),AND(TC13&gt;=TJ$27,TD13&gt;=TJ$31,TC13&lt;&gt;""),AND(TI13&gt;=TJ$27,TJ13&gt;=TJ$31,TI13&lt;&gt;"")),"P","")</f>
        <v>P</v>
      </c>
      <c r="G13" s="3" t="str">
        <f>IF(OR(AND(AQ13&gt;=AW$31,AQ13&lt;&gt;"",AO13=""),AND(AV13&gt;=AW$31,AV13&lt;&gt;"",AO13=""),AND(BT13&gt;=BZ$31,BT13&lt;&gt;"",BR13=""),AND(BY13&gt;=BZ$31,BY13&lt;&gt;"",BR13=""),AND(CW13&gt;=DC$31,CW13&lt;&gt;"",CU13=""),AND(DB13&gt;=DC$31,DB13&lt;&gt;"",CU13=""),AND(EB13&gt;=EH$31,EB13&lt;&gt;""),AND(EG13&gt;=EH$31,EG13&lt;&gt;""),AND(FD13&gt;=FJ$31,FD13&lt;&gt;""),AND(FI13&gt;=FJ$31,FI13&lt;&gt;""),AND(GF13&gt;=GL$31,GF13&lt;&gt;""),AND(GK13&gt;=GL$31,GK13&lt;&gt;""),AND(HH13&gt;=HN$31,HH13&lt;&gt;""),AND(HM13&gt;=HN$31,HM13&lt;&gt;""),AND(IJ13&gt;=IP$31,IJ13&lt;&gt;""),AND(IO13&gt;=IP$31,IO13&lt;&gt;""),AND(JL13&gt;=JR$31,JL13&lt;&gt;""),AND(JQ13&gt;=JR$31,JQ13&lt;&gt;""),AND(KN13&gt;=KT$31,KN13&lt;&gt;""),AND(KS13&gt;=KT$31,KS13&lt;&gt;""),AND(LP13&gt;=LV$31,LP13&lt;&gt;""),AND(LU13&gt;=LV$31,LU13&lt;&gt;""),AND(MR13&gt;=MX$31,MR13&lt;&gt;""),AND(MW13&gt;=MX$31,MW13&lt;&gt;""),AND(NT13&gt;=NZ$31,NT13&lt;&gt;""),AND(NY13&gt;=NZ$31,NY13&lt;&gt;""),AND(OV13&gt;=PB$31,OV13&lt;&gt;""),AND(PA13&gt;=PB$31,PA13&lt;&gt;""),AND(PX13&gt;=QD$31,PX13&lt;&gt;""),AND(QC13&gt;=QD$31,QC13&lt;&gt;""),AND(QZ13&gt;=RF$31,QZ13&lt;&gt;""),AND(RE13&gt;=RF$31,RE13&lt;&gt;""),AND(SB13&gt;=SH$31,SB13&lt;&gt;""),AND(SG13&gt;=SH$31,SG13&lt;&gt;""),AND(TD13&gt;=TJ$31,TD13&lt;&gt;""),AND(TJ13&gt;=TJ$31,TJ13&lt;&gt;"")),"P","")</f>
        <v>P</v>
      </c>
      <c r="H13" s="36" t="str">
        <f>IF(AND(G13="P",F13=""),"No DD",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,AND(RB13&gt;=RF$30,RC13&gt;=RF$34,RB13&lt;&gt;""),AND(SD13&gt;=SH$30,SE13&gt;=SH$34,SD13&lt;&gt;""),AND(TF13&gt;=TJ$30,TG13&gt;=TJ$34,TF13&lt;&gt;"")),"Merit",IF(OR(AND(AS13&gt;=AW$29,AT13&gt;=AW$33,AS13&lt;&gt;"",AO13=""),AND(BV13&gt;=BZ$29,BW13&gt;=BZ$33,BV13&lt;&gt;"",BR13=""),AND(CY13&gt;=DC$29,CZ13&gt;=DC$33,CY13&lt;&gt;"",CU13=""),AND(ED13&gt;=EH$29,EE13&gt;=EH$33,ED13&lt;&gt;""),AND(FF13&gt;=FJ$29,FG13&gt;=FJ$33,FF13&lt;&gt;""),AND(GH13&gt;=GL$29,GI13&gt;=GL$33,GH13&lt;&gt;""),AND(HJ13&gt;=HN$29,HK13&gt;=HN$33,HJ13&lt;&gt;""),AND(IL13&gt;=IP$29,IM13&gt;=IP$33,IL13&lt;&gt;""),AND(JN13&gt;=JR$29,JO13&gt;=JR$33,JN13&lt;&gt;""),AND(KP13&gt;=KT$29,KQ13&gt;=KT$33,KP13&lt;&gt;""),AND(LR13&gt;=LV$29,LS13&gt;=LV$33,LR13&lt;&gt;""),AND(MT13&gt;=MX$29,MU13&gt;=MX$33,MT13&lt;&gt;""),AND(NV13&gt;=NZ$29,NW13&gt;=NZ$33,NV13&lt;&gt;""),AND(OX13&gt;=PB$29,OY13&gt;=PB$33,OX13&lt;&gt;""),AND(PZ13&gt;=QD$29,QA13&gt;=QD$33,PZ13&lt;&gt;""),AND(RB13&gt;=RF$29,RC13&gt;=RF$33,RB13&lt;&gt;""),AND(SD13&gt;=SH$29,SE13&gt;=SH$33,SD13&lt;&gt;""),AND(TF13&gt;=TJ$29,TG13&gt;=TJ$33,TF13&lt;&gt;"")),"Excellence",IF(I13="P","Worlds Team",IF(F13="P","National Team","")))))</f>
        <v>National Team</v>
      </c>
      <c r="I13" s="3" t="str">
        <f>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,AND(RB13&gt;=RF$28,RC13&gt;=RF$32,RB13&lt;&gt;""),AND(SD13&gt;=SH$28,SE13&gt;=SH$32,SD13&lt;&gt;""),AND(TF13&gt;=TJ$28,TG13&gt;=TJ$32,TF13&lt;&gt;"")),"P","")</f>
        <v/>
      </c>
      <c r="J13" s="8">
        <f>IF(COUNT(AQ13,BT13,CW13)&gt;0,LARGE((AQ13,BT13,CW13),1),0)</f>
        <v>49.900000000000006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42.900000000000006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3rd Domestic Trial</v>
      </c>
      <c r="N13" s="8">
        <f>IF(COUNT(AR13,BU13,CX13)&gt;0,LARGE((AR13,BU13,CX13),1),0)</f>
        <v>21.700000000000003</v>
      </c>
      <c r="O13" s="8" t="str">
        <f>IF(N13=0,"",IF(N13=CX13,$CA$1,IF(N13=BU13,$AX$1,IF(N13=AR13,$U$1,""))))</f>
        <v>2024 Nationals</v>
      </c>
      <c r="P13" s="8">
        <f>IF(MAX(AV13,BY13,DB13)&gt;0,MAX(AV13,BY13,DB13),0)</f>
        <v>44.8</v>
      </c>
      <c r="Q13" s="8" t="str">
        <f>IF(P13=0,"",IF(P13=DB13,$CA$1,IF(P13=BY13,$AX$1,IF(P13=AV13,$U$1,""))))</f>
        <v>2024 Nationals</v>
      </c>
      <c r="R13" s="8">
        <f>IF(MAX(DD13:DF13)&gt;0,MAX(DD13:DF13),"")</f>
        <v>6.4999999999999929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IF(SUM(AQ13,AR13,AV13)&gt;0,SUM(AQ13,AR13,AV13),"")</f>
        <v/>
      </c>
      <c r="AX13" s="18">
        <v>18.600000000000001</v>
      </c>
      <c r="AY13" s="18">
        <v>6</v>
      </c>
      <c r="AZ13" s="18">
        <v>0</v>
      </c>
      <c r="BA13" s="18">
        <v>0</v>
      </c>
      <c r="BB13" s="18">
        <v>18.3</v>
      </c>
      <c r="BC13" s="18">
        <v>7.2</v>
      </c>
      <c r="BD13" s="18">
        <v>0.2</v>
      </c>
      <c r="BE13" s="18">
        <v>0</v>
      </c>
      <c r="BF13" s="18">
        <v>18.3</v>
      </c>
      <c r="BG13" s="18">
        <v>4.4000000000000004</v>
      </c>
      <c r="BH13" s="18">
        <v>1</v>
      </c>
      <c r="BI13" s="18">
        <v>0</v>
      </c>
      <c r="BJ13" s="18">
        <v>17.399999999999999</v>
      </c>
      <c r="BK13" s="18">
        <v>2.4</v>
      </c>
      <c r="BL13" s="18">
        <v>0</v>
      </c>
      <c r="BM13" s="18">
        <v>0</v>
      </c>
      <c r="BN13" s="18">
        <v>18.600000000000001</v>
      </c>
      <c r="BO13" s="18">
        <v>6.4</v>
      </c>
      <c r="BP13" s="18">
        <v>0</v>
      </c>
      <c r="BQ13" s="18">
        <v>0</v>
      </c>
      <c r="BR13" s="28"/>
      <c r="BS13" s="11">
        <f>IF(SUM(AY13,BC13)&gt;0,SUM(AY13,BC13),"")</f>
        <v>13.2</v>
      </c>
      <c r="BT13" s="11">
        <f>IF(SUM(AX13:AY13,BA13:BC13,BE13)-AZ13-BD13&gt;0,SUM(AX13:AY13,BA13:BC13,BE13)-AZ13-BD13,"")</f>
        <v>49.900000000000006</v>
      </c>
      <c r="BU13" s="11">
        <f>IF(SUM(BF13:BG13,BI13)-BH13&gt;0,SUM(BF13:BG13,BI13)-BH13,"")</f>
        <v>21.700000000000003</v>
      </c>
      <c r="BV13" s="11">
        <f>IF(SUM(AY13,BC13,BG13)&gt;0,SUM(AY13,BC13,BG13),"")</f>
        <v>17.600000000000001</v>
      </c>
      <c r="BW13" s="11">
        <f>IF(SUM(BT13,BU13)&gt;0,SUM(BT13,BU13),"")</f>
        <v>71.600000000000009</v>
      </c>
      <c r="BX13" s="11">
        <f>IF(SUM(BK13,BO13)&gt;0,SUM(BK13,BO13),"")</f>
        <v>8.8000000000000007</v>
      </c>
      <c r="BY13" s="11">
        <f>IF(SUM(BJ13:BK13,BM13:BO13,BQ13)-SUM(BL13,BP13)&gt;0,SUM(BJ13:BK13,BM13:BO13,BQ13)-SUM(BL13,BP13),"")</f>
        <v>44.8</v>
      </c>
      <c r="BZ13" s="11">
        <f>IF(SUM(BT13,BU13,BY13)&gt;0,SUM(BT13,BU13,BY13),"")</f>
        <v>116.4</v>
      </c>
      <c r="CA13" s="19">
        <v>17.8</v>
      </c>
      <c r="CB13" s="19">
        <v>4.4000000000000004</v>
      </c>
      <c r="CC13" s="19">
        <v>0.6</v>
      </c>
      <c r="CD13" s="19">
        <v>0</v>
      </c>
      <c r="CE13" s="19">
        <v>19</v>
      </c>
      <c r="CF13" s="19">
        <v>3.1</v>
      </c>
      <c r="CG13" s="19">
        <v>0.8</v>
      </c>
      <c r="CH13" s="19">
        <v>0</v>
      </c>
      <c r="CI13" s="19">
        <v>16.2</v>
      </c>
      <c r="CJ13" s="19">
        <v>2.8</v>
      </c>
      <c r="CK13" s="19">
        <v>1.2</v>
      </c>
      <c r="CL13" s="19">
        <v>0</v>
      </c>
      <c r="CM13" s="19">
        <v>17.8</v>
      </c>
      <c r="CN13" s="19">
        <v>5.6</v>
      </c>
      <c r="CO13" s="19">
        <v>1</v>
      </c>
      <c r="CP13" s="19">
        <v>0</v>
      </c>
      <c r="CQ13" s="19">
        <v>17.2</v>
      </c>
      <c r="CR13" s="19">
        <v>2.4</v>
      </c>
      <c r="CS13" s="19">
        <v>0</v>
      </c>
      <c r="CT13" s="19">
        <v>0</v>
      </c>
      <c r="CU13" s="27"/>
      <c r="CV13" s="40">
        <f>IF(SUM(CB13,CF13)&gt;0,SUM(CB13,CF13),"")</f>
        <v>7.5</v>
      </c>
      <c r="CW13" s="40">
        <f>IF(SUM(CA13:CB13,CD13:CF13,CH13)-CC13-CG13&gt;0,SUM(CA13:CB13,CD13:CF13,CH13)-CC13-CG13,"")</f>
        <v>42.900000000000006</v>
      </c>
      <c r="CX13" s="40">
        <f>IF(SUM(CI13:CJ13,CL13)-CK13&gt;0,SUM(CI13:CJ13,CL13)-CK13,"")</f>
        <v>17.8</v>
      </c>
      <c r="CY13" s="40">
        <f>IF(SUM(CB13,CF13,CJ13)&gt;0,SUM(CB13,CF13,CJ13),"")</f>
        <v>10.3</v>
      </c>
      <c r="CZ13" s="40">
        <f>IF(SUM(CW13,CX13)&gt;0,SUM(CW13,CX13),"")</f>
        <v>60.7</v>
      </c>
      <c r="DA13" s="40">
        <f>IF(SUM(CN13,CR13)&gt;0,SUM(CN13,CR13),"")</f>
        <v>8</v>
      </c>
      <c r="DB13" s="40">
        <f>IF(SUM(CM13:CN13,CP13:CR13,CT13)-SUM(CO13,CS13)&gt;0,SUM(CM13:CN13,CP13:CR13,CT13)-SUM(CO13,CS13),"")</f>
        <v>41.999999999999993</v>
      </c>
      <c r="DC13" s="40">
        <f>IF(SUM(CW13,CX13,DB13)&gt;0,SUM(CW13,CX13,DB13),"")</f>
        <v>102.69999999999999</v>
      </c>
      <c r="DD13" s="51">
        <f>IF(MAX(EB13,FD13,GF13,HH13,IJ13,JL13,KN13,LP13,MR13,NT13,OV13,PX13,QZ13,SB13,TD13)-IF(L13="",0,L13)&gt;0.001,MAX(EB13,FD13,GF13,HH13,IJ13,JL13,KN13,LP13,MR13,NT13,OV13,PX13,QZ13,SB13,TD13)-IF(L13="",0,L13),"")</f>
        <v>6.4999999999999929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>
        <f>IF(MAX(EG13,FI13,GK13,HM13,IO13,JQ13,KS13,LU13,MW13,NY13,PA13,QC13,RE13,SG13,TI13)-IF(P13="",0,P13)&gt;0.001,MAX(EG13,FI13,GK13,HM13,IO13,JQ13,KS13,LU13,MW13,NY13,PA13,QC13,RE13,SG13,TI13)-IF(P13="",0,P13),"")</f>
        <v>4.8000000000000043</v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18.2</v>
      </c>
      <c r="EJ13" s="18">
        <v>6</v>
      </c>
      <c r="EK13" s="18">
        <v>0.6</v>
      </c>
      <c r="EL13" s="18">
        <v>0</v>
      </c>
      <c r="EM13" s="18">
        <v>18.600000000000001</v>
      </c>
      <c r="EN13" s="18">
        <v>7.2</v>
      </c>
      <c r="EO13" s="18">
        <v>0</v>
      </c>
      <c r="EP13" s="18">
        <v>0</v>
      </c>
      <c r="EQ13" s="18"/>
      <c r="ER13" s="18"/>
      <c r="ES13" s="18"/>
      <c r="ET13" s="18"/>
      <c r="EU13" s="18">
        <v>18.600000000000001</v>
      </c>
      <c r="EV13" s="18">
        <v>6</v>
      </c>
      <c r="EW13" s="18">
        <v>0</v>
      </c>
      <c r="EX13" s="18">
        <v>0</v>
      </c>
      <c r="EY13" s="18">
        <v>18</v>
      </c>
      <c r="EZ13" s="18">
        <v>7.2</v>
      </c>
      <c r="FA13" s="18">
        <v>0.2</v>
      </c>
      <c r="FB13" s="18">
        <v>0</v>
      </c>
      <c r="FC13" s="11">
        <f>IF(SUM(EJ13,EN13)&gt;0,SUM(EJ13,EN13),"")</f>
        <v>13.2</v>
      </c>
      <c r="FD13" s="11">
        <f>IF(SUM(EI13:EJ13,EL13:EN13,EP13)-EK13-EO13&gt;0,SUM(EI13:EJ13,EL13:EN13,EP13)-EK13-EO13,"")</f>
        <v>49.4</v>
      </c>
      <c r="FE13" s="11" t="str">
        <f>IF(SUM(EQ13:ER13,ET13)-ES13&gt;0,SUM(EQ13:ER13,ET13)-ES13,"")</f>
        <v/>
      </c>
      <c r="FF13" s="11">
        <f>IF(SUM(EJ13,EN13,ER13)&gt;0,SUM(EJ13,EN13,ER13),"")</f>
        <v>13.2</v>
      </c>
      <c r="FG13" s="11">
        <f>IF(SUM(FD13,FE13)&gt;0,SUM(FD13,FE13),"")</f>
        <v>49.4</v>
      </c>
      <c r="FH13" s="11">
        <f>IF(SUM(EV13,EZ13)&gt;0,SUM(EV13,EZ13),"")</f>
        <v>13.2</v>
      </c>
      <c r="FI13" s="11">
        <f>IF(SUM(EU13:EV13,EX13:EZ13,FB13)-SUM(EW13,FA13)&gt;0,SUM(EU13:EV13,EX13:EZ13,FB13)-SUM(EW13,FA13),"")</f>
        <v>49.6</v>
      </c>
      <c r="FJ13" s="11">
        <f>IF(SUM(FD13,FE13,FI13)&gt;0,SUM(FD13,FE13,FI13),"")</f>
        <v>99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18.200000000000003</v>
      </c>
      <c r="TL13" s="26">
        <f>IF($CU13="P",CB13,(CB13+AY13)/2)</f>
        <v>5.2</v>
      </c>
      <c r="TM13" s="26">
        <f>IF($CU13="P",CC13,(CC13+AZ13)/2)</f>
        <v>0.3</v>
      </c>
      <c r="TN13" s="26">
        <f>IF($CU13="P",CD13,(CD13+BA13)/2)</f>
        <v>0</v>
      </c>
      <c r="TO13" s="26">
        <f>IF($CU13="P",CE13,(CE13+BB13)/2)</f>
        <v>18.649999999999999</v>
      </c>
      <c r="TP13" s="26">
        <f>IF($CU13="P",CF13,(CF13+BC13)/2)</f>
        <v>5.15</v>
      </c>
      <c r="TQ13" s="26">
        <f>IF($CU13="P",CG13,(CG13+BD13)/2)</f>
        <v>0.5</v>
      </c>
      <c r="TR13" s="26">
        <f>IF($CU13="P",CH13,(CH13+BE13)/2)</f>
        <v>0</v>
      </c>
      <c r="TS13" s="26">
        <f>IF($CU13="P",CI13,(CI13+BF13)/2)</f>
        <v>17.25</v>
      </c>
      <c r="TT13" s="26">
        <f>IF($CU13="P",CJ13,(CJ13+BG13)/2)</f>
        <v>3.6</v>
      </c>
      <c r="TU13" s="26">
        <f>IF($CU13="P",CK13,(CK13+BH13)/2)</f>
        <v>1.1000000000000001</v>
      </c>
      <c r="TV13" s="26">
        <f>IF($CU13="P",CL13,(CL13+BI13)/2)</f>
        <v>0</v>
      </c>
      <c r="TW13" s="26">
        <f>IF($CU13="P",CM13,(CM13+BJ13)/2)</f>
        <v>17.600000000000001</v>
      </c>
      <c r="TX13" s="26">
        <f>IF($CU13="P",CN13,(CN13+BK13)/2)</f>
        <v>4</v>
      </c>
      <c r="TY13" s="26">
        <f>IF($CU13="P",CO13,(CO13+BL13)/2)</f>
        <v>0.5</v>
      </c>
      <c r="TZ13" s="26">
        <f>IF($CU13="P",CP13,(CP13+BM13)/2)</f>
        <v>0</v>
      </c>
      <c r="UA13" s="26">
        <f>IF($CU13="P",CQ13,(CQ13+BN13)/2)</f>
        <v>17.899999999999999</v>
      </c>
      <c r="UB13" s="26">
        <f>IF($CU13="P",CR13,(CR13+BO13)/2)</f>
        <v>4.4000000000000004</v>
      </c>
      <c r="UC13" s="26">
        <f>IF($CU13="P",CS13,(CS13+BP13)/2)</f>
        <v>0</v>
      </c>
      <c r="UD13" s="26">
        <f>IF($CU13="P",CT13,(CT13+BQ13)/2)</f>
        <v>0</v>
      </c>
      <c r="UE13" s="28" t="s">
        <v>53</v>
      </c>
      <c r="UF13" s="11">
        <f>IF(SUM(TL13,TP13)&gt;0,SUM(TL13,TP13),"")</f>
        <v>10.350000000000001</v>
      </c>
      <c r="UG13" s="11">
        <f>IF(SUM(TK13:TL13,TN13:TP13,TR13)-TM13-TQ13&gt;0,SUM(TK13:TL13,TN13:TP13,TR13)-TM13-TQ13,"")</f>
        <v>46.4</v>
      </c>
      <c r="UH13" s="11">
        <f>IF(SUM(TS13:TT13,TV13)-TU13&gt;0,SUM(TS13:TT13,TV13)-TU13,"")</f>
        <v>19.75</v>
      </c>
      <c r="UI13" s="11">
        <f>IF(SUM(TL13,TP13,TT13)&gt;0,SUM(TL13,TP13,TT13),"")</f>
        <v>13.950000000000001</v>
      </c>
      <c r="UJ13" s="11">
        <f>IF(SUM(UG13,UH13)&gt;0,SUM(UG13,UH13),"")</f>
        <v>66.150000000000006</v>
      </c>
      <c r="UK13" s="11">
        <f>IF(SUM(TX13,UB13)&gt;0,SUM(TX13,UB13),"")</f>
        <v>8.4</v>
      </c>
      <c r="UL13" s="11">
        <f>IF(SUM(TW13:TX13,TZ13:UB13,UD13)-SUM(TY13,UC13)&gt;0,SUM(TW13:TX13,TZ13:UB13,UD13)-SUM(TY13,UC13),"")</f>
        <v>43.4</v>
      </c>
      <c r="UM13" s="11">
        <f>IF(SUM(UG13,UH13,UL13)&gt;0,SUM(UG13,UH13,UL13),"")</f>
        <v>109.55000000000001</v>
      </c>
    </row>
    <row r="14" spans="1:559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88</v>
      </c>
      <c r="C14" s="4" t="s">
        <v>36</v>
      </c>
      <c r="D14" s="4">
        <v>2002</v>
      </c>
      <c r="E14" s="9">
        <f>SUM(J14:R14)+SUM(J14:N14)*0.0000001+SUM(J14)*0.0000000000001</f>
        <v>165.50001160000463</v>
      </c>
      <c r="F14" s="3" t="str">
        <f>IF(OR(AND(AP14&gt;=AW$27,AQ14&gt;=AW$31,AP14&lt;&gt;"",AO14=""),AND(AU14&gt;=AW$27,AV14&gt;=AW$31,AU14&lt;&gt;"",AO14=""),AND(BS14&gt;=BZ$27,BT14&gt;=BZ$31,BS14&lt;&gt;"",BR14=""),AND(BX14&gt;=BZ$27,BY14&gt;=BZ$31,BX14&lt;&gt;"",BR14=""),AND(CV14&gt;=DC$27,CW14&gt;=DC$31,CV14&lt;&gt;"",CU14=""),AND(DA14&gt;=DC$27,DB14&gt;=DC$31,DA14&lt;&gt;""),AND(EA14&gt;=EH$27,EB14&gt;=EH$31,EA14&lt;&gt;""),AND(EF14&gt;=EH$27,EG14&gt;=EH$31,EF14&lt;&gt;""),AND(FC14&gt;=FJ$27,FD14&gt;=FJ$31,FC14&lt;&gt;""),AND(FH14&gt;=FJ$27,FI14&gt;=FJ$31,FH14&lt;&gt;""),AND(GE14&gt;=GL$27,GF14&gt;=GL$31,GE14&lt;&gt;""),AND(GJ14&gt;=GL$27,GK14&gt;=GL$31,GJ14&lt;&gt;""),AND(HG14&gt;=HN$27,HH14&gt;=HN$31,HG14&lt;&gt;""),AND(HL14&gt;=HN$27,HM14&gt;=HN$31,HL14&lt;&gt;""),AND(II14&gt;=IP$27,IJ14&gt;=IP$31,II14&lt;&gt;""),AND(IN14&gt;=IP$27,IO14&gt;=IP$31,IN14&lt;&gt;""),AND(JK14&gt;=JR$27,JL14&gt;=JR$31,JK14&lt;&gt;""),AND(JP14&gt;=JR$27,JQ14&gt;=JR$31,JP14&lt;&gt;""),AND(KM14&gt;=KT$27,KN14&gt;=KT$31,KM14&lt;&gt;""),AND(KR14&gt;=KT$27,KS14&gt;=KT$31,KR14&lt;&gt;""),AND(LO14&gt;=LV$27,LP14&gt;=LV$31,LO14&lt;&gt;""),AND(LT14&gt;=LV$27,LU14&gt;=LV$31,LT14&lt;&gt;""),AND(MQ14&gt;=MX$27,MR14&gt;=MX$31,MQ14&lt;&gt;""),AND(MV14&gt;=MX$27,MW14&gt;=MX$31,MV14&lt;&gt;""),AND(NS14&gt;=NZ$27,NT14&gt;=NZ$31,NS14&lt;&gt;""),AND(NX14&gt;=NZ$27,NY14&gt;=NZ$31,NX14&lt;&gt;""),AND(OU14&gt;=PB$27,OV14&gt;=PB$31,OU14&lt;&gt;""),AND(OZ14&gt;=PB$27,PA14&gt;=PB$31,OZ14&lt;&gt;""),AND(PW14&gt;=QD$27,PX14&gt;=QD$31,PW14&lt;&gt;""),AND(QB14&gt;=QD$27,QC14&gt;=QD$31,QB14&lt;&gt;""),AND(QY14&gt;=RF$27,QZ14&gt;=RF$31,QY14&lt;&gt;""),AND(RD14&gt;=RF$27,RE14&gt;=RF$31,RD14&lt;&gt;""),AND(SA14&gt;=SH$27,SB14&gt;=SH$31,SA14&lt;&gt;""),AND(SF14&gt;=SH$27,SG14&gt;=SH$31,SF14&lt;&gt;""),AND(TC14&gt;=TJ$27,TD14&gt;=TJ$31,TC14&lt;&gt;""),AND(TI14&gt;=TJ$27,TJ14&gt;=TJ$31,TI14&lt;&gt;"")),"P","")</f>
        <v>P</v>
      </c>
      <c r="G14" s="3" t="str">
        <f>IF(OR(AND(AQ14&gt;=AW$31,AQ14&lt;&gt;"",AO14=""),AND(AV14&gt;=AW$31,AV14&lt;&gt;"",AO14=""),AND(BT14&gt;=BZ$31,BT14&lt;&gt;"",BR14=""),AND(BY14&gt;=BZ$31,BY14&lt;&gt;"",BR14=""),AND(CW14&gt;=DC$31,CW14&lt;&gt;"",CU14=""),AND(DB14&gt;=DC$31,DB14&lt;&gt;"",CU14=""),AND(EB14&gt;=EH$31,EB14&lt;&gt;""),AND(EG14&gt;=EH$31,EG14&lt;&gt;""),AND(FD14&gt;=FJ$31,FD14&lt;&gt;""),AND(FI14&gt;=FJ$31,FI14&lt;&gt;""),AND(GF14&gt;=GL$31,GF14&lt;&gt;""),AND(GK14&gt;=GL$31,GK14&lt;&gt;""),AND(HH14&gt;=HN$31,HH14&lt;&gt;""),AND(HM14&gt;=HN$31,HM14&lt;&gt;""),AND(IJ14&gt;=IP$31,IJ14&lt;&gt;""),AND(IO14&gt;=IP$31,IO14&lt;&gt;""),AND(JL14&gt;=JR$31,JL14&lt;&gt;""),AND(JQ14&gt;=JR$31,JQ14&lt;&gt;""),AND(KN14&gt;=KT$31,KN14&lt;&gt;""),AND(KS14&gt;=KT$31,KS14&lt;&gt;""),AND(LP14&gt;=LV$31,LP14&lt;&gt;""),AND(LU14&gt;=LV$31,LU14&lt;&gt;""),AND(MR14&gt;=MX$31,MR14&lt;&gt;""),AND(MW14&gt;=MX$31,MW14&lt;&gt;""),AND(NT14&gt;=NZ$31,NT14&lt;&gt;""),AND(NY14&gt;=NZ$31,NY14&lt;&gt;""),AND(OV14&gt;=PB$31,OV14&lt;&gt;""),AND(PA14&gt;=PB$31,PA14&lt;&gt;""),AND(PX14&gt;=QD$31,PX14&lt;&gt;""),AND(QC14&gt;=QD$31,QC14&lt;&gt;""),AND(QZ14&gt;=RF$31,QZ14&lt;&gt;""),AND(RE14&gt;=RF$31,RE14&lt;&gt;""),AND(SB14&gt;=SH$31,SB14&lt;&gt;""),AND(SG14&gt;=SH$31,SG14&lt;&gt;""),AND(TD14&gt;=TJ$31,TD14&lt;&gt;""),AND(TJ14&gt;=TJ$31,TJ14&lt;&gt;"")),"P","")</f>
        <v/>
      </c>
      <c r="H14" s="36" t="str">
        <f>IF(AND(G14="P",F14=""),"No DD",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,AND(RB14&gt;=RF$30,RC14&gt;=RF$34,RB14&lt;&gt;""),AND(SD14&gt;=SH$30,SE14&gt;=SH$34,SD14&lt;&gt;""),AND(TF14&gt;=TJ$30,TG14&gt;=TJ$34,TF14&lt;&gt;"")),"Merit",IF(OR(AND(AS14&gt;=AW$29,AT14&gt;=AW$33,AS14&lt;&gt;"",AO14=""),AND(BV14&gt;=BZ$29,BW14&gt;=BZ$33,BV14&lt;&gt;"",BR14=""),AND(CY14&gt;=DC$29,CZ14&gt;=DC$33,CY14&lt;&gt;"",CU14=""),AND(ED14&gt;=EH$29,EE14&gt;=EH$33,ED14&lt;&gt;""),AND(FF14&gt;=FJ$29,FG14&gt;=FJ$33,FF14&lt;&gt;""),AND(GH14&gt;=GL$29,GI14&gt;=GL$33,GH14&lt;&gt;""),AND(HJ14&gt;=HN$29,HK14&gt;=HN$33,HJ14&lt;&gt;""),AND(IL14&gt;=IP$29,IM14&gt;=IP$33,IL14&lt;&gt;""),AND(JN14&gt;=JR$29,JO14&gt;=JR$33,JN14&lt;&gt;""),AND(KP14&gt;=KT$29,KQ14&gt;=KT$33,KP14&lt;&gt;""),AND(LR14&gt;=LV$29,LS14&gt;=LV$33,LR14&lt;&gt;""),AND(MT14&gt;=MX$29,MU14&gt;=MX$33,MT14&lt;&gt;""),AND(NV14&gt;=NZ$29,NW14&gt;=NZ$33,NV14&lt;&gt;""),AND(OX14&gt;=PB$29,OY14&gt;=PB$33,OX14&lt;&gt;""),AND(PZ14&gt;=QD$29,QA14&gt;=QD$33,PZ14&lt;&gt;""),AND(RB14&gt;=RF$29,RC14&gt;=RF$33,RB14&lt;&gt;""),AND(SD14&gt;=SH$29,SE14&gt;=SH$33,SD14&lt;&gt;""),AND(TF14&gt;=TJ$29,TG14&gt;=TJ$33,TF14&lt;&gt;"")),"Excellence",IF(I14="P","Worlds Team",IF(F14="P","National Team","")))))</f>
        <v>National Team</v>
      </c>
      <c r="I14" s="3" t="str">
        <f>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,AND(RB14&gt;=RF$28,RC14&gt;=RF$32,RB14&lt;&gt;""),AND(SD14&gt;=SH$28,SE14&gt;=SH$32,SD14&lt;&gt;""),AND(TF14&gt;=TJ$28,TG14&gt;=TJ$32,TF14&lt;&gt;"")),"P","")</f>
        <v/>
      </c>
      <c r="J14" s="8">
        <f>IF(COUNT(AQ14,BT14,CW14)&gt;0,LARGE((AQ14,BT14,CW14),1),0)</f>
        <v>46.249999999999993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45.274999999999999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24.475000000000005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49.499999999999993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18.049999999999997</v>
      </c>
      <c r="V14" s="19">
        <v>5.8</v>
      </c>
      <c r="W14" s="19">
        <v>0.1</v>
      </c>
      <c r="X14" s="19">
        <v>0.15</v>
      </c>
      <c r="Y14" s="19">
        <v>18.149999999999999</v>
      </c>
      <c r="Z14" s="19">
        <v>4.2</v>
      </c>
      <c r="AA14" s="19">
        <v>0</v>
      </c>
      <c r="AB14" s="19">
        <v>0</v>
      </c>
      <c r="AC14" s="19">
        <v>18.3</v>
      </c>
      <c r="AD14" s="19">
        <v>5.8000000000000007</v>
      </c>
      <c r="AE14" s="19">
        <v>0.3</v>
      </c>
      <c r="AF14" s="19">
        <v>0.15</v>
      </c>
      <c r="AG14" s="19">
        <v>18.649999999999999</v>
      </c>
      <c r="AH14" s="19">
        <v>6.2</v>
      </c>
      <c r="AI14" s="19">
        <v>0.1</v>
      </c>
      <c r="AJ14" s="19">
        <v>0</v>
      </c>
      <c r="AK14" s="19">
        <v>18.399999999999999</v>
      </c>
      <c r="AL14" s="19">
        <v>6.1999999999999993</v>
      </c>
      <c r="AM14" s="19">
        <v>0.3</v>
      </c>
      <c r="AN14" s="19">
        <v>0.15</v>
      </c>
      <c r="AO14" s="27" t="s">
        <v>53</v>
      </c>
      <c r="AP14" s="40">
        <f>IF(SUM(V14,Z14)&gt;0,SUM(V14,Z14),"")</f>
        <v>10</v>
      </c>
      <c r="AQ14" s="40">
        <f>IF(SUM(U14:V14,X14:Z14,AB14)-W14-AA14&gt;0,SUM(U14:V14,X14:Z14,AB14)-W14-AA14,"")</f>
        <v>46.249999999999993</v>
      </c>
      <c r="AR14" s="40">
        <f>IF(SUM(AC14:AD14,AF14)-AE14&gt;0,SUM(AC14:AD14,AF14)-AE14,"")</f>
        <v>23.95</v>
      </c>
      <c r="AS14" s="40">
        <f>IF(SUM(V14,Z14,AD14)&gt;0,SUM(V14,Z14,AD14),"")</f>
        <v>15.8</v>
      </c>
      <c r="AT14" s="40">
        <f>IF(SUM(AQ14,AR14)&gt;0,SUM(AQ14,AR14),"")</f>
        <v>70.199999999999989</v>
      </c>
      <c r="AU14" s="40">
        <f>IF(SUM(AH14,AL14)&gt;0,SUM(AH14,AL14),"")</f>
        <v>12.399999999999999</v>
      </c>
      <c r="AV14" s="40">
        <f>IF(SUM(AG14:AH14,AJ14:AL14,AN14)-SUM(AI14,AM14)&gt;0,SUM(AG14:AH14,AJ14:AL14,AN14)-SUM(AI14,AM14),"")</f>
        <v>49.2</v>
      </c>
      <c r="AW14" s="40">
        <f>IF(SUM(AQ14,AR14,AV14)&gt;0,SUM(AQ14,AR14,AV14),"")</f>
        <v>119.39999999999999</v>
      </c>
      <c r="AX14" s="18">
        <v>18.125</v>
      </c>
      <c r="AY14" s="18">
        <v>5.9</v>
      </c>
      <c r="AZ14" s="18">
        <v>0.15000000000000002</v>
      </c>
      <c r="BA14" s="18">
        <v>0.22499999999999998</v>
      </c>
      <c r="BB14" s="18">
        <v>17.875</v>
      </c>
      <c r="BC14" s="18">
        <v>3.3</v>
      </c>
      <c r="BD14" s="18">
        <v>0</v>
      </c>
      <c r="BE14" s="18">
        <v>0</v>
      </c>
      <c r="BF14" s="18">
        <v>18.450000000000003</v>
      </c>
      <c r="BG14" s="18">
        <v>6.1000000000000005</v>
      </c>
      <c r="BH14" s="18">
        <v>0.15</v>
      </c>
      <c r="BI14" s="18">
        <v>7.4999999999999997E-2</v>
      </c>
      <c r="BJ14" s="18">
        <v>18.674999999999997</v>
      </c>
      <c r="BK14" s="18">
        <v>6.3000000000000007</v>
      </c>
      <c r="BL14" s="18">
        <v>0.05</v>
      </c>
      <c r="BM14" s="18">
        <v>0</v>
      </c>
      <c r="BN14" s="18">
        <v>18.299999999999997</v>
      </c>
      <c r="BO14" s="18">
        <v>6.5</v>
      </c>
      <c r="BP14" s="18">
        <v>0.44999999999999996</v>
      </c>
      <c r="BQ14" s="18">
        <v>0.22499999999999998</v>
      </c>
      <c r="BR14" s="28" t="s">
        <v>53</v>
      </c>
      <c r="BS14" s="11">
        <f>IF(SUM(AY14,BC14)&gt;0,SUM(AY14,BC14),"")</f>
        <v>9.1999999999999993</v>
      </c>
      <c r="BT14" s="11">
        <f>IF(SUM(AX14:AY14,BA14:BC14,BE14)-AZ14-BD14&gt;0,SUM(AX14:AY14,BA14:BC14,BE14)-AZ14-BD14,"")</f>
        <v>45.274999999999999</v>
      </c>
      <c r="BU14" s="11">
        <f>IF(SUM(BF14:BG14,BI14)-BH14&gt;0,SUM(BF14:BG14,BI14)-BH14,"")</f>
        <v>24.475000000000005</v>
      </c>
      <c r="BV14" s="11">
        <f>IF(SUM(AY14,BC14,BG14)&gt;0,SUM(AY14,BC14,BG14),"")</f>
        <v>15.3</v>
      </c>
      <c r="BW14" s="11">
        <f>IF(SUM(BT14,BU14)&gt;0,SUM(BT14,BU14),"")</f>
        <v>69.75</v>
      </c>
      <c r="BX14" s="11">
        <f>IF(SUM(BK14,BO14)&gt;0,SUM(BK14,BO14),"")</f>
        <v>12.8</v>
      </c>
      <c r="BY14" s="11">
        <f>IF(SUM(BJ14:BK14,BM14:BO14,BQ14)-SUM(BL14,BP14)&gt;0,SUM(BJ14:BK14,BM14:BO14,BQ14)-SUM(BL14,BP14),"")</f>
        <v>49.499999999999993</v>
      </c>
      <c r="BZ14" s="11">
        <f>IF(SUM(BT14,BU14,BY14)&gt;0,SUM(BT14,BU14,BY14),"")</f>
        <v>119.25</v>
      </c>
      <c r="CA14" s="19">
        <v>18.125</v>
      </c>
      <c r="CB14" s="19">
        <v>5.9</v>
      </c>
      <c r="CC14" s="19">
        <v>0.15000000000000002</v>
      </c>
      <c r="CD14" s="19">
        <v>0.22499999999999998</v>
      </c>
      <c r="CE14" s="19">
        <v>17.875</v>
      </c>
      <c r="CF14" s="19">
        <v>3.3</v>
      </c>
      <c r="CG14" s="19">
        <v>0</v>
      </c>
      <c r="CH14" s="19">
        <v>0</v>
      </c>
      <c r="CI14" s="19">
        <v>18.450000000000003</v>
      </c>
      <c r="CJ14" s="19">
        <v>6.1000000000000005</v>
      </c>
      <c r="CK14" s="19">
        <v>0.15</v>
      </c>
      <c r="CL14" s="19">
        <v>7.4999999999999997E-2</v>
      </c>
      <c r="CM14" s="19">
        <v>18.674999999999997</v>
      </c>
      <c r="CN14" s="19">
        <v>6.3000000000000007</v>
      </c>
      <c r="CO14" s="19">
        <v>0.05</v>
      </c>
      <c r="CP14" s="19">
        <v>0</v>
      </c>
      <c r="CQ14" s="19">
        <v>18.299999999999997</v>
      </c>
      <c r="CR14" s="19">
        <v>6.5</v>
      </c>
      <c r="CS14" s="19">
        <v>0.44999999999999996</v>
      </c>
      <c r="CT14" s="19">
        <v>0.22499999999999998</v>
      </c>
      <c r="CU14" s="27" t="s">
        <v>53</v>
      </c>
      <c r="CV14" s="40">
        <f>IF(SUM(CB14,CF14)&gt;0,SUM(CB14,CF14),"")</f>
        <v>9.1999999999999993</v>
      </c>
      <c r="CW14" s="40">
        <f>IF(SUM(CA14:CB14,CD14:CF14,CH14)-CC14-CG14&gt;0,SUM(CA14:CB14,CD14:CF14,CH14)-CC14-CG14,"")</f>
        <v>45.274999999999999</v>
      </c>
      <c r="CX14" s="40">
        <f>IF(SUM(CI14:CJ14,CL14)-CK14&gt;0,SUM(CI14:CJ14,CL14)-CK14,"")</f>
        <v>24.475000000000005</v>
      </c>
      <c r="CY14" s="40">
        <f>IF(SUM(CB14,CF14,CJ14)&gt;0,SUM(CB14,CF14,CJ14),"")</f>
        <v>15.3</v>
      </c>
      <c r="CZ14" s="40">
        <f>IF(SUM(CW14,CX14)&gt;0,SUM(CW14,CX14),"")</f>
        <v>69.75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49.499999999999993</v>
      </c>
      <c r="DC14" s="40">
        <f>IF(SUM(CW14,CX14,DB14)&gt;0,SUM(CW14,CX14,DB14),"")</f>
        <v>119.25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18.125</v>
      </c>
      <c r="TL14" s="26">
        <f>IF($CU14="P",CB14,(CB14+AY14)/2)</f>
        <v>5.9</v>
      </c>
      <c r="TM14" s="26">
        <f>IF($CU14="P",CC14,(CC14+AZ14)/2)</f>
        <v>0.15000000000000002</v>
      </c>
      <c r="TN14" s="26">
        <f>IF($CU14="P",CD14,(CD14+BA14)/2)</f>
        <v>0.22499999999999998</v>
      </c>
      <c r="TO14" s="26">
        <f>IF($CU14="P",CE14,(CE14+BB14)/2)</f>
        <v>17.875</v>
      </c>
      <c r="TP14" s="26">
        <f>IF($CU14="P",CF14,(CF14+BC14)/2)</f>
        <v>3.3</v>
      </c>
      <c r="TQ14" s="26">
        <f>IF($CU14="P",CG14,(CG14+BD14)/2)</f>
        <v>0</v>
      </c>
      <c r="TR14" s="26">
        <f>IF($CU14="P",CH14,(CH14+BE14)/2)</f>
        <v>0</v>
      </c>
      <c r="TS14" s="26">
        <f>IF($CU14="P",CI14,(CI14+BF14)/2)</f>
        <v>18.450000000000003</v>
      </c>
      <c r="TT14" s="26">
        <f>IF($CU14="P",CJ14,(CJ14+BG14)/2)</f>
        <v>6.1000000000000005</v>
      </c>
      <c r="TU14" s="26">
        <f>IF($CU14="P",CK14,(CK14+BH14)/2)</f>
        <v>0.15</v>
      </c>
      <c r="TV14" s="26">
        <f>IF($CU14="P",CL14,(CL14+BI14)/2)</f>
        <v>7.4999999999999997E-2</v>
      </c>
      <c r="TW14" s="26">
        <f>IF($CU14="P",CM14,(CM14+BJ14)/2)</f>
        <v>18.674999999999997</v>
      </c>
      <c r="TX14" s="26">
        <f>IF($CU14="P",CN14,(CN14+BK14)/2)</f>
        <v>6.3000000000000007</v>
      </c>
      <c r="TY14" s="26">
        <f>IF($CU14="P",CO14,(CO14+BL14)/2)</f>
        <v>0.05</v>
      </c>
      <c r="TZ14" s="26">
        <f>IF($CU14="P",CP14,(CP14+BM14)/2)</f>
        <v>0</v>
      </c>
      <c r="UA14" s="26">
        <f>IF($CU14="P",CQ14,(CQ14+BN14)/2)</f>
        <v>18.299999999999997</v>
      </c>
      <c r="UB14" s="26">
        <f>IF($CU14="P",CR14,(CR14+BO14)/2)</f>
        <v>6.5</v>
      </c>
      <c r="UC14" s="26">
        <f>IF($CU14="P",CS14,(CS14+BP14)/2)</f>
        <v>0.44999999999999996</v>
      </c>
      <c r="UD14" s="26">
        <f>IF($CU14="P",CT14,(CT14+BQ14)/2)</f>
        <v>0.22499999999999998</v>
      </c>
      <c r="UE14" s="28" t="s">
        <v>53</v>
      </c>
      <c r="UF14" s="11">
        <f>IF(SUM(TL14,TP14)&gt;0,SUM(TL14,TP14),"")</f>
        <v>9.1999999999999993</v>
      </c>
      <c r="UG14" s="11">
        <f>IF(SUM(TK14:TL14,TN14:TP14,TR14)-TM14-TQ14&gt;0,SUM(TK14:TL14,TN14:TP14,TR14)-TM14-TQ14,"")</f>
        <v>45.274999999999999</v>
      </c>
      <c r="UH14" s="11">
        <f>IF(SUM(TS14:TT14,TV14)-TU14&gt;0,SUM(TS14:TT14,TV14)-TU14,"")</f>
        <v>24.475000000000005</v>
      </c>
      <c r="UI14" s="11">
        <f>IF(SUM(TL14,TP14,TT14)&gt;0,SUM(TL14,TP14,TT14),"")</f>
        <v>15.3</v>
      </c>
      <c r="UJ14" s="11">
        <f>IF(SUM(UG14,UH14)&gt;0,SUM(UG14,UH14),"")</f>
        <v>69.75</v>
      </c>
      <c r="UK14" s="11">
        <f>IF(SUM(TX14,UB14)&gt;0,SUM(TX14,UB14),"")</f>
        <v>12.8</v>
      </c>
      <c r="UL14" s="11">
        <f>IF(SUM(TW14:TX14,TZ14:UB14,UD14)-SUM(TY14,UC14)&gt;0,SUM(TW14:TX14,TZ14:UB14,UD14)-SUM(TY14,UC14),"")</f>
        <v>49.499999999999993</v>
      </c>
      <c r="UM14" s="11">
        <f>IF(SUM(UG14,UH14,UL14)&gt;0,SUM(UG14,UH14,UL14),"")</f>
        <v>119.25</v>
      </c>
    </row>
    <row r="15" spans="1:559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12</v>
      </c>
      <c r="B15" s="5" t="s">
        <v>212</v>
      </c>
      <c r="C15" s="4" t="s">
        <v>5</v>
      </c>
      <c r="D15" s="4">
        <v>2005</v>
      </c>
      <c r="E15" s="9">
        <f>SUM(J15:R15)+SUM(J15:N15)*0.0000001+SUM(J15)*0.0000000000001</f>
        <v>148.80000995000506</v>
      </c>
      <c r="F15" s="3" t="str">
        <f>IF(OR(AND(AP15&gt;=AW$27,AQ15&gt;=AW$31,AP15&lt;&gt;"",AO15=""),AND(AU15&gt;=AW$27,AV15&gt;=AW$31,AU15&lt;&gt;"",AO15=""),AND(BS15&gt;=BZ$27,BT15&gt;=BZ$31,BS15&lt;&gt;"",BR15=""),AND(BX15&gt;=BZ$27,BY15&gt;=BZ$31,BX15&lt;&gt;"",BR15=""),AND(CV15&gt;=DC$27,CW15&gt;=DC$31,CV15&lt;&gt;"",CU15=""),AND(DA15&gt;=DC$27,DB15&gt;=DC$31,DA15&lt;&gt;""),AND(EA15&gt;=EH$27,EB15&gt;=EH$31,EA15&lt;&gt;""),AND(EF15&gt;=EH$27,EG15&gt;=EH$31,EF15&lt;&gt;""),AND(FC15&gt;=FJ$27,FD15&gt;=FJ$31,FC15&lt;&gt;""),AND(FH15&gt;=FJ$27,FI15&gt;=FJ$31,FH15&lt;&gt;""),AND(GE15&gt;=GL$27,GF15&gt;=GL$31,GE15&lt;&gt;""),AND(GJ15&gt;=GL$27,GK15&gt;=GL$31,GJ15&lt;&gt;""),AND(HG15&gt;=HN$27,HH15&gt;=HN$31,HG15&lt;&gt;""),AND(HL15&gt;=HN$27,HM15&gt;=HN$31,HL15&lt;&gt;""),AND(II15&gt;=IP$27,IJ15&gt;=IP$31,II15&lt;&gt;""),AND(IN15&gt;=IP$27,IO15&gt;=IP$31,IN15&lt;&gt;""),AND(JK15&gt;=JR$27,JL15&gt;=JR$31,JK15&lt;&gt;""),AND(JP15&gt;=JR$27,JQ15&gt;=JR$31,JP15&lt;&gt;""),AND(KM15&gt;=KT$27,KN15&gt;=KT$31,KM15&lt;&gt;""),AND(KR15&gt;=KT$27,KS15&gt;=KT$31,KR15&lt;&gt;""),AND(LO15&gt;=LV$27,LP15&gt;=LV$31,LO15&lt;&gt;""),AND(LT15&gt;=LV$27,LU15&gt;=LV$31,LT15&lt;&gt;""),AND(MQ15&gt;=MX$27,MR15&gt;=MX$31,MQ15&lt;&gt;""),AND(MV15&gt;=MX$27,MW15&gt;=MX$31,MV15&lt;&gt;""),AND(NS15&gt;=NZ$27,NT15&gt;=NZ$31,NS15&lt;&gt;""),AND(NX15&gt;=NZ$27,NY15&gt;=NZ$31,NX15&lt;&gt;""),AND(OU15&gt;=PB$27,OV15&gt;=PB$31,OU15&lt;&gt;""),AND(OZ15&gt;=PB$27,PA15&gt;=PB$31,OZ15&lt;&gt;""),AND(PW15&gt;=QD$27,PX15&gt;=QD$31,PW15&lt;&gt;""),AND(QB15&gt;=QD$27,QC15&gt;=QD$31,QB15&lt;&gt;""),AND(QY15&gt;=RF$27,QZ15&gt;=RF$31,QY15&lt;&gt;""),AND(RD15&gt;=RF$27,RE15&gt;=RF$31,RD15&lt;&gt;""),AND(SA15&gt;=SH$27,SB15&gt;=SH$31,SA15&lt;&gt;""),AND(SF15&gt;=SH$27,SG15&gt;=SH$31,SF15&lt;&gt;""),AND(TC15&gt;=TJ$27,TD15&gt;=TJ$31,TC15&lt;&gt;""),AND(TI15&gt;=TJ$27,TJ15&gt;=TJ$31,TI15&lt;&gt;"")),"P","")</f>
        <v>P</v>
      </c>
      <c r="G15" s="3" t="str">
        <f>IF(OR(AND(AQ15&gt;=AW$31,AQ15&lt;&gt;"",AO15=""),AND(AV15&gt;=AW$31,AV15&lt;&gt;"",AO15=""),AND(BT15&gt;=BZ$31,BT15&lt;&gt;"",BR15=""),AND(BY15&gt;=BZ$31,BY15&lt;&gt;"",BR15=""),AND(CW15&gt;=DC$31,CW15&lt;&gt;"",CU15=""),AND(DB15&gt;=DC$31,DB15&lt;&gt;"",CU15=""),AND(EB15&gt;=EH$31,EB15&lt;&gt;""),AND(EG15&gt;=EH$31,EG15&lt;&gt;""),AND(FD15&gt;=FJ$31,FD15&lt;&gt;""),AND(FI15&gt;=FJ$31,FI15&lt;&gt;""),AND(GF15&gt;=GL$31,GF15&lt;&gt;""),AND(GK15&gt;=GL$31,GK15&lt;&gt;""),AND(HH15&gt;=HN$31,HH15&lt;&gt;""),AND(HM15&gt;=HN$31,HM15&lt;&gt;""),AND(IJ15&gt;=IP$31,IJ15&lt;&gt;""),AND(IO15&gt;=IP$31,IO15&lt;&gt;""),AND(JL15&gt;=JR$31,JL15&lt;&gt;""),AND(JQ15&gt;=JR$31,JQ15&lt;&gt;""),AND(KN15&gt;=KT$31,KN15&lt;&gt;""),AND(KS15&gt;=KT$31,KS15&lt;&gt;""),AND(LP15&gt;=LV$31,LP15&lt;&gt;""),AND(LU15&gt;=LV$31,LU15&lt;&gt;""),AND(MR15&gt;=MX$31,MR15&lt;&gt;""),AND(MW15&gt;=MX$31,MW15&lt;&gt;""),AND(NT15&gt;=NZ$31,NT15&lt;&gt;""),AND(NY15&gt;=NZ$31,NY15&lt;&gt;""),AND(OV15&gt;=PB$31,OV15&lt;&gt;""),AND(PA15&gt;=PB$31,PA15&lt;&gt;""),AND(PX15&gt;=QD$31,PX15&lt;&gt;""),AND(QC15&gt;=QD$31,QC15&lt;&gt;""),AND(QZ15&gt;=RF$31,QZ15&lt;&gt;""),AND(RE15&gt;=RF$31,RE15&lt;&gt;""),AND(SB15&gt;=SH$31,SB15&lt;&gt;""),AND(SG15&gt;=SH$31,SG15&lt;&gt;""),AND(TD15&gt;=TJ$31,TD15&lt;&gt;""),AND(TJ15&gt;=TJ$31,TJ15&lt;&gt;"")),"P","")</f>
        <v>P</v>
      </c>
      <c r="H15" s="36" t="str">
        <f>IF(AND(G15="P",F15=""),"No DD",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,AND(RB15&gt;=RF$30,RC15&gt;=RF$34,RB15&lt;&gt;""),AND(SD15&gt;=SH$30,SE15&gt;=SH$34,SD15&lt;&gt;""),AND(TF15&gt;=TJ$30,TG15&gt;=TJ$34,TF15&lt;&gt;"")),"Merit",IF(OR(AND(AS15&gt;=AW$29,AT15&gt;=AW$33,AS15&lt;&gt;"",AO15=""),AND(BV15&gt;=BZ$29,BW15&gt;=BZ$33,BV15&lt;&gt;"",BR15=""),AND(CY15&gt;=DC$29,CZ15&gt;=DC$33,CY15&lt;&gt;"",CU15=""),AND(ED15&gt;=EH$29,EE15&gt;=EH$33,ED15&lt;&gt;""),AND(FF15&gt;=FJ$29,FG15&gt;=FJ$33,FF15&lt;&gt;""),AND(GH15&gt;=GL$29,GI15&gt;=GL$33,GH15&lt;&gt;""),AND(HJ15&gt;=HN$29,HK15&gt;=HN$33,HJ15&lt;&gt;""),AND(IL15&gt;=IP$29,IM15&gt;=IP$33,IL15&lt;&gt;""),AND(JN15&gt;=JR$29,JO15&gt;=JR$33,JN15&lt;&gt;""),AND(KP15&gt;=KT$29,KQ15&gt;=KT$33,KP15&lt;&gt;""),AND(LR15&gt;=LV$29,LS15&gt;=LV$33,LR15&lt;&gt;""),AND(MT15&gt;=MX$29,MU15&gt;=MX$33,MT15&lt;&gt;""),AND(NV15&gt;=NZ$29,NW15&gt;=NZ$33,NV15&lt;&gt;""),AND(OX15&gt;=PB$29,OY15&gt;=PB$33,OX15&lt;&gt;""),AND(PZ15&gt;=QD$29,QA15&gt;=QD$33,PZ15&lt;&gt;""),AND(RB15&gt;=RF$29,RC15&gt;=RF$33,RB15&lt;&gt;""),AND(SD15&gt;=SH$29,SE15&gt;=SH$33,SD15&lt;&gt;""),AND(TF15&gt;=TJ$29,TG15&gt;=TJ$33,TF15&lt;&gt;"")),"Excellence",IF(I15="P","Worlds Team",IF(F15="P","National Team","")))))</f>
        <v>Excellence</v>
      </c>
      <c r="I15" s="3" t="str">
        <f>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,AND(RB15&gt;=RF$28,RC15&gt;=RF$32,RB15&lt;&gt;""),AND(SD15&gt;=SH$28,SE15&gt;=SH$32,SD15&lt;&gt;""),AND(TF15&gt;=TJ$28,TG15&gt;=TJ$32,TF15&lt;&gt;"")),"P","")</f>
        <v>P</v>
      </c>
      <c r="J15" s="8">
        <f>IF(COUNT(AQ15,BT15,CW15)&gt;0,LARGE((AQ15,BT15,CW15),1),0)</f>
        <v>50.599999999999994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24.7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24.2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0</v>
      </c>
      <c r="V15" s="19">
        <v>0</v>
      </c>
      <c r="W15" s="19">
        <v>0</v>
      </c>
      <c r="X15" s="19">
        <v>0</v>
      </c>
      <c r="Y15" s="19">
        <v>18.399999999999999</v>
      </c>
      <c r="Z15" s="19">
        <v>6.8</v>
      </c>
      <c r="AA15" s="19">
        <v>0.8</v>
      </c>
      <c r="AB15" s="19">
        <v>0.3</v>
      </c>
      <c r="AC15" s="19">
        <v>18.600000000000001</v>
      </c>
      <c r="AD15" s="19">
        <v>6.4</v>
      </c>
      <c r="AE15" s="19">
        <v>0.8</v>
      </c>
      <c r="AF15" s="19">
        <v>0</v>
      </c>
      <c r="AG15" s="19">
        <v>16.600000000000001</v>
      </c>
      <c r="AH15" s="19">
        <v>6.8</v>
      </c>
      <c r="AI15" s="19">
        <v>0.8</v>
      </c>
      <c r="AJ15" s="19">
        <v>0.3</v>
      </c>
      <c r="AK15" s="19">
        <v>18.600000000000001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6.8</v>
      </c>
      <c r="AQ15" s="40">
        <f>IF(SUM(U15:V15,X15:Z15,AB15)-W15-AA15&gt;0,SUM(U15:V15,X15:Z15,AB15)-W15-AA15,"")</f>
        <v>24.7</v>
      </c>
      <c r="AR15" s="40">
        <f>IF(SUM(AC15:AD15,AF15)-AE15&gt;0,SUM(AC15:AD15,AF15)-AE15,"")</f>
        <v>24.2</v>
      </c>
      <c r="AS15" s="40">
        <f>IF(SUM(V15,Z15,AD15)&gt;0,SUM(V15,Z15,AD15),"")</f>
        <v>13.2</v>
      </c>
      <c r="AT15" s="40">
        <f>IF(SUM(AQ15,AR15)&gt;0,SUM(AQ15,AR15),"")</f>
        <v>48.9</v>
      </c>
      <c r="AU15" s="40">
        <f>IF(SUM(AH15,AL15)&gt;0,SUM(AH15,AL15),"")</f>
        <v>13.2</v>
      </c>
      <c r="AV15" s="40">
        <f>IF(SUM(AG15:AH15,AJ15:AL15,AN15)-SUM(AI15,AM15)&gt;0,SUM(AG15:AH15,AJ15:AL15,AN15)-SUM(AI15,AM15),"")</f>
        <v>47.300000000000004</v>
      </c>
      <c r="AW15" s="40">
        <f>IF(SUM(AQ15,AR15,AV15)&gt;0,SUM(AQ15,AR15,AV15),"")</f>
        <v>96.2</v>
      </c>
      <c r="AX15" s="18">
        <v>17.399999999999999</v>
      </c>
      <c r="AY15" s="18">
        <v>2.4</v>
      </c>
      <c r="AZ15" s="18">
        <v>0</v>
      </c>
      <c r="BA15" s="18">
        <v>0</v>
      </c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2.4</v>
      </c>
      <c r="BT15" s="11">
        <f>IF(SUM(AX15:AY15,BA15:BC15,BE15)-AZ15-BD15&gt;0,SUM(AX15:AY15,BA15:BC15,BE15)-AZ15-BD15,"")</f>
        <v>19.799999999999997</v>
      </c>
      <c r="BU15" s="11" t="str">
        <f>IF(SUM(BF15:BG15,BI15)-BH15&gt;0,SUM(BF15:BG15,BI15)-BH15,"")</f>
        <v/>
      </c>
      <c r="BV15" s="11">
        <f>IF(SUM(AY15,BC15,BG15)&gt;0,SUM(AY15,BC15,BG15),"")</f>
        <v>2.4</v>
      </c>
      <c r="BW15" s="11">
        <f>IF(SUM(BT15,BU15)&gt;0,SUM(BT15,BU15),"")</f>
        <v>19.799999999999997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19.799999999999997</v>
      </c>
      <c r="CA15" s="19">
        <v>18.7</v>
      </c>
      <c r="CB15" s="19">
        <v>6.8</v>
      </c>
      <c r="CC15" s="19">
        <v>0.6</v>
      </c>
      <c r="CD15" s="19">
        <v>0.3</v>
      </c>
      <c r="CE15" s="19">
        <v>19</v>
      </c>
      <c r="CF15" s="19">
        <v>6.4</v>
      </c>
      <c r="CG15" s="19">
        <v>0</v>
      </c>
      <c r="CH15" s="19">
        <v>0</v>
      </c>
      <c r="CI15" s="19">
        <v>18.600000000000001</v>
      </c>
      <c r="CJ15" s="19">
        <v>5.2</v>
      </c>
      <c r="CK15" s="19">
        <v>0.6</v>
      </c>
      <c r="CL15" s="19">
        <v>0</v>
      </c>
      <c r="CM15" s="19">
        <v>18.2</v>
      </c>
      <c r="CN15" s="19">
        <v>6.8</v>
      </c>
      <c r="CO15" s="19">
        <v>0.2</v>
      </c>
      <c r="CP15" s="19">
        <v>0.3</v>
      </c>
      <c r="CQ15" s="19">
        <v>18.399999999999999</v>
      </c>
      <c r="CR15" s="19">
        <v>6.4</v>
      </c>
      <c r="CS15" s="19">
        <v>0.6</v>
      </c>
      <c r="CT15" s="19">
        <v>0</v>
      </c>
      <c r="CU15" s="27"/>
      <c r="CV15" s="40">
        <f>IF(SUM(CB15,CF15)&gt;0,SUM(CB15,CF15),"")</f>
        <v>13.2</v>
      </c>
      <c r="CW15" s="40">
        <f>IF(SUM(CA15:CB15,CD15:CF15,CH15)-CC15-CG15&gt;0,SUM(CA15:CB15,CD15:CF15,CH15)-CC15-CG15,"")</f>
        <v>50.599999999999994</v>
      </c>
      <c r="CX15" s="40">
        <f>IF(SUM(CI15:CJ15,CL15)-CK15&gt;0,SUM(CI15:CJ15,CL15)-CK15,"")</f>
        <v>23.2</v>
      </c>
      <c r="CY15" s="40">
        <f>IF(SUM(CB15,CF15,CJ15)&gt;0,SUM(CB15,CF15,CJ15),"")</f>
        <v>18.399999999999999</v>
      </c>
      <c r="CZ15" s="40">
        <f>IF(SUM(CW15,CX15)&gt;0,SUM(CW15,CX15),"")</f>
        <v>73.8</v>
      </c>
      <c r="DA15" s="40">
        <f>IF(SUM(CN15,CR15)&gt;0,SUM(CN15,CR15),"")</f>
        <v>13.2</v>
      </c>
      <c r="DB15" s="40">
        <f>IF(SUM(CM15:CN15,CP15:CR15,CT15)-SUM(CO15,CS15)&gt;0,SUM(CM15:CN15,CP15:CR15,CT15)-SUM(CO15,CS15),"")</f>
        <v>49.300000000000004</v>
      </c>
      <c r="DC15" s="40">
        <f>IF(SUM(CW15,CX15,DB15)&gt;0,SUM(CW15,CX15,DB15),"")</f>
        <v>123.1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18.049999999999997</v>
      </c>
      <c r="TL15" s="26">
        <f>IF($CU15="P",CB15,(CB15+AY15)/2)</f>
        <v>4.5999999999999996</v>
      </c>
      <c r="TM15" s="26">
        <f>IF($CU15="P",CC15,(CC15+AZ15)/2)</f>
        <v>0.3</v>
      </c>
      <c r="TN15" s="26">
        <f>IF($CU15="P",CD15,(CD15+BA15)/2)</f>
        <v>0.15</v>
      </c>
      <c r="TO15" s="26">
        <f>IF($CU15="P",CE15,(CE15+BB15)/2)</f>
        <v>9.5</v>
      </c>
      <c r="TP15" s="26">
        <f>IF($CU15="P",CF15,(CF15+BC15)/2)</f>
        <v>3.2</v>
      </c>
      <c r="TQ15" s="26">
        <f>IF($CU15="P",CG15,(CG15+BD15)/2)</f>
        <v>0</v>
      </c>
      <c r="TR15" s="26">
        <f>IF($CU15="P",CH15,(CH15+BE15)/2)</f>
        <v>0</v>
      </c>
      <c r="TS15" s="26">
        <f>IF($CU15="P",CI15,(CI15+BF15)/2)</f>
        <v>9.3000000000000007</v>
      </c>
      <c r="TT15" s="26">
        <f>IF($CU15="P",CJ15,(CJ15+BG15)/2)</f>
        <v>2.6</v>
      </c>
      <c r="TU15" s="26">
        <f>IF($CU15="P",CK15,(CK15+BH15)/2)</f>
        <v>0.3</v>
      </c>
      <c r="TV15" s="26">
        <f>IF($CU15="P",CL15,(CL15+BI15)/2)</f>
        <v>0</v>
      </c>
      <c r="TW15" s="26">
        <f>IF($CU15="P",CM15,(CM15+BJ15)/2)</f>
        <v>9.1</v>
      </c>
      <c r="TX15" s="26">
        <f>IF($CU15="P",CN15,(CN15+BK15)/2)</f>
        <v>3.4</v>
      </c>
      <c r="TY15" s="26">
        <f>IF($CU15="P",CO15,(CO15+BL15)/2)</f>
        <v>0.1</v>
      </c>
      <c r="TZ15" s="26">
        <f>IF($CU15="P",CP15,(CP15+BM15)/2)</f>
        <v>0.15</v>
      </c>
      <c r="UA15" s="26">
        <f>IF($CU15="P",CQ15,(CQ15+BN15)/2)</f>
        <v>9.1999999999999993</v>
      </c>
      <c r="UB15" s="26">
        <f>IF($CU15="P",CR15,(CR15+BO15)/2)</f>
        <v>3.2</v>
      </c>
      <c r="UC15" s="26">
        <f>IF($CU15="P",CS15,(CS15+BP15)/2)</f>
        <v>0.3</v>
      </c>
      <c r="UD15" s="26">
        <f>IF($CU15="P",CT15,(CT15+BQ15)/2)</f>
        <v>0</v>
      </c>
      <c r="UE15" s="28" t="s">
        <v>53</v>
      </c>
      <c r="UF15" s="11">
        <f>IF(SUM(TL15,TP15)&gt;0,SUM(TL15,TP15),"")</f>
        <v>7.8</v>
      </c>
      <c r="UG15" s="11">
        <f>IF(SUM(TK15:TL15,TN15:TP15,TR15)-TM15-TQ15&gt;0,SUM(TK15:TL15,TN15:TP15,TR15)-TM15-TQ15,"")</f>
        <v>35.200000000000003</v>
      </c>
      <c r="UH15" s="11">
        <f>IF(SUM(TS15:TT15,TV15)-TU15&gt;0,SUM(TS15:TT15,TV15)-TU15,"")</f>
        <v>11.6</v>
      </c>
      <c r="UI15" s="11">
        <f>IF(SUM(TL15,TP15,TT15)&gt;0,SUM(TL15,TP15,TT15),"")</f>
        <v>10.4</v>
      </c>
      <c r="UJ15" s="11">
        <f>IF(SUM(UG15,UH15)&gt;0,SUM(UG15,UH15),"")</f>
        <v>46.800000000000004</v>
      </c>
      <c r="UK15" s="11">
        <f>IF(SUM(TX15,UB15)&gt;0,SUM(TX15,UB15),"")</f>
        <v>6.6</v>
      </c>
      <c r="UL15" s="11">
        <f>IF(SUM(TW15:TX15,TZ15:UB15,UD15)-SUM(TY15,UC15)&gt;0,SUM(TW15:TX15,TZ15:UB15,UD15)-SUM(TY15,UC15),"")</f>
        <v>24.650000000000002</v>
      </c>
      <c r="UM15" s="11">
        <f>IF(SUM(UG15,UH15,UL15)&gt;0,SUM(UG15,UH15,UL15),"")</f>
        <v>71.45</v>
      </c>
    </row>
    <row r="16" spans="1:559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178</v>
      </c>
      <c r="C16" s="4" t="s">
        <v>5</v>
      </c>
      <c r="D16" s="4">
        <v>1999</v>
      </c>
      <c r="E16" s="9">
        <f>SUM(J16:R16)+SUM(J16:N16)*0.0000001+SUM(J16)*0.0000000000001</f>
        <v>161.70001150000462</v>
      </c>
      <c r="F16" s="3" t="str">
        <f>IF(OR(AND(AP16&gt;=AW$27,AQ16&gt;=AW$31,AP16&lt;&gt;"",AO16=""),AND(AU16&gt;=AW$27,AV16&gt;=AW$31,AU16&lt;&gt;"",AO16=""),AND(BS16&gt;=BZ$27,BT16&gt;=BZ$31,BS16&lt;&gt;"",BR16=""),AND(BX16&gt;=BZ$27,BY16&gt;=BZ$31,BX16&lt;&gt;"",BR16=""),AND(CV16&gt;=DC$27,CW16&gt;=DC$31,CV16&lt;&gt;"",CU16=""),AND(DA16&gt;=DC$27,DB16&gt;=DC$31,DA16&lt;&gt;""),AND(EA16&gt;=EH$27,EB16&gt;=EH$31,EA16&lt;&gt;""),AND(EF16&gt;=EH$27,EG16&gt;=EH$31,EF16&lt;&gt;""),AND(FC16&gt;=FJ$27,FD16&gt;=FJ$31,FC16&lt;&gt;""),AND(FH16&gt;=FJ$27,FI16&gt;=FJ$31,FH16&lt;&gt;""),AND(GE16&gt;=GL$27,GF16&gt;=GL$31,GE16&lt;&gt;""),AND(GJ16&gt;=GL$27,GK16&gt;=GL$31,GJ16&lt;&gt;""),AND(HG16&gt;=HN$27,HH16&gt;=HN$31,HG16&lt;&gt;""),AND(HL16&gt;=HN$27,HM16&gt;=HN$31,HL16&lt;&gt;""),AND(II16&gt;=IP$27,IJ16&gt;=IP$31,II16&lt;&gt;""),AND(IN16&gt;=IP$27,IO16&gt;=IP$31,IN16&lt;&gt;""),AND(JK16&gt;=JR$27,JL16&gt;=JR$31,JK16&lt;&gt;""),AND(JP16&gt;=JR$27,JQ16&gt;=JR$31,JP16&lt;&gt;""),AND(KM16&gt;=KT$27,KN16&gt;=KT$31,KM16&lt;&gt;""),AND(KR16&gt;=KT$27,KS16&gt;=KT$31,KR16&lt;&gt;""),AND(LO16&gt;=LV$27,LP16&gt;=LV$31,LO16&lt;&gt;""),AND(LT16&gt;=LV$27,LU16&gt;=LV$31,LT16&lt;&gt;""),AND(MQ16&gt;=MX$27,MR16&gt;=MX$31,MQ16&lt;&gt;""),AND(MV16&gt;=MX$27,MW16&gt;=MX$31,MV16&lt;&gt;""),AND(NS16&gt;=NZ$27,NT16&gt;=NZ$31,NS16&lt;&gt;""),AND(NX16&gt;=NZ$27,NY16&gt;=NZ$31,NX16&lt;&gt;""),AND(OU16&gt;=PB$27,OV16&gt;=PB$31,OU16&lt;&gt;""),AND(OZ16&gt;=PB$27,PA16&gt;=PB$31,OZ16&lt;&gt;""),AND(PW16&gt;=QD$27,PX16&gt;=QD$31,PW16&lt;&gt;""),AND(QB16&gt;=QD$27,QC16&gt;=QD$31,QB16&lt;&gt;""),AND(QY16&gt;=RF$27,QZ16&gt;=RF$31,QY16&lt;&gt;""),AND(RD16&gt;=RF$27,RE16&gt;=RF$31,RD16&lt;&gt;""),AND(SA16&gt;=SH$27,SB16&gt;=SH$31,SA16&lt;&gt;""),AND(SF16&gt;=SH$27,SG16&gt;=SH$31,SF16&lt;&gt;""),AND(TC16&gt;=TJ$27,TD16&gt;=TJ$31,TC16&lt;&gt;""),AND(TI16&gt;=TJ$27,TJ16&gt;=TJ$31,TI16&lt;&gt;"")),"P","")</f>
        <v/>
      </c>
      <c r="G16" s="3" t="str">
        <f>IF(OR(AND(AQ16&gt;=AW$31,AQ16&lt;&gt;"",AO16=""),AND(AV16&gt;=AW$31,AV16&lt;&gt;"",AO16=""),AND(BT16&gt;=BZ$31,BT16&lt;&gt;"",BR16=""),AND(BY16&gt;=BZ$31,BY16&lt;&gt;"",BR16=""),AND(CW16&gt;=DC$31,CW16&lt;&gt;"",CU16=""),AND(DB16&gt;=DC$31,DB16&lt;&gt;"",CU16=""),AND(EB16&gt;=EH$31,EB16&lt;&gt;""),AND(EG16&gt;=EH$31,EG16&lt;&gt;""),AND(FD16&gt;=FJ$31,FD16&lt;&gt;""),AND(FI16&gt;=FJ$31,FI16&lt;&gt;""),AND(GF16&gt;=GL$31,GF16&lt;&gt;""),AND(GK16&gt;=GL$31,GK16&lt;&gt;""),AND(HH16&gt;=HN$31,HH16&lt;&gt;""),AND(HM16&gt;=HN$31,HM16&lt;&gt;""),AND(IJ16&gt;=IP$31,IJ16&lt;&gt;""),AND(IO16&gt;=IP$31,IO16&lt;&gt;""),AND(JL16&gt;=JR$31,JL16&lt;&gt;""),AND(JQ16&gt;=JR$31,JQ16&lt;&gt;""),AND(KN16&gt;=KT$31,KN16&lt;&gt;""),AND(KS16&gt;=KT$31,KS16&lt;&gt;""),AND(LP16&gt;=LV$31,LP16&lt;&gt;""),AND(LU16&gt;=LV$31,LU16&lt;&gt;""),AND(MR16&gt;=MX$31,MR16&lt;&gt;""),AND(MW16&gt;=MX$31,MW16&lt;&gt;""),AND(NT16&gt;=NZ$31,NT16&lt;&gt;""),AND(NY16&gt;=NZ$31,NY16&lt;&gt;""),AND(OV16&gt;=PB$31,OV16&lt;&gt;""),AND(PA16&gt;=PB$31,PA16&lt;&gt;""),AND(PX16&gt;=QD$31,PX16&lt;&gt;""),AND(QC16&gt;=QD$31,QC16&lt;&gt;""),AND(QZ16&gt;=RF$31,QZ16&lt;&gt;""),AND(RE16&gt;=RF$31,RE16&lt;&gt;""),AND(SB16&gt;=SH$31,SB16&lt;&gt;""),AND(SG16&gt;=SH$31,SG16&lt;&gt;""),AND(TD16&gt;=TJ$31,TD16&lt;&gt;""),AND(TJ16&gt;=TJ$31,TJ16&lt;&gt;"")),"P","")</f>
        <v/>
      </c>
      <c r="H16" s="36" t="str">
        <f>IF(AND(G16="P",F16=""),"No DD",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,AND(RB16&gt;=RF$30,RC16&gt;=RF$34,RB16&lt;&gt;""),AND(SD16&gt;=SH$30,SE16&gt;=SH$34,SD16&lt;&gt;""),AND(TF16&gt;=TJ$30,TG16&gt;=TJ$34,TF16&lt;&gt;"")),"Merit",IF(OR(AND(AS16&gt;=AW$29,AT16&gt;=AW$33,AS16&lt;&gt;"",AO16=""),AND(BV16&gt;=BZ$29,BW16&gt;=BZ$33,BV16&lt;&gt;"",BR16=""),AND(CY16&gt;=DC$29,CZ16&gt;=DC$33,CY16&lt;&gt;"",CU16=""),AND(ED16&gt;=EH$29,EE16&gt;=EH$33,ED16&lt;&gt;""),AND(FF16&gt;=FJ$29,FG16&gt;=FJ$33,FF16&lt;&gt;""),AND(GH16&gt;=GL$29,GI16&gt;=GL$33,GH16&lt;&gt;""),AND(HJ16&gt;=HN$29,HK16&gt;=HN$33,HJ16&lt;&gt;""),AND(IL16&gt;=IP$29,IM16&gt;=IP$33,IL16&lt;&gt;""),AND(JN16&gt;=JR$29,JO16&gt;=JR$33,JN16&lt;&gt;""),AND(KP16&gt;=KT$29,KQ16&gt;=KT$33,KP16&lt;&gt;""),AND(LR16&gt;=LV$29,LS16&gt;=LV$33,LR16&lt;&gt;""),AND(MT16&gt;=MX$29,MU16&gt;=MX$33,MT16&lt;&gt;""),AND(NV16&gt;=NZ$29,NW16&gt;=NZ$33,NV16&lt;&gt;""),AND(OX16&gt;=PB$29,OY16&gt;=PB$33,OX16&lt;&gt;""),AND(PZ16&gt;=QD$29,QA16&gt;=QD$33,PZ16&lt;&gt;""),AND(RB16&gt;=RF$29,RC16&gt;=RF$33,RB16&lt;&gt;""),AND(SD16&gt;=SH$29,SE16&gt;=SH$33,SD16&lt;&gt;""),AND(TF16&gt;=TJ$29,TG16&gt;=TJ$33,TF16&lt;&gt;"")),"Excellence",IF(I16="P","Worlds Team",IF(F16="P","National Team","")))))</f>
        <v/>
      </c>
      <c r="I16" s="3" t="str">
        <f>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,AND(RB16&gt;=RF$28,RC16&gt;=RF$32,RB16&lt;&gt;""),AND(SD16&gt;=SH$28,SE16&gt;=SH$32,SD16&lt;&gt;""),AND(TF16&gt;=TJ$28,TG16&gt;=TJ$32,TF16&lt;&gt;"")),"P","")</f>
        <v/>
      </c>
      <c r="J16" s="8">
        <f>IF(COUNT(AQ16,BT16,CW16)&gt;0,LARGE((AQ16,BT16,CW16),1),0)</f>
        <v>46.2</v>
      </c>
      <c r="K16" s="8" t="str">
        <f>IF(J16=0,"",IF(J16=CW16,$CA$1,IF(J16=BT16,$AX$1,IF(J16=AQ16,$U$1,""))))</f>
        <v>2024 3rd Domestic Trial</v>
      </c>
      <c r="L16" s="8">
        <f>IF(COUNT(AQ16,BT16,CW16)&gt;1,LARGE((AQ16,BT16,CW16),2),0)</f>
        <v>45.8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46.699999999999996</v>
      </c>
      <c r="Q16" s="8" t="str">
        <f>IF(P16=0,"",IF(P16=DB16,$CA$1,IF(P16=BY16,$AX$1,IF(P16=AV16,$U$1,""))))</f>
        <v>2024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18.399999999999999</v>
      </c>
      <c r="V16" s="19">
        <v>5.2</v>
      </c>
      <c r="W16" s="19">
        <v>0</v>
      </c>
      <c r="X16" s="19">
        <v>0</v>
      </c>
      <c r="Y16" s="19">
        <v>17.8</v>
      </c>
      <c r="Z16" s="19">
        <v>4.8</v>
      </c>
      <c r="AA16" s="19">
        <v>0.4</v>
      </c>
      <c r="AB16" s="19">
        <v>0</v>
      </c>
      <c r="AC16" s="19">
        <v>18.2</v>
      </c>
      <c r="AD16" s="19">
        <v>4.8</v>
      </c>
      <c r="AE16" s="19">
        <v>0</v>
      </c>
      <c r="AF16" s="19">
        <v>0</v>
      </c>
      <c r="AG16" s="19">
        <v>18.399999999999999</v>
      </c>
      <c r="AH16" s="19">
        <v>5.2</v>
      </c>
      <c r="AI16" s="19">
        <v>0.4</v>
      </c>
      <c r="AJ16" s="19">
        <v>0</v>
      </c>
      <c r="AK16" s="19">
        <v>17.8</v>
      </c>
      <c r="AL16" s="19">
        <v>5.2</v>
      </c>
      <c r="AM16" s="19">
        <v>0.6</v>
      </c>
      <c r="AN16" s="19">
        <v>0</v>
      </c>
      <c r="AO16" s="27"/>
      <c r="AP16" s="40">
        <f>IF(SUM(V16,Z16)&gt;0,SUM(V16,Z16),"")</f>
        <v>10</v>
      </c>
      <c r="AQ16" s="40">
        <f>IF(SUM(U16:V16,X16:Z16,AB16)-W16-AA16&gt;0,SUM(U16:V16,X16:Z16,AB16)-W16-AA16,"")</f>
        <v>45.8</v>
      </c>
      <c r="AR16" s="40">
        <f>IF(SUM(AC16:AD16,AF16)-AE16&gt;0,SUM(AC16:AD16,AF16)-AE16,"")</f>
        <v>23</v>
      </c>
      <c r="AS16" s="40">
        <f>IF(SUM(V16,Z16,AD16)&gt;0,SUM(V16,Z16,AD16),"")</f>
        <v>14.8</v>
      </c>
      <c r="AT16" s="40">
        <f>IF(SUM(AQ16,AR16)&gt;0,SUM(AQ16,AR16),"")</f>
        <v>68.8</v>
      </c>
      <c r="AU16" s="40">
        <f>IF(SUM(AH16,AL16)&gt;0,SUM(AH16,AL16),"")</f>
        <v>10.4</v>
      </c>
      <c r="AV16" s="40">
        <f>IF(SUM(AG16:AH16,AJ16:AL16,AN16)-SUM(AI16,AM16)&gt;0,SUM(AG16:AH16,AJ16:AL16,AN16)-SUM(AI16,AM16),"")</f>
        <v>45.6</v>
      </c>
      <c r="AW16" s="40">
        <f>IF(SUM(AQ16,AR16,AV16)&gt;0,SUM(AQ16,AR16,AV16),"")</f>
        <v>114.4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16.399999999999999</v>
      </c>
      <c r="BC16" s="18">
        <v>5.2</v>
      </c>
      <c r="BD16" s="18">
        <v>1.2</v>
      </c>
      <c r="BE16" s="18">
        <v>0</v>
      </c>
      <c r="BF16" s="18">
        <v>18.2</v>
      </c>
      <c r="BG16" s="18">
        <v>4.4000000000000004</v>
      </c>
      <c r="BH16" s="18">
        <v>0</v>
      </c>
      <c r="BI16" s="18">
        <v>0</v>
      </c>
      <c r="BJ16" s="18">
        <v>18.5</v>
      </c>
      <c r="BK16" s="18">
        <v>5.6</v>
      </c>
      <c r="BL16" s="18">
        <v>0.6</v>
      </c>
      <c r="BM16" s="18">
        <v>0</v>
      </c>
      <c r="BN16" s="18">
        <v>18.2</v>
      </c>
      <c r="BO16" s="18">
        <v>4.8</v>
      </c>
      <c r="BP16" s="18">
        <v>0</v>
      </c>
      <c r="BQ16" s="18">
        <v>0</v>
      </c>
      <c r="BR16" s="28"/>
      <c r="BS16" s="11">
        <f>IF(SUM(AY16,BC16)&gt;0,SUM(AY16,BC16),"")</f>
        <v>10.4</v>
      </c>
      <c r="BT16" s="11">
        <f>IF(SUM(AX16:AY16,BA16:BC16,BE16)-AZ16-BD16&gt;0,SUM(AX16:AY16,BA16:BC16,BE16)-AZ16-BD16,"")</f>
        <v>44.2</v>
      </c>
      <c r="BU16" s="11">
        <f>IF(SUM(BF16:BG16,BI16)-BH16&gt;0,SUM(BF16:BG16,BI16)-BH16,"")</f>
        <v>22.6</v>
      </c>
      <c r="BV16" s="11">
        <f>IF(SUM(AY16,BC16,BG16)&gt;0,SUM(AY16,BC16,BG16),"")</f>
        <v>14.8</v>
      </c>
      <c r="BW16" s="11">
        <f>IF(SUM(BT16,BU16)&gt;0,SUM(BT16,BU16),"")</f>
        <v>66.800000000000011</v>
      </c>
      <c r="BX16" s="11">
        <f>IF(SUM(BK16,BO16)&gt;0,SUM(BK16,BO16),"")</f>
        <v>10.399999999999999</v>
      </c>
      <c r="BY16" s="11">
        <f>IF(SUM(BJ16:BK16,BM16:BO16,BQ16)-SUM(BL16,BP16)&gt;0,SUM(BJ16:BK16,BM16:BO16,BQ16)-SUM(BL16,BP16),"")</f>
        <v>46.499999999999993</v>
      </c>
      <c r="BZ16" s="11">
        <f>IF(SUM(BT16,BU16,BY16)&gt;0,SUM(BT16,BU16,BY16),"")</f>
        <v>113.30000000000001</v>
      </c>
      <c r="CA16" s="19">
        <v>18.3</v>
      </c>
      <c r="CB16" s="19">
        <v>5.2</v>
      </c>
      <c r="CC16" s="19">
        <v>0.2</v>
      </c>
      <c r="CD16" s="19">
        <v>0</v>
      </c>
      <c r="CE16" s="19">
        <v>18.5</v>
      </c>
      <c r="CF16" s="19">
        <v>5.2</v>
      </c>
      <c r="CG16" s="19">
        <v>0.8</v>
      </c>
      <c r="CH16" s="19">
        <v>0</v>
      </c>
      <c r="CI16" s="19">
        <v>18.3</v>
      </c>
      <c r="CJ16" s="19">
        <v>4.4000000000000004</v>
      </c>
      <c r="CK16" s="19">
        <v>0.2</v>
      </c>
      <c r="CL16" s="19">
        <v>0</v>
      </c>
      <c r="CM16" s="19">
        <v>18.399999999999999</v>
      </c>
      <c r="CN16" s="19">
        <v>5.2</v>
      </c>
      <c r="CO16" s="19">
        <v>0</v>
      </c>
      <c r="CP16" s="19">
        <v>0</v>
      </c>
      <c r="CQ16" s="19">
        <v>18.5</v>
      </c>
      <c r="CR16" s="19">
        <v>5.2</v>
      </c>
      <c r="CS16" s="19">
        <v>0.6</v>
      </c>
      <c r="CT16" s="19">
        <v>0</v>
      </c>
      <c r="CU16" s="27"/>
      <c r="CV16" s="40">
        <f>IF(SUM(CB16,CF16)&gt;0,SUM(CB16,CF16),"")</f>
        <v>10.4</v>
      </c>
      <c r="CW16" s="40">
        <f>IF(SUM(CA16:CB16,CD16:CF16,CH16)-CC16-CG16&gt;0,SUM(CA16:CB16,CD16:CF16,CH16)-CC16-CG16,"")</f>
        <v>46.2</v>
      </c>
      <c r="CX16" s="40">
        <f>IF(SUM(CI16:CJ16,CL16)-CK16&gt;0,SUM(CI16:CJ16,CL16)-CK16,"")</f>
        <v>22.500000000000004</v>
      </c>
      <c r="CY16" s="40">
        <f>IF(SUM(CB16,CF16,CJ16)&gt;0,SUM(CB16,CF16,CJ16),"")</f>
        <v>14.8</v>
      </c>
      <c r="CZ16" s="40">
        <f>IF(SUM(CW16,CX16)&gt;0,SUM(CW16,CX16),"")</f>
        <v>68.7</v>
      </c>
      <c r="DA16" s="40">
        <f>IF(SUM(CN16,CR16)&gt;0,SUM(CN16,CR16),"")</f>
        <v>10.4</v>
      </c>
      <c r="DB16" s="40">
        <f>IF(SUM(CM16:CN16,CP16:CR16,CT16)-SUM(CO16,CS16)&gt;0,SUM(CM16:CN16,CP16:CR16,CT16)-SUM(CO16,CS16),"")</f>
        <v>46.699999999999996</v>
      </c>
      <c r="DC16" s="40">
        <f>IF(SUM(CW16,CX16,DB16)&gt;0,SUM(CW16,CX16,DB16),"")</f>
        <v>115.4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18.450000000000003</v>
      </c>
      <c r="TL16" s="26">
        <f>IF($CU16="P",CB16,(CB16+AY16)/2)</f>
        <v>5.2</v>
      </c>
      <c r="TM16" s="26">
        <f>IF($CU16="P",CC16,(CC16+AZ16)/2)</f>
        <v>0.1</v>
      </c>
      <c r="TN16" s="26">
        <f>IF($CU16="P",CD16,(CD16+BA16)/2)</f>
        <v>0</v>
      </c>
      <c r="TO16" s="26">
        <f>IF($CU16="P",CE16,(CE16+BB16)/2)</f>
        <v>17.45</v>
      </c>
      <c r="TP16" s="26">
        <f>IF($CU16="P",CF16,(CF16+BC16)/2)</f>
        <v>5.2</v>
      </c>
      <c r="TQ16" s="26">
        <f>IF($CU16="P",CG16,(CG16+BD16)/2)</f>
        <v>1</v>
      </c>
      <c r="TR16" s="26">
        <f>IF($CU16="P",CH16,(CH16+BE16)/2)</f>
        <v>0</v>
      </c>
      <c r="TS16" s="26">
        <f>IF($CU16="P",CI16,(CI16+BF16)/2)</f>
        <v>18.25</v>
      </c>
      <c r="TT16" s="26">
        <f>IF($CU16="P",CJ16,(CJ16+BG16)/2)</f>
        <v>4.4000000000000004</v>
      </c>
      <c r="TU16" s="26">
        <f>IF($CU16="P",CK16,(CK16+BH16)/2)</f>
        <v>0.1</v>
      </c>
      <c r="TV16" s="26">
        <f>IF($CU16="P",CL16,(CL16+BI16)/2)</f>
        <v>0</v>
      </c>
      <c r="TW16" s="26">
        <f>IF($CU16="P",CM16,(CM16+BJ16)/2)</f>
        <v>18.45</v>
      </c>
      <c r="TX16" s="26">
        <f>IF($CU16="P",CN16,(CN16+BK16)/2)</f>
        <v>5.4</v>
      </c>
      <c r="TY16" s="26">
        <f>IF($CU16="P",CO16,(CO16+BL16)/2)</f>
        <v>0.3</v>
      </c>
      <c r="TZ16" s="26">
        <f>IF($CU16="P",CP16,(CP16+BM16)/2)</f>
        <v>0</v>
      </c>
      <c r="UA16" s="26">
        <f>IF($CU16="P",CQ16,(CQ16+BN16)/2)</f>
        <v>18.350000000000001</v>
      </c>
      <c r="UB16" s="26">
        <f>IF($CU16="P",CR16,(CR16+BO16)/2)</f>
        <v>5</v>
      </c>
      <c r="UC16" s="26">
        <f>IF($CU16="P",CS16,(CS16+BP16)/2)</f>
        <v>0.3</v>
      </c>
      <c r="UD16" s="26">
        <f>IF($CU16="P",CT16,(CT16+BQ16)/2)</f>
        <v>0</v>
      </c>
      <c r="UE16" s="28" t="s">
        <v>53</v>
      </c>
      <c r="UF16" s="11">
        <f>IF(SUM(TL16,TP16)&gt;0,SUM(TL16,TP16),"")</f>
        <v>10.4</v>
      </c>
      <c r="UG16" s="11">
        <f>IF(SUM(TK16:TL16,TN16:TP16,TR16)-TM16-TQ16&gt;0,SUM(TK16:TL16,TN16:TP16,TR16)-TM16-TQ16,"")</f>
        <v>45.2</v>
      </c>
      <c r="UH16" s="11">
        <f>IF(SUM(TS16:TT16,TV16)-TU16&gt;0,SUM(TS16:TT16,TV16)-TU16,"")</f>
        <v>22.549999999999997</v>
      </c>
      <c r="UI16" s="11">
        <f>IF(SUM(TL16,TP16,TT16)&gt;0,SUM(TL16,TP16,TT16),"")</f>
        <v>14.8</v>
      </c>
      <c r="UJ16" s="11">
        <f>IF(SUM(UG16,UH16)&gt;0,SUM(UG16,UH16),"")</f>
        <v>67.75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46.6</v>
      </c>
      <c r="UM16" s="11">
        <f>IF(SUM(UG16,UH16,UL16)&gt;0,SUM(UG16,UH16,UL16),"")</f>
        <v>114.35</v>
      </c>
    </row>
    <row r="17" spans="1:559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81</v>
      </c>
      <c r="C17" s="4" t="s">
        <v>6</v>
      </c>
      <c r="D17" s="4">
        <v>1996</v>
      </c>
      <c r="E17" s="9">
        <f>SUM(J17:R17)+SUM(J17:N17)*0.0000001+SUM(J17)*0.0000000000001</f>
        <v>161.60001130500456</v>
      </c>
      <c r="F17" s="3" t="str">
        <f>IF(OR(AND(AP17&gt;=AW$27,AQ17&gt;=AW$31,AP17&lt;&gt;"",AO17=""),AND(AU17&gt;=AW$27,AV17&gt;=AW$31,AU17&lt;&gt;"",AO17=""),AND(BS17&gt;=BZ$27,BT17&gt;=BZ$31,BS17&lt;&gt;"",BR17=""),AND(BX17&gt;=BZ$27,BY17&gt;=BZ$31,BX17&lt;&gt;"",BR17=""),AND(CV17&gt;=DC$27,CW17&gt;=DC$31,CV17&lt;&gt;"",CU17=""),AND(DA17&gt;=DC$27,DB17&gt;=DC$31,DA17&lt;&gt;""),AND(EA17&gt;=EH$27,EB17&gt;=EH$31,EA17&lt;&gt;""),AND(EF17&gt;=EH$27,EG17&gt;=EH$31,EF17&lt;&gt;""),AND(FC17&gt;=FJ$27,FD17&gt;=FJ$31,FC17&lt;&gt;""),AND(FH17&gt;=FJ$27,FI17&gt;=FJ$31,FH17&lt;&gt;""),AND(GE17&gt;=GL$27,GF17&gt;=GL$31,GE17&lt;&gt;""),AND(GJ17&gt;=GL$27,GK17&gt;=GL$31,GJ17&lt;&gt;""),AND(HG17&gt;=HN$27,HH17&gt;=HN$31,HG17&lt;&gt;""),AND(HL17&gt;=HN$27,HM17&gt;=HN$31,HL17&lt;&gt;""),AND(II17&gt;=IP$27,IJ17&gt;=IP$31,II17&lt;&gt;""),AND(IN17&gt;=IP$27,IO17&gt;=IP$31,IN17&lt;&gt;""),AND(JK17&gt;=JR$27,JL17&gt;=JR$31,JK17&lt;&gt;""),AND(JP17&gt;=JR$27,JQ17&gt;=JR$31,JP17&lt;&gt;""),AND(KM17&gt;=KT$27,KN17&gt;=KT$31,KM17&lt;&gt;""),AND(KR17&gt;=KT$27,KS17&gt;=KT$31,KR17&lt;&gt;""),AND(LO17&gt;=LV$27,LP17&gt;=LV$31,LO17&lt;&gt;""),AND(LT17&gt;=LV$27,LU17&gt;=LV$31,LT17&lt;&gt;""),AND(MQ17&gt;=MX$27,MR17&gt;=MX$31,MQ17&lt;&gt;""),AND(MV17&gt;=MX$27,MW17&gt;=MX$31,MV17&lt;&gt;""),AND(NS17&gt;=NZ$27,NT17&gt;=NZ$31,NS17&lt;&gt;""),AND(NX17&gt;=NZ$27,NY17&gt;=NZ$31,NX17&lt;&gt;""),AND(OU17&gt;=PB$27,OV17&gt;=PB$31,OU17&lt;&gt;""),AND(OZ17&gt;=PB$27,PA17&gt;=PB$31,OZ17&lt;&gt;""),AND(PW17&gt;=QD$27,PX17&gt;=QD$31,PW17&lt;&gt;""),AND(QB17&gt;=QD$27,QC17&gt;=QD$31,QB17&lt;&gt;""),AND(QY17&gt;=RF$27,QZ17&gt;=RF$31,QY17&lt;&gt;""),AND(RD17&gt;=RF$27,RE17&gt;=RF$31,RD17&lt;&gt;""),AND(SA17&gt;=SH$27,SB17&gt;=SH$31,SA17&lt;&gt;""),AND(SF17&gt;=SH$27,SG17&gt;=SH$31,SF17&lt;&gt;""),AND(TC17&gt;=TJ$27,TD17&gt;=TJ$31,TC17&lt;&gt;""),AND(TI17&gt;=TJ$27,TJ17&gt;=TJ$31,TI17&lt;&gt;"")),"P","")</f>
        <v/>
      </c>
      <c r="G17" s="3" t="str">
        <f>IF(OR(AND(AQ17&gt;=AW$31,AQ17&lt;&gt;"",AO17=""),AND(AV17&gt;=AW$31,AV17&lt;&gt;"",AO17=""),AND(BT17&gt;=BZ$31,BT17&lt;&gt;"",BR17=""),AND(BY17&gt;=BZ$31,BY17&lt;&gt;"",BR17=""),AND(CW17&gt;=DC$31,CW17&lt;&gt;"",CU17=""),AND(DB17&gt;=DC$31,DB17&lt;&gt;"",CU17=""),AND(EB17&gt;=EH$31,EB17&lt;&gt;""),AND(EG17&gt;=EH$31,EG17&lt;&gt;""),AND(FD17&gt;=FJ$31,FD17&lt;&gt;""),AND(FI17&gt;=FJ$31,FI17&lt;&gt;""),AND(GF17&gt;=GL$31,GF17&lt;&gt;""),AND(GK17&gt;=GL$31,GK17&lt;&gt;""),AND(HH17&gt;=HN$31,HH17&lt;&gt;""),AND(HM17&gt;=HN$31,HM17&lt;&gt;""),AND(IJ17&gt;=IP$31,IJ17&lt;&gt;""),AND(IO17&gt;=IP$31,IO17&lt;&gt;""),AND(JL17&gt;=JR$31,JL17&lt;&gt;""),AND(JQ17&gt;=JR$31,JQ17&lt;&gt;""),AND(KN17&gt;=KT$31,KN17&lt;&gt;""),AND(KS17&gt;=KT$31,KS17&lt;&gt;""),AND(LP17&gt;=LV$31,LP17&lt;&gt;""),AND(LU17&gt;=LV$31,LU17&lt;&gt;""),AND(MR17&gt;=MX$31,MR17&lt;&gt;""),AND(MW17&gt;=MX$31,MW17&lt;&gt;""),AND(NT17&gt;=NZ$31,NT17&lt;&gt;""),AND(NY17&gt;=NZ$31,NY17&lt;&gt;""),AND(OV17&gt;=PB$31,OV17&lt;&gt;""),AND(PA17&gt;=PB$31,PA17&lt;&gt;""),AND(PX17&gt;=QD$31,PX17&lt;&gt;""),AND(QC17&gt;=QD$31,QC17&lt;&gt;""),AND(QZ17&gt;=RF$31,QZ17&lt;&gt;""),AND(RE17&gt;=RF$31,RE17&lt;&gt;""),AND(SB17&gt;=SH$31,SB17&lt;&gt;""),AND(SG17&gt;=SH$31,SG17&lt;&gt;""),AND(TD17&gt;=TJ$31,TD17&lt;&gt;""),AND(TJ17&gt;=TJ$31,TJ17&lt;&gt;"")),"P","")</f>
        <v/>
      </c>
      <c r="H17" s="36" t="str">
        <f>IF(AND(G17="P",F17=""),"No DD",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,AND(RB17&gt;=RF$30,RC17&gt;=RF$34,RB17&lt;&gt;""),AND(SD17&gt;=SH$30,SE17&gt;=SH$34,SD17&lt;&gt;""),AND(TF17&gt;=TJ$30,TG17&gt;=TJ$34,TF17&lt;&gt;"")),"Merit",IF(OR(AND(AS17&gt;=AW$29,AT17&gt;=AW$33,AS17&lt;&gt;"",AO17=""),AND(BV17&gt;=BZ$29,BW17&gt;=BZ$33,BV17&lt;&gt;"",BR17=""),AND(CY17&gt;=DC$29,CZ17&gt;=DC$33,CY17&lt;&gt;"",CU17=""),AND(ED17&gt;=EH$29,EE17&gt;=EH$33,ED17&lt;&gt;""),AND(FF17&gt;=FJ$29,FG17&gt;=FJ$33,FF17&lt;&gt;""),AND(GH17&gt;=GL$29,GI17&gt;=GL$33,GH17&lt;&gt;""),AND(HJ17&gt;=HN$29,HK17&gt;=HN$33,HJ17&lt;&gt;""),AND(IL17&gt;=IP$29,IM17&gt;=IP$33,IL17&lt;&gt;""),AND(JN17&gt;=JR$29,JO17&gt;=JR$33,JN17&lt;&gt;""),AND(KP17&gt;=KT$29,KQ17&gt;=KT$33,KP17&lt;&gt;""),AND(LR17&gt;=LV$29,LS17&gt;=LV$33,LR17&lt;&gt;""),AND(MT17&gt;=MX$29,MU17&gt;=MX$33,MT17&lt;&gt;""),AND(NV17&gt;=NZ$29,NW17&gt;=NZ$33,NV17&lt;&gt;""),AND(OX17&gt;=PB$29,OY17&gt;=PB$33,OX17&lt;&gt;""),AND(PZ17&gt;=QD$29,QA17&gt;=QD$33,PZ17&lt;&gt;""),AND(RB17&gt;=RF$29,RC17&gt;=RF$33,RB17&lt;&gt;""),AND(SD17&gt;=SH$29,SE17&gt;=SH$33,SD17&lt;&gt;""),AND(TF17&gt;=TJ$29,TG17&gt;=TJ$33,TF17&lt;&gt;"")),"Excellence",IF(I17="P","Worlds Team",IF(F17="P","National Team","")))))</f>
        <v/>
      </c>
      <c r="I17" s="3" t="str">
        <f>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,AND(RB17&gt;=RF$28,RC17&gt;=RF$32,RB17&lt;&gt;""),AND(SD17&gt;=SH$28,SE17&gt;=SH$32,SD17&lt;&gt;""),AND(TF17&gt;=TJ$28,TG17&gt;=TJ$32,TF17&lt;&gt;"")),"P","")</f>
        <v/>
      </c>
      <c r="J17" s="8">
        <f>IF(COUNT(AQ17,BT17,CW17)&gt;0,LARGE((AQ17,BT17,CW17),1),0)</f>
        <v>45.45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43.2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24.4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48.55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17.600000000000001</v>
      </c>
      <c r="V17" s="19">
        <v>6</v>
      </c>
      <c r="W17" s="19">
        <v>0.6</v>
      </c>
      <c r="X17" s="19">
        <v>0</v>
      </c>
      <c r="Y17" s="19">
        <v>17</v>
      </c>
      <c r="Z17" s="19">
        <v>3.2</v>
      </c>
      <c r="AA17" s="19">
        <v>0</v>
      </c>
      <c r="AB17" s="19">
        <v>0</v>
      </c>
      <c r="AC17" s="19">
        <v>18.8</v>
      </c>
      <c r="AD17" s="19">
        <v>5.6</v>
      </c>
      <c r="AE17" s="19">
        <v>0</v>
      </c>
      <c r="AF17" s="19">
        <v>0</v>
      </c>
      <c r="AG17" s="19">
        <v>18.3</v>
      </c>
      <c r="AH17" s="19">
        <v>6</v>
      </c>
      <c r="AI17" s="19">
        <v>0</v>
      </c>
      <c r="AJ17" s="19">
        <v>0</v>
      </c>
      <c r="AK17" s="19">
        <v>18.2</v>
      </c>
      <c r="AL17" s="19">
        <v>5.6</v>
      </c>
      <c r="AM17" s="19">
        <v>0.2</v>
      </c>
      <c r="AN17" s="19">
        <v>0</v>
      </c>
      <c r="AO17" s="27"/>
      <c r="AP17" s="40">
        <f>IF(SUM(V17,Z17)&gt;0,SUM(V17,Z17),"")</f>
        <v>9.1999999999999993</v>
      </c>
      <c r="AQ17" s="40">
        <f>IF(SUM(U17:V17,X17:Z17,AB17)-W17-AA17&gt;0,SUM(U17:V17,X17:Z17,AB17)-W17-AA17,"")</f>
        <v>43.2</v>
      </c>
      <c r="AR17" s="40">
        <f>IF(SUM(AC17:AD17,AF17)-AE17&gt;0,SUM(AC17:AD17,AF17)-AE17,"")</f>
        <v>24.4</v>
      </c>
      <c r="AS17" s="40">
        <f>IF(SUM(V17,Z17,AD17)&gt;0,SUM(V17,Z17,AD17),"")</f>
        <v>14.799999999999999</v>
      </c>
      <c r="AT17" s="40">
        <f>IF(SUM(AQ17,AR17)&gt;0,SUM(AQ17,AR17),"")</f>
        <v>67.599999999999994</v>
      </c>
      <c r="AU17" s="40">
        <f>IF(SUM(AH17,AL17)&gt;0,SUM(AH17,AL17),"")</f>
        <v>11.6</v>
      </c>
      <c r="AV17" s="40">
        <f>IF(SUM(AG17:AH17,AJ17:AL17,AN17)-SUM(AI17,AM17)&gt;0,SUM(AG17:AH17,AJ17:AL17,AN17)-SUM(AI17,AM17),"")</f>
        <v>47.9</v>
      </c>
      <c r="AW17" s="40">
        <f>IF(SUM(AQ17,AR17,AV17)&gt;0,SUM(AQ17,AR17,AV17),"")</f>
        <v>115.5</v>
      </c>
      <c r="AX17" s="18">
        <v>18.200000000000003</v>
      </c>
      <c r="AY17" s="18">
        <v>5.6</v>
      </c>
      <c r="AZ17" s="18">
        <v>0.3</v>
      </c>
      <c r="BA17" s="18">
        <v>0</v>
      </c>
      <c r="BB17" s="18">
        <v>17.7</v>
      </c>
      <c r="BC17" s="18">
        <v>4.2</v>
      </c>
      <c r="BD17" s="18">
        <v>0.1</v>
      </c>
      <c r="BE17" s="18">
        <v>0.15</v>
      </c>
      <c r="BF17" s="18">
        <v>18.55</v>
      </c>
      <c r="BG17" s="18">
        <v>5.6</v>
      </c>
      <c r="BH17" s="18">
        <v>0</v>
      </c>
      <c r="BI17" s="18">
        <v>0</v>
      </c>
      <c r="BJ17" s="18">
        <v>18.600000000000001</v>
      </c>
      <c r="BK17" s="18">
        <v>5.6</v>
      </c>
      <c r="BL17" s="18">
        <v>0</v>
      </c>
      <c r="BM17" s="18">
        <v>0</v>
      </c>
      <c r="BN17" s="18">
        <v>18.549999999999997</v>
      </c>
      <c r="BO17" s="18">
        <v>6</v>
      </c>
      <c r="BP17" s="18">
        <v>0.2</v>
      </c>
      <c r="BQ17" s="18">
        <v>0</v>
      </c>
      <c r="BR17" s="28" t="s">
        <v>53</v>
      </c>
      <c r="BS17" s="11">
        <f>IF(SUM(AY17,BC17)&gt;0,SUM(AY17,BC17),"")</f>
        <v>9.8000000000000007</v>
      </c>
      <c r="BT17" s="11">
        <f>IF(SUM(AX17:AY17,BA17:BC17,BE17)-AZ17-BD17&gt;0,SUM(AX17:AY17,BA17:BC17,BE17)-AZ17-BD17,"")</f>
        <v>45.45</v>
      </c>
      <c r="BU17" s="11">
        <f>IF(SUM(BF17:BG17,BI17)-BH17&gt;0,SUM(BF17:BG17,BI17)-BH17,"")</f>
        <v>24.15</v>
      </c>
      <c r="BV17" s="11">
        <f>IF(SUM(AY17,BC17,BG17)&gt;0,SUM(AY17,BC17,BG17),"")</f>
        <v>15.4</v>
      </c>
      <c r="BW17" s="11">
        <f>IF(SUM(BT17,BU17)&gt;0,SUM(BT17,BU17),"")</f>
        <v>69.599999999999994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48.55</v>
      </c>
      <c r="BZ17" s="11">
        <f>IF(SUM(BT17,BU17,BY17)&gt;0,SUM(BT17,BU17,BY17),"")</f>
        <v>118.14999999999999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9.1000000000000014</v>
      </c>
      <c r="TL17" s="26">
        <f>IF($CU17="P",CB17,(CB17+AY17)/2)</f>
        <v>2.8</v>
      </c>
      <c r="TM17" s="26">
        <f>IF($CU17="P",CC17,(CC17+AZ17)/2)</f>
        <v>0.15</v>
      </c>
      <c r="TN17" s="26">
        <f>IF($CU17="P",CD17,(CD17+BA17)/2)</f>
        <v>0</v>
      </c>
      <c r="TO17" s="26">
        <f>IF($CU17="P",CE17,(CE17+BB17)/2)</f>
        <v>8.85</v>
      </c>
      <c r="TP17" s="26">
        <f>IF($CU17="P",CF17,(CF17+BC17)/2)</f>
        <v>2.1</v>
      </c>
      <c r="TQ17" s="26">
        <f>IF($CU17="P",CG17,(CG17+BD17)/2)</f>
        <v>0.05</v>
      </c>
      <c r="TR17" s="26">
        <f>IF($CU17="P",CH17,(CH17+BE17)/2)</f>
        <v>7.4999999999999997E-2</v>
      </c>
      <c r="TS17" s="26">
        <f>IF($CU17="P",CI17,(CI17+BF17)/2)</f>
        <v>9.2750000000000004</v>
      </c>
      <c r="TT17" s="26">
        <f>IF($CU17="P",CJ17,(CJ17+BG17)/2)</f>
        <v>2.8</v>
      </c>
      <c r="TU17" s="26">
        <f>IF($CU17="P",CK17,(CK17+BH17)/2)</f>
        <v>0</v>
      </c>
      <c r="TV17" s="26">
        <f>IF($CU17="P",CL17,(CL17+BI17)/2)</f>
        <v>0</v>
      </c>
      <c r="TW17" s="26">
        <f>IF($CU17="P",CM17,(CM17+BJ17)/2)</f>
        <v>9.3000000000000007</v>
      </c>
      <c r="TX17" s="26">
        <f>IF($CU17="P",CN17,(CN17+BK17)/2)</f>
        <v>2.8</v>
      </c>
      <c r="TY17" s="26">
        <f>IF($CU17="P",CO17,(CO17+BL17)/2)</f>
        <v>0</v>
      </c>
      <c r="TZ17" s="26">
        <f>IF($CU17="P",CP17,(CP17+BM17)/2)</f>
        <v>0</v>
      </c>
      <c r="UA17" s="26">
        <f>IF($CU17="P",CQ17,(CQ17+BN17)/2)</f>
        <v>9.2749999999999986</v>
      </c>
      <c r="UB17" s="26">
        <f>IF($CU17="P",CR17,(CR17+BO17)/2)</f>
        <v>3</v>
      </c>
      <c r="UC17" s="26">
        <f>IF($CU17="P",CS17,(CS17+BP17)/2)</f>
        <v>0.1</v>
      </c>
      <c r="UD17" s="26">
        <f>IF($CU17="P",CT17,(CT17+BQ17)/2)</f>
        <v>0</v>
      </c>
      <c r="UE17" s="28" t="s">
        <v>53</v>
      </c>
      <c r="UF17" s="11">
        <f>IF(SUM(TL17,TP17)&gt;0,SUM(TL17,TP17),"")</f>
        <v>4.9000000000000004</v>
      </c>
      <c r="UG17" s="11">
        <f>IF(SUM(TK17:TL17,TN17:TP17,TR17)-TM17-TQ17&gt;0,SUM(TK17:TL17,TN17:TP17,TR17)-TM17-TQ17,"")</f>
        <v>22.725000000000001</v>
      </c>
      <c r="UH17" s="11">
        <f>IF(SUM(TS17:TT17,TV17)-TU17&gt;0,SUM(TS17:TT17,TV17)-TU17,"")</f>
        <v>12.074999999999999</v>
      </c>
      <c r="UI17" s="11">
        <f>IF(SUM(TL17,TP17,TT17)&gt;0,SUM(TL17,TP17,TT17),"")</f>
        <v>7.7</v>
      </c>
      <c r="UJ17" s="11">
        <f>IF(SUM(UG17,UH17)&gt;0,SUM(UG17,UH17),"")</f>
        <v>34.799999999999997</v>
      </c>
      <c r="UK17" s="11">
        <f>IF(SUM(TX17,UB17)&gt;0,SUM(TX17,UB17),"")</f>
        <v>5.8</v>
      </c>
      <c r="UL17" s="11">
        <f>IF(SUM(TW17:TX17,TZ17:UB17,UD17)-SUM(TY17,UC17)&gt;0,SUM(TW17:TX17,TZ17:UB17,UD17)-SUM(TY17,UC17),"")</f>
        <v>24.274999999999999</v>
      </c>
      <c r="UM17" s="11">
        <f>IF(SUM(UG17,UH17,UL17)&gt;0,SUM(UG17,UH17,UL17),"")</f>
        <v>59.074999999999996</v>
      </c>
    </row>
    <row r="18" spans="1:559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256</v>
      </c>
      <c r="C18" s="4" t="s">
        <v>36</v>
      </c>
      <c r="D18" s="4">
        <v>2003</v>
      </c>
      <c r="E18" s="9">
        <f>SUM(J18:R18)+SUM(J18:N18)*0.0000001+SUM(J18)*0.0000000000001</f>
        <v>161.30001145000463</v>
      </c>
      <c r="F18" s="3" t="str">
        <f>IF(OR(AND(AP18&gt;=AW$27,AQ18&gt;=AW$31,AP18&lt;&gt;"",AO18=""),AND(AU18&gt;=AW$27,AV18&gt;=AW$31,AU18&lt;&gt;"",AO18=""),AND(BS18&gt;=BZ$27,BT18&gt;=BZ$31,BS18&lt;&gt;"",BR18=""),AND(BX18&gt;=BZ$27,BY18&gt;=BZ$31,BX18&lt;&gt;"",BR18=""),AND(CV18&gt;=DC$27,CW18&gt;=DC$31,CV18&lt;&gt;"",CU18=""),AND(DA18&gt;=DC$27,DB18&gt;=DC$31,DA18&lt;&gt;""),AND(EA18&gt;=EH$27,EB18&gt;=EH$31,EA18&lt;&gt;""),AND(EF18&gt;=EH$27,EG18&gt;=EH$31,EF18&lt;&gt;""),AND(FC18&gt;=FJ$27,FD18&gt;=FJ$31,FC18&lt;&gt;""),AND(FH18&gt;=FJ$27,FI18&gt;=FJ$31,FH18&lt;&gt;""),AND(GE18&gt;=GL$27,GF18&gt;=GL$31,GE18&lt;&gt;""),AND(GJ18&gt;=GL$27,GK18&gt;=GL$31,GJ18&lt;&gt;""),AND(HG18&gt;=HN$27,HH18&gt;=HN$31,HG18&lt;&gt;""),AND(HL18&gt;=HN$27,HM18&gt;=HN$31,HL18&lt;&gt;""),AND(II18&gt;=IP$27,IJ18&gt;=IP$31,II18&lt;&gt;""),AND(IN18&gt;=IP$27,IO18&gt;=IP$31,IN18&lt;&gt;""),AND(JK18&gt;=JR$27,JL18&gt;=JR$31,JK18&lt;&gt;""),AND(JP18&gt;=JR$27,JQ18&gt;=JR$31,JP18&lt;&gt;""),AND(KM18&gt;=KT$27,KN18&gt;=KT$31,KM18&lt;&gt;""),AND(KR18&gt;=KT$27,KS18&gt;=KT$31,KR18&lt;&gt;""),AND(LO18&gt;=LV$27,LP18&gt;=LV$31,LO18&lt;&gt;""),AND(LT18&gt;=LV$27,LU18&gt;=LV$31,LT18&lt;&gt;""),AND(MQ18&gt;=MX$27,MR18&gt;=MX$31,MQ18&lt;&gt;""),AND(MV18&gt;=MX$27,MW18&gt;=MX$31,MV18&lt;&gt;""),AND(NS18&gt;=NZ$27,NT18&gt;=NZ$31,NS18&lt;&gt;""),AND(NX18&gt;=NZ$27,NY18&gt;=NZ$31,NX18&lt;&gt;""),AND(OU18&gt;=PB$27,OV18&gt;=PB$31,OU18&lt;&gt;""),AND(OZ18&gt;=PB$27,PA18&gt;=PB$31,OZ18&lt;&gt;""),AND(PW18&gt;=QD$27,PX18&gt;=QD$31,PW18&lt;&gt;""),AND(QB18&gt;=QD$27,QC18&gt;=QD$31,QB18&lt;&gt;""),AND(QY18&gt;=RF$27,QZ18&gt;=RF$31,QY18&lt;&gt;""),AND(RD18&gt;=RF$27,RE18&gt;=RF$31,RD18&lt;&gt;""),AND(SA18&gt;=SH$27,SB18&gt;=SH$31,SA18&lt;&gt;""),AND(SF18&gt;=SH$27,SG18&gt;=SH$31,SF18&lt;&gt;""),AND(TC18&gt;=TJ$27,TD18&gt;=TJ$31,TC18&lt;&gt;""),AND(TI18&gt;=TJ$27,TJ18&gt;=TJ$31,TI18&lt;&gt;"")),"P","")</f>
        <v/>
      </c>
      <c r="G18" s="3" t="str">
        <f>IF(OR(AND(AQ18&gt;=AW$31,AQ18&lt;&gt;"",AO18=""),AND(AV18&gt;=AW$31,AV18&lt;&gt;"",AO18=""),AND(BT18&gt;=BZ$31,BT18&lt;&gt;"",BR18=""),AND(BY18&gt;=BZ$31,BY18&lt;&gt;"",BR18=""),AND(CW18&gt;=DC$31,CW18&lt;&gt;"",CU18=""),AND(DB18&gt;=DC$31,DB18&lt;&gt;"",CU18=""),AND(EB18&gt;=EH$31,EB18&lt;&gt;""),AND(EG18&gt;=EH$31,EG18&lt;&gt;""),AND(FD18&gt;=FJ$31,FD18&lt;&gt;""),AND(FI18&gt;=FJ$31,FI18&lt;&gt;""),AND(GF18&gt;=GL$31,GF18&lt;&gt;""),AND(GK18&gt;=GL$31,GK18&lt;&gt;""),AND(HH18&gt;=HN$31,HH18&lt;&gt;""),AND(HM18&gt;=HN$31,HM18&lt;&gt;""),AND(IJ18&gt;=IP$31,IJ18&lt;&gt;""),AND(IO18&gt;=IP$31,IO18&lt;&gt;""),AND(JL18&gt;=JR$31,JL18&lt;&gt;""),AND(JQ18&gt;=JR$31,JQ18&lt;&gt;""),AND(KN18&gt;=KT$31,KN18&lt;&gt;""),AND(KS18&gt;=KT$31,KS18&lt;&gt;""),AND(LP18&gt;=LV$31,LP18&lt;&gt;""),AND(LU18&gt;=LV$31,LU18&lt;&gt;""),AND(MR18&gt;=MX$31,MR18&lt;&gt;""),AND(MW18&gt;=MX$31,MW18&lt;&gt;""),AND(NT18&gt;=NZ$31,NT18&lt;&gt;""),AND(NY18&gt;=NZ$31,NY18&lt;&gt;""),AND(OV18&gt;=PB$31,OV18&lt;&gt;""),AND(PA18&gt;=PB$31,PA18&lt;&gt;""),AND(PX18&gt;=QD$31,PX18&lt;&gt;""),AND(QC18&gt;=QD$31,QC18&lt;&gt;""),AND(QZ18&gt;=RF$31,QZ18&lt;&gt;""),AND(RE18&gt;=RF$31,RE18&lt;&gt;""),AND(SB18&gt;=SH$31,SB18&lt;&gt;""),AND(SG18&gt;=SH$31,SG18&lt;&gt;""),AND(TD18&gt;=TJ$31,TD18&lt;&gt;""),AND(TJ18&gt;=TJ$31,TJ18&lt;&gt;"")),"P","")</f>
        <v/>
      </c>
      <c r="H18" s="36" t="str">
        <f>IF(AND(G18="P",F18=""),"No DD",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,AND(RB18&gt;=RF$30,RC18&gt;=RF$34,RB18&lt;&gt;""),AND(SD18&gt;=SH$30,SE18&gt;=SH$34,SD18&lt;&gt;""),AND(TF18&gt;=TJ$30,TG18&gt;=TJ$34,TF18&lt;&gt;"")),"Merit",IF(OR(AND(AS18&gt;=AW$29,AT18&gt;=AW$33,AS18&lt;&gt;"",AO18=""),AND(BV18&gt;=BZ$29,BW18&gt;=BZ$33,BV18&lt;&gt;"",BR18=""),AND(CY18&gt;=DC$29,CZ18&gt;=DC$33,CY18&lt;&gt;"",CU18=""),AND(ED18&gt;=EH$29,EE18&gt;=EH$33,ED18&lt;&gt;""),AND(FF18&gt;=FJ$29,FG18&gt;=FJ$33,FF18&lt;&gt;""),AND(GH18&gt;=GL$29,GI18&gt;=GL$33,GH18&lt;&gt;""),AND(HJ18&gt;=HN$29,HK18&gt;=HN$33,HJ18&lt;&gt;""),AND(IL18&gt;=IP$29,IM18&gt;=IP$33,IL18&lt;&gt;""),AND(JN18&gt;=JR$29,JO18&gt;=JR$33,JN18&lt;&gt;""),AND(KP18&gt;=KT$29,KQ18&gt;=KT$33,KP18&lt;&gt;""),AND(LR18&gt;=LV$29,LS18&gt;=LV$33,LR18&lt;&gt;""),AND(MT18&gt;=MX$29,MU18&gt;=MX$33,MT18&lt;&gt;""),AND(NV18&gt;=NZ$29,NW18&gt;=NZ$33,NV18&lt;&gt;""),AND(OX18&gt;=PB$29,OY18&gt;=PB$33,OX18&lt;&gt;""),AND(PZ18&gt;=QD$29,QA18&gt;=QD$33,PZ18&lt;&gt;""),AND(RB18&gt;=RF$29,RC18&gt;=RF$33,RB18&lt;&gt;""),AND(SD18&gt;=SH$29,SE18&gt;=SH$33,SD18&lt;&gt;""),AND(TF18&gt;=TJ$29,TG18&gt;=TJ$33,TF18&lt;&gt;"")),"Excellence",IF(I18="P","Worlds Team",IF(F18="P","National Team","")))))</f>
        <v/>
      </c>
      <c r="I18" s="3" t="str">
        <f>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,AND(RB18&gt;=RF$28,RC18&gt;=RF$32,RB18&lt;&gt;""),AND(SD18&gt;=SH$28,SE18&gt;=SH$32,SD18&lt;&gt;""),AND(TF18&gt;=TJ$28,TG18&gt;=TJ$32,TF18&lt;&gt;"")),"P","")</f>
        <v/>
      </c>
      <c r="J18" s="8">
        <f>IF(COUNT(AQ18,BT18,CW18)&gt;0,LARGE((AQ18,BT18,CW18),1),0)</f>
        <v>46.4</v>
      </c>
      <c r="K18" s="8" t="str">
        <f>IF(J18=0,"",IF(J18=CW18,$CA$1,IF(J18=BT18,$AX$1,IF(J18=AQ18,$U$1,""))))</f>
        <v>2024 Elite Canada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22.5</v>
      </c>
      <c r="O18" s="8" t="str">
        <f>IF(N18=0,"",IF(N18=CX18,$CA$1,IF(N18=BU18,$AX$1,IF(N18=AR18,$U$1,""))))</f>
        <v>2024 Nationals</v>
      </c>
      <c r="P18" s="8">
        <f>IF(MAX(AV18,BY18,DB18)&gt;0,MAX(AV18,BY18,DB18),0)</f>
        <v>46.8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18.100000000000001</v>
      </c>
      <c r="V18" s="19">
        <v>5.2</v>
      </c>
      <c r="W18" s="19">
        <v>0</v>
      </c>
      <c r="X18" s="19">
        <v>0</v>
      </c>
      <c r="Y18" s="19">
        <v>17.8</v>
      </c>
      <c r="Z18" s="19">
        <v>5.2</v>
      </c>
      <c r="AA18" s="19">
        <v>0.2</v>
      </c>
      <c r="AB18" s="19">
        <v>0.3</v>
      </c>
      <c r="AC18" s="19">
        <v>18</v>
      </c>
      <c r="AD18" s="19">
        <v>3.7</v>
      </c>
      <c r="AE18" s="19">
        <v>0.8</v>
      </c>
      <c r="AF18" s="19">
        <v>0</v>
      </c>
      <c r="AG18" s="19">
        <v>18.3</v>
      </c>
      <c r="AH18" s="19">
        <v>5.2</v>
      </c>
      <c r="AI18" s="19">
        <v>0.2</v>
      </c>
      <c r="AJ18" s="19">
        <v>0</v>
      </c>
      <c r="AK18" s="19">
        <v>18</v>
      </c>
      <c r="AL18" s="19">
        <v>5.2</v>
      </c>
      <c r="AM18" s="19">
        <v>0.2</v>
      </c>
      <c r="AN18" s="19">
        <v>0.3</v>
      </c>
      <c r="AO18" s="27"/>
      <c r="AP18" s="40">
        <f>IF(SUM(V18,Z18)&gt;0,SUM(V18,Z18),"")</f>
        <v>10.4</v>
      </c>
      <c r="AQ18" s="40">
        <f>IF(SUM(U18:V18,X18:Z18,AB18)-W18-AA18&gt;0,SUM(U18:V18,X18:Z18,AB18)-W18-AA18,"")</f>
        <v>46.4</v>
      </c>
      <c r="AR18" s="40">
        <f>IF(SUM(AC18:AD18,AF18)-AE18&gt;0,SUM(AC18:AD18,AF18)-AE18,"")</f>
        <v>20.9</v>
      </c>
      <c r="AS18" s="40">
        <f>IF(SUM(V18,Z18,AD18)&gt;0,SUM(V18,Z18,AD18),"")</f>
        <v>14.100000000000001</v>
      </c>
      <c r="AT18" s="40">
        <f>IF(SUM(AQ18,AR18)&gt;0,SUM(AQ18,AR18),"")</f>
        <v>67.3</v>
      </c>
      <c r="AU18" s="40">
        <f>IF(SUM(AH18,AL18)&gt;0,SUM(AH18,AL18),"")</f>
        <v>10.4</v>
      </c>
      <c r="AV18" s="40">
        <f>IF(SUM(AG18:AH18,AJ18:AL18,AN18)-SUM(AI18,AM18)&gt;0,SUM(AG18:AH18,AJ18:AL18,AN18)-SUM(AI18,AM18),"")</f>
        <v>46.6</v>
      </c>
      <c r="AW18" s="40">
        <f>IF(SUM(AQ18,AR18,AV18)&gt;0,SUM(AQ18,AR18,AV18),"")</f>
        <v>113.9</v>
      </c>
      <c r="AX18" s="18">
        <v>18.100000000000001</v>
      </c>
      <c r="AY18" s="18">
        <v>4.4000000000000004</v>
      </c>
      <c r="AZ18" s="18">
        <v>0.8</v>
      </c>
      <c r="BA18" s="18">
        <v>0</v>
      </c>
      <c r="BB18" s="18">
        <v>18.600000000000001</v>
      </c>
      <c r="BC18" s="18">
        <v>5.2</v>
      </c>
      <c r="BD18" s="18">
        <v>0.2</v>
      </c>
      <c r="BE18" s="18">
        <v>0.3</v>
      </c>
      <c r="BF18" s="18">
        <v>18.8</v>
      </c>
      <c r="BG18" s="18">
        <v>3.7</v>
      </c>
      <c r="BH18" s="18">
        <v>0</v>
      </c>
      <c r="BI18" s="18">
        <v>0</v>
      </c>
      <c r="BJ18" s="18">
        <v>18.2</v>
      </c>
      <c r="BK18" s="18">
        <v>5.2</v>
      </c>
      <c r="BL18" s="18">
        <v>0</v>
      </c>
      <c r="BM18" s="18">
        <v>0</v>
      </c>
      <c r="BN18" s="18">
        <v>18.100000000000001</v>
      </c>
      <c r="BO18" s="18">
        <v>5.2</v>
      </c>
      <c r="BP18" s="18">
        <v>0.2</v>
      </c>
      <c r="BQ18" s="18">
        <v>0.3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22.5</v>
      </c>
      <c r="BV18" s="11">
        <f>IF(SUM(AY18,BC18,BG18)&gt;0,SUM(AY18,BC18,BG18),"")</f>
        <v>13.3</v>
      </c>
      <c r="BW18" s="11">
        <f>IF(SUM(BT18,BU18)&gt;0,SUM(BT18,BU18),"")</f>
        <v>68.099999999999994</v>
      </c>
      <c r="BX18" s="11">
        <f>IF(SUM(BK18,BO18)&gt;0,SUM(BK18,BO18),"")</f>
        <v>10.4</v>
      </c>
      <c r="BY18" s="11">
        <f>IF(SUM(BJ18:BK18,BM18:BO18,BQ18)-SUM(BL18,BP18)&gt;0,SUM(BJ18:BK18,BM18:BO18,BQ18)-SUM(BL18,BP18),"")</f>
        <v>46.8</v>
      </c>
      <c r="BZ18" s="11">
        <f>IF(SUM(BT18,BU18,BY18)&gt;0,SUM(BT18,BU18,BY18),"")</f>
        <v>114.89999999999999</v>
      </c>
      <c r="CA18" s="19">
        <v>18.600000000000001</v>
      </c>
      <c r="CB18" s="19">
        <v>5.2</v>
      </c>
      <c r="CC18" s="19">
        <v>0.2</v>
      </c>
      <c r="CD18" s="19">
        <v>0</v>
      </c>
      <c r="CE18" s="19">
        <v>16.600000000000001</v>
      </c>
      <c r="CF18" s="19">
        <v>5.2</v>
      </c>
      <c r="CG18" s="19">
        <v>1</v>
      </c>
      <c r="CH18" s="19">
        <v>0</v>
      </c>
      <c r="CI18" s="19">
        <v>18.5</v>
      </c>
      <c r="CJ18" s="19">
        <v>4.4000000000000004</v>
      </c>
      <c r="CK18" s="19">
        <v>0.8</v>
      </c>
      <c r="CL18" s="19">
        <v>0</v>
      </c>
      <c r="CM18" s="19">
        <v>18.8</v>
      </c>
      <c r="CN18" s="19">
        <v>5.2</v>
      </c>
      <c r="CO18" s="19">
        <v>0</v>
      </c>
      <c r="CP18" s="19">
        <v>0</v>
      </c>
      <c r="CQ18" s="19">
        <v>17.399999999999999</v>
      </c>
      <c r="CR18" s="19">
        <v>2.8</v>
      </c>
      <c r="CS18" s="19">
        <v>0</v>
      </c>
      <c r="CT18" s="19">
        <v>0</v>
      </c>
      <c r="CU18" s="27"/>
      <c r="CV18" s="40">
        <f>IF(SUM(CB18,CF18)&gt;0,SUM(CB18,CF18),"")</f>
        <v>10.4</v>
      </c>
      <c r="CW18" s="40">
        <f>IF(SUM(CA18:CB18,CD18:CF18,CH18)-CC18-CG18&gt;0,SUM(CA18:CB18,CD18:CF18,CH18)-CC18-CG18,"")</f>
        <v>44.400000000000006</v>
      </c>
      <c r="CX18" s="40">
        <f>IF(SUM(CI18:CJ18,CL18)-CK18&gt;0,SUM(CI18:CJ18,CL18)-CK18,"")</f>
        <v>22.099999999999998</v>
      </c>
      <c r="CY18" s="40">
        <f>IF(SUM(CB18,CF18,CJ18)&gt;0,SUM(CB18,CF18,CJ18),"")</f>
        <v>14.8</v>
      </c>
      <c r="CZ18" s="40">
        <f>IF(SUM(CW18,CX18)&gt;0,SUM(CW18,CX18),"")</f>
        <v>66.5</v>
      </c>
      <c r="DA18" s="40">
        <f>IF(SUM(CN18,CR18)&gt;0,SUM(CN18,CR18),"")</f>
        <v>8</v>
      </c>
      <c r="DB18" s="40">
        <f>IF(SUM(CM18:CN18,CP18:CR18,CT18)-SUM(CO18,CS18)&gt;0,SUM(CM18:CN18,CP18:CR18,CT18)-SUM(CO18,CS18),"")</f>
        <v>44.199999999999996</v>
      </c>
      <c r="DC18" s="40">
        <f>IF(SUM(CW18,CX18,DB18)&gt;0,SUM(CW18,CX18,DB18),"")</f>
        <v>110.69999999999999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>
        <v>16.8</v>
      </c>
      <c r="EJ18" s="18">
        <v>5.2</v>
      </c>
      <c r="EK18" s="18">
        <v>0.8</v>
      </c>
      <c r="EL18" s="18">
        <v>0</v>
      </c>
      <c r="EM18" s="18">
        <v>18.5</v>
      </c>
      <c r="EN18" s="18">
        <v>5.2</v>
      </c>
      <c r="EO18" s="18">
        <v>0.8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10.4</v>
      </c>
      <c r="FD18" s="11">
        <f>IF(SUM(EI18:EJ18,EL18:EN18,EP18)-EK18-EO18&gt;0,SUM(EI18:EJ18,EL18:EN18,EP18)-EK18-EO18,"")</f>
        <v>44.100000000000009</v>
      </c>
      <c r="FE18" s="11" t="str">
        <f>IF(SUM(EQ18:ER18,ET18)-ES18&gt;0,SUM(EQ18:ER18,ET18)-ES18,"")</f>
        <v/>
      </c>
      <c r="FF18" s="11">
        <f>IF(SUM(EJ18,EN18,ER18)&gt;0,SUM(EJ18,EN18,ER18),"")</f>
        <v>10.4</v>
      </c>
      <c r="FG18" s="11">
        <f>IF(SUM(FD18,FE18)&gt;0,SUM(FD18,FE18),"")</f>
        <v>44.100000000000009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44.100000000000009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18.350000000000001</v>
      </c>
      <c r="TL18" s="26">
        <f>IF($CU18="P",CB18,(CB18+AY18)/2)</f>
        <v>4.8000000000000007</v>
      </c>
      <c r="TM18" s="26">
        <f>IF($CU18="P",CC18,(CC18+AZ18)/2)</f>
        <v>0.5</v>
      </c>
      <c r="TN18" s="26">
        <f>IF($CU18="P",CD18,(CD18+BA18)/2)</f>
        <v>0</v>
      </c>
      <c r="TO18" s="26">
        <f>IF($CU18="P",CE18,(CE18+BB18)/2)</f>
        <v>17.600000000000001</v>
      </c>
      <c r="TP18" s="26">
        <f>IF($CU18="P",CF18,(CF18+BC18)/2)</f>
        <v>5.2</v>
      </c>
      <c r="TQ18" s="26">
        <f>IF($CU18="P",CG18,(CG18+BD18)/2)</f>
        <v>0.6</v>
      </c>
      <c r="TR18" s="26">
        <f>IF($CU18="P",CH18,(CH18+BE18)/2)</f>
        <v>0.15</v>
      </c>
      <c r="TS18" s="26">
        <f>IF($CU18="P",CI18,(CI18+BF18)/2)</f>
        <v>18.649999999999999</v>
      </c>
      <c r="TT18" s="26">
        <f>IF($CU18="P",CJ18,(CJ18+BG18)/2)</f>
        <v>4.0500000000000007</v>
      </c>
      <c r="TU18" s="26">
        <f>IF($CU18="P",CK18,(CK18+BH18)/2)</f>
        <v>0.4</v>
      </c>
      <c r="TV18" s="26">
        <f>IF($CU18="P",CL18,(CL18+BI18)/2)</f>
        <v>0</v>
      </c>
      <c r="TW18" s="26">
        <f>IF($CU18="P",CM18,(CM18+BJ18)/2)</f>
        <v>18.5</v>
      </c>
      <c r="TX18" s="26">
        <f>IF($CU18="P",CN18,(CN18+BK18)/2)</f>
        <v>5.2</v>
      </c>
      <c r="TY18" s="26">
        <f>IF($CU18="P",CO18,(CO18+BL18)/2)</f>
        <v>0</v>
      </c>
      <c r="TZ18" s="26">
        <f>IF($CU18="P",CP18,(CP18+BM18)/2)</f>
        <v>0</v>
      </c>
      <c r="UA18" s="26">
        <f>IF($CU18="P",CQ18,(CQ18+BN18)/2)</f>
        <v>17.75</v>
      </c>
      <c r="UB18" s="26">
        <f>IF($CU18="P",CR18,(CR18+BO18)/2)</f>
        <v>4</v>
      </c>
      <c r="UC18" s="26">
        <f>IF($CU18="P",CS18,(CS18+BP18)/2)</f>
        <v>0.1</v>
      </c>
      <c r="UD18" s="26">
        <f>IF($CU18="P",CT18,(CT18+BQ18)/2)</f>
        <v>0.15</v>
      </c>
      <c r="UE18" s="28" t="s">
        <v>53</v>
      </c>
      <c r="UF18" s="11">
        <f>IF(SUM(TL18,TP18)&gt;0,SUM(TL18,TP18),"")</f>
        <v>10</v>
      </c>
      <c r="UG18" s="11">
        <f>IF(SUM(TK18:TL18,TN18:TP18,TR18)-TM18-TQ18&gt;0,SUM(TK18:TL18,TN18:TP18,TR18)-TM18-TQ18,"")</f>
        <v>45</v>
      </c>
      <c r="UH18" s="11">
        <f>IF(SUM(TS18:TT18,TV18)-TU18&gt;0,SUM(TS18:TT18,TV18)-TU18,"")</f>
        <v>22.3</v>
      </c>
      <c r="UI18" s="11">
        <f>IF(SUM(TL18,TP18,TT18)&gt;0,SUM(TL18,TP18,TT18),"")</f>
        <v>14.05</v>
      </c>
      <c r="UJ18" s="11">
        <f>IF(SUM(UG18,UH18)&gt;0,SUM(UG18,UH18),"")</f>
        <v>67.3</v>
      </c>
      <c r="UK18" s="11">
        <f>IF(SUM(TX18,UB18)&gt;0,SUM(TX18,UB18),"")</f>
        <v>9.1999999999999993</v>
      </c>
      <c r="UL18" s="11">
        <f>IF(SUM(TW18:TX18,TZ18:UB18,UD18)-SUM(TY18,UC18)&gt;0,SUM(TW18:TX18,TZ18:UB18,UD18)-SUM(TY18,UC18),"")</f>
        <v>45.5</v>
      </c>
      <c r="UM18" s="11">
        <f>IF(SUM(UG18,UH18,UL18)&gt;0,SUM(UG18,UH18,UL18),"")</f>
        <v>112.8</v>
      </c>
    </row>
    <row r="19" spans="1:559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262</v>
      </c>
      <c r="C19" s="4" t="s">
        <v>5</v>
      </c>
      <c r="D19" s="4">
        <v>2008</v>
      </c>
      <c r="E19" s="9">
        <f>SUM(J19:R19)+SUM(J19:N19)*0.0000001+SUM(J19)*0.0000000000001</f>
        <v>156.10000645000457</v>
      </c>
      <c r="F19" s="3" t="str">
        <f>IF(OR(AND(AP19&gt;=AW$27,AQ19&gt;=AW$31,AP19&lt;&gt;"",AO19=""),AND(AU19&gt;=AW$27,AV19&gt;=AW$31,AU19&lt;&gt;"",AO19=""),AND(BS19&gt;=BZ$27,BT19&gt;=BZ$31,BS19&lt;&gt;"",BR19=""),AND(BX19&gt;=BZ$27,BY19&gt;=BZ$31,BX19&lt;&gt;"",BR19=""),AND(CV19&gt;=DC$27,CW19&gt;=DC$31,CV19&lt;&gt;"",CU19=""),AND(DA19&gt;=DC$27,DB19&gt;=DC$31,DA19&lt;&gt;""),AND(EA19&gt;=EH$27,EB19&gt;=EH$31,EA19&lt;&gt;""),AND(EF19&gt;=EH$27,EG19&gt;=EH$31,EF19&lt;&gt;""),AND(FC19&gt;=FJ$27,FD19&gt;=FJ$31,FC19&lt;&gt;""),AND(FH19&gt;=FJ$27,FI19&gt;=FJ$31,FH19&lt;&gt;""),AND(GE19&gt;=GL$27,GF19&gt;=GL$31,GE19&lt;&gt;""),AND(GJ19&gt;=GL$27,GK19&gt;=GL$31,GJ19&lt;&gt;""),AND(HG19&gt;=HN$27,HH19&gt;=HN$31,HG19&lt;&gt;""),AND(HL19&gt;=HN$27,HM19&gt;=HN$31,HL19&lt;&gt;""),AND(II19&gt;=IP$27,IJ19&gt;=IP$31,II19&lt;&gt;""),AND(IN19&gt;=IP$27,IO19&gt;=IP$31,IN19&lt;&gt;""),AND(JK19&gt;=JR$27,JL19&gt;=JR$31,JK19&lt;&gt;""),AND(JP19&gt;=JR$27,JQ19&gt;=JR$31,JP19&lt;&gt;""),AND(KM19&gt;=KT$27,KN19&gt;=KT$31,KM19&lt;&gt;""),AND(KR19&gt;=KT$27,KS19&gt;=KT$31,KR19&lt;&gt;""),AND(LO19&gt;=LV$27,LP19&gt;=LV$31,LO19&lt;&gt;""),AND(LT19&gt;=LV$27,LU19&gt;=LV$31,LT19&lt;&gt;""),AND(MQ19&gt;=MX$27,MR19&gt;=MX$31,MQ19&lt;&gt;""),AND(MV19&gt;=MX$27,MW19&gt;=MX$31,MV19&lt;&gt;""),AND(NS19&gt;=NZ$27,NT19&gt;=NZ$31,NS19&lt;&gt;""),AND(NX19&gt;=NZ$27,NY19&gt;=NZ$31,NX19&lt;&gt;""),AND(OU19&gt;=PB$27,OV19&gt;=PB$31,OU19&lt;&gt;""),AND(OZ19&gt;=PB$27,PA19&gt;=PB$31,OZ19&lt;&gt;""),AND(PW19&gt;=QD$27,PX19&gt;=QD$31,PW19&lt;&gt;""),AND(QB19&gt;=QD$27,QC19&gt;=QD$31,QB19&lt;&gt;""),AND(QY19&gt;=RF$27,QZ19&gt;=RF$31,QY19&lt;&gt;""),AND(RD19&gt;=RF$27,RE19&gt;=RF$31,RD19&lt;&gt;""),AND(SA19&gt;=SH$27,SB19&gt;=SH$31,SA19&lt;&gt;""),AND(SF19&gt;=SH$27,SG19&gt;=SH$31,SF19&lt;&gt;""),AND(TC19&gt;=TJ$27,TD19&gt;=TJ$31,TC19&lt;&gt;""),AND(TI19&gt;=TJ$27,TJ19&gt;=TJ$31,TI19&lt;&gt;"")),"P","")</f>
        <v/>
      </c>
      <c r="G19" s="3" t="str">
        <f>IF(OR(AND(AQ19&gt;=AW$31,AQ19&lt;&gt;"",AO19=""),AND(AV19&gt;=AW$31,AV19&lt;&gt;"",AO19=""),AND(BT19&gt;=BZ$31,BT19&lt;&gt;"",BR19=""),AND(BY19&gt;=BZ$31,BY19&lt;&gt;"",BR19=""),AND(CW19&gt;=DC$31,CW19&lt;&gt;"",CU19=""),AND(DB19&gt;=DC$31,DB19&lt;&gt;"",CU19=""),AND(EB19&gt;=EH$31,EB19&lt;&gt;""),AND(EG19&gt;=EH$31,EG19&lt;&gt;""),AND(FD19&gt;=FJ$31,FD19&lt;&gt;""),AND(FI19&gt;=FJ$31,FI19&lt;&gt;""),AND(GF19&gt;=GL$31,GF19&lt;&gt;""),AND(GK19&gt;=GL$31,GK19&lt;&gt;""),AND(HH19&gt;=HN$31,HH19&lt;&gt;""),AND(HM19&gt;=HN$31,HM19&lt;&gt;""),AND(IJ19&gt;=IP$31,IJ19&lt;&gt;""),AND(IO19&gt;=IP$31,IO19&lt;&gt;""),AND(JL19&gt;=JR$31,JL19&lt;&gt;""),AND(JQ19&gt;=JR$31,JQ19&lt;&gt;""),AND(KN19&gt;=KT$31,KN19&lt;&gt;""),AND(KS19&gt;=KT$31,KS19&lt;&gt;""),AND(LP19&gt;=LV$31,LP19&lt;&gt;""),AND(LU19&gt;=LV$31,LU19&lt;&gt;""),AND(MR19&gt;=MX$31,MR19&lt;&gt;""),AND(MW19&gt;=MX$31,MW19&lt;&gt;""),AND(NT19&gt;=NZ$31,NT19&lt;&gt;""),AND(NY19&gt;=NZ$31,NY19&lt;&gt;""),AND(OV19&gt;=PB$31,OV19&lt;&gt;""),AND(PA19&gt;=PB$31,PA19&lt;&gt;""),AND(PX19&gt;=QD$31,PX19&lt;&gt;""),AND(QC19&gt;=QD$31,QC19&lt;&gt;""),AND(QZ19&gt;=RF$31,QZ19&lt;&gt;""),AND(RE19&gt;=RF$31,RE19&lt;&gt;""),AND(SB19&gt;=SH$31,SB19&lt;&gt;""),AND(SG19&gt;=SH$31,SG19&lt;&gt;""),AND(TD19&gt;=TJ$31,TD19&lt;&gt;""),AND(TJ19&gt;=TJ$31,TJ19&lt;&gt;"")),"P","")</f>
        <v/>
      </c>
      <c r="H19" s="36" t="str">
        <f>IF(AND(G19="P",F19=""),"No DD",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,AND(RB19&gt;=RF$30,RC19&gt;=RF$34,RB19&lt;&gt;""),AND(SD19&gt;=SH$30,SE19&gt;=SH$34,SD19&lt;&gt;""),AND(TF19&gt;=TJ$30,TG19&gt;=TJ$34,TF19&lt;&gt;"")),"Merit",IF(OR(AND(AS19&gt;=AW$29,AT19&gt;=AW$33,AS19&lt;&gt;"",AO19=""),AND(BV19&gt;=BZ$29,BW19&gt;=BZ$33,BV19&lt;&gt;"",BR19=""),AND(CY19&gt;=DC$29,CZ19&gt;=DC$33,CY19&lt;&gt;"",CU19=""),AND(ED19&gt;=EH$29,EE19&gt;=EH$33,ED19&lt;&gt;""),AND(FF19&gt;=FJ$29,FG19&gt;=FJ$33,FF19&lt;&gt;""),AND(GH19&gt;=GL$29,GI19&gt;=GL$33,GH19&lt;&gt;""),AND(HJ19&gt;=HN$29,HK19&gt;=HN$33,HJ19&lt;&gt;""),AND(IL19&gt;=IP$29,IM19&gt;=IP$33,IL19&lt;&gt;""),AND(JN19&gt;=JR$29,JO19&gt;=JR$33,JN19&lt;&gt;""),AND(KP19&gt;=KT$29,KQ19&gt;=KT$33,KP19&lt;&gt;""),AND(LR19&gt;=LV$29,LS19&gt;=LV$33,LR19&lt;&gt;""),AND(MT19&gt;=MX$29,MU19&gt;=MX$33,MT19&lt;&gt;""),AND(NV19&gt;=NZ$29,NW19&gt;=NZ$33,NV19&lt;&gt;""),AND(OX19&gt;=PB$29,OY19&gt;=PB$33,OX19&lt;&gt;""),AND(PZ19&gt;=QD$29,QA19&gt;=QD$33,PZ19&lt;&gt;""),AND(RB19&gt;=RF$29,RC19&gt;=RF$33,RB19&lt;&gt;""),AND(SD19&gt;=SH$29,SE19&gt;=SH$33,SD19&lt;&gt;""),AND(TF19&gt;=TJ$29,TG19&gt;=TJ$33,TF19&lt;&gt;"")),"Excellence",IF(I19="P","Worlds Team",IF(F19="P","National Team","")))))</f>
        <v/>
      </c>
      <c r="I19" s="3" t="str">
        <f>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,AND(RB19&gt;=RF$28,RC19&gt;=RF$32,RB19&lt;&gt;""),AND(SD19&gt;=SH$28,SE19&gt;=SH$32,SD19&lt;&gt;""),AND(TF19&gt;=TJ$28,TG19&gt;=TJ$32,TF19&lt;&gt;"")),"P","")</f>
        <v/>
      </c>
      <c r="J19" s="8">
        <f>IF(COUNT(AQ19,BT19,CW19)&gt;0,LARGE((AQ19,BT19,CW19),1),0)</f>
        <v>45.699999999999996</v>
      </c>
      <c r="K19" s="8" t="str">
        <f>IF(J19=0,"",IF(J19=CW19,$CA$1,IF(J19=BT19,$AX$1,IF(J19=AQ19,$U$1,""))))</f>
        <v>2024 Elite Canada</v>
      </c>
      <c r="L19" s="8">
        <f>IF(COUNT(AQ19,BT19,CW19)&gt;1,LARGE((AQ19,BT19,CW19),2),0)</f>
        <v>0</v>
      </c>
      <c r="M19" s="8" t="str">
        <f>IF(K19=0,"",IF(AND(L19=J19,L19=AQ19,K19=BT19),$U$1,IF(AND(L19=J19,L19=AQ19,L19=CW19),$U$1,IF(AND(L19=J19,L19=CW19,L19=BT19),$AX$1,IF(L19=CW19,$CA$1,IF(L19=BT19,$AX$1,IF(L19=AQ19,$U$1,"")))))))</f>
        <v/>
      </c>
      <c r="N19" s="8">
        <f>IF(COUNT(AR19,BU19,CX19)&gt;0,LARGE((AR19,BU19,CX19),1),0)</f>
        <v>18.8</v>
      </c>
      <c r="O19" s="8" t="str">
        <f>IF(N19=0,"",IF(N19=CX19,$CA$1,IF(N19=BU19,$AX$1,IF(N19=AR19,$U$1,""))))</f>
        <v>2024 Elite Canada</v>
      </c>
      <c r="P19" s="8">
        <f>IF(MAX(AV19,BY19,DB19)&gt;0,MAX(AV19,BY19,DB19),0)</f>
        <v>45.8</v>
      </c>
      <c r="Q19" s="8" t="str">
        <f>IF(P19=0,"",IF(P19=DB19,$CA$1,IF(P19=BY19,$AX$1,IF(P19=AV19,$U$1,""))))</f>
        <v>2024 Elite Canada</v>
      </c>
      <c r="R19" s="8">
        <f>IF(MAX(DD19:DF19)&gt;0,MAX(DD19:DF19),"")</f>
        <v>45.8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>2024 Coimbra Gym Fest (July 7)</v>
      </c>
      <c r="U19" s="19">
        <v>18.3</v>
      </c>
      <c r="V19" s="19">
        <v>5.2</v>
      </c>
      <c r="W19" s="19">
        <v>0.6</v>
      </c>
      <c r="X19" s="19">
        <v>0</v>
      </c>
      <c r="Y19" s="19">
        <v>17.8</v>
      </c>
      <c r="Z19" s="19">
        <v>5.2</v>
      </c>
      <c r="AA19" s="19">
        <v>0.2</v>
      </c>
      <c r="AB19" s="19">
        <v>0</v>
      </c>
      <c r="AC19" s="19">
        <v>17.600000000000001</v>
      </c>
      <c r="AD19" s="19">
        <v>1.2</v>
      </c>
      <c r="AE19" s="19">
        <v>0</v>
      </c>
      <c r="AF19" s="19">
        <v>0</v>
      </c>
      <c r="AG19" s="19">
        <v>18.899999999999999</v>
      </c>
      <c r="AH19" s="19">
        <v>3.4</v>
      </c>
      <c r="AI19" s="19">
        <v>0.5</v>
      </c>
      <c r="AJ19" s="19">
        <v>0</v>
      </c>
      <c r="AK19" s="19">
        <v>18</v>
      </c>
      <c r="AL19" s="19">
        <v>6</v>
      </c>
      <c r="AM19" s="19">
        <v>0</v>
      </c>
      <c r="AN19" s="19">
        <v>0</v>
      </c>
      <c r="AO19" s="27"/>
      <c r="AP19" s="40">
        <f>IF(SUM(V19,Z19)&gt;0,SUM(V19,Z19),"")</f>
        <v>10.4</v>
      </c>
      <c r="AQ19" s="40">
        <f>IF(SUM(U19:V19,X19:Z19,AB19)-W19-AA19&gt;0,SUM(U19:V19,X19:Z19,AB19)-W19-AA19,"")</f>
        <v>45.699999999999996</v>
      </c>
      <c r="AR19" s="40">
        <f>IF(SUM(AC19:AD19,AF19)-AE19&gt;0,SUM(AC19:AD19,AF19)-AE19,"")</f>
        <v>18.8</v>
      </c>
      <c r="AS19" s="40">
        <f>IF(SUM(V19,Z19,AD19)&gt;0,SUM(V19,Z19,AD19),"")</f>
        <v>11.6</v>
      </c>
      <c r="AT19" s="40">
        <f>IF(SUM(AQ19,AR19)&gt;0,SUM(AQ19,AR19),"")</f>
        <v>64.5</v>
      </c>
      <c r="AU19" s="40">
        <f>IF(SUM(AH19,AL19)&gt;0,SUM(AH19,AL19),"")</f>
        <v>9.4</v>
      </c>
      <c r="AV19" s="40">
        <f>IF(SUM(AG19:AH19,AJ19:AL19,AN19)-SUM(AI19,AM19)&gt;0,SUM(AG19:AH19,AJ19:AL19,AN19)-SUM(AI19,AM19),"")</f>
        <v>45.8</v>
      </c>
      <c r="AW19" s="40">
        <f>IF(SUM(AQ19,AR19,AV19)&gt;0,SUM(AQ19,AR19,AV19),"")</f>
        <v>110.3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1">
        <f>IF(MAX(EB19,FD19,GF19,HH19,IJ19,JL19,KN19,LP19,MR19,NT19,OV19,PX19,QZ19,SB19,TD19)-IF(L19="",0,L19)&gt;0.001,MAX(EB19,FD19,GF19,HH19,IJ19,JL19,KN19,LP19,MR19,NT19,OV19,PX19,QZ19,SB19,TD19)-IF(L19="",0,L19),"")</f>
        <v>45.8</v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>
        <v>18.399999999999999</v>
      </c>
      <c r="EJ19" s="18">
        <v>5.2</v>
      </c>
      <c r="EK19" s="18">
        <v>0.2</v>
      </c>
      <c r="EL19" s="18">
        <v>0</v>
      </c>
      <c r="EM19" s="18">
        <v>16.600000000000001</v>
      </c>
      <c r="EN19" s="18">
        <v>6</v>
      </c>
      <c r="EO19" s="18">
        <v>0.2</v>
      </c>
      <c r="EP19" s="18">
        <v>0</v>
      </c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>
        <f>IF(SUM(EJ19,EN19)&gt;0,SUM(EJ19,EN19),"")</f>
        <v>11.2</v>
      </c>
      <c r="FD19" s="11">
        <f>IF(SUM(EI19:EJ19,EL19:EN19,EP19)-EK19-EO19&gt;0,SUM(EI19:EJ19,EL19:EN19,EP19)-EK19-EO19,"")</f>
        <v>45.8</v>
      </c>
      <c r="FE19" s="11" t="str">
        <f>IF(SUM(EQ19:ER19,ET19)-ES19&gt;0,SUM(EQ19:ER19,ET19)-ES19,"")</f>
        <v/>
      </c>
      <c r="FF19" s="11">
        <f>IF(SUM(EJ19,EN19,ER19)&gt;0,SUM(EJ19,EN19,ER19),"")</f>
        <v>11.2</v>
      </c>
      <c r="FG19" s="11">
        <f>IF(SUM(FD19,FE19)&gt;0,SUM(FD19,FE19),"")</f>
        <v>45.8</v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>
        <f>IF(SUM(FD19,FE19,FI19)&gt;0,SUM(FD19,FE19,FI19),"")</f>
        <v>45.8</v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0</v>
      </c>
      <c r="TL19" s="26">
        <f>IF($CU19="P",CB19,(CB19+AY19)/2)</f>
        <v>0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0</v>
      </c>
      <c r="TP19" s="26">
        <f>IF($CU19="P",CF19,(CF19+BC19)/2)</f>
        <v>0</v>
      </c>
      <c r="TQ19" s="26">
        <f>IF($CU19="P",CG19,(CG19+BD19)/2)</f>
        <v>0</v>
      </c>
      <c r="TR19" s="26">
        <f>IF($CU19="P",CH19,(CH19+BE19)/2)</f>
        <v>0</v>
      </c>
      <c r="TS19" s="26">
        <f>IF($CU19="P",CI19,(CI19+BF19)/2)</f>
        <v>0</v>
      </c>
      <c r="TT19" s="26">
        <f>IF($CU19="P",CJ19,(CJ19+BG19)/2)</f>
        <v>0</v>
      </c>
      <c r="TU19" s="26">
        <f>IF($CU19="P",CK19,(CK19+BH19)/2)</f>
        <v>0</v>
      </c>
      <c r="TV19" s="26">
        <f>IF($CU19="P",CL19,(CL19+BI19)/2)</f>
        <v>0</v>
      </c>
      <c r="TW19" s="26">
        <f>IF($CU19="P",CM19,(CM19+BJ19)/2)</f>
        <v>0</v>
      </c>
      <c r="TX19" s="26">
        <f>IF($CU19="P",CN19,(CN19+BK19)/2)</f>
        <v>0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0</v>
      </c>
      <c r="UB19" s="26">
        <f>IF($CU19="P",CR19,(CR19+BO19)/2)</f>
        <v>0</v>
      </c>
      <c r="UC19" s="26">
        <f>IF($CU19="P",CS19,(CS19+BP19)/2)</f>
        <v>0</v>
      </c>
      <c r="UD19" s="26">
        <f>IF($CU19="P",CT19,(CT19+BQ19)/2)</f>
        <v>0</v>
      </c>
      <c r="UE19" s="28" t="s">
        <v>53</v>
      </c>
      <c r="UF19" s="11" t="str">
        <f>IF(SUM(TL19,TP19)&gt;0,SUM(TL19,TP19),"")</f>
        <v/>
      </c>
      <c r="UG19" s="11" t="str">
        <f>IF(SUM(TK19:TL19,TN19:TP19,TR19)-TM19-TQ19&gt;0,SUM(TK19:TL19,TN19:TP19,TR19)-TM19-TQ19,"")</f>
        <v/>
      </c>
      <c r="UH19" s="11" t="str">
        <f>IF(SUM(TS19:TT19,TV19)-TU19&gt;0,SUM(TS19:TT19,TV19)-TU19,"")</f>
        <v/>
      </c>
      <c r="UI19" s="11" t="str">
        <f>IF(SUM(TL19,TP19,TT19)&gt;0,SUM(TL19,TP19,TT19),"")</f>
        <v/>
      </c>
      <c r="UJ19" s="11" t="str">
        <f>IF(SUM(UG19,UH19)&gt;0,SUM(UG19,UH19),"")</f>
        <v/>
      </c>
      <c r="UK19" s="11" t="str">
        <f>IF(SUM(TX19,UB19)&gt;0,SUM(TX19,UB19),"")</f>
        <v/>
      </c>
      <c r="UL19" s="11" t="str">
        <f>IF(SUM(TW19:TX19,TZ19:UB19,UD19)-SUM(TY19,UC19)&gt;0,SUM(TW19:TX19,TZ19:UB19,UD19)-SUM(TY19,UC19),"")</f>
        <v/>
      </c>
      <c r="UM19" s="11" t="str">
        <f>IF(SUM(UG19,UH19,UL19)&gt;0,SUM(UG19,UH19,UL19),"")</f>
        <v/>
      </c>
    </row>
    <row r="20" spans="1:559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85</v>
      </c>
      <c r="C20" s="4" t="s">
        <v>6</v>
      </c>
      <c r="D20" s="4">
        <v>2003</v>
      </c>
      <c r="E20" s="9">
        <f>SUM(J20:R20)+SUM(J20:N20)*0.0000001+SUM(J20)*0.0000000000001</f>
        <v>156.00001101000436</v>
      </c>
      <c r="F20" s="3" t="str">
        <f>IF(OR(AND(AP20&gt;=AW$27,AQ20&gt;=AW$31,AP20&lt;&gt;"",AO20=""),AND(AU20&gt;=AW$27,AV20&gt;=AW$31,AU20&lt;&gt;"",AO20=""),AND(BS20&gt;=BZ$27,BT20&gt;=BZ$31,BS20&lt;&gt;"",BR20=""),AND(BX20&gt;=BZ$27,BY20&gt;=BZ$31,BX20&lt;&gt;"",BR20=""),AND(CV20&gt;=DC$27,CW20&gt;=DC$31,CV20&lt;&gt;"",CU20=""),AND(DA20&gt;=DC$27,DB20&gt;=DC$31,DA20&lt;&gt;""),AND(EA20&gt;=EH$27,EB20&gt;=EH$31,EA20&lt;&gt;""),AND(EF20&gt;=EH$27,EG20&gt;=EH$31,EF20&lt;&gt;""),AND(FC20&gt;=FJ$27,FD20&gt;=FJ$31,FC20&lt;&gt;""),AND(FH20&gt;=FJ$27,FI20&gt;=FJ$31,FH20&lt;&gt;""),AND(GE20&gt;=GL$27,GF20&gt;=GL$31,GE20&lt;&gt;""),AND(GJ20&gt;=GL$27,GK20&gt;=GL$31,GJ20&lt;&gt;""),AND(HG20&gt;=HN$27,HH20&gt;=HN$31,HG20&lt;&gt;""),AND(HL20&gt;=HN$27,HM20&gt;=HN$31,HL20&lt;&gt;""),AND(II20&gt;=IP$27,IJ20&gt;=IP$31,II20&lt;&gt;""),AND(IN20&gt;=IP$27,IO20&gt;=IP$31,IN20&lt;&gt;""),AND(JK20&gt;=JR$27,JL20&gt;=JR$31,JK20&lt;&gt;""),AND(JP20&gt;=JR$27,JQ20&gt;=JR$31,JP20&lt;&gt;""),AND(KM20&gt;=KT$27,KN20&gt;=KT$31,KM20&lt;&gt;""),AND(KR20&gt;=KT$27,KS20&gt;=KT$31,KR20&lt;&gt;""),AND(LO20&gt;=LV$27,LP20&gt;=LV$31,LO20&lt;&gt;""),AND(LT20&gt;=LV$27,LU20&gt;=LV$31,LT20&lt;&gt;""),AND(MQ20&gt;=MX$27,MR20&gt;=MX$31,MQ20&lt;&gt;""),AND(MV20&gt;=MX$27,MW20&gt;=MX$31,MV20&lt;&gt;""),AND(NS20&gt;=NZ$27,NT20&gt;=NZ$31,NS20&lt;&gt;""),AND(NX20&gt;=NZ$27,NY20&gt;=NZ$31,NX20&lt;&gt;""),AND(OU20&gt;=PB$27,OV20&gt;=PB$31,OU20&lt;&gt;""),AND(OZ20&gt;=PB$27,PA20&gt;=PB$31,OZ20&lt;&gt;""),AND(PW20&gt;=QD$27,PX20&gt;=QD$31,PW20&lt;&gt;""),AND(QB20&gt;=QD$27,QC20&gt;=QD$31,QB20&lt;&gt;""),AND(QY20&gt;=RF$27,QZ20&gt;=RF$31,QY20&lt;&gt;""),AND(RD20&gt;=RF$27,RE20&gt;=RF$31,RD20&lt;&gt;""),AND(SA20&gt;=SH$27,SB20&gt;=SH$31,SA20&lt;&gt;""),AND(SF20&gt;=SH$27,SG20&gt;=SH$31,SF20&lt;&gt;""),AND(TC20&gt;=TJ$27,TD20&gt;=TJ$31,TC20&lt;&gt;""),AND(TI20&gt;=TJ$27,TJ20&gt;=TJ$31,TI20&lt;&gt;"")),"P","")</f>
        <v/>
      </c>
      <c r="G20" s="3" t="str">
        <f>IF(OR(AND(AQ20&gt;=AW$31,AQ20&lt;&gt;"",AO20=""),AND(AV20&gt;=AW$31,AV20&lt;&gt;"",AO20=""),AND(BT20&gt;=BZ$31,BT20&lt;&gt;"",BR20=""),AND(BY20&gt;=BZ$31,BY20&lt;&gt;"",BR20=""),AND(CW20&gt;=DC$31,CW20&lt;&gt;"",CU20=""),AND(DB20&gt;=DC$31,DB20&lt;&gt;"",CU20=""),AND(EB20&gt;=EH$31,EB20&lt;&gt;""),AND(EG20&gt;=EH$31,EG20&lt;&gt;""),AND(FD20&gt;=FJ$31,FD20&lt;&gt;""),AND(FI20&gt;=FJ$31,FI20&lt;&gt;""),AND(GF20&gt;=GL$31,GF20&lt;&gt;""),AND(GK20&gt;=GL$31,GK20&lt;&gt;""),AND(HH20&gt;=HN$31,HH20&lt;&gt;""),AND(HM20&gt;=HN$31,HM20&lt;&gt;""),AND(IJ20&gt;=IP$31,IJ20&lt;&gt;""),AND(IO20&gt;=IP$31,IO20&lt;&gt;""),AND(JL20&gt;=JR$31,JL20&lt;&gt;""),AND(JQ20&gt;=JR$31,JQ20&lt;&gt;""),AND(KN20&gt;=KT$31,KN20&lt;&gt;""),AND(KS20&gt;=KT$31,KS20&lt;&gt;""),AND(LP20&gt;=LV$31,LP20&lt;&gt;""),AND(LU20&gt;=LV$31,LU20&lt;&gt;""),AND(MR20&gt;=MX$31,MR20&lt;&gt;""),AND(MW20&gt;=MX$31,MW20&lt;&gt;""),AND(NT20&gt;=NZ$31,NT20&lt;&gt;""),AND(NY20&gt;=NZ$31,NY20&lt;&gt;""),AND(OV20&gt;=PB$31,OV20&lt;&gt;""),AND(PA20&gt;=PB$31,PA20&lt;&gt;""),AND(PX20&gt;=QD$31,PX20&lt;&gt;""),AND(QC20&gt;=QD$31,QC20&lt;&gt;""),AND(QZ20&gt;=RF$31,QZ20&lt;&gt;""),AND(RE20&gt;=RF$31,RE20&lt;&gt;""),AND(SB20&gt;=SH$31,SB20&lt;&gt;""),AND(SG20&gt;=SH$31,SG20&lt;&gt;""),AND(TD20&gt;=TJ$31,TD20&lt;&gt;""),AND(TJ20&gt;=TJ$31,TJ20&lt;&gt;"")),"P","")</f>
        <v/>
      </c>
      <c r="H20" s="36" t="str">
        <f>IF(AND(G20="P",F20=""),"No DD",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,AND(RB20&gt;=RF$30,RC20&gt;=RF$34,RB20&lt;&gt;""),AND(SD20&gt;=SH$30,SE20&gt;=SH$34,SD20&lt;&gt;""),AND(TF20&gt;=TJ$30,TG20&gt;=TJ$34,TF20&lt;&gt;"")),"Merit",IF(OR(AND(AS20&gt;=AW$29,AT20&gt;=AW$33,AS20&lt;&gt;"",AO20=""),AND(BV20&gt;=BZ$29,BW20&gt;=BZ$33,BV20&lt;&gt;"",BR20=""),AND(CY20&gt;=DC$29,CZ20&gt;=DC$33,CY20&lt;&gt;"",CU20=""),AND(ED20&gt;=EH$29,EE20&gt;=EH$33,ED20&lt;&gt;""),AND(FF20&gt;=FJ$29,FG20&gt;=FJ$33,FF20&lt;&gt;""),AND(GH20&gt;=GL$29,GI20&gt;=GL$33,GH20&lt;&gt;""),AND(HJ20&gt;=HN$29,HK20&gt;=HN$33,HJ20&lt;&gt;""),AND(IL20&gt;=IP$29,IM20&gt;=IP$33,IL20&lt;&gt;""),AND(JN20&gt;=JR$29,JO20&gt;=JR$33,JN20&lt;&gt;""),AND(KP20&gt;=KT$29,KQ20&gt;=KT$33,KP20&lt;&gt;""),AND(LR20&gt;=LV$29,LS20&gt;=LV$33,LR20&lt;&gt;""),AND(MT20&gt;=MX$29,MU20&gt;=MX$33,MT20&lt;&gt;""),AND(NV20&gt;=NZ$29,NW20&gt;=NZ$33,NV20&lt;&gt;""),AND(OX20&gt;=PB$29,OY20&gt;=PB$33,OX20&lt;&gt;""),AND(PZ20&gt;=QD$29,QA20&gt;=QD$33,PZ20&lt;&gt;""),AND(RB20&gt;=RF$29,RC20&gt;=RF$33,RB20&lt;&gt;""),AND(SD20&gt;=SH$29,SE20&gt;=SH$33,SD20&lt;&gt;""),AND(TF20&gt;=TJ$29,TG20&gt;=TJ$33,TF20&lt;&gt;"")),"Excellence",IF(I20="P","Worlds Team",IF(F20="P","National Team","")))))</f>
        <v/>
      </c>
      <c r="I20" s="3" t="str">
        <f>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,AND(RB20&gt;=RF$28,RC20&gt;=RF$32,RB20&lt;&gt;""),AND(SD20&gt;=SH$28,SE20&gt;=SH$32,SD20&lt;&gt;""),AND(TF20&gt;=TJ$28,TG20&gt;=TJ$32,TF20&lt;&gt;"")),"P","")</f>
        <v/>
      </c>
      <c r="J20" s="8">
        <f>IF(COUNT(AQ20,BT20,CW20)&gt;0,LARGE((AQ20,BT20,CW20),1),0)</f>
        <v>43.6</v>
      </c>
      <c r="K20" s="8" t="str">
        <f>IF(J20=0,"",IF(J20=CW20,$CA$1,IF(J20=BT20,$AX$1,IF(J20=AQ20,$U$1,""))))</f>
        <v>2024 Nationals</v>
      </c>
      <c r="L20" s="8">
        <f>IF(COUNT(AQ20,BT20,CW20)&gt;1,LARGE((AQ20,BT20,CW20),2),0)</f>
        <v>43.499999999999993</v>
      </c>
      <c r="M20" s="8" t="str">
        <f>IF(K20=0,"",IF(AND(L20=J20,L20=AQ20,K20=BT20),$U$1,IF(AND(L20=J20,L20=AQ20,L20=CW20),$U$1,IF(AND(L20=J20,L20=CW20,L20=BT20),$AX$1,IF(L20=CW20,$CA$1,IF(L20=BT20,$AX$1,IF(L20=AQ20,$U$1,"")))))))</f>
        <v>2024 3rd Domestic Trial</v>
      </c>
      <c r="N20" s="8">
        <f>IF(COUNT(AR20,BU20,CX20)&gt;0,LARGE((AR20,BU20,CX20),1),0)</f>
        <v>23</v>
      </c>
      <c r="O20" s="8" t="str">
        <f>IF(N20=0,"",IF(N20=CX20,$CA$1,IF(N20=BU20,$AX$1,IF(N20=AR20,$U$1,""))))</f>
        <v>2024 Nationals</v>
      </c>
      <c r="P20" s="8">
        <f>IF(MAX(AV20,BY20,DB20)&gt;0,MAX(AV20,BY20,DB20),0)</f>
        <v>45.9</v>
      </c>
      <c r="Q20" s="8" t="str">
        <f>IF(P20=0,"",IF(P20=DB20,$CA$1,IF(P20=BY20,$AX$1,IF(P20=AV20,$U$1,""))))</f>
        <v>2024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17</v>
      </c>
      <c r="V20" s="19">
        <v>2.8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2.8</v>
      </c>
      <c r="AQ20" s="40">
        <f>IF(SUM(U20:V20,X20:Z20,AB20)-W20-AA20&gt;0,SUM(U20:V20,X20:Z20,AB20)-W20-AA20,"")</f>
        <v>19.8</v>
      </c>
      <c r="AR20" s="40" t="str">
        <f>IF(SUM(AC20:AD20,AF20)-AE20&gt;0,SUM(AC20:AD20,AF20)-AE20,"")</f>
        <v/>
      </c>
      <c r="AS20" s="40">
        <f>IF(SUM(V20,Z20,AD20)&gt;0,SUM(V20,Z20,AD20),"")</f>
        <v>2.8</v>
      </c>
      <c r="AT20" s="40">
        <f>IF(SUM(AQ20,AR20)&gt;0,SUM(AQ20,AR20),"")</f>
        <v>19.8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19.8</v>
      </c>
      <c r="AX20" s="18">
        <v>17.2</v>
      </c>
      <c r="AY20" s="18">
        <v>2.4</v>
      </c>
      <c r="AZ20" s="18">
        <v>0</v>
      </c>
      <c r="BA20" s="18">
        <v>0</v>
      </c>
      <c r="BB20" s="18">
        <v>18.399999999999999</v>
      </c>
      <c r="BC20" s="18">
        <v>5.6</v>
      </c>
      <c r="BD20" s="18">
        <v>0</v>
      </c>
      <c r="BE20" s="18">
        <v>0</v>
      </c>
      <c r="BF20" s="18">
        <v>18</v>
      </c>
      <c r="BG20" s="18">
        <v>5.2</v>
      </c>
      <c r="BH20" s="18">
        <v>0.2</v>
      </c>
      <c r="BI20" s="18">
        <v>0</v>
      </c>
      <c r="BJ20" s="18">
        <v>17.899999999999999</v>
      </c>
      <c r="BK20" s="18">
        <v>5.2</v>
      </c>
      <c r="BL20" s="18">
        <v>0.2</v>
      </c>
      <c r="BM20" s="18">
        <v>0</v>
      </c>
      <c r="BN20" s="18">
        <v>18</v>
      </c>
      <c r="BO20" s="18">
        <v>5.2</v>
      </c>
      <c r="BP20" s="18">
        <v>0.2</v>
      </c>
      <c r="BQ20" s="18">
        <v>0</v>
      </c>
      <c r="BR20" s="28"/>
      <c r="BS20" s="11">
        <f>IF(SUM(AY20,BC20)&gt;0,SUM(AY20,BC20),"")</f>
        <v>8</v>
      </c>
      <c r="BT20" s="11">
        <f>IF(SUM(AX20:AY20,BA20:BC20,BE20)-AZ20-BD20&gt;0,SUM(AX20:AY20,BA20:BC20,BE20)-AZ20-BD20,"")</f>
        <v>43.6</v>
      </c>
      <c r="BU20" s="11">
        <f>IF(SUM(BF20:BG20,BI20)-BH20&gt;0,SUM(BF20:BG20,BI20)-BH20,"")</f>
        <v>23</v>
      </c>
      <c r="BV20" s="11">
        <f>IF(SUM(AY20,BC20,BG20)&gt;0,SUM(AY20,BC20,BG20),"")</f>
        <v>13.2</v>
      </c>
      <c r="BW20" s="11">
        <f>IF(SUM(BT20,BU20)&gt;0,SUM(BT20,BU20),"")</f>
        <v>66.599999999999994</v>
      </c>
      <c r="BX20" s="11">
        <f>IF(SUM(BK20,BO20)&gt;0,SUM(BK20,BO20),"")</f>
        <v>10.4</v>
      </c>
      <c r="BY20" s="11">
        <f>IF(SUM(BJ20:BK20,BM20:BO20,BQ20)-SUM(BL20,BP20)&gt;0,SUM(BJ20:BK20,BM20:BO20,BQ20)-SUM(BL20,BP20),"")</f>
        <v>45.9</v>
      </c>
      <c r="BZ20" s="11">
        <f>IF(SUM(BT20,BU20,BY20)&gt;0,SUM(BT20,BU20,BY20),"")</f>
        <v>112.5</v>
      </c>
      <c r="CA20" s="19">
        <v>17.2</v>
      </c>
      <c r="CB20" s="19">
        <v>2.4</v>
      </c>
      <c r="CC20" s="19">
        <v>0</v>
      </c>
      <c r="CD20" s="19">
        <v>0</v>
      </c>
      <c r="CE20" s="19">
        <v>18.5</v>
      </c>
      <c r="CF20" s="19">
        <v>5.6</v>
      </c>
      <c r="CG20" s="19">
        <v>0.2</v>
      </c>
      <c r="CH20" s="19">
        <v>0</v>
      </c>
      <c r="CI20" s="19">
        <v>18.899999999999999</v>
      </c>
      <c r="CJ20" s="19">
        <v>3.1</v>
      </c>
      <c r="CK20" s="19">
        <v>1.2</v>
      </c>
      <c r="CL20" s="19">
        <v>0</v>
      </c>
      <c r="CM20" s="19">
        <v>17.399999999999999</v>
      </c>
      <c r="CN20" s="19">
        <v>2.8</v>
      </c>
      <c r="CO20" s="19">
        <v>0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27"/>
      <c r="CV20" s="40">
        <f>IF(SUM(CB20,CF20)&gt;0,SUM(CB20,CF20),"")</f>
        <v>8</v>
      </c>
      <c r="CW20" s="40">
        <f>IF(SUM(CA20:CB20,CD20:CF20,CH20)-CC20-CG20&gt;0,SUM(CA20:CB20,CD20:CF20,CH20)-CC20-CG20,"")</f>
        <v>43.499999999999993</v>
      </c>
      <c r="CX20" s="40">
        <f>IF(SUM(CI20:CJ20,CL20)-CK20&gt;0,SUM(CI20:CJ20,CL20)-CK20,"")</f>
        <v>20.8</v>
      </c>
      <c r="CY20" s="40">
        <f>IF(SUM(CB20,CF20,CJ20)&gt;0,SUM(CB20,CF20,CJ20),"")</f>
        <v>11.1</v>
      </c>
      <c r="CZ20" s="40">
        <f>IF(SUM(CW20,CX20)&gt;0,SUM(CW20,CX20),"")</f>
        <v>64.3</v>
      </c>
      <c r="DA20" s="40">
        <f>IF(SUM(CN20,CR20)&gt;0,SUM(CN20,CR20),"")</f>
        <v>2.8</v>
      </c>
      <c r="DB20" s="40">
        <f>IF(SUM(CM20:CN20,CP20:CR20,CT20)-SUM(CO20,CS20)&gt;0,SUM(CM20:CN20,CP20:CR20,CT20)-SUM(CO20,CS20),"")</f>
        <v>20.2</v>
      </c>
      <c r="DC20" s="40">
        <f>IF(SUM(CW20,CX20,DB20)&gt;0,SUM(CW20,CX20,DB20),"")</f>
        <v>84.5</v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17.2</v>
      </c>
      <c r="TL20" s="26">
        <f>IF($CU20="P",CB20,(CB20+AY20)/2)</f>
        <v>2.4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18.45</v>
      </c>
      <c r="TP20" s="26">
        <f>IF($CU20="P",CF20,(CF20+BC20)/2)</f>
        <v>5.6</v>
      </c>
      <c r="TQ20" s="26">
        <f>IF($CU20="P",CG20,(CG20+BD20)/2)</f>
        <v>0.1</v>
      </c>
      <c r="TR20" s="26">
        <f>IF($CU20="P",CH20,(CH20+BE20)/2)</f>
        <v>0</v>
      </c>
      <c r="TS20" s="26">
        <f>IF($CU20="P",CI20,(CI20+BF20)/2)</f>
        <v>18.45</v>
      </c>
      <c r="TT20" s="26">
        <f>IF($CU20="P",CJ20,(CJ20+BG20)/2)</f>
        <v>4.1500000000000004</v>
      </c>
      <c r="TU20" s="26">
        <f>IF($CU20="P",CK20,(CK20+BH20)/2)</f>
        <v>0.7</v>
      </c>
      <c r="TV20" s="26">
        <f>IF($CU20="P",CL20,(CL20+BI20)/2)</f>
        <v>0</v>
      </c>
      <c r="TW20" s="26">
        <f>IF($CU20="P",CM20,(CM20+BJ20)/2)</f>
        <v>17.649999999999999</v>
      </c>
      <c r="TX20" s="26">
        <f>IF($CU20="P",CN20,(CN20+BK20)/2)</f>
        <v>4</v>
      </c>
      <c r="TY20" s="26">
        <f>IF($CU20="P",CO20,(CO20+BL20)/2)</f>
        <v>0.1</v>
      </c>
      <c r="TZ20" s="26">
        <f>IF($CU20="P",CP20,(CP20+BM20)/2)</f>
        <v>0</v>
      </c>
      <c r="UA20" s="26">
        <f>IF($CU20="P",CQ20,(CQ20+BN20)/2)</f>
        <v>9</v>
      </c>
      <c r="UB20" s="26">
        <f>IF($CU20="P",CR20,(CR20+BO20)/2)</f>
        <v>2.6</v>
      </c>
      <c r="UC20" s="26">
        <f>IF($CU20="P",CS20,(CS20+BP20)/2)</f>
        <v>0.1</v>
      </c>
      <c r="UD20" s="26">
        <f>IF($CU20="P",CT20,(CT20+BQ20)/2)</f>
        <v>0</v>
      </c>
      <c r="UE20" s="28" t="s">
        <v>53</v>
      </c>
      <c r="UF20" s="11">
        <f>IF(SUM(TL20,TP20)&gt;0,SUM(TL20,TP20),"")</f>
        <v>8</v>
      </c>
      <c r="UG20" s="11">
        <f>IF(SUM(TK20:TL20,TN20:TP20,TR20)-TM20-TQ20&gt;0,SUM(TK20:TL20,TN20:TP20,TR20)-TM20-TQ20,"")</f>
        <v>43.55</v>
      </c>
      <c r="UH20" s="11">
        <f>IF(SUM(TS20:TT20,TV20)-TU20&gt;0,SUM(TS20:TT20,TV20)-TU20,"")</f>
        <v>21.900000000000002</v>
      </c>
      <c r="UI20" s="11">
        <f>IF(SUM(TL20,TP20,TT20)&gt;0,SUM(TL20,TP20,TT20),"")</f>
        <v>12.15</v>
      </c>
      <c r="UJ20" s="11">
        <f>IF(SUM(UG20,UH20)&gt;0,SUM(UG20,UH20),"")</f>
        <v>65.45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33.049999999999997</v>
      </c>
      <c r="UM20" s="11">
        <f>IF(SUM(UG20,UH20,UL20)&gt;0,SUM(UG20,UH20,UL20),"")</f>
        <v>98.5</v>
      </c>
    </row>
    <row r="21" spans="1:559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238</v>
      </c>
      <c r="C21" s="4" t="s">
        <v>6</v>
      </c>
      <c r="D21" s="4">
        <v>2001</v>
      </c>
      <c r="E21" s="9">
        <f>SUM(J21:R21)+SUM(J21:N21)*0.0000001+SUM(J21)*0.0000000000001</f>
        <v>149.10001043000452</v>
      </c>
      <c r="F21" s="3" t="str">
        <f>IF(OR(AND(AP21&gt;=AW$27,AQ21&gt;=AW$31,AP21&lt;&gt;"",AO21=""),AND(AU21&gt;=AW$27,AV21&gt;=AW$31,AU21&lt;&gt;"",AO21=""),AND(BS21&gt;=BZ$27,BT21&gt;=BZ$31,BS21&lt;&gt;"",BR21=""),AND(BX21&gt;=BZ$27,BY21&gt;=BZ$31,BX21&lt;&gt;"",BR21=""),AND(CV21&gt;=DC$27,CW21&gt;=DC$31,CV21&lt;&gt;"",CU21=""),AND(DA21&gt;=DC$27,DB21&gt;=DC$31,DA21&lt;&gt;""),AND(EA21&gt;=EH$27,EB21&gt;=EH$31,EA21&lt;&gt;""),AND(EF21&gt;=EH$27,EG21&gt;=EH$31,EF21&lt;&gt;""),AND(FC21&gt;=FJ$27,FD21&gt;=FJ$31,FC21&lt;&gt;""),AND(FH21&gt;=FJ$27,FI21&gt;=FJ$31,FH21&lt;&gt;""),AND(GE21&gt;=GL$27,GF21&gt;=GL$31,GE21&lt;&gt;""),AND(GJ21&gt;=GL$27,GK21&gt;=GL$31,GJ21&lt;&gt;""),AND(HG21&gt;=HN$27,HH21&gt;=HN$31,HG21&lt;&gt;""),AND(HL21&gt;=HN$27,HM21&gt;=HN$31,HL21&lt;&gt;""),AND(II21&gt;=IP$27,IJ21&gt;=IP$31,II21&lt;&gt;""),AND(IN21&gt;=IP$27,IO21&gt;=IP$31,IN21&lt;&gt;""),AND(JK21&gt;=JR$27,JL21&gt;=JR$31,JK21&lt;&gt;""),AND(JP21&gt;=JR$27,JQ21&gt;=JR$31,JP21&lt;&gt;""),AND(KM21&gt;=KT$27,KN21&gt;=KT$31,KM21&lt;&gt;""),AND(KR21&gt;=KT$27,KS21&gt;=KT$31,KR21&lt;&gt;""),AND(LO21&gt;=LV$27,LP21&gt;=LV$31,LO21&lt;&gt;""),AND(LT21&gt;=LV$27,LU21&gt;=LV$31,LT21&lt;&gt;""),AND(MQ21&gt;=MX$27,MR21&gt;=MX$31,MQ21&lt;&gt;""),AND(MV21&gt;=MX$27,MW21&gt;=MX$31,MV21&lt;&gt;""),AND(NS21&gt;=NZ$27,NT21&gt;=NZ$31,NS21&lt;&gt;""),AND(NX21&gt;=NZ$27,NY21&gt;=NZ$31,NX21&lt;&gt;""),AND(OU21&gt;=PB$27,OV21&gt;=PB$31,OU21&lt;&gt;""),AND(OZ21&gt;=PB$27,PA21&gt;=PB$31,OZ21&lt;&gt;""),AND(PW21&gt;=QD$27,PX21&gt;=QD$31,PW21&lt;&gt;""),AND(QB21&gt;=QD$27,QC21&gt;=QD$31,QB21&lt;&gt;""),AND(QY21&gt;=RF$27,QZ21&gt;=RF$31,QY21&lt;&gt;""),AND(RD21&gt;=RF$27,RE21&gt;=RF$31,RD21&lt;&gt;""),AND(SA21&gt;=SH$27,SB21&gt;=SH$31,SA21&lt;&gt;""),AND(SF21&gt;=SH$27,SG21&gt;=SH$31,SF21&lt;&gt;""),AND(TC21&gt;=TJ$27,TD21&gt;=TJ$31,TC21&lt;&gt;""),AND(TI21&gt;=TJ$27,TJ21&gt;=TJ$31,TI21&lt;&gt;"")),"P","")</f>
        <v/>
      </c>
      <c r="G21" s="3" t="str">
        <f>IF(OR(AND(AQ21&gt;=AW$31,AQ21&lt;&gt;"",AO21=""),AND(AV21&gt;=AW$31,AV21&lt;&gt;"",AO21=""),AND(BT21&gt;=BZ$31,BT21&lt;&gt;"",BR21=""),AND(BY21&gt;=BZ$31,BY21&lt;&gt;"",BR21=""),AND(CW21&gt;=DC$31,CW21&lt;&gt;"",CU21=""),AND(DB21&gt;=DC$31,DB21&lt;&gt;"",CU21=""),AND(EB21&gt;=EH$31,EB21&lt;&gt;""),AND(EG21&gt;=EH$31,EG21&lt;&gt;""),AND(FD21&gt;=FJ$31,FD21&lt;&gt;""),AND(FI21&gt;=FJ$31,FI21&lt;&gt;""),AND(GF21&gt;=GL$31,GF21&lt;&gt;""),AND(GK21&gt;=GL$31,GK21&lt;&gt;""),AND(HH21&gt;=HN$31,HH21&lt;&gt;""),AND(HM21&gt;=HN$31,HM21&lt;&gt;""),AND(IJ21&gt;=IP$31,IJ21&lt;&gt;""),AND(IO21&gt;=IP$31,IO21&lt;&gt;""),AND(JL21&gt;=JR$31,JL21&lt;&gt;""),AND(JQ21&gt;=JR$31,JQ21&lt;&gt;""),AND(KN21&gt;=KT$31,KN21&lt;&gt;""),AND(KS21&gt;=KT$31,KS21&lt;&gt;""),AND(LP21&gt;=LV$31,LP21&lt;&gt;""),AND(LU21&gt;=LV$31,LU21&lt;&gt;""),AND(MR21&gt;=MX$31,MR21&lt;&gt;""),AND(MW21&gt;=MX$31,MW21&lt;&gt;""),AND(NT21&gt;=NZ$31,NT21&lt;&gt;""),AND(NY21&gt;=NZ$31,NY21&lt;&gt;""),AND(OV21&gt;=PB$31,OV21&lt;&gt;""),AND(PA21&gt;=PB$31,PA21&lt;&gt;""),AND(PX21&gt;=QD$31,PX21&lt;&gt;""),AND(QC21&gt;=QD$31,QC21&lt;&gt;""),AND(QZ21&gt;=RF$31,QZ21&lt;&gt;""),AND(RE21&gt;=RF$31,RE21&lt;&gt;""),AND(SB21&gt;=SH$31,SB21&lt;&gt;""),AND(SG21&gt;=SH$31,SG21&lt;&gt;""),AND(TD21&gt;=TJ$31,TD21&lt;&gt;""),AND(TJ21&gt;=TJ$31,TJ21&lt;&gt;"")),"P","")</f>
        <v/>
      </c>
      <c r="H21" s="36" t="str">
        <f>IF(AND(G21="P",F21=""),"No DD",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,AND(RB21&gt;=RF$30,RC21&gt;=RF$34,RB21&lt;&gt;""),AND(SD21&gt;=SH$30,SE21&gt;=SH$34,SD21&lt;&gt;""),AND(TF21&gt;=TJ$30,TG21&gt;=TJ$34,TF21&lt;&gt;"")),"Merit",IF(OR(AND(AS21&gt;=AW$29,AT21&gt;=AW$33,AS21&lt;&gt;"",AO21=""),AND(BV21&gt;=BZ$29,BW21&gt;=BZ$33,BV21&lt;&gt;"",BR21=""),AND(CY21&gt;=DC$29,CZ21&gt;=DC$33,CY21&lt;&gt;"",CU21=""),AND(ED21&gt;=EH$29,EE21&gt;=EH$33,ED21&lt;&gt;""),AND(FF21&gt;=FJ$29,FG21&gt;=FJ$33,FF21&lt;&gt;""),AND(GH21&gt;=GL$29,GI21&gt;=GL$33,GH21&lt;&gt;""),AND(HJ21&gt;=HN$29,HK21&gt;=HN$33,HJ21&lt;&gt;""),AND(IL21&gt;=IP$29,IM21&gt;=IP$33,IL21&lt;&gt;""),AND(JN21&gt;=JR$29,JO21&gt;=JR$33,JN21&lt;&gt;""),AND(KP21&gt;=KT$29,KQ21&gt;=KT$33,KP21&lt;&gt;""),AND(LR21&gt;=LV$29,LS21&gt;=LV$33,LR21&lt;&gt;""),AND(MT21&gt;=MX$29,MU21&gt;=MX$33,MT21&lt;&gt;""),AND(NV21&gt;=NZ$29,NW21&gt;=NZ$33,NV21&lt;&gt;""),AND(OX21&gt;=PB$29,OY21&gt;=PB$33,OX21&lt;&gt;""),AND(PZ21&gt;=QD$29,QA21&gt;=QD$33,PZ21&lt;&gt;""),AND(RB21&gt;=RF$29,RC21&gt;=RF$33,RB21&lt;&gt;""),AND(SD21&gt;=SH$29,SE21&gt;=SH$33,SD21&lt;&gt;""),AND(TF21&gt;=TJ$29,TG21&gt;=TJ$33,TF21&lt;&gt;"")),"Excellence",IF(I21="P","Worlds Team",IF(F21="P","National Team","")))))</f>
        <v/>
      </c>
      <c r="I21" s="3" t="str">
        <f>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,AND(RB21&gt;=RF$28,RC21&gt;=RF$32,RB21&lt;&gt;""),AND(SD21&gt;=SH$28,SE21&gt;=SH$32,SD21&lt;&gt;""),AND(TF21&gt;=TJ$28,TG21&gt;=TJ$32,TF21&lt;&gt;"")),"P","")</f>
        <v/>
      </c>
      <c r="J21" s="8">
        <f>IF(COUNT(AQ21,BT21,CW21)&gt;0,LARGE((AQ21,BT21,CW21),1),0)</f>
        <v>45.099999999999994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37</v>
      </c>
      <c r="M21" s="8" t="str">
        <f>IF(K21=0,"",IF(AND(L21=J21,L21=AQ21,K21=BT21),$U$1,IF(AND(L21=J21,L21=AQ21,L21=CW21),$U$1,IF(AND(L21=J21,L21=CW21,L21=BT21),$AX$1,IF(L21=CW21,$CA$1,IF(L21=BT21,$AX$1,IF(L21=AQ21,$U$1,"")))))))</f>
        <v>2024 Nationals</v>
      </c>
      <c r="N21" s="8">
        <f>IF(COUNT(AR21,BU21,CX21)&gt;0,LARGE((AR21,BU21,CX21),1),0)</f>
        <v>22.2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44.79999999999999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16.399999999999999</v>
      </c>
      <c r="V21" s="19">
        <v>5.2</v>
      </c>
      <c r="W21" s="19">
        <v>0.2</v>
      </c>
      <c r="X21" s="19">
        <v>0</v>
      </c>
      <c r="Y21" s="19">
        <v>17.8</v>
      </c>
      <c r="Z21" s="19">
        <v>6.4</v>
      </c>
      <c r="AA21" s="19">
        <v>0.8</v>
      </c>
      <c r="AB21" s="19">
        <v>0.3</v>
      </c>
      <c r="AC21" s="19">
        <v>18.7</v>
      </c>
      <c r="AD21" s="19">
        <v>3.5</v>
      </c>
      <c r="AE21" s="19">
        <v>0</v>
      </c>
      <c r="AF21" s="19">
        <v>0</v>
      </c>
      <c r="AG21" s="19">
        <v>17.899999999999999</v>
      </c>
      <c r="AH21" s="19">
        <v>4.4000000000000004</v>
      </c>
      <c r="AI21" s="19">
        <v>0.6</v>
      </c>
      <c r="AJ21" s="19">
        <v>0</v>
      </c>
      <c r="AK21" s="19">
        <v>16.399999999999999</v>
      </c>
      <c r="AL21" s="19">
        <v>6.4</v>
      </c>
      <c r="AM21" s="19">
        <v>0</v>
      </c>
      <c r="AN21" s="19">
        <v>0.3</v>
      </c>
      <c r="AO21" s="27"/>
      <c r="AP21" s="40">
        <f>IF(SUM(V21,Z21)&gt;0,SUM(V21,Z21),"")</f>
        <v>11.600000000000001</v>
      </c>
      <c r="AQ21" s="40">
        <f>IF(SUM(U21:V21,X21:Z21,AB21)-W21-AA21&gt;0,SUM(U21:V21,X21:Z21,AB21)-W21-AA21,"")</f>
        <v>45.099999999999994</v>
      </c>
      <c r="AR21" s="40">
        <f>IF(SUM(AC21:AD21,AF21)-AE21&gt;0,SUM(AC21:AD21,AF21)-AE21,"")</f>
        <v>22.2</v>
      </c>
      <c r="AS21" s="40">
        <f>IF(SUM(V21,Z21,AD21)&gt;0,SUM(V21,Z21,AD21),"")</f>
        <v>15.100000000000001</v>
      </c>
      <c r="AT21" s="40">
        <f>IF(SUM(AQ21,AR21)&gt;0,SUM(AQ21,AR21),"")</f>
        <v>67.3</v>
      </c>
      <c r="AU21" s="40">
        <f>IF(SUM(AH21,AL21)&gt;0,SUM(AH21,AL21),"")</f>
        <v>10.8</v>
      </c>
      <c r="AV21" s="40">
        <f>IF(SUM(AG21:AH21,AJ21:AL21,AN21)-SUM(AI21,AM21)&gt;0,SUM(AG21:AH21,AJ21:AL21,AN21)-SUM(AI21,AM21),"")</f>
        <v>44.79999999999999</v>
      </c>
      <c r="AW21" s="40">
        <f>IF(SUM(AQ21,AR21,AV21)&gt;0,SUM(AQ21,AR21,AV21),"")</f>
        <v>112.1</v>
      </c>
      <c r="AX21" s="18">
        <v>17.399999999999999</v>
      </c>
      <c r="AY21" s="18">
        <v>2.4</v>
      </c>
      <c r="AZ21" s="18">
        <v>0</v>
      </c>
      <c r="BA21" s="18">
        <v>0</v>
      </c>
      <c r="BB21" s="18">
        <v>17.2</v>
      </c>
      <c r="BC21" s="18">
        <v>0</v>
      </c>
      <c r="BD21" s="18">
        <v>0</v>
      </c>
      <c r="BE21" s="18">
        <v>0</v>
      </c>
      <c r="BF21" s="18">
        <v>16.399999999999999</v>
      </c>
      <c r="BG21" s="18">
        <v>4.8</v>
      </c>
      <c r="BH21" s="18">
        <v>0.8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2.4</v>
      </c>
      <c r="BT21" s="11">
        <f>IF(SUM(AX21:AY21,BA21:BC21,BE21)-AZ21-BD21&gt;0,SUM(AX21:AY21,BA21:BC21,BE21)-AZ21-BD21,"")</f>
        <v>37</v>
      </c>
      <c r="BU21" s="11">
        <f>IF(SUM(BF21:BG21,BI21)-BH21&gt;0,SUM(BF21:BG21,BI21)-BH21,"")</f>
        <v>20.399999999999999</v>
      </c>
      <c r="BV21" s="11">
        <f>IF(SUM(AY21,BC21,BG21)&gt;0,SUM(AY21,BC21,BG21),"")</f>
        <v>7.1999999999999993</v>
      </c>
      <c r="BW21" s="11">
        <f>IF(SUM(BT21,BU21)&gt;0,SUM(BT21,BU21),"")</f>
        <v>57.4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57.4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8.6999999999999993</v>
      </c>
      <c r="TL21" s="26">
        <f>IF($CU21="P",CB21,(CB21+AY21)/2)</f>
        <v>1.2</v>
      </c>
      <c r="TM21" s="26">
        <f>IF($CU21="P",CC21,(CC21+AZ21)/2)</f>
        <v>0</v>
      </c>
      <c r="TN21" s="26">
        <f>IF($CU21="P",CD21,(CD21+BA21)/2)</f>
        <v>0</v>
      </c>
      <c r="TO21" s="26">
        <f>IF($CU21="P",CE21,(CE21+BB21)/2)</f>
        <v>8.6</v>
      </c>
      <c r="TP21" s="26">
        <f>IF($CU21="P",CF21,(CF21+BC21)/2)</f>
        <v>0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8.1999999999999993</v>
      </c>
      <c r="TT21" s="26">
        <f>IF($CU21="P",CJ21,(CJ21+BG21)/2)</f>
        <v>2.4</v>
      </c>
      <c r="TU21" s="26">
        <f>IF($CU21="P",CK21,(CK21+BH21)/2)</f>
        <v>0.4</v>
      </c>
      <c r="TV21" s="26">
        <f>IF($CU21="P",CL21,(CL21+BI21)/2)</f>
        <v>0</v>
      </c>
      <c r="TW21" s="26">
        <f>IF($CU21="P",CM21,(CM21+BJ21)/2)</f>
        <v>0</v>
      </c>
      <c r="TX21" s="26">
        <f>IF($CU21="P",CN21,(CN21+BK21)/2)</f>
        <v>0</v>
      </c>
      <c r="TY21" s="26">
        <f>IF($CU21="P",CO21,(CO21+BL21)/2)</f>
        <v>0</v>
      </c>
      <c r="TZ21" s="26">
        <f>IF($CU21="P",CP21,(CP21+BM21)/2)</f>
        <v>0</v>
      </c>
      <c r="UA21" s="26">
        <f>IF($CU21="P",CQ21,(CQ21+BN21)/2)</f>
        <v>0</v>
      </c>
      <c r="UB21" s="26">
        <f>IF($CU21="P",CR21,(CR21+BO21)/2)</f>
        <v>0</v>
      </c>
      <c r="UC21" s="26">
        <f>IF($CU21="P",CS21,(CS21+BP21)/2)</f>
        <v>0</v>
      </c>
      <c r="UD21" s="26">
        <f>IF($CU21="P",CT21,(CT21+BQ21)/2)</f>
        <v>0</v>
      </c>
      <c r="UE21" s="28" t="s">
        <v>53</v>
      </c>
      <c r="UF21" s="11">
        <f>IF(SUM(TL21,TP21)&gt;0,SUM(TL21,TP21),"")</f>
        <v>1.2</v>
      </c>
      <c r="UG21" s="11">
        <f>IF(SUM(TK21:TL21,TN21:TP21,TR21)-TM21-TQ21&gt;0,SUM(TK21:TL21,TN21:TP21,TR21)-TM21-TQ21,"")</f>
        <v>18.5</v>
      </c>
      <c r="UH21" s="11">
        <f>IF(SUM(TS21:TT21,TV21)-TU21&gt;0,SUM(TS21:TT21,TV21)-TU21,"")</f>
        <v>10.199999999999999</v>
      </c>
      <c r="UI21" s="11">
        <f>IF(SUM(TL21,TP21,TT21)&gt;0,SUM(TL21,TP21,TT21),"")</f>
        <v>3.5999999999999996</v>
      </c>
      <c r="UJ21" s="11">
        <f>IF(SUM(UG21,UH21)&gt;0,SUM(UG21,UH21),"")</f>
        <v>28.7</v>
      </c>
      <c r="UK21" s="11" t="str">
        <f>IF(SUM(TX21,UB21)&gt;0,SUM(TX21,UB21),"")</f>
        <v/>
      </c>
      <c r="UL21" s="11" t="str">
        <f>IF(SUM(TW21:TX21,TZ21:UB21,UD21)-SUM(TY21,UC21)&gt;0,SUM(TW21:TX21,TZ21:UB21,UD21)-SUM(TY21,UC21),"")</f>
        <v/>
      </c>
      <c r="UM21" s="11">
        <f>IF(SUM(UG21,UH21,UL21)&gt;0,SUM(UG21,UH21,UL21),"")</f>
        <v>28.7</v>
      </c>
    </row>
    <row r="22" spans="1:559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124</v>
      </c>
      <c r="C22" s="4" t="s">
        <v>36</v>
      </c>
      <c r="D22" s="4">
        <v>2000</v>
      </c>
      <c r="E22" s="9">
        <f>SUM(J22:R22)+SUM(J22:N22)*0.0000001+SUM(J22)*0.0000000000001</f>
        <v>116.02500915750366</v>
      </c>
      <c r="F22" s="3" t="str">
        <f>IF(OR(AND(AP22&gt;=AW$27,AQ22&gt;=AW$31,AP22&lt;&gt;"",AO22=""),AND(AU22&gt;=AW$27,AV22&gt;=AW$31,AU22&lt;&gt;"",AO22=""),AND(BS22&gt;=BZ$27,BT22&gt;=BZ$31,BS22&lt;&gt;"",BR22=""),AND(BX22&gt;=BZ$27,BY22&gt;=BZ$31,BX22&lt;&gt;"",BR22=""),AND(CV22&gt;=DC$27,CW22&gt;=DC$31,CV22&lt;&gt;"",CU22=""),AND(DA22&gt;=DC$27,DB22&gt;=DC$31,DA22&lt;&gt;""),AND(EA22&gt;=EH$27,EB22&gt;=EH$31,EA22&lt;&gt;""),AND(EF22&gt;=EH$27,EG22&gt;=EH$31,EF22&lt;&gt;""),AND(FC22&gt;=FJ$27,FD22&gt;=FJ$31,FC22&lt;&gt;""),AND(FH22&gt;=FJ$27,FI22&gt;=FJ$31,FH22&lt;&gt;""),AND(GE22&gt;=GL$27,GF22&gt;=GL$31,GE22&lt;&gt;""),AND(GJ22&gt;=GL$27,GK22&gt;=GL$31,GJ22&lt;&gt;""),AND(HG22&gt;=HN$27,HH22&gt;=HN$31,HG22&lt;&gt;""),AND(HL22&gt;=HN$27,HM22&gt;=HN$31,HL22&lt;&gt;""),AND(II22&gt;=IP$27,IJ22&gt;=IP$31,II22&lt;&gt;""),AND(IN22&gt;=IP$27,IO22&gt;=IP$31,IN22&lt;&gt;""),AND(JK22&gt;=JR$27,JL22&gt;=JR$31,JK22&lt;&gt;""),AND(JP22&gt;=JR$27,JQ22&gt;=JR$31,JP22&lt;&gt;""),AND(KM22&gt;=KT$27,KN22&gt;=KT$31,KM22&lt;&gt;""),AND(KR22&gt;=KT$27,KS22&gt;=KT$31,KR22&lt;&gt;""),AND(LO22&gt;=LV$27,LP22&gt;=LV$31,LO22&lt;&gt;""),AND(LT22&gt;=LV$27,LU22&gt;=LV$31,LT22&lt;&gt;""),AND(MQ22&gt;=MX$27,MR22&gt;=MX$31,MQ22&lt;&gt;""),AND(MV22&gt;=MX$27,MW22&gt;=MX$31,MV22&lt;&gt;""),AND(NS22&gt;=NZ$27,NT22&gt;=NZ$31,NS22&lt;&gt;""),AND(NX22&gt;=NZ$27,NY22&gt;=NZ$31,NX22&lt;&gt;""),AND(OU22&gt;=PB$27,OV22&gt;=PB$31,OU22&lt;&gt;""),AND(OZ22&gt;=PB$27,PA22&gt;=PB$31,OZ22&lt;&gt;""),AND(PW22&gt;=QD$27,PX22&gt;=QD$31,PW22&lt;&gt;""),AND(QB22&gt;=QD$27,QC22&gt;=QD$31,QB22&lt;&gt;""),AND(QY22&gt;=RF$27,QZ22&gt;=RF$31,QY22&lt;&gt;""),AND(RD22&gt;=RF$27,RE22&gt;=RF$31,RD22&lt;&gt;""),AND(SA22&gt;=SH$27,SB22&gt;=SH$31,SA22&lt;&gt;""),AND(SF22&gt;=SH$27,SG22&gt;=SH$31,SF22&lt;&gt;""),AND(TC22&gt;=TJ$27,TD22&gt;=TJ$31,TC22&lt;&gt;""),AND(TI22&gt;=TJ$27,TJ22&gt;=TJ$31,TI22&lt;&gt;"")),"P","")</f>
        <v/>
      </c>
      <c r="G22" s="3" t="str">
        <f>IF(OR(AND(AQ22&gt;=AW$31,AQ22&lt;&gt;"",AO22=""),AND(AV22&gt;=AW$31,AV22&lt;&gt;"",AO22=""),AND(BT22&gt;=BZ$31,BT22&lt;&gt;"",BR22=""),AND(BY22&gt;=BZ$31,BY22&lt;&gt;"",BR22=""),AND(CW22&gt;=DC$31,CW22&lt;&gt;"",CU22=""),AND(DB22&gt;=DC$31,DB22&lt;&gt;"",CU22=""),AND(EB22&gt;=EH$31,EB22&lt;&gt;""),AND(EG22&gt;=EH$31,EG22&lt;&gt;""),AND(FD22&gt;=FJ$31,FD22&lt;&gt;""),AND(FI22&gt;=FJ$31,FI22&lt;&gt;""),AND(GF22&gt;=GL$31,GF22&lt;&gt;""),AND(GK22&gt;=GL$31,GK22&lt;&gt;""),AND(HH22&gt;=HN$31,HH22&lt;&gt;""),AND(HM22&gt;=HN$31,HM22&lt;&gt;""),AND(IJ22&gt;=IP$31,IJ22&lt;&gt;""),AND(IO22&gt;=IP$31,IO22&lt;&gt;""),AND(JL22&gt;=JR$31,JL22&lt;&gt;""),AND(JQ22&gt;=JR$31,JQ22&lt;&gt;""),AND(KN22&gt;=KT$31,KN22&lt;&gt;""),AND(KS22&gt;=KT$31,KS22&lt;&gt;""),AND(LP22&gt;=LV$31,LP22&lt;&gt;""),AND(LU22&gt;=LV$31,LU22&lt;&gt;""),AND(MR22&gt;=MX$31,MR22&lt;&gt;""),AND(MW22&gt;=MX$31,MW22&lt;&gt;""),AND(NT22&gt;=NZ$31,NT22&lt;&gt;""),AND(NY22&gt;=NZ$31,NY22&lt;&gt;""),AND(OV22&gt;=PB$31,OV22&lt;&gt;""),AND(PA22&gt;=PB$31,PA22&lt;&gt;""),AND(PX22&gt;=QD$31,PX22&lt;&gt;""),AND(QC22&gt;=QD$31,QC22&lt;&gt;""),AND(QZ22&gt;=RF$31,QZ22&lt;&gt;""),AND(RE22&gt;=RF$31,RE22&lt;&gt;""),AND(SB22&gt;=SH$31,SB22&lt;&gt;""),AND(SG22&gt;=SH$31,SG22&lt;&gt;""),AND(TD22&gt;=TJ$31,TD22&lt;&gt;""),AND(TJ22&gt;=TJ$31,TJ22&lt;&gt;"")),"P","")</f>
        <v/>
      </c>
      <c r="H22" s="36" t="str">
        <f>IF(AND(G22="P",F22=""),"No DD",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,AND(RB22&gt;=RF$30,RC22&gt;=RF$34,RB22&lt;&gt;""),AND(SD22&gt;=SH$30,SE22&gt;=SH$34,SD22&lt;&gt;""),AND(TF22&gt;=TJ$30,TG22&gt;=TJ$34,TF22&lt;&gt;"")),"Merit",IF(OR(AND(AS22&gt;=AW$29,AT22&gt;=AW$33,AS22&lt;&gt;"",AO22=""),AND(BV22&gt;=BZ$29,BW22&gt;=BZ$33,BV22&lt;&gt;"",BR22=""),AND(CY22&gt;=DC$29,CZ22&gt;=DC$33,CY22&lt;&gt;"",CU22=""),AND(ED22&gt;=EH$29,EE22&gt;=EH$33,ED22&lt;&gt;""),AND(FF22&gt;=FJ$29,FG22&gt;=FJ$33,FF22&lt;&gt;""),AND(GH22&gt;=GL$29,GI22&gt;=GL$33,GH22&lt;&gt;""),AND(HJ22&gt;=HN$29,HK22&gt;=HN$33,HJ22&lt;&gt;""),AND(IL22&gt;=IP$29,IM22&gt;=IP$33,IL22&lt;&gt;""),AND(JN22&gt;=JR$29,JO22&gt;=JR$33,JN22&lt;&gt;""),AND(KP22&gt;=KT$29,KQ22&gt;=KT$33,KP22&lt;&gt;""),AND(LR22&gt;=LV$29,LS22&gt;=LV$33,LR22&lt;&gt;""),AND(MT22&gt;=MX$29,MU22&gt;=MX$33,MT22&lt;&gt;""),AND(NV22&gt;=NZ$29,NW22&gt;=NZ$33,NV22&lt;&gt;""),AND(OX22&gt;=PB$29,OY22&gt;=PB$33,OX22&lt;&gt;""),AND(PZ22&gt;=QD$29,QA22&gt;=QD$33,PZ22&lt;&gt;""),AND(RB22&gt;=RF$29,RC22&gt;=RF$33,RB22&lt;&gt;""),AND(SD22&gt;=SH$29,SE22&gt;=SH$33,SD22&lt;&gt;""),AND(TF22&gt;=TJ$29,TG22&gt;=TJ$33,TF22&lt;&gt;"")),"Excellence",IF(I22="P","Worlds Team",IF(F22="P","National Team","")))))</f>
        <v/>
      </c>
      <c r="I22" s="3" t="str">
        <f>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,AND(RB22&gt;=RF$28,RC22&gt;=RF$32,RB22&lt;&gt;""),AND(SD22&gt;=SH$28,SE22&gt;=SH$32,SD22&lt;&gt;""),AND(TF22&gt;=TJ$28,TG22&gt;=TJ$32,TF22&lt;&gt;"")),"P","")</f>
        <v/>
      </c>
      <c r="J22" s="8">
        <f>IF(COUNT(AQ22,BT22,CW22)&gt;0,LARGE((AQ22,BT22,CW22),1),0)</f>
        <v>36.450000000000003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30.775000000000002</v>
      </c>
      <c r="M22" s="8" t="str">
        <f>IF(K22=0,"",IF(AND(L22=J22,L22=AQ22,K22=BT22),$U$1,IF(AND(L22=J22,L22=AQ22,L22=CW22),$U$1,IF(AND(L22=J22,L22=CW22,L22=BT22),$AX$1,IF(L22=CW22,$CA$1,IF(L22=BT22,$AX$1,IF(L22=AQ22,$U$1,"")))))))</f>
        <v>2024 Nationals</v>
      </c>
      <c r="N22" s="8">
        <f>IF(COUNT(AR22,BU22,CX22)&gt;0,LARGE((AR22,BU22,CX22),1),0)</f>
        <v>24.35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24.45</v>
      </c>
      <c r="Q22" s="8" t="str">
        <f>IF(P22=0,"",IF(P22=DB22,$CA$1,IF(P22=BY22,$AX$1,IF(P22=AV22,$U$1,""))))</f>
        <v>2024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18.75</v>
      </c>
      <c r="V22" s="19">
        <v>6</v>
      </c>
      <c r="W22" s="19">
        <v>0</v>
      </c>
      <c r="X22" s="19">
        <v>0</v>
      </c>
      <c r="Y22" s="19">
        <v>8.5</v>
      </c>
      <c r="Z22" s="19">
        <v>3.2</v>
      </c>
      <c r="AA22" s="19">
        <v>0</v>
      </c>
      <c r="AB22" s="19">
        <v>0</v>
      </c>
      <c r="AC22" s="19">
        <v>18.700000000000003</v>
      </c>
      <c r="AD22" s="19">
        <v>5.6</v>
      </c>
      <c r="AE22" s="19">
        <v>0.1</v>
      </c>
      <c r="AF22" s="19">
        <v>0.15</v>
      </c>
      <c r="AG22" s="19">
        <v>9.1999999999999993</v>
      </c>
      <c r="AH22" s="19">
        <v>3</v>
      </c>
      <c r="AI22" s="19">
        <v>0.1</v>
      </c>
      <c r="AJ22" s="19">
        <v>0.15</v>
      </c>
      <c r="AK22" s="19">
        <v>9.3000000000000007</v>
      </c>
      <c r="AL22" s="19">
        <v>3</v>
      </c>
      <c r="AM22" s="19">
        <v>0.1</v>
      </c>
      <c r="AN22" s="19">
        <v>0</v>
      </c>
      <c r="AO22" s="27" t="s">
        <v>53</v>
      </c>
      <c r="AP22" s="40">
        <f>IF(SUM(V22,Z22)&gt;0,SUM(V22,Z22),"")</f>
        <v>9.1999999999999993</v>
      </c>
      <c r="AQ22" s="40">
        <f>IF(SUM(U22:V22,X22:Z22,AB22)-W22-AA22&gt;0,SUM(U22:V22,X22:Z22,AB22)-W22-AA22,"")</f>
        <v>36.450000000000003</v>
      </c>
      <c r="AR22" s="40">
        <f>IF(SUM(AC22:AD22,AF22)-AE22&gt;0,SUM(AC22:AD22,AF22)-AE22,"")</f>
        <v>24.35</v>
      </c>
      <c r="AS22" s="40">
        <f>IF(SUM(V22,Z22,AD22)&gt;0,SUM(V22,Z22,AD22),"")</f>
        <v>14.799999999999999</v>
      </c>
      <c r="AT22" s="40">
        <f>IF(SUM(AQ22,AR22)&gt;0,SUM(AQ22,AR22),"")</f>
        <v>60.800000000000004</v>
      </c>
      <c r="AU22" s="40">
        <f>IF(SUM(AH22,AL22)&gt;0,SUM(AH22,AL22),"")</f>
        <v>6</v>
      </c>
      <c r="AV22" s="40">
        <f>IF(SUM(AG22:AH22,AJ22:AL22,AN22)-SUM(AI22,AM22)&gt;0,SUM(AG22:AH22,AJ22:AL22,AN22)-SUM(AI22,AM22),"")</f>
        <v>24.45</v>
      </c>
      <c r="AW22" s="40">
        <f>IF(SUM(AQ22,AR22,AV22)&gt;0,SUM(AQ22,AR22,AV22),"")</f>
        <v>85.25</v>
      </c>
      <c r="AX22" s="18">
        <v>18.725000000000001</v>
      </c>
      <c r="AY22" s="18">
        <v>6.2</v>
      </c>
      <c r="AZ22" s="18">
        <v>0</v>
      </c>
      <c r="BA22" s="18">
        <v>0</v>
      </c>
      <c r="BB22" s="18">
        <v>4.25</v>
      </c>
      <c r="BC22" s="18">
        <v>1.6</v>
      </c>
      <c r="BD22" s="18">
        <v>0</v>
      </c>
      <c r="BE22" s="18">
        <v>0</v>
      </c>
      <c r="BF22" s="18">
        <v>18.75</v>
      </c>
      <c r="BG22" s="18">
        <v>5.4</v>
      </c>
      <c r="BH22" s="18">
        <v>0.15000000000000002</v>
      </c>
      <c r="BI22" s="18">
        <v>7.4999999999999997E-2</v>
      </c>
      <c r="BJ22" s="18">
        <v>4.5999999999999996</v>
      </c>
      <c r="BK22" s="18">
        <v>1.5</v>
      </c>
      <c r="BL22" s="18">
        <v>0.05</v>
      </c>
      <c r="BM22" s="18">
        <v>7.4999999999999997E-2</v>
      </c>
      <c r="BN22" s="18">
        <v>4.6500000000000004</v>
      </c>
      <c r="BO22" s="18">
        <v>1.5</v>
      </c>
      <c r="BP22" s="18">
        <v>0.05</v>
      </c>
      <c r="BQ22" s="18">
        <v>0</v>
      </c>
      <c r="BR22" s="28" t="s">
        <v>53</v>
      </c>
      <c r="BS22" s="11">
        <f>IF(SUM(AY22,BC22)&gt;0,SUM(AY22,BC22),"")</f>
        <v>7.8000000000000007</v>
      </c>
      <c r="BT22" s="11">
        <f>IF(SUM(AX22:AY22,BA22:BC22,BE22)-AZ22-BD22&gt;0,SUM(AX22:AY22,BA22:BC22,BE22)-AZ22-BD22,"")</f>
        <v>30.775000000000002</v>
      </c>
      <c r="BU22" s="11">
        <f>IF(SUM(BF22:BG22,BI22)-BH22&gt;0,SUM(BF22:BG22,BI22)-BH22,"")</f>
        <v>24.074999999999999</v>
      </c>
      <c r="BV22" s="11">
        <f>IF(SUM(AY22,BC22,BG22)&gt;0,SUM(AY22,BC22,BG22),"")</f>
        <v>13.200000000000001</v>
      </c>
      <c r="BW22" s="11">
        <f>IF(SUM(BT22,BU22)&gt;0,SUM(BT22,BU22),"")</f>
        <v>54.85</v>
      </c>
      <c r="BX22" s="11">
        <f>IF(SUM(BK22,BO22)&gt;0,SUM(BK22,BO22),"")</f>
        <v>3</v>
      </c>
      <c r="BY22" s="11">
        <f>IF(SUM(BJ22:BK22,BM22:BO22,BQ22)-SUM(BL22,BP22)&gt;0,SUM(BJ22:BK22,BM22:BO22,BQ22)-SUM(BL22,BP22),"")</f>
        <v>12.225</v>
      </c>
      <c r="BZ22" s="11">
        <f>IF(SUM(BT22,BU22,BY22)&gt;0,SUM(BT22,BU22,BY22),"")</f>
        <v>67.075000000000003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9.3625000000000007</v>
      </c>
      <c r="TL22" s="26">
        <f>IF($CU22="P",CB22,(CB22+AY22)/2)</f>
        <v>3.1</v>
      </c>
      <c r="TM22" s="26">
        <f>IF($CU22="P",CC22,(CC22+AZ22)/2)</f>
        <v>0</v>
      </c>
      <c r="TN22" s="26">
        <f>IF($CU22="P",CD22,(CD22+BA22)/2)</f>
        <v>0</v>
      </c>
      <c r="TO22" s="26">
        <f>IF($CU22="P",CE22,(CE22+BB22)/2)</f>
        <v>2.125</v>
      </c>
      <c r="TP22" s="26">
        <f>IF($CU22="P",CF22,(CF22+BC22)/2)</f>
        <v>0.8</v>
      </c>
      <c r="TQ22" s="26">
        <f>IF($CU22="P",CG22,(CG22+BD22)/2)</f>
        <v>0</v>
      </c>
      <c r="TR22" s="26">
        <f>IF($CU22="P",CH22,(CH22+BE22)/2)</f>
        <v>0</v>
      </c>
      <c r="TS22" s="26">
        <f>IF($CU22="P",CI22,(CI22+BF22)/2)</f>
        <v>9.375</v>
      </c>
      <c r="TT22" s="26">
        <f>IF($CU22="P",CJ22,(CJ22+BG22)/2)</f>
        <v>2.7</v>
      </c>
      <c r="TU22" s="26">
        <f>IF($CU22="P",CK22,(CK22+BH22)/2)</f>
        <v>7.5000000000000011E-2</v>
      </c>
      <c r="TV22" s="26">
        <f>IF($CU22="P",CL22,(CL22+BI22)/2)</f>
        <v>3.7499999999999999E-2</v>
      </c>
      <c r="TW22" s="26">
        <f>IF($CU22="P",CM22,(CM22+BJ22)/2)</f>
        <v>2.2999999999999998</v>
      </c>
      <c r="TX22" s="26">
        <f>IF($CU22="P",CN22,(CN22+BK22)/2)</f>
        <v>0.75</v>
      </c>
      <c r="TY22" s="26">
        <f>IF($CU22="P",CO22,(CO22+BL22)/2)</f>
        <v>2.5000000000000001E-2</v>
      </c>
      <c r="TZ22" s="26">
        <f>IF($CU22="P",CP22,(CP22+BM22)/2)</f>
        <v>3.7499999999999999E-2</v>
      </c>
      <c r="UA22" s="26">
        <f>IF($CU22="P",CQ22,(CQ22+BN22)/2)</f>
        <v>2.3250000000000002</v>
      </c>
      <c r="UB22" s="26">
        <f>IF($CU22="P",CR22,(CR22+BO22)/2)</f>
        <v>0.75</v>
      </c>
      <c r="UC22" s="26">
        <f>IF($CU22="P",CS22,(CS22+BP22)/2)</f>
        <v>2.5000000000000001E-2</v>
      </c>
      <c r="UD22" s="26">
        <f>IF($CU22="P",CT22,(CT22+BQ22)/2)</f>
        <v>0</v>
      </c>
      <c r="UE22" s="28" t="s">
        <v>53</v>
      </c>
      <c r="UF22" s="11">
        <f>IF(SUM(TL22,TP22)&gt;0,SUM(TL22,TP22),"")</f>
        <v>3.9000000000000004</v>
      </c>
      <c r="UG22" s="11">
        <f>IF(SUM(TK22:TL22,TN22:TP22,TR22)-TM22-TQ22&gt;0,SUM(TK22:TL22,TN22:TP22,TR22)-TM22-TQ22,"")</f>
        <v>15.387500000000001</v>
      </c>
      <c r="UH22" s="11">
        <f>IF(SUM(TS22:TT22,TV22)-TU22&gt;0,SUM(TS22:TT22,TV22)-TU22,"")</f>
        <v>12.0375</v>
      </c>
      <c r="UI22" s="11">
        <f>IF(SUM(TL22,TP22,TT22)&gt;0,SUM(TL22,TP22,TT22),"")</f>
        <v>6.6000000000000005</v>
      </c>
      <c r="UJ22" s="11">
        <f>IF(SUM(UG22,UH22)&gt;0,SUM(UG22,UH22),"")</f>
        <v>27.425000000000001</v>
      </c>
      <c r="UK22" s="11">
        <f>IF(SUM(TX22,UB22)&gt;0,SUM(TX22,UB22),"")</f>
        <v>1.5</v>
      </c>
      <c r="UL22" s="11">
        <f>IF(SUM(TW22:TX22,TZ22:UB22,UD22)-SUM(TY22,UC22)&gt;0,SUM(TW22:TX22,TZ22:UB22,UD22)-SUM(TY22,UC22),"")</f>
        <v>6.1124999999999998</v>
      </c>
      <c r="UM22" s="11">
        <f>IF(SUM(UG22,UH22,UL22)&gt;0,SUM(UG22,UH22,UL22),"")</f>
        <v>33.537500000000001</v>
      </c>
    </row>
    <row r="23" spans="1:559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176</v>
      </c>
      <c r="C23" s="4" t="s">
        <v>5</v>
      </c>
      <c r="D23" s="4">
        <v>2006</v>
      </c>
      <c r="E23" s="9">
        <f>SUM(J23:R23)+SUM(J23:N23)*0.0000001+SUM(J23)*0.0000000000001</f>
        <v>114.75000684000476</v>
      </c>
      <c r="F23" s="3" t="str">
        <f>IF(OR(AND(AP23&gt;=AW$27,AQ23&gt;=AW$31,AP23&lt;&gt;"",AO23=""),AND(AU23&gt;=AW$27,AV23&gt;=AW$31,AU23&lt;&gt;"",AO23=""),AND(BS23&gt;=BZ$27,BT23&gt;=BZ$31,BS23&lt;&gt;"",BR23=""),AND(BX23&gt;=BZ$27,BY23&gt;=BZ$31,BX23&lt;&gt;"",BR23=""),AND(CV23&gt;=DC$27,CW23&gt;=DC$31,CV23&lt;&gt;"",CU23=""),AND(DA23&gt;=DC$27,DB23&gt;=DC$31,DA23&lt;&gt;""),AND(EA23&gt;=EH$27,EB23&gt;=EH$31,EA23&lt;&gt;""),AND(EF23&gt;=EH$27,EG23&gt;=EH$31,EF23&lt;&gt;""),AND(FC23&gt;=FJ$27,FD23&gt;=FJ$31,FC23&lt;&gt;""),AND(FH23&gt;=FJ$27,FI23&gt;=FJ$31,FH23&lt;&gt;""),AND(GE23&gt;=GL$27,GF23&gt;=GL$31,GE23&lt;&gt;""),AND(GJ23&gt;=GL$27,GK23&gt;=GL$31,GJ23&lt;&gt;""),AND(HG23&gt;=HN$27,HH23&gt;=HN$31,HG23&lt;&gt;""),AND(HL23&gt;=HN$27,HM23&gt;=HN$31,HL23&lt;&gt;""),AND(II23&gt;=IP$27,IJ23&gt;=IP$31,II23&lt;&gt;""),AND(IN23&gt;=IP$27,IO23&gt;=IP$31,IN23&lt;&gt;""),AND(JK23&gt;=JR$27,JL23&gt;=JR$31,JK23&lt;&gt;""),AND(JP23&gt;=JR$27,JQ23&gt;=JR$31,JP23&lt;&gt;""),AND(KM23&gt;=KT$27,KN23&gt;=KT$31,KM23&lt;&gt;""),AND(KR23&gt;=KT$27,KS23&gt;=KT$31,KR23&lt;&gt;""),AND(LO23&gt;=LV$27,LP23&gt;=LV$31,LO23&lt;&gt;""),AND(LT23&gt;=LV$27,LU23&gt;=LV$31,LT23&lt;&gt;""),AND(MQ23&gt;=MX$27,MR23&gt;=MX$31,MQ23&lt;&gt;""),AND(MV23&gt;=MX$27,MW23&gt;=MX$31,MV23&lt;&gt;""),AND(NS23&gt;=NZ$27,NT23&gt;=NZ$31,NS23&lt;&gt;""),AND(NX23&gt;=NZ$27,NY23&gt;=NZ$31,NX23&lt;&gt;""),AND(OU23&gt;=PB$27,OV23&gt;=PB$31,OU23&lt;&gt;""),AND(OZ23&gt;=PB$27,PA23&gt;=PB$31,OZ23&lt;&gt;""),AND(PW23&gt;=QD$27,PX23&gt;=QD$31,PW23&lt;&gt;""),AND(QB23&gt;=QD$27,QC23&gt;=QD$31,QB23&lt;&gt;""),AND(QY23&gt;=RF$27,QZ23&gt;=RF$31,QY23&lt;&gt;""),AND(RD23&gt;=RF$27,RE23&gt;=RF$31,RD23&lt;&gt;""),AND(SA23&gt;=SH$27,SB23&gt;=SH$31,SA23&lt;&gt;""),AND(SF23&gt;=SH$27,SG23&gt;=SH$31,SF23&lt;&gt;""),AND(TC23&gt;=TJ$27,TD23&gt;=TJ$31,TC23&lt;&gt;""),AND(TI23&gt;=TJ$27,TJ23&gt;=TJ$31,TI23&lt;&gt;"")),"P","")</f>
        <v/>
      </c>
      <c r="G23" s="3" t="str">
        <f>IF(OR(AND(AQ23&gt;=AW$31,AQ23&lt;&gt;"",AO23=""),AND(AV23&gt;=AW$31,AV23&lt;&gt;"",AO23=""),AND(BT23&gt;=BZ$31,BT23&lt;&gt;"",BR23=""),AND(BY23&gt;=BZ$31,BY23&lt;&gt;"",BR23=""),AND(CW23&gt;=DC$31,CW23&lt;&gt;"",CU23=""),AND(DB23&gt;=DC$31,DB23&lt;&gt;"",CU23=""),AND(EB23&gt;=EH$31,EB23&lt;&gt;""),AND(EG23&gt;=EH$31,EG23&lt;&gt;""),AND(FD23&gt;=FJ$31,FD23&lt;&gt;""),AND(FI23&gt;=FJ$31,FI23&lt;&gt;""),AND(GF23&gt;=GL$31,GF23&lt;&gt;""),AND(GK23&gt;=GL$31,GK23&lt;&gt;""),AND(HH23&gt;=HN$31,HH23&lt;&gt;""),AND(HM23&gt;=HN$31,HM23&lt;&gt;""),AND(IJ23&gt;=IP$31,IJ23&lt;&gt;""),AND(IO23&gt;=IP$31,IO23&lt;&gt;""),AND(JL23&gt;=JR$31,JL23&lt;&gt;""),AND(JQ23&gt;=JR$31,JQ23&lt;&gt;""),AND(KN23&gt;=KT$31,KN23&lt;&gt;""),AND(KS23&gt;=KT$31,KS23&lt;&gt;""),AND(LP23&gt;=LV$31,LP23&lt;&gt;""),AND(LU23&gt;=LV$31,LU23&lt;&gt;""),AND(MR23&gt;=MX$31,MR23&lt;&gt;""),AND(MW23&gt;=MX$31,MW23&lt;&gt;""),AND(NT23&gt;=NZ$31,NT23&lt;&gt;""),AND(NY23&gt;=NZ$31,NY23&lt;&gt;""),AND(OV23&gt;=PB$31,OV23&lt;&gt;""),AND(PA23&gt;=PB$31,PA23&lt;&gt;""),AND(PX23&gt;=QD$31,PX23&lt;&gt;""),AND(QC23&gt;=QD$31,QC23&lt;&gt;""),AND(QZ23&gt;=RF$31,QZ23&lt;&gt;""),AND(RE23&gt;=RF$31,RE23&lt;&gt;""),AND(SB23&gt;=SH$31,SB23&lt;&gt;""),AND(SG23&gt;=SH$31,SG23&lt;&gt;""),AND(TD23&gt;=TJ$31,TD23&lt;&gt;""),AND(TJ23&gt;=TJ$31,TJ23&lt;&gt;"")),"P","")</f>
        <v/>
      </c>
      <c r="H23" s="36" t="str">
        <f>IF(AND(G23="P",F23=""),"No DD",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,AND(RB23&gt;=RF$30,RC23&gt;=RF$34,RB23&lt;&gt;""),AND(SD23&gt;=SH$30,SE23&gt;=SH$34,SD23&lt;&gt;""),AND(TF23&gt;=TJ$30,TG23&gt;=TJ$34,TF23&lt;&gt;"")),"Merit",IF(OR(AND(AS23&gt;=AW$29,AT23&gt;=AW$33,AS23&lt;&gt;"",AO23=""),AND(BV23&gt;=BZ$29,BW23&gt;=BZ$33,BV23&lt;&gt;"",BR23=""),AND(CY23&gt;=DC$29,CZ23&gt;=DC$33,CY23&lt;&gt;"",CU23=""),AND(ED23&gt;=EH$29,EE23&gt;=EH$33,ED23&lt;&gt;""),AND(FF23&gt;=FJ$29,FG23&gt;=FJ$33,FF23&lt;&gt;""),AND(GH23&gt;=GL$29,GI23&gt;=GL$33,GH23&lt;&gt;""),AND(HJ23&gt;=HN$29,HK23&gt;=HN$33,HJ23&lt;&gt;""),AND(IL23&gt;=IP$29,IM23&gt;=IP$33,IL23&lt;&gt;""),AND(JN23&gt;=JR$29,JO23&gt;=JR$33,JN23&lt;&gt;""),AND(KP23&gt;=KT$29,KQ23&gt;=KT$33,KP23&lt;&gt;""),AND(LR23&gt;=LV$29,LS23&gt;=LV$33,LR23&lt;&gt;""),AND(MT23&gt;=MX$29,MU23&gt;=MX$33,MT23&lt;&gt;""),AND(NV23&gt;=NZ$29,NW23&gt;=NZ$33,NV23&lt;&gt;""),AND(OX23&gt;=PB$29,OY23&gt;=PB$33,OX23&lt;&gt;""),AND(PZ23&gt;=QD$29,QA23&gt;=QD$33,PZ23&lt;&gt;""),AND(RB23&gt;=RF$29,RC23&gt;=RF$33,RB23&lt;&gt;""),AND(SD23&gt;=SH$29,SE23&gt;=SH$33,SD23&lt;&gt;""),AND(TF23&gt;=TJ$29,TG23&gt;=TJ$33,TF23&lt;&gt;"")),"Excellence",IF(I23="P","Worlds Team",IF(F23="P","National Team","")))))</f>
        <v/>
      </c>
      <c r="I23" s="3" t="str">
        <f>IF(OR(AND(AS23&gt;=AW$28,AT23&gt;=AW$32,AS23&lt;&gt;"",AO23=""),AND(BV23&gt;=BZ$28,BW23&gt;=BZ$32,BV23&lt;&gt;"",BR23=""),AND(CY23&gt;=DC$28,CZ23&gt;=DC$32,CY23&lt;&gt;"",CU23=""),AND(ED23&gt;=EH$28,EE23&gt;=EH$32,ED23&lt;&gt;""),AND(FF23&gt;=FJ$28,FG23&gt;=FJ$32,FF23&lt;&gt;""),AND(GH23&gt;=GL$28,GI23&gt;=GL$32,GH23&lt;&gt;""),AND(HJ23&gt;=HN$28,HK23&gt;=HN$32,HJ23&lt;&gt;""),AND(IL23&gt;=IP$28,IM23&gt;=IP$32,IL23&lt;&gt;""),AND(JN23&gt;=JR$28,JO23&gt;=JR$32,JN23&lt;&gt;""),AND(KP23&gt;=KT$28,KQ23&gt;=KT$32,KP23&lt;&gt;""),AND(LR23&gt;=LV$28,LS23&gt;=LV$32,LR23&lt;&gt;""),AND(MT23&gt;=MX$28,MU23&gt;=MX$32,MT23&lt;&gt;""),AND(NV23&gt;=NZ$28,NW23&gt;=NZ$32,NV23&lt;&gt;""),AND(OX23&gt;=PB$28,OY23&gt;=PB$32,OX23&lt;&gt;""),AND(PZ23&gt;=QD$28,QA23&gt;=QD$32,PZ23&lt;&gt;""),AND(RB23&gt;=RF$28,RC23&gt;=RF$32,RB23&lt;&gt;""),AND(SD23&gt;=SH$28,SE23&gt;=SH$32,SD23&lt;&gt;""),AND(TF23&gt;=TJ$28,TG23&gt;=TJ$32,TF23&lt;&gt;"")),"P","")</f>
        <v/>
      </c>
      <c r="J23" s="8">
        <f>IF(COUNT(AQ23,BT23,CW23)&gt;0,LARGE((AQ23,BT23,CW23),1),0)</f>
        <v>47.6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0</v>
      </c>
      <c r="M23" s="8" t="str">
        <f>IF(K23=0,"",IF(AND(L23=J23,L23=AQ23,K23=BT23),$U$1,IF(AND(L23=J23,L23=AQ23,L23=CW23),$U$1,IF(AND(L23=J23,L23=CW23,L23=BT23),$AX$1,IF(L23=CW23,$CA$1,IF(L23=BT23,$AX$1,IF(L23=AQ23,$U$1,"")))))))</f>
        <v/>
      </c>
      <c r="N23" s="8">
        <f>IF(COUNT(AR23,BU23,CX23)&gt;0,LARGE((AR23,BU23,CX23),1),0)</f>
        <v>20.8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46.35</v>
      </c>
      <c r="Q23" s="8" t="str">
        <f>IF(P23=0,"",IF(P23=DB23,$CA$1,IF(P23=BY23,$AX$1,IF(P23=AV23,$U$1,""))))</f>
        <v>2024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18.549999999999997</v>
      </c>
      <c r="V23" s="19">
        <v>5.6</v>
      </c>
      <c r="W23" s="19">
        <v>0.4</v>
      </c>
      <c r="X23" s="19">
        <v>0</v>
      </c>
      <c r="Y23" s="19">
        <v>18.350000000000001</v>
      </c>
      <c r="Z23" s="19">
        <v>6</v>
      </c>
      <c r="AA23" s="19">
        <v>0.5</v>
      </c>
      <c r="AB23" s="19">
        <v>0</v>
      </c>
      <c r="AC23" s="19">
        <v>17.45</v>
      </c>
      <c r="AD23" s="19">
        <v>3.6</v>
      </c>
      <c r="AE23" s="19">
        <v>0.4</v>
      </c>
      <c r="AF23" s="19">
        <v>0.15</v>
      </c>
      <c r="AG23" s="19">
        <v>18.149999999999999</v>
      </c>
      <c r="AH23" s="19">
        <v>5.1999999999999993</v>
      </c>
      <c r="AI23" s="19">
        <v>0.1</v>
      </c>
      <c r="AJ23" s="19">
        <v>0</v>
      </c>
      <c r="AK23" s="19">
        <v>18.2</v>
      </c>
      <c r="AL23" s="19">
        <v>5.6</v>
      </c>
      <c r="AM23" s="19">
        <v>0.7</v>
      </c>
      <c r="AN23" s="19">
        <v>0</v>
      </c>
      <c r="AO23" s="27" t="s">
        <v>53</v>
      </c>
      <c r="AP23" s="40">
        <f>IF(SUM(V23,Z23)&gt;0,SUM(V23,Z23),"")</f>
        <v>11.6</v>
      </c>
      <c r="AQ23" s="40">
        <f>IF(SUM(U23:V23,X23:Z23,AB23)-W23-AA23&gt;0,SUM(U23:V23,X23:Z23,AB23)-W23-AA23,"")</f>
        <v>47.6</v>
      </c>
      <c r="AR23" s="40">
        <f>IF(SUM(AC23:AD23,AF23)-AE23&gt;0,SUM(AC23:AD23,AF23)-AE23,"")</f>
        <v>20.8</v>
      </c>
      <c r="AS23" s="40">
        <f>IF(SUM(V23,Z23,AD23)&gt;0,SUM(V23,Z23,AD23),"")</f>
        <v>15.2</v>
      </c>
      <c r="AT23" s="40">
        <f>IF(SUM(AQ23,AR23)&gt;0,SUM(AQ23,AR23),"")</f>
        <v>68.400000000000006</v>
      </c>
      <c r="AU23" s="40">
        <f>IF(SUM(AH23,AL23)&gt;0,SUM(AH23,AL23),"")</f>
        <v>10.799999999999999</v>
      </c>
      <c r="AV23" s="40">
        <f>IF(SUM(AG23:AH23,AJ23:AL23,AN23)-SUM(AI23,AM23)&gt;0,SUM(AG23:AH23,AJ23:AL23,AN23)-SUM(AI23,AM23),"")</f>
        <v>46.35</v>
      </c>
      <c r="AW23" s="40">
        <f>IF(SUM(AQ23,AR23,AV23)&gt;0,SUM(AQ23,AR23,AV23),"")</f>
        <v>114.75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0</v>
      </c>
      <c r="TL23" s="26">
        <f>IF($CU23="P",CB23,(CB23+AY23)/2)</f>
        <v>0</v>
      </c>
      <c r="TM23" s="26">
        <f>IF($CU23="P",CC23,(CC23+AZ23)/2)</f>
        <v>0</v>
      </c>
      <c r="TN23" s="26">
        <f>IF($CU23="P",CD23,(CD23+BA23)/2)</f>
        <v>0</v>
      </c>
      <c r="TO23" s="26">
        <f>IF($CU23="P",CE23,(CE23+BB23)/2)</f>
        <v>0</v>
      </c>
      <c r="TP23" s="26">
        <f>IF($CU23="P",CF23,(CF23+BC23)/2)</f>
        <v>0</v>
      </c>
      <c r="TQ23" s="26">
        <f>IF($CU23="P",CG23,(CG23+BD23)/2)</f>
        <v>0</v>
      </c>
      <c r="TR23" s="26">
        <f>IF($CU23="P",CH23,(CH23+BE23)/2)</f>
        <v>0</v>
      </c>
      <c r="TS23" s="26">
        <f>IF($CU23="P",CI23,(CI23+BF23)/2)</f>
        <v>0</v>
      </c>
      <c r="TT23" s="26">
        <f>IF($CU23="P",CJ23,(CJ23+BG23)/2)</f>
        <v>0</v>
      </c>
      <c r="TU23" s="26">
        <f>IF($CU23="P",CK23,(CK23+BH23)/2)</f>
        <v>0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 t="str">
        <f>IF(SUM(TL23,TP23)&gt;0,SUM(TL23,TP23),"")</f>
        <v/>
      </c>
      <c r="UG23" s="11" t="str">
        <f>IF(SUM(TK23:TL23,TN23:TP23,TR23)-TM23-TQ23&gt;0,SUM(TK23:TL23,TN23:TP23,TR23)-TM23-TQ23,"")</f>
        <v/>
      </c>
      <c r="UH23" s="11" t="str">
        <f>IF(SUM(TS23:TT23,TV23)-TU23&gt;0,SUM(TS23:TT23,TV23)-TU23,"")</f>
        <v/>
      </c>
      <c r="UI23" s="11" t="str">
        <f>IF(SUM(TL23,TP23,TT23)&gt;0,SUM(TL23,TP23,TT23),"")</f>
        <v/>
      </c>
      <c r="UJ23" s="11" t="str">
        <f>IF(SUM(UG23,UH23)&gt;0,SUM(UG23,UH23),"")</f>
        <v/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 t="str">
        <f>IF(SUM(UG23,UH23,UL23)&gt;0,SUM(UG23,UH23,UL23),"")</f>
        <v/>
      </c>
    </row>
    <row r="24" spans="1:559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162</v>
      </c>
      <c r="C24" s="4" t="s">
        <v>6</v>
      </c>
      <c r="D24" s="4">
        <v>2001</v>
      </c>
      <c r="E24" s="9">
        <f>SUM(J24:R24)+SUM(J24:N24)*0.0000001+SUM(J24)*0.0000000000001</f>
        <v>104.00000620000432</v>
      </c>
      <c r="F24" s="3" t="str">
        <f>IF(OR(AND(AP24&gt;=AW$27,AQ24&gt;=AW$31,AP24&lt;&gt;"",AO24=""),AND(AU24&gt;=AW$27,AV24&gt;=AW$31,AU24&lt;&gt;"",AO24=""),AND(BS24&gt;=BZ$27,BT24&gt;=BZ$31,BS24&lt;&gt;"",BR24=""),AND(BX24&gt;=BZ$27,BY24&gt;=BZ$31,BX24&lt;&gt;"",BR24=""),AND(CV24&gt;=DC$27,CW24&gt;=DC$31,CV24&lt;&gt;"",CU24=""),AND(DA24&gt;=DC$27,DB24&gt;=DC$31,DA24&lt;&gt;""),AND(EA24&gt;=EH$27,EB24&gt;=EH$31,EA24&lt;&gt;""),AND(EF24&gt;=EH$27,EG24&gt;=EH$31,EF24&lt;&gt;""),AND(FC24&gt;=FJ$27,FD24&gt;=FJ$31,FC24&lt;&gt;""),AND(FH24&gt;=FJ$27,FI24&gt;=FJ$31,FH24&lt;&gt;""),AND(GE24&gt;=GL$27,GF24&gt;=GL$31,GE24&lt;&gt;""),AND(GJ24&gt;=GL$27,GK24&gt;=GL$31,GJ24&lt;&gt;""),AND(HG24&gt;=HN$27,HH24&gt;=HN$31,HG24&lt;&gt;""),AND(HL24&gt;=HN$27,HM24&gt;=HN$31,HL24&lt;&gt;""),AND(II24&gt;=IP$27,IJ24&gt;=IP$31,II24&lt;&gt;""),AND(IN24&gt;=IP$27,IO24&gt;=IP$31,IN24&lt;&gt;""),AND(JK24&gt;=JR$27,JL24&gt;=JR$31,JK24&lt;&gt;""),AND(JP24&gt;=JR$27,JQ24&gt;=JR$31,JP24&lt;&gt;""),AND(KM24&gt;=KT$27,KN24&gt;=KT$31,KM24&lt;&gt;""),AND(KR24&gt;=KT$27,KS24&gt;=KT$31,KR24&lt;&gt;""),AND(LO24&gt;=LV$27,LP24&gt;=LV$31,LO24&lt;&gt;""),AND(LT24&gt;=LV$27,LU24&gt;=LV$31,LT24&lt;&gt;""),AND(MQ24&gt;=MX$27,MR24&gt;=MX$31,MQ24&lt;&gt;""),AND(MV24&gt;=MX$27,MW24&gt;=MX$31,MV24&lt;&gt;""),AND(NS24&gt;=NZ$27,NT24&gt;=NZ$31,NS24&lt;&gt;""),AND(NX24&gt;=NZ$27,NY24&gt;=NZ$31,NX24&lt;&gt;""),AND(OU24&gt;=PB$27,OV24&gt;=PB$31,OU24&lt;&gt;""),AND(OZ24&gt;=PB$27,PA24&gt;=PB$31,OZ24&lt;&gt;""),AND(PW24&gt;=QD$27,PX24&gt;=QD$31,PW24&lt;&gt;""),AND(QB24&gt;=QD$27,QC24&gt;=QD$31,QB24&lt;&gt;""),AND(QY24&gt;=RF$27,QZ24&gt;=RF$31,QY24&lt;&gt;""),AND(RD24&gt;=RF$27,RE24&gt;=RF$31,RD24&lt;&gt;""),AND(SA24&gt;=SH$27,SB24&gt;=SH$31,SA24&lt;&gt;""),AND(SF24&gt;=SH$27,SG24&gt;=SH$31,SF24&lt;&gt;""),AND(TC24&gt;=TJ$27,TD24&gt;=TJ$31,TC24&lt;&gt;""),AND(TI24&gt;=TJ$27,TJ24&gt;=TJ$31,TI24&lt;&gt;"")),"P","")</f>
        <v/>
      </c>
      <c r="G24" s="3" t="str">
        <f>IF(OR(AND(AQ24&gt;=AW$31,AQ24&lt;&gt;"",AO24=""),AND(AV24&gt;=AW$31,AV24&lt;&gt;"",AO24=""),AND(BT24&gt;=BZ$31,BT24&lt;&gt;"",BR24=""),AND(BY24&gt;=BZ$31,BY24&lt;&gt;"",BR24=""),AND(CW24&gt;=DC$31,CW24&lt;&gt;"",CU24=""),AND(DB24&gt;=DC$31,DB24&lt;&gt;"",CU24=""),AND(EB24&gt;=EH$31,EB24&lt;&gt;""),AND(EG24&gt;=EH$31,EG24&lt;&gt;""),AND(FD24&gt;=FJ$31,FD24&lt;&gt;""),AND(FI24&gt;=FJ$31,FI24&lt;&gt;""),AND(GF24&gt;=GL$31,GF24&lt;&gt;""),AND(GK24&gt;=GL$31,GK24&lt;&gt;""),AND(HH24&gt;=HN$31,HH24&lt;&gt;""),AND(HM24&gt;=HN$31,HM24&lt;&gt;""),AND(IJ24&gt;=IP$31,IJ24&lt;&gt;""),AND(IO24&gt;=IP$31,IO24&lt;&gt;""),AND(JL24&gt;=JR$31,JL24&lt;&gt;""),AND(JQ24&gt;=JR$31,JQ24&lt;&gt;""),AND(KN24&gt;=KT$31,KN24&lt;&gt;""),AND(KS24&gt;=KT$31,KS24&lt;&gt;""),AND(LP24&gt;=LV$31,LP24&lt;&gt;""),AND(LU24&gt;=LV$31,LU24&lt;&gt;""),AND(MR24&gt;=MX$31,MR24&lt;&gt;""),AND(MW24&gt;=MX$31,MW24&lt;&gt;""),AND(NT24&gt;=NZ$31,NT24&lt;&gt;""),AND(NY24&gt;=NZ$31,NY24&lt;&gt;""),AND(OV24&gt;=PB$31,OV24&lt;&gt;""),AND(PA24&gt;=PB$31,PA24&lt;&gt;""),AND(PX24&gt;=QD$31,PX24&lt;&gt;""),AND(QC24&gt;=QD$31,QC24&lt;&gt;""),AND(QZ24&gt;=RF$31,QZ24&lt;&gt;""),AND(RE24&gt;=RF$31,RE24&lt;&gt;""),AND(SB24&gt;=SH$31,SB24&lt;&gt;""),AND(SG24&gt;=SH$31,SG24&lt;&gt;""),AND(TD24&gt;=TJ$31,TD24&lt;&gt;""),AND(TJ24&gt;=TJ$31,TJ24&lt;&gt;"")),"P","")</f>
        <v/>
      </c>
      <c r="H24" s="36" t="str">
        <f>IF(AND(G24="P",F24=""),"No DD",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,AND(RB24&gt;=RF$30,RC24&gt;=RF$34,RB24&lt;&gt;""),AND(SD24&gt;=SH$30,SE24&gt;=SH$34,SD24&lt;&gt;""),AND(TF24&gt;=TJ$30,TG24&gt;=TJ$34,TF24&lt;&gt;"")),"Merit",IF(OR(AND(AS24&gt;=AW$29,AT24&gt;=AW$33,AS24&lt;&gt;"",AO24=""),AND(BV24&gt;=BZ$29,BW24&gt;=BZ$33,BV24&lt;&gt;"",BR24=""),AND(CY24&gt;=DC$29,CZ24&gt;=DC$33,CY24&lt;&gt;"",CU24=""),AND(ED24&gt;=EH$29,EE24&gt;=EH$33,ED24&lt;&gt;""),AND(FF24&gt;=FJ$29,FG24&gt;=FJ$33,FF24&lt;&gt;""),AND(GH24&gt;=GL$29,GI24&gt;=GL$33,GH24&lt;&gt;""),AND(HJ24&gt;=HN$29,HK24&gt;=HN$33,HJ24&lt;&gt;""),AND(IL24&gt;=IP$29,IM24&gt;=IP$33,IL24&lt;&gt;""),AND(JN24&gt;=JR$29,JO24&gt;=JR$33,JN24&lt;&gt;""),AND(KP24&gt;=KT$29,KQ24&gt;=KT$33,KP24&lt;&gt;""),AND(LR24&gt;=LV$29,LS24&gt;=LV$33,LR24&lt;&gt;""),AND(MT24&gt;=MX$29,MU24&gt;=MX$33,MT24&lt;&gt;""),AND(NV24&gt;=NZ$29,NW24&gt;=NZ$33,NV24&lt;&gt;""),AND(OX24&gt;=PB$29,OY24&gt;=PB$33,OX24&lt;&gt;""),AND(PZ24&gt;=QD$29,QA24&gt;=QD$33,PZ24&lt;&gt;""),AND(RB24&gt;=RF$29,RC24&gt;=RF$33,RB24&lt;&gt;""),AND(SD24&gt;=SH$29,SE24&gt;=SH$33,SD24&lt;&gt;""),AND(TF24&gt;=TJ$29,TG24&gt;=TJ$33,TF24&lt;&gt;"")),"Excellence",IF(I24="P","Worlds Team",IF(F24="P","National Team","")))))</f>
        <v/>
      </c>
      <c r="I24" s="3" t="str">
        <f>IF(OR(AND(AS24&gt;=AW$28,AT24&gt;=AW$32,AS24&lt;&gt;"",AO24=""),AND(BV24&gt;=BZ$28,BW24&gt;=BZ$32,BV24&lt;&gt;"",BR24=""),AND(CY24&gt;=DC$28,CZ24&gt;=DC$32,CY24&lt;&gt;"",CU24=""),AND(ED24&gt;=EH$28,EE24&gt;=EH$32,ED24&lt;&gt;""),AND(FF24&gt;=FJ$28,FG24&gt;=FJ$32,FF24&lt;&gt;""),AND(GH24&gt;=GL$28,GI24&gt;=GL$32,GH24&lt;&gt;""),AND(HJ24&gt;=HN$28,HK24&gt;=HN$32,HJ24&lt;&gt;""),AND(IL24&gt;=IP$28,IM24&gt;=IP$32,IL24&lt;&gt;""),AND(JN24&gt;=JR$28,JO24&gt;=JR$32,JN24&lt;&gt;""),AND(KP24&gt;=KT$28,KQ24&gt;=KT$32,KP24&lt;&gt;""),AND(LR24&gt;=LV$28,LS24&gt;=LV$32,LR24&lt;&gt;""),AND(MT24&gt;=MX$28,MU24&gt;=MX$32,MT24&lt;&gt;""),AND(NV24&gt;=NZ$28,NW24&gt;=NZ$32,NV24&lt;&gt;""),AND(OX24&gt;=PB$28,OY24&gt;=PB$32,OX24&lt;&gt;""),AND(PZ24&gt;=QD$28,QA24&gt;=QD$32,PZ24&lt;&gt;""),AND(RB24&gt;=RF$28,RC24&gt;=RF$32,RB24&lt;&gt;""),AND(SD24&gt;=SH$28,SE24&gt;=SH$32,SD24&lt;&gt;""),AND(TF24&gt;=TJ$28,TG24&gt;=TJ$32,TF24&lt;&gt;"")),"P","")</f>
        <v/>
      </c>
      <c r="J24" s="8">
        <f>IF(COUNT(AQ24,BT24,CW24)&gt;0,LARGE((AQ24,BT24,CW24),1),0)</f>
        <v>43.199999999999996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0</v>
      </c>
      <c r="M24" s="8" t="str">
        <f>IF(K24=0,"",IF(AND(L24=J24,L24=AQ24,K24=BT24),$U$1,IF(AND(L24=J24,L24=AQ24,L24=CW24),$U$1,IF(AND(L24=J24,L24=CW24,L24=BT24),$AX$1,IF(L24=CW24,$CA$1,IF(L24=BT24,$AX$1,IF(L24=AQ24,$U$1,"")))))))</f>
        <v/>
      </c>
      <c r="N24" s="8">
        <f>IF(COUNT(AR24,BU24,CX24)&gt;0,LARGE((AR24,BU24,CX24),1),0)</f>
        <v>18.8</v>
      </c>
      <c r="O24" s="8" t="str">
        <f>IF(N24=0,"",IF(N24=CX24,$CA$1,IF(N24=BU24,$AX$1,IF(N24=AR24,$U$1,""))))</f>
        <v>2024 Nationals</v>
      </c>
      <c r="P24" s="8">
        <f>IF(MAX(AV24,BY24,DB24)&gt;0,MAX(AV24,BY24,DB24),0)</f>
        <v>42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19</v>
      </c>
      <c r="AY24" s="18">
        <v>3.5</v>
      </c>
      <c r="AZ24" s="18">
        <v>0.9</v>
      </c>
      <c r="BA24" s="18">
        <v>0</v>
      </c>
      <c r="BB24" s="18">
        <v>18.8</v>
      </c>
      <c r="BC24" s="18">
        <v>3.9</v>
      </c>
      <c r="BD24" s="18">
        <v>1.1000000000000001</v>
      </c>
      <c r="BE24" s="18">
        <v>0</v>
      </c>
      <c r="BF24" s="18">
        <v>17.8</v>
      </c>
      <c r="BG24" s="18">
        <v>3</v>
      </c>
      <c r="BH24" s="18">
        <v>2</v>
      </c>
      <c r="BI24" s="18">
        <v>0</v>
      </c>
      <c r="BJ24" s="18">
        <v>17.5</v>
      </c>
      <c r="BK24" s="18">
        <v>3.5</v>
      </c>
      <c r="BL24" s="18">
        <v>0.9</v>
      </c>
      <c r="BM24" s="18">
        <v>0</v>
      </c>
      <c r="BN24" s="18">
        <v>18.7</v>
      </c>
      <c r="BO24" s="18">
        <v>3.9</v>
      </c>
      <c r="BP24" s="18">
        <v>0.7</v>
      </c>
      <c r="BQ24" s="18">
        <v>0</v>
      </c>
      <c r="BR24" s="28"/>
      <c r="BS24" s="11">
        <f>IF(SUM(AY24,BC24)&gt;0,SUM(AY24,BC24),"")</f>
        <v>7.4</v>
      </c>
      <c r="BT24" s="11">
        <f>IF(SUM(AX24:AY24,BA24:BC24,BE24)-AZ24-BD24&gt;0,SUM(AX24:AY24,BA24:BC24,BE24)-AZ24-BD24,"")</f>
        <v>43.199999999999996</v>
      </c>
      <c r="BU24" s="11">
        <f>IF(SUM(BF24:BG24,BI24)-BH24&gt;0,SUM(BF24:BG24,BI24)-BH24,"")</f>
        <v>18.8</v>
      </c>
      <c r="BV24" s="11">
        <f>IF(SUM(AY24,BC24,BG24)&gt;0,SUM(AY24,BC24,BG24),"")</f>
        <v>10.4</v>
      </c>
      <c r="BW24" s="11">
        <f>IF(SUM(BT24,BU24)&gt;0,SUM(BT24,BU24),"")</f>
        <v>62</v>
      </c>
      <c r="BX24" s="11">
        <f>IF(SUM(BK24,BO24)&gt;0,SUM(BK24,BO24),"")</f>
        <v>7.4</v>
      </c>
      <c r="BY24" s="11">
        <f>IF(SUM(BJ24:BK24,BM24:BO24,BQ24)-SUM(BL24,BP24)&gt;0,SUM(BJ24:BK24,BM24:BO24,BQ24)-SUM(BL24,BP24),"")</f>
        <v>42</v>
      </c>
      <c r="BZ24" s="11">
        <f>IF(SUM(BT24,BU24,BY24)&gt;0,SUM(BT24,BU24,BY24),"")</f>
        <v>104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1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9.5</v>
      </c>
      <c r="TL24" s="26">
        <f>IF($CU24="P",CB24,(CB24+AY24)/2)</f>
        <v>1.75</v>
      </c>
      <c r="TM24" s="26">
        <f>IF($CU24="P",CC24,(CC24+AZ24)/2)</f>
        <v>0.45</v>
      </c>
      <c r="TN24" s="26">
        <f>IF($CU24="P",CD24,(CD24+BA24)/2)</f>
        <v>0</v>
      </c>
      <c r="TO24" s="26">
        <f>IF($CU24="P",CE24,(CE24+BB24)/2)</f>
        <v>9.4</v>
      </c>
      <c r="TP24" s="26">
        <f>IF($CU24="P",CF24,(CF24+BC24)/2)</f>
        <v>1.95</v>
      </c>
      <c r="TQ24" s="26">
        <f>IF($CU24="P",CG24,(CG24+BD24)/2)</f>
        <v>0.55000000000000004</v>
      </c>
      <c r="TR24" s="26">
        <f>IF($CU24="P",CH24,(CH24+BE24)/2)</f>
        <v>0</v>
      </c>
      <c r="TS24" s="26">
        <f>IF($CU24="P",CI24,(CI24+BF24)/2)</f>
        <v>8.9</v>
      </c>
      <c r="TT24" s="26">
        <f>IF($CU24="P",CJ24,(CJ24+BG24)/2)</f>
        <v>1.5</v>
      </c>
      <c r="TU24" s="26">
        <f>IF($CU24="P",CK24,(CK24+BH24)/2)</f>
        <v>1</v>
      </c>
      <c r="TV24" s="26">
        <f>IF($CU24="P",CL24,(CL24+BI24)/2)</f>
        <v>0</v>
      </c>
      <c r="TW24" s="26">
        <f>IF($CU24="P",CM24,(CM24+BJ24)/2)</f>
        <v>8.75</v>
      </c>
      <c r="TX24" s="26">
        <f>IF($CU24="P",CN24,(CN24+BK24)/2)</f>
        <v>1.75</v>
      </c>
      <c r="TY24" s="26">
        <f>IF($CU24="P",CO24,(CO24+BL24)/2)</f>
        <v>0.45</v>
      </c>
      <c r="TZ24" s="26">
        <f>IF($CU24="P",CP24,(CP24+BM24)/2)</f>
        <v>0</v>
      </c>
      <c r="UA24" s="26">
        <f>IF($CU24="P",CQ24,(CQ24+BN24)/2)</f>
        <v>9.35</v>
      </c>
      <c r="UB24" s="26">
        <f>IF($CU24="P",CR24,(CR24+BO24)/2)</f>
        <v>1.95</v>
      </c>
      <c r="UC24" s="26">
        <f>IF($CU24="P",CS24,(CS24+BP24)/2)</f>
        <v>0.35</v>
      </c>
      <c r="UD24" s="26">
        <f>IF($CU24="P",CT24,(CT24+BQ24)/2)</f>
        <v>0</v>
      </c>
      <c r="UE24" s="28" t="s">
        <v>53</v>
      </c>
      <c r="UF24" s="11">
        <f>IF(SUM(TL24,TP24)&gt;0,SUM(TL24,TP24),"")</f>
        <v>3.7</v>
      </c>
      <c r="UG24" s="11">
        <f>IF(SUM(TK24:TL24,TN24:TP24,TR24)-TM24-TQ24&gt;0,SUM(TK24:TL24,TN24:TP24,TR24)-TM24-TQ24,"")</f>
        <v>21.599999999999998</v>
      </c>
      <c r="UH24" s="11">
        <f>IF(SUM(TS24:TT24,TV24)-TU24&gt;0,SUM(TS24:TT24,TV24)-TU24,"")</f>
        <v>9.4</v>
      </c>
      <c r="UI24" s="11">
        <f>IF(SUM(TL24,TP24,TT24)&gt;0,SUM(TL24,TP24,TT24),"")</f>
        <v>5.2</v>
      </c>
      <c r="UJ24" s="11">
        <f>IF(SUM(UG24,UH24)&gt;0,SUM(UG24,UH24),"")</f>
        <v>31</v>
      </c>
      <c r="UK24" s="11">
        <f>IF(SUM(TX24,UB24)&gt;0,SUM(TX24,UB24),"")</f>
        <v>3.7</v>
      </c>
      <c r="UL24" s="11">
        <f>IF(SUM(TW24:TX24,TZ24:UB24,UD24)-SUM(TY24,UC24)&gt;0,SUM(TW24:TX24,TZ24:UB24,UD24)-SUM(TY24,UC24),"")</f>
        <v>21</v>
      </c>
      <c r="UM24" s="11">
        <f>IF(SUM(UG24,UH24,UL24)&gt;0,SUM(UG24,UH24,UL24),"")</f>
        <v>52</v>
      </c>
    </row>
    <row r="25" spans="1:559" ht="17" x14ac:dyDescent="0.2">
      <c r="R25" s="10"/>
      <c r="S25" s="10"/>
      <c r="T25" s="10"/>
      <c r="QY25" s="36"/>
      <c r="RG25"/>
      <c r="SA25" s="36"/>
      <c r="SB25" s="36"/>
      <c r="SC25" s="36"/>
      <c r="SD25" s="36"/>
      <c r="SE25" s="36"/>
      <c r="SF25" s="36"/>
      <c r="SG25" s="36"/>
      <c r="SH25" s="36"/>
      <c r="TC25" s="36"/>
      <c r="TD25" s="36"/>
      <c r="TE25" s="36"/>
      <c r="TF25" s="36"/>
      <c r="TG25" s="36"/>
      <c r="TH25" s="36"/>
      <c r="TI25" s="36"/>
      <c r="TJ25" s="36"/>
    </row>
    <row r="26" spans="1:559" ht="17" x14ac:dyDescent="0.2">
      <c r="R26" s="10"/>
      <c r="S26" s="10"/>
      <c r="T26" s="10"/>
      <c r="QY26" s="36"/>
      <c r="RG26"/>
      <c r="SA26" s="36"/>
      <c r="SB26" s="36"/>
      <c r="SC26" s="36"/>
      <c r="SD26" s="36"/>
      <c r="SE26" s="36"/>
      <c r="SF26" s="36"/>
      <c r="SG26" s="36"/>
      <c r="SH26" s="36"/>
      <c r="TC26" s="36"/>
      <c r="TD26" s="36"/>
      <c r="TE26" s="36"/>
      <c r="TF26" s="36"/>
      <c r="TG26" s="36"/>
      <c r="TH26" s="36"/>
      <c r="TI26" s="36"/>
      <c r="TJ26" s="36"/>
    </row>
    <row r="27" spans="1:559" ht="17" x14ac:dyDescent="0.2">
      <c r="B27" s="23" t="s">
        <v>51</v>
      </c>
      <c r="R27" s="10"/>
      <c r="S27" s="10"/>
      <c r="T27" s="10"/>
      <c r="AP27" s="4"/>
      <c r="AW27" s="42">
        <v>10.8</v>
      </c>
      <c r="BS27" s="4"/>
      <c r="BZ27" s="42">
        <v>10.8</v>
      </c>
      <c r="CV27" s="4"/>
      <c r="DC27" s="42">
        <v>10.8</v>
      </c>
      <c r="EA27" s="4"/>
      <c r="EH27" s="42">
        <v>10.8</v>
      </c>
      <c r="FC27" s="4"/>
      <c r="FJ27" s="42">
        <v>10.8</v>
      </c>
      <c r="GE27" s="4"/>
      <c r="GL27" s="42">
        <v>10.8</v>
      </c>
      <c r="HG27" s="4"/>
      <c r="HN27" s="42">
        <v>10.8</v>
      </c>
      <c r="II27" s="4"/>
      <c r="IP27" s="42">
        <v>10.8</v>
      </c>
      <c r="JK27" s="4"/>
      <c r="JR27" s="42">
        <v>10.8</v>
      </c>
      <c r="KM27" s="4"/>
      <c r="KT27" s="42">
        <v>10.8</v>
      </c>
      <c r="LO27" s="4"/>
      <c r="LV27" s="42">
        <v>10.8</v>
      </c>
      <c r="MQ27" s="4"/>
      <c r="MX27" s="42">
        <v>10.8</v>
      </c>
      <c r="NS27" s="4"/>
      <c r="NZ27" s="42">
        <v>10.8</v>
      </c>
      <c r="OU27" s="4"/>
      <c r="PB27" s="42">
        <v>10.8</v>
      </c>
      <c r="PW27" s="4"/>
      <c r="QD27" s="42">
        <v>10.8</v>
      </c>
      <c r="QY27" s="4"/>
      <c r="RF27" s="42">
        <v>10.8</v>
      </c>
      <c r="RG27"/>
      <c r="SA27" s="4"/>
      <c r="SB27" s="36"/>
      <c r="SC27" s="36"/>
      <c r="SD27" s="36"/>
      <c r="SE27" s="36"/>
      <c r="SF27" s="36"/>
      <c r="SG27" s="36"/>
      <c r="SH27" s="42">
        <v>10.8</v>
      </c>
      <c r="TC27" s="4"/>
      <c r="TD27" s="36"/>
      <c r="TE27" s="36"/>
      <c r="TF27" s="36"/>
      <c r="TG27" s="36"/>
      <c r="TH27" s="36"/>
      <c r="TI27" s="36"/>
      <c r="TJ27" s="42">
        <v>10.8</v>
      </c>
    </row>
    <row r="28" spans="1:559" ht="17" x14ac:dyDescent="0.2">
      <c r="B28" s="30" t="s">
        <v>50</v>
      </c>
      <c r="R28" s="10"/>
      <c r="S28" s="10"/>
      <c r="T28" s="10"/>
      <c r="AP28" s="4"/>
      <c r="AW28" s="52">
        <v>16</v>
      </c>
      <c r="BS28" s="4"/>
      <c r="BZ28" s="52">
        <v>16</v>
      </c>
      <c r="CV28" s="4"/>
      <c r="DC28" s="52">
        <v>16</v>
      </c>
      <c r="EA28" s="4"/>
      <c r="EH28" s="52">
        <v>16</v>
      </c>
      <c r="FC28" s="4"/>
      <c r="FJ28" s="52">
        <v>16</v>
      </c>
      <c r="GE28" s="4"/>
      <c r="GL28" s="52">
        <v>16</v>
      </c>
      <c r="HG28" s="4"/>
      <c r="HN28" s="52">
        <v>16</v>
      </c>
      <c r="II28" s="4"/>
      <c r="IP28" s="52">
        <v>16</v>
      </c>
      <c r="JK28" s="4"/>
      <c r="JR28" s="52">
        <v>16</v>
      </c>
      <c r="KM28" s="4"/>
      <c r="KT28" s="52">
        <v>16</v>
      </c>
      <c r="LO28" s="4"/>
      <c r="LV28" s="52">
        <v>16</v>
      </c>
      <c r="MQ28" s="4"/>
      <c r="MX28" s="52">
        <v>16</v>
      </c>
      <c r="NS28" s="4"/>
      <c r="NZ28" s="52">
        <v>16</v>
      </c>
      <c r="OU28" s="4"/>
      <c r="PB28" s="52">
        <v>16</v>
      </c>
      <c r="PW28" s="4"/>
      <c r="QD28" s="52">
        <v>16</v>
      </c>
      <c r="QY28" s="4"/>
      <c r="RF28" s="52">
        <v>16</v>
      </c>
      <c r="RG28"/>
      <c r="SA28" s="4"/>
      <c r="SB28" s="36"/>
      <c r="SC28" s="36"/>
      <c r="SD28" s="36"/>
      <c r="SE28" s="36"/>
      <c r="SF28" s="36"/>
      <c r="SG28" s="36"/>
      <c r="SH28" s="52">
        <v>16</v>
      </c>
      <c r="TC28" s="4"/>
      <c r="TD28" s="36"/>
      <c r="TE28" s="36"/>
      <c r="TF28" s="36"/>
      <c r="TG28" s="36"/>
      <c r="TH28" s="36"/>
      <c r="TI28" s="36"/>
      <c r="TJ28" s="52">
        <v>16</v>
      </c>
    </row>
    <row r="29" spans="1:559" ht="17" x14ac:dyDescent="0.2">
      <c r="A29" s="5"/>
      <c r="B29" s="31" t="s">
        <v>63</v>
      </c>
      <c r="C29" s="20"/>
      <c r="R29" s="10"/>
      <c r="S29" s="10"/>
      <c r="T29" s="10"/>
      <c r="AP29" s="4"/>
      <c r="AW29" s="44">
        <v>16.8</v>
      </c>
      <c r="BS29" s="4"/>
      <c r="BZ29" s="44">
        <v>16.8</v>
      </c>
      <c r="CV29" s="4"/>
      <c r="DC29" s="44">
        <v>16.8</v>
      </c>
      <c r="EA29" s="4"/>
      <c r="EH29" s="44">
        <v>16.8</v>
      </c>
      <c r="FC29" s="4"/>
      <c r="FJ29" s="44">
        <v>16.8</v>
      </c>
      <c r="GE29" s="4"/>
      <c r="GL29" s="44">
        <v>16.8</v>
      </c>
      <c r="HG29" s="4"/>
      <c r="HN29" s="44">
        <v>16.8</v>
      </c>
      <c r="II29" s="4"/>
      <c r="IP29" s="44">
        <v>16.8</v>
      </c>
      <c r="JK29" s="4"/>
      <c r="JR29" s="44">
        <v>16.8</v>
      </c>
      <c r="KM29" s="4"/>
      <c r="KT29" s="44">
        <v>16.8</v>
      </c>
      <c r="LO29" s="4"/>
      <c r="LV29" s="44">
        <v>16.8</v>
      </c>
      <c r="MQ29" s="4"/>
      <c r="MX29" s="44">
        <v>16.8</v>
      </c>
      <c r="NS29" s="4"/>
      <c r="NZ29" s="44">
        <v>16.8</v>
      </c>
      <c r="OU29" s="4"/>
      <c r="PB29" s="44">
        <v>16.8</v>
      </c>
      <c r="PW29" s="4"/>
      <c r="QD29" s="44">
        <v>16.8</v>
      </c>
      <c r="QY29" s="4"/>
      <c r="RF29" s="44">
        <v>16.8</v>
      </c>
      <c r="RG29"/>
      <c r="SA29" s="4"/>
      <c r="SB29" s="36"/>
      <c r="SC29" s="36"/>
      <c r="SD29" s="36"/>
      <c r="SE29" s="36"/>
      <c r="SF29" s="36"/>
      <c r="SG29" s="36"/>
      <c r="SH29" s="44">
        <v>16.8</v>
      </c>
      <c r="TC29" s="4"/>
      <c r="TD29" s="36"/>
      <c r="TE29" s="36"/>
      <c r="TF29" s="36"/>
      <c r="TG29" s="36"/>
      <c r="TH29" s="36"/>
      <c r="TI29" s="36"/>
      <c r="TJ29" s="44">
        <v>16.8</v>
      </c>
    </row>
    <row r="30" spans="1:559" ht="17" x14ac:dyDescent="0.2">
      <c r="A30" s="5"/>
      <c r="B30" s="35" t="s">
        <v>76</v>
      </c>
      <c r="C30" s="20"/>
      <c r="R30" s="10"/>
      <c r="S30" s="10"/>
      <c r="T30" s="10"/>
      <c r="AP30" s="4"/>
      <c r="AW30" s="45">
        <v>17.600000000000001</v>
      </c>
      <c r="BS30" s="4"/>
      <c r="BZ30" s="45">
        <v>17.600000000000001</v>
      </c>
      <c r="CV30" s="4"/>
      <c r="DC30" s="45">
        <v>17.600000000000001</v>
      </c>
      <c r="EA30" s="4"/>
      <c r="EH30" s="45">
        <v>17.600000000000001</v>
      </c>
      <c r="FC30" s="4"/>
      <c r="FJ30" s="45">
        <v>17.600000000000001</v>
      </c>
      <c r="GE30" s="4"/>
      <c r="GL30" s="45">
        <v>17.600000000000001</v>
      </c>
      <c r="HG30" s="4"/>
      <c r="HN30" s="45">
        <v>17.600000000000001</v>
      </c>
      <c r="II30" s="4"/>
      <c r="IP30" s="45">
        <v>17.600000000000001</v>
      </c>
      <c r="JK30" s="4"/>
      <c r="JR30" s="45">
        <v>17.600000000000001</v>
      </c>
      <c r="KM30" s="4"/>
      <c r="KT30" s="45">
        <v>17.600000000000001</v>
      </c>
      <c r="LO30" s="4"/>
      <c r="LV30" s="45">
        <v>17.600000000000001</v>
      </c>
      <c r="MQ30" s="4"/>
      <c r="MX30" s="45">
        <v>17.600000000000001</v>
      </c>
      <c r="NS30" s="4"/>
      <c r="NZ30" s="45">
        <v>17.600000000000001</v>
      </c>
      <c r="OU30" s="4"/>
      <c r="PB30" s="45">
        <v>17.600000000000001</v>
      </c>
      <c r="PW30" s="4"/>
      <c r="QD30" s="45">
        <v>17.600000000000001</v>
      </c>
      <c r="QY30" s="4"/>
      <c r="RF30" s="45">
        <v>17.600000000000001</v>
      </c>
      <c r="RG30"/>
      <c r="SA30" s="4"/>
      <c r="SB30" s="36"/>
      <c r="SC30" s="36"/>
      <c r="SD30" s="36"/>
      <c r="SE30" s="36"/>
      <c r="SF30" s="36"/>
      <c r="SG30" s="36"/>
      <c r="SH30" s="45">
        <v>17.600000000000001</v>
      </c>
      <c r="TC30" s="4"/>
      <c r="TD30" s="36"/>
      <c r="TE30" s="36"/>
      <c r="TF30" s="36"/>
      <c r="TG30" s="36"/>
      <c r="TH30" s="36"/>
      <c r="TI30" s="36"/>
      <c r="TJ30" s="45">
        <v>17.600000000000001</v>
      </c>
    </row>
    <row r="31" spans="1:559" ht="17" x14ac:dyDescent="0.2">
      <c r="A31" s="5"/>
      <c r="B31" s="34" t="s">
        <v>48</v>
      </c>
      <c r="C31" s="20"/>
      <c r="R31" s="10"/>
      <c r="S31" s="10"/>
      <c r="T31" s="10"/>
      <c r="AP31" s="4"/>
      <c r="AW31" s="46">
        <v>48</v>
      </c>
      <c r="BS31" s="4"/>
      <c r="BZ31" s="46">
        <v>48</v>
      </c>
      <c r="CV31" s="4"/>
      <c r="DC31" s="46">
        <v>48</v>
      </c>
      <c r="EA31" s="4"/>
      <c r="EH31" s="46">
        <v>48</v>
      </c>
      <c r="FC31" s="4"/>
      <c r="FJ31" s="46">
        <v>48</v>
      </c>
      <c r="GE31" s="4"/>
      <c r="GL31" s="46">
        <v>48</v>
      </c>
      <c r="HG31" s="4"/>
      <c r="HN31" s="46">
        <v>48</v>
      </c>
      <c r="II31" s="4"/>
      <c r="IP31" s="46">
        <v>48</v>
      </c>
      <c r="JK31" s="4"/>
      <c r="JR31" s="46">
        <v>48</v>
      </c>
      <c r="KM31" s="4"/>
      <c r="KT31" s="46">
        <v>48</v>
      </c>
      <c r="LO31" s="4"/>
      <c r="LV31" s="46">
        <v>48</v>
      </c>
      <c r="MQ31" s="4"/>
      <c r="MX31" s="46">
        <v>48</v>
      </c>
      <c r="NS31" s="4"/>
      <c r="NZ31" s="46">
        <v>48</v>
      </c>
      <c r="OU31" s="4"/>
      <c r="PB31" s="46">
        <v>48</v>
      </c>
      <c r="PW31" s="4"/>
      <c r="QD31" s="46">
        <v>48</v>
      </c>
      <c r="QY31" s="4"/>
      <c r="RF31" s="46">
        <v>48</v>
      </c>
      <c r="RG31"/>
      <c r="SA31" s="4"/>
      <c r="SB31" s="36"/>
      <c r="SC31" s="36"/>
      <c r="SD31" s="36"/>
      <c r="SE31" s="36"/>
      <c r="SF31" s="36"/>
      <c r="SG31" s="36"/>
      <c r="SH31" s="46">
        <v>48</v>
      </c>
      <c r="TC31" s="4"/>
      <c r="TD31" s="36"/>
      <c r="TE31" s="36"/>
      <c r="TF31" s="36"/>
      <c r="TG31" s="36"/>
      <c r="TH31" s="36"/>
      <c r="TI31" s="36"/>
      <c r="TJ31" s="46">
        <v>48</v>
      </c>
    </row>
    <row r="32" spans="1:559" ht="17" x14ac:dyDescent="0.2">
      <c r="A32" s="5"/>
      <c r="B32" s="24" t="s">
        <v>49</v>
      </c>
      <c r="C32" s="20"/>
      <c r="R32" s="10"/>
      <c r="S32" s="10"/>
      <c r="T32" s="10"/>
      <c r="AP32" s="4"/>
      <c r="AW32" s="47">
        <v>72</v>
      </c>
      <c r="BS32" s="4"/>
      <c r="BZ32" s="47">
        <v>72</v>
      </c>
      <c r="CV32" s="4"/>
      <c r="DC32" s="47">
        <v>72</v>
      </c>
      <c r="EA32" s="4"/>
      <c r="EH32" s="47">
        <v>72</v>
      </c>
      <c r="FC32" s="4"/>
      <c r="FJ32" s="47">
        <v>72</v>
      </c>
      <c r="GE32" s="4"/>
      <c r="GL32" s="47">
        <v>72</v>
      </c>
      <c r="HG32" s="4"/>
      <c r="HN32" s="47">
        <v>72</v>
      </c>
      <c r="II32" s="4"/>
      <c r="IP32" s="47">
        <v>72</v>
      </c>
      <c r="JK32" s="4"/>
      <c r="JR32" s="47">
        <v>72</v>
      </c>
      <c r="KM32" s="4"/>
      <c r="KT32" s="47">
        <v>72</v>
      </c>
      <c r="LO32" s="4"/>
      <c r="LV32" s="47">
        <v>72</v>
      </c>
      <c r="MQ32" s="4"/>
      <c r="MX32" s="47">
        <v>72</v>
      </c>
      <c r="NS32" s="4"/>
      <c r="NZ32" s="47">
        <v>72</v>
      </c>
      <c r="OU32" s="4"/>
      <c r="PB32" s="47">
        <v>72</v>
      </c>
      <c r="PW32" s="4"/>
      <c r="QD32" s="47">
        <v>72</v>
      </c>
      <c r="QY32" s="4"/>
      <c r="RF32" s="47">
        <v>72</v>
      </c>
      <c r="RG32"/>
      <c r="SA32" s="4"/>
      <c r="SB32" s="36"/>
      <c r="SC32" s="36"/>
      <c r="SD32" s="36"/>
      <c r="SE32" s="36"/>
      <c r="SF32" s="36"/>
      <c r="SG32" s="36"/>
      <c r="SH32" s="47">
        <v>72</v>
      </c>
      <c r="TC32" s="4"/>
      <c r="TD32" s="36"/>
      <c r="TE32" s="36"/>
      <c r="TF32" s="36"/>
      <c r="TG32" s="36"/>
      <c r="TH32" s="36"/>
      <c r="TI32" s="36"/>
      <c r="TJ32" s="47">
        <v>72</v>
      </c>
    </row>
    <row r="33" spans="1:530" ht="17" x14ac:dyDescent="0.2">
      <c r="A33" s="5"/>
      <c r="B33" s="33" t="s">
        <v>62</v>
      </c>
      <c r="C33" s="20"/>
      <c r="R33" s="10"/>
      <c r="S33" s="10"/>
      <c r="T33" s="10"/>
      <c r="AP33" s="4"/>
      <c r="AW33" s="48">
        <v>73.400000000000006</v>
      </c>
      <c r="BS33" s="4"/>
      <c r="BZ33" s="48">
        <v>73.400000000000006</v>
      </c>
      <c r="CV33" s="4"/>
      <c r="DC33" s="48">
        <v>73.400000000000006</v>
      </c>
      <c r="EA33" s="4"/>
      <c r="EH33" s="48">
        <v>73.400000000000006</v>
      </c>
      <c r="FC33" s="4"/>
      <c r="FJ33" s="48">
        <v>73.400000000000006</v>
      </c>
      <c r="GE33" s="4"/>
      <c r="GL33" s="48">
        <v>73.400000000000006</v>
      </c>
      <c r="HG33" s="4"/>
      <c r="HN33" s="48">
        <v>73.400000000000006</v>
      </c>
      <c r="II33" s="4"/>
      <c r="IP33" s="48">
        <v>73.400000000000006</v>
      </c>
      <c r="JK33" s="4"/>
      <c r="JR33" s="48">
        <v>73.400000000000006</v>
      </c>
      <c r="KM33" s="4"/>
      <c r="KT33" s="48">
        <v>73.400000000000006</v>
      </c>
      <c r="LO33" s="4"/>
      <c r="LV33" s="48">
        <v>73.400000000000006</v>
      </c>
      <c r="MQ33" s="4"/>
      <c r="MX33" s="48">
        <v>73.400000000000006</v>
      </c>
      <c r="NS33" s="4"/>
      <c r="NZ33" s="48">
        <v>73.400000000000006</v>
      </c>
      <c r="OU33" s="4"/>
      <c r="PB33" s="48">
        <v>73.400000000000006</v>
      </c>
      <c r="PW33" s="4"/>
      <c r="QD33" s="48">
        <v>73.400000000000006</v>
      </c>
      <c r="QY33" s="4"/>
      <c r="RF33" s="48">
        <v>73.400000000000006</v>
      </c>
      <c r="RG33"/>
      <c r="SA33" s="4"/>
      <c r="SB33" s="36"/>
      <c r="SC33" s="36"/>
      <c r="SD33" s="36"/>
      <c r="SE33" s="36"/>
      <c r="SF33" s="36"/>
      <c r="SG33" s="36"/>
      <c r="SH33" s="48">
        <v>73.400000000000006</v>
      </c>
      <c r="TC33" s="4"/>
      <c r="TD33" s="36"/>
      <c r="TE33" s="36"/>
      <c r="TF33" s="36"/>
      <c r="TG33" s="36"/>
      <c r="TH33" s="36"/>
      <c r="TI33" s="36"/>
      <c r="TJ33" s="48">
        <v>73.400000000000006</v>
      </c>
    </row>
    <row r="34" spans="1:530" ht="17" x14ac:dyDescent="0.2">
      <c r="A34" s="5"/>
      <c r="B34" s="25" t="s">
        <v>32</v>
      </c>
      <c r="C34" s="20"/>
      <c r="R34" s="10"/>
      <c r="S34" s="10"/>
      <c r="T34" s="10"/>
      <c r="AP34" s="4"/>
      <c r="AW34" s="49">
        <v>74.8</v>
      </c>
      <c r="BS34" s="4"/>
      <c r="BZ34" s="49">
        <v>74.8</v>
      </c>
      <c r="CV34" s="4"/>
      <c r="DC34" s="49">
        <v>74.8</v>
      </c>
      <c r="EA34" s="4"/>
      <c r="EH34" s="49">
        <v>74.8</v>
      </c>
      <c r="FC34" s="4"/>
      <c r="FJ34" s="49">
        <v>74.8</v>
      </c>
      <c r="GE34" s="4"/>
      <c r="GL34" s="49">
        <v>74.8</v>
      </c>
      <c r="HG34" s="4"/>
      <c r="HN34" s="49">
        <v>74.8</v>
      </c>
      <c r="II34" s="4"/>
      <c r="IP34" s="49">
        <v>74.8</v>
      </c>
      <c r="JK34" s="4"/>
      <c r="JR34" s="49">
        <v>74.8</v>
      </c>
      <c r="KM34" s="4"/>
      <c r="KT34" s="49">
        <v>74.8</v>
      </c>
      <c r="LO34" s="4"/>
      <c r="LV34" s="49">
        <v>74.8</v>
      </c>
      <c r="MQ34" s="4"/>
      <c r="MX34" s="49">
        <v>74.8</v>
      </c>
      <c r="NS34" s="4"/>
      <c r="NZ34" s="49">
        <v>74.8</v>
      </c>
      <c r="OU34" s="4"/>
      <c r="PB34" s="49">
        <v>74.8</v>
      </c>
      <c r="PW34" s="4"/>
      <c r="QD34" s="49">
        <v>74.8</v>
      </c>
      <c r="QY34" s="4"/>
      <c r="RF34" s="49">
        <v>74.8</v>
      </c>
      <c r="RG34"/>
      <c r="SA34" s="4"/>
      <c r="SB34" s="36"/>
      <c r="SC34" s="36"/>
      <c r="SD34" s="36"/>
      <c r="SE34" s="36"/>
      <c r="SF34" s="36"/>
      <c r="SG34" s="36"/>
      <c r="SH34" s="49">
        <v>74.8</v>
      </c>
      <c r="TC34" s="4"/>
      <c r="TD34" s="36"/>
      <c r="TE34" s="36"/>
      <c r="TF34" s="36"/>
      <c r="TG34" s="36"/>
      <c r="TH34" s="36"/>
      <c r="TI34" s="36"/>
      <c r="TJ34" s="49">
        <v>74.8</v>
      </c>
    </row>
    <row r="35" spans="1:530" x14ac:dyDescent="0.2">
      <c r="B35" s="29" t="s">
        <v>54</v>
      </c>
      <c r="C35" s="2"/>
    </row>
    <row r="36" spans="1:530" x14ac:dyDescent="0.2">
      <c r="A36" s="5"/>
      <c r="B36" s="5"/>
      <c r="C36" s="20"/>
      <c r="QF36" s="2"/>
      <c r="QG36" s="2"/>
      <c r="QH36" s="2"/>
      <c r="QI36" s="2"/>
      <c r="QJ36" s="2"/>
      <c r="QK36" s="2"/>
      <c r="QL36" s="2"/>
      <c r="QM36" s="2"/>
      <c r="QN36" s="2"/>
    </row>
    <row r="37" spans="1:530" x14ac:dyDescent="0.2">
      <c r="A37" s="5"/>
      <c r="B37" s="5"/>
      <c r="C37" s="20"/>
    </row>
    <row r="38" spans="1:530" x14ac:dyDescent="0.2">
      <c r="A38" s="5"/>
      <c r="B38" s="5"/>
      <c r="C38" s="20"/>
    </row>
    <row r="39" spans="1:530" x14ac:dyDescent="0.2">
      <c r="A39" s="5"/>
      <c r="B39" s="5"/>
      <c r="C39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4">
      <sortCondition descending="1" ref="F1:F25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4">
    <cfRule type="expression" dxfId="77" priority="39" stopIfTrue="1">
      <formula>IF($AO4&lt;&gt;"",1,0)</formula>
    </cfRule>
  </conditionalFormatting>
  <conditionalFormatting sqref="AX4:BZ24">
    <cfRule type="expression" dxfId="76" priority="44" stopIfTrue="1">
      <formula>IF($BR4&lt;&gt;"",1,0)</formula>
    </cfRule>
  </conditionalFormatting>
  <conditionalFormatting sqref="M1:M3 O1:O3 K1:K1048576 Q1:Q1048576 M4:O1048576">
    <cfRule type="expression" dxfId="75" priority="51">
      <formula>IF(K1=$CA$1,1,0)</formula>
    </cfRule>
    <cfRule type="expression" dxfId="74" priority="52">
      <formula>IF(K1=$AX$1,1,0)</formula>
    </cfRule>
    <cfRule type="expression" dxfId="73" priority="53">
      <formula>IF(K1=$U$1,1,0)</formula>
    </cfRule>
  </conditionalFormatting>
  <conditionalFormatting sqref="CA4:DC24">
    <cfRule type="expression" dxfId="72" priority="45" stopIfTrue="1">
      <formula>IF($CU4&lt;&gt;"",1,0)</formula>
    </cfRule>
  </conditionalFormatting>
  <conditionalFormatting sqref="A4:A1048576">
    <cfRule type="expression" dxfId="71" priority="34">
      <formula>AND(G4="P",F4="")</formula>
    </cfRule>
    <cfRule type="expression" dxfId="70" priority="54">
      <formula>IF(A4&gt;8,1,0)</formula>
    </cfRule>
  </conditionalFormatting>
  <conditionalFormatting sqref="H1:H1048576">
    <cfRule type="containsText" dxfId="69" priority="46" operator="containsText" text="No DD">
      <formula>NOT(ISERROR(SEARCH("No DD",H1)))</formula>
    </cfRule>
    <cfRule type="containsText" dxfId="68" priority="47" operator="containsText" text="Merit">
      <formula>NOT(ISERROR(SEARCH("Merit",H1)))</formula>
    </cfRule>
    <cfRule type="containsText" dxfId="67" priority="48" operator="containsText" text="Excellence">
      <formula>NOT(ISERROR(SEARCH("Excellence",H1)))</formula>
    </cfRule>
    <cfRule type="containsText" dxfId="66" priority="49" operator="containsText" text="Worlds Team">
      <formula>NOT(ISERROR(SEARCH("Worlds Team",H1)))</formula>
    </cfRule>
    <cfRule type="containsText" dxfId="65" priority="50" operator="containsText" text="National Team">
      <formula>NOT(ISERROR(SEARCH("National Team",H1)))</formula>
    </cfRule>
  </conditionalFormatting>
  <conditionalFormatting sqref="AT35:AT1048576 BW35:BW1048576 EE35:EE1048576 BW1:BW33 CZ1:CZ1048576 EE1:EE33 FG1:FG1048576 GI1:GI1048576 HK1:HK1048576 IM1:IM1048576 JO1:JO1048576 KQ1:KQ1048576 LS1:LS1048576 MU1:MU1048576 NW1:NW1048576 OY1:OY1048576 QA1:QA1048576 AT1:AT33 SE1:SE34">
    <cfRule type="cellIs" dxfId="64" priority="60386" operator="between">
      <formula>AW$34</formula>
      <formula>1000</formula>
    </cfRule>
    <cfRule type="cellIs" dxfId="63" priority="60387" operator="between">
      <formula>AW$33</formula>
      <formula>AW$34</formula>
    </cfRule>
    <cfRule type="cellIs" dxfId="62" priority="60388" operator="between">
      <formula>AW$32</formula>
      <formula>AW$33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4">
    <cfRule type="cellIs" dxfId="61" priority="90101" operator="between">
      <formula>AW$27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4">
    <cfRule type="cellIs" dxfId="60" priority="90146" operator="between">
      <formula>AW$31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4">
    <cfRule type="cellIs" dxfId="59" priority="90191" operator="between">
      <formula>AW$27</formula>
      <formula>AW$28</formula>
    </cfRule>
    <cfRule type="cellIs" dxfId="58" priority="90192" operator="between">
      <formula>AW$28</formula>
      <formula>AW$29</formula>
    </cfRule>
    <cfRule type="cellIs" dxfId="57" priority="90193" operator="between">
      <formula>AW$29</formula>
      <formula>AW$30</formula>
    </cfRule>
    <cfRule type="cellIs" dxfId="56" priority="90194" operator="between">
      <formula>AW$30</formula>
      <formula>1000</formula>
    </cfRule>
  </conditionalFormatting>
  <conditionalFormatting sqref="QC60:QC1048576 AV1:AV1048576 BY1:BY1048576 DB1:DB1048576 EG1:EG1048576 FI1:FI1048576 GK1:GK1048576 HM1:HM1048576 IO1:IO1048576 JQ1:JQ1048576 KS1:KS1048576 LU1:LU1048576 MW1:MW1048576 NY1:NY1048576 PA1:PA1048576 QC1:QC38 SG1:SG34">
    <cfRule type="cellIs" dxfId="55" priority="90371" operator="between">
      <formula>AW$31</formula>
      <formula>AW$32</formula>
    </cfRule>
    <cfRule type="cellIs" dxfId="54" priority="90372" operator="between">
      <formula>AW$32</formula>
      <formula>AW$33</formula>
    </cfRule>
    <cfRule type="cellIs" dxfId="53" priority="90373" operator="between">
      <formula>AW$33</formula>
      <formula>AW$34</formula>
    </cfRule>
    <cfRule type="cellIs" dxfId="52" priority="90374" operator="between">
      <formula>AW$34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4">
    <cfRule type="cellIs" dxfId="51" priority="90551" operator="between">
      <formula>AW$30</formula>
      <formula>1000</formula>
    </cfRule>
    <cfRule type="cellIs" dxfId="50" priority="90552" operator="between">
      <formula>AW$29</formula>
      <formula>AW$30</formula>
    </cfRule>
    <cfRule type="cellIs" dxfId="49" priority="90553" operator="between">
      <formula>AW$28</formula>
      <formula>AW$29</formula>
    </cfRule>
  </conditionalFormatting>
  <conditionalFormatting sqref="RC1:RC34">
    <cfRule type="cellIs" dxfId="48" priority="31" operator="between">
      <formula>RF$34</formula>
      <formula>1000</formula>
    </cfRule>
    <cfRule type="cellIs" dxfId="47" priority="32" operator="between">
      <formula>RF$33</formula>
      <formula>RF$34</formula>
    </cfRule>
    <cfRule type="cellIs" dxfId="46" priority="33" operator="between">
      <formula>RF$32</formula>
      <formula>RF$33</formula>
    </cfRule>
  </conditionalFormatting>
  <conditionalFormatting sqref="SA1:SA34">
    <cfRule type="cellIs" dxfId="45" priority="30" operator="between">
      <formula>SH$27</formula>
      <formula>1000</formula>
    </cfRule>
  </conditionalFormatting>
  <conditionalFormatting sqref="SB1:SB34">
    <cfRule type="cellIs" dxfId="44" priority="29" operator="between">
      <formula>SH$31</formula>
      <formula>1000</formula>
    </cfRule>
  </conditionalFormatting>
  <conditionalFormatting sqref="RD1:RD34">
    <cfRule type="cellIs" dxfId="43" priority="25" operator="between">
      <formula>RF$27</formula>
      <formula>RF$28</formula>
    </cfRule>
    <cfRule type="cellIs" dxfId="42" priority="26" operator="between">
      <formula>RF$28</formula>
      <formula>RF$29</formula>
    </cfRule>
    <cfRule type="cellIs" dxfId="41" priority="27" operator="between">
      <formula>RF$29</formula>
      <formula>RF$30</formula>
    </cfRule>
    <cfRule type="cellIs" dxfId="40" priority="28" operator="between">
      <formula>RF$30</formula>
      <formula>1000</formula>
    </cfRule>
  </conditionalFormatting>
  <conditionalFormatting sqref="RE1:RE34">
    <cfRule type="cellIs" dxfId="39" priority="21" operator="between">
      <formula>RF$31</formula>
      <formula>RF$32</formula>
    </cfRule>
    <cfRule type="cellIs" dxfId="38" priority="22" operator="between">
      <formula>RF$32</formula>
      <formula>RF$33</formula>
    </cfRule>
    <cfRule type="cellIs" dxfId="37" priority="23" operator="between">
      <formula>RF$33</formula>
      <formula>RF$34</formula>
    </cfRule>
    <cfRule type="cellIs" dxfId="36" priority="24" operator="between">
      <formula>RF$34</formula>
      <formula>1000</formula>
    </cfRule>
  </conditionalFormatting>
  <conditionalFormatting sqref="RB1:RB34">
    <cfRule type="cellIs" dxfId="35" priority="18" operator="between">
      <formula>RF$30</formula>
      <formula>1000</formula>
    </cfRule>
    <cfRule type="cellIs" dxfId="34" priority="19" operator="between">
      <formula>RF$29</formula>
      <formula>RF$30</formula>
    </cfRule>
    <cfRule type="cellIs" dxfId="33" priority="20" operator="between">
      <formula>RF$28</formula>
      <formula>RF$29</formula>
    </cfRule>
  </conditionalFormatting>
  <conditionalFormatting sqref="TG1:TG34">
    <cfRule type="cellIs" dxfId="32" priority="15" operator="between">
      <formula>TJ$34</formula>
      <formula>1000</formula>
    </cfRule>
    <cfRule type="cellIs" dxfId="31" priority="16" operator="between">
      <formula>TJ$33</formula>
      <formula>TJ$34</formula>
    </cfRule>
    <cfRule type="cellIs" dxfId="30" priority="17" operator="between">
      <formula>TJ$32</formula>
      <formula>TJ$33</formula>
    </cfRule>
  </conditionalFormatting>
  <conditionalFormatting sqref="TC1:TC34">
    <cfRule type="cellIs" dxfId="29" priority="14" operator="between">
      <formula>TJ$27</formula>
      <formula>1000</formula>
    </cfRule>
  </conditionalFormatting>
  <conditionalFormatting sqref="TD1:TD34">
    <cfRule type="cellIs" dxfId="28" priority="13" operator="between">
      <formula>TJ$31</formula>
      <formula>1000</formula>
    </cfRule>
  </conditionalFormatting>
  <conditionalFormatting sqref="TH1:TH34">
    <cfRule type="cellIs" dxfId="27" priority="9" operator="between">
      <formula>TJ$27</formula>
      <formula>TJ$28</formula>
    </cfRule>
    <cfRule type="cellIs" dxfId="26" priority="10" operator="between">
      <formula>TJ$28</formula>
      <formula>TJ$29</formula>
    </cfRule>
    <cfRule type="cellIs" dxfId="25" priority="11" operator="between">
      <formula>TJ$29</formula>
      <formula>TJ$30</formula>
    </cfRule>
    <cfRule type="cellIs" dxfId="24" priority="12" operator="between">
      <formula>TJ$30</formula>
      <formula>1000</formula>
    </cfRule>
  </conditionalFormatting>
  <conditionalFormatting sqref="TI1:TI34">
    <cfRule type="cellIs" dxfId="23" priority="5" operator="between">
      <formula>TJ$31</formula>
      <formula>TJ$32</formula>
    </cfRule>
    <cfRule type="cellIs" dxfId="22" priority="6" operator="between">
      <formula>TJ$32</formula>
      <formula>TJ$33</formula>
    </cfRule>
    <cfRule type="cellIs" dxfId="21" priority="7" operator="between">
      <formula>TJ$33</formula>
      <formula>TJ$34</formula>
    </cfRule>
    <cfRule type="cellIs" dxfId="20" priority="8" operator="between">
      <formula>TJ$34</formula>
      <formula>1000</formula>
    </cfRule>
  </conditionalFormatting>
  <conditionalFormatting sqref="TF1:TF34">
    <cfRule type="cellIs" dxfId="19" priority="2" operator="between">
      <formula>TJ$30</formula>
      <formula>1000</formula>
    </cfRule>
    <cfRule type="cellIs" dxfId="18" priority="3" operator="between">
      <formula>TJ$29</formula>
      <formula>TJ$30</formula>
    </cfRule>
    <cfRule type="cellIs" dxfId="17" priority="4" operator="between">
      <formula>TJ$28</formula>
      <formula>TJ$29</formula>
    </cfRule>
  </conditionalFormatting>
  <conditionalFormatting sqref="TK1:TK24">
    <cfRule type="cellIs" dxfId="16" priority="102481" operator="between">
      <formula>QD$31</formula>
      <formula>QD$32</formula>
    </cfRule>
    <cfRule type="cellIs" dxfId="15" priority="102482" operator="between">
      <formula>QD$32</formula>
      <formula>QD$33</formula>
    </cfRule>
    <cfRule type="cellIs" dxfId="14" priority="102483" operator="between">
      <formula>QD$33</formula>
      <formula>QD$34</formula>
    </cfRule>
    <cfRule type="cellIs" dxfId="13" priority="102484" operator="between">
      <formula>QD$34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2025-01-12T20:51:52Z</dcterms:modified>
</cp:coreProperties>
</file>