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7BB361F-329E-E54E-9C76-80445593A49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D15" i="24" l="1"/>
  <c r="RC15" i="24"/>
  <c r="RB15" i="24"/>
  <c r="RA15" i="24"/>
  <c r="QZ15" i="24"/>
  <c r="QY15" i="24"/>
  <c r="QW15" i="24"/>
  <c r="QX15" i="24" s="1"/>
  <c r="RE15" i="24" s="1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QS12" i="24"/>
  <c r="QR12" i="24"/>
  <c r="RD11" i="24"/>
  <c r="RC11" i="24"/>
  <c r="RB11" i="24"/>
  <c r="RA11" i="24"/>
  <c r="QZ11" i="24"/>
  <c r="QY11" i="24"/>
  <c r="QX11" i="24"/>
  <c r="RE11" i="24" s="1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RE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6" i="24"/>
  <c r="PU6" i="24"/>
  <c r="PT6" i="24"/>
  <c r="PS6" i="24"/>
  <c r="PR6" i="24"/>
  <c r="PQ6" i="24"/>
  <c r="PO6" i="24"/>
  <c r="PN6" i="24"/>
  <c r="PM6" i="24"/>
  <c r="PL6" i="24"/>
  <c r="PP6" i="24" s="1"/>
  <c r="PK6" i="24"/>
  <c r="PJ6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H4" i="24" s="1"/>
  <c r="OO4" i="24" s="1"/>
  <c r="OC4" i="24"/>
  <c r="OB4" i="24"/>
  <c r="NF15" i="24"/>
  <c r="NE15" i="24"/>
  <c r="ND15" i="24"/>
  <c r="NC15" i="24"/>
  <c r="NB15" i="24"/>
  <c r="NA15" i="24"/>
  <c r="MZ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Z13" i="24" s="1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Z10" i="24" s="1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Z9" i="24" s="1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NG7" i="24" s="1"/>
  <c r="MU7" i="24"/>
  <c r="MT7" i="24"/>
  <c r="NF5" i="24"/>
  <c r="NE5" i="24"/>
  <c r="ND5" i="24"/>
  <c r="NC5" i="24"/>
  <c r="NB5" i="24"/>
  <c r="NA5" i="24"/>
  <c r="MY5" i="24"/>
  <c r="MZ5" i="24" s="1"/>
  <c r="NG5" i="24" s="1"/>
  <c r="MX5" i="24"/>
  <c r="MW5" i="24"/>
  <c r="MV5" i="24"/>
  <c r="MU5" i="24"/>
  <c r="MT5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R15" i="24" s="1"/>
  <c r="LY15" i="24" s="1"/>
  <c r="LM15" i="24"/>
  <c r="LL15" i="24"/>
  <c r="LX14" i="24"/>
  <c r="LW14" i="24"/>
  <c r="LV14" i="24"/>
  <c r="LU14" i="24"/>
  <c r="LT14" i="24"/>
  <c r="LS14" i="24"/>
  <c r="LQ14" i="24"/>
  <c r="LR14" i="24" s="1"/>
  <c r="LY14" i="24" s="1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Y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Y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Q7" i="24" s="1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4" i="24"/>
  <c r="KO4" i="24"/>
  <c r="KN4" i="24"/>
  <c r="KM4" i="24"/>
  <c r="KL4" i="24"/>
  <c r="KK4" i="24"/>
  <c r="KI4" i="24"/>
  <c r="KH4" i="24"/>
  <c r="KG4" i="24"/>
  <c r="KF4" i="24"/>
  <c r="KJ4" i="24" s="1"/>
  <c r="KQ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JI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JI11" i="24" s="1"/>
  <c r="IW11" i="24"/>
  <c r="IV11" i="24"/>
  <c r="JH10" i="24"/>
  <c r="JG10" i="24"/>
  <c r="JF10" i="24"/>
  <c r="JE10" i="24"/>
  <c r="JD10" i="24"/>
  <c r="JC10" i="24"/>
  <c r="JA10" i="24"/>
  <c r="JB10" i="24" s="1"/>
  <c r="JI10" i="24" s="1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5" i="24"/>
  <c r="JG5" i="24"/>
  <c r="JF5" i="24"/>
  <c r="JE5" i="24"/>
  <c r="JD5" i="24"/>
  <c r="JC5" i="24"/>
  <c r="JA5" i="24"/>
  <c r="JB5" i="24" s="1"/>
  <c r="JI5" i="24" s="1"/>
  <c r="IZ5" i="24"/>
  <c r="IY5" i="24"/>
  <c r="IX5" i="24"/>
  <c r="IW5" i="24"/>
  <c r="IV5" i="24"/>
  <c r="JH6" i="24"/>
  <c r="JG6" i="24"/>
  <c r="JF6" i="24"/>
  <c r="JE6" i="24"/>
  <c r="JD6" i="24"/>
  <c r="JC6" i="24"/>
  <c r="JA6" i="24"/>
  <c r="IZ6" i="24"/>
  <c r="IY6" i="24"/>
  <c r="IX6" i="24"/>
  <c r="JB6" i="24" s="1"/>
  <c r="JI6" i="24" s="1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T15" i="24" s="1"/>
  <c r="IA15" i="24" s="1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IA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L5" i="24" s="1"/>
  <c r="GS5" i="24" s="1"/>
  <c r="GG5" i="24"/>
  <c r="GF5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L4" i="24" s="1"/>
  <c r="GS4" i="24" s="1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FD15" i="24" s="1"/>
  <c r="FK15" i="24" s="1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FD13" i="24" s="1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FD11" i="24" s="1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V15" i="24" s="1"/>
  <c r="DQ15" i="24"/>
  <c r="DP15" i="24"/>
  <c r="EB14" i="24"/>
  <c r="EA14" i="24"/>
  <c r="DZ14" i="24"/>
  <c r="DY14" i="24"/>
  <c r="DX14" i="24"/>
  <c r="DW14" i="24"/>
  <c r="DU14" i="24"/>
  <c r="DV14" i="24" s="1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V13" i="24" s="1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V4" i="24" s="1"/>
  <c r="DQ4" i="24"/>
  <c r="DP4" i="24"/>
  <c r="RL18" i="22"/>
  <c r="RK18" i="22"/>
  <c r="RJ18" i="22"/>
  <c r="RI18" i="22"/>
  <c r="RH18" i="22"/>
  <c r="RG18" i="22"/>
  <c r="RE18" i="22"/>
  <c r="RF18" i="22" s="1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F14" i="22" s="1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A11" i="22"/>
  <c r="QZ11" i="22"/>
  <c r="RL10" i="22"/>
  <c r="RK10" i="22"/>
  <c r="RJ10" i="22"/>
  <c r="RI10" i="22"/>
  <c r="RH10" i="22"/>
  <c r="RG10" i="22"/>
  <c r="RE10" i="22"/>
  <c r="RF10" i="22" s="1"/>
  <c r="RM10" i="22" s="1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QE6" i="22" s="1"/>
  <c r="PS6" i="22"/>
  <c r="PR6" i="22"/>
  <c r="QD5" i="22"/>
  <c r="QC5" i="22"/>
  <c r="QB5" i="22"/>
  <c r="QA5" i="22"/>
  <c r="PZ5" i="22"/>
  <c r="PY5" i="22"/>
  <c r="PW5" i="22"/>
  <c r="PX5" i="22" s="1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PS4" i="22"/>
  <c r="PR4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P16" i="22" s="1"/>
  <c r="OW16" i="22" s="1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P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P12" i="22" s="1"/>
  <c r="OW12" i="22" s="1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W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6" i="22"/>
  <c r="OU6" i="22"/>
  <c r="OT6" i="22"/>
  <c r="OS6" i="22"/>
  <c r="OR6" i="22"/>
  <c r="OQ6" i="22"/>
  <c r="OP6" i="22"/>
  <c r="OW6" i="22" s="1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H15" i="22" s="1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H6" i="22" s="1"/>
  <c r="NO6" i="22" s="1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MG6" i="22" s="1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8" i="22"/>
  <c r="KW18" i="22"/>
  <c r="KV18" i="22"/>
  <c r="KU18" i="22"/>
  <c r="KT18" i="22"/>
  <c r="KS18" i="22"/>
  <c r="KQ18" i="22"/>
  <c r="KR18" i="22" s="1"/>
  <c r="KY18" i="22" s="1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R14" i="22" s="1"/>
  <c r="KY14" i="22" s="1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R10" i="22" s="1"/>
  <c r="KY10" i="22" s="1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R6" i="22"/>
  <c r="KY6" i="22" s="1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Q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IB18" i="22" s="1"/>
  <c r="II18" i="22" s="1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IB17" i="22" s="1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IB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T18" i="22" s="1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T16" i="22" s="1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T11" i="22" s="1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L18" i="22" s="1"/>
  <c r="FS18" i="22" s="1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L16" i="22" s="1"/>
  <c r="FS16" i="22" s="1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S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ED18" i="22" s="1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ED16" i="22" s="1"/>
  <c r="EK16" i="22" s="1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ED15" i="22" s="1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EK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EK9" i="22" s="1"/>
  <c r="DY9" i="22"/>
  <c r="DX9" i="22"/>
  <c r="EJ8" i="22"/>
  <c r="EI8" i="22"/>
  <c r="EH8" i="22"/>
  <c r="EG8" i="22"/>
  <c r="EF8" i="22"/>
  <c r="EE8" i="22"/>
  <c r="EC8" i="22"/>
  <c r="ED8" i="22" s="1"/>
  <c r="EK8" i="22" s="1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KJ8" i="24" l="1"/>
  <c r="KQ8" i="24" s="1"/>
  <c r="KJ12" i="24"/>
  <c r="LR4" i="24"/>
  <c r="LR8" i="24"/>
  <c r="MZ12" i="24"/>
  <c r="NG12" i="24" s="1"/>
  <c r="NG15" i="24"/>
  <c r="OH7" i="24"/>
  <c r="OO7" i="24" s="1"/>
  <c r="OH11" i="24"/>
  <c r="OO11" i="24" s="1"/>
  <c r="OH15" i="24"/>
  <c r="OO15" i="24" s="1"/>
  <c r="EC14" i="24"/>
  <c r="FD5" i="24"/>
  <c r="FK5" i="24" s="1"/>
  <c r="FD10" i="24"/>
  <c r="EC9" i="24"/>
  <c r="EC11" i="24"/>
  <c r="EC13" i="24"/>
  <c r="EC15" i="24"/>
  <c r="FK7" i="24"/>
  <c r="FK11" i="24"/>
  <c r="JB14" i="24"/>
  <c r="RE12" i="24"/>
  <c r="NG11" i="24"/>
  <c r="PP10" i="24"/>
  <c r="PW10" i="24" s="1"/>
  <c r="PP14" i="24"/>
  <c r="PW14" i="24" s="1"/>
  <c r="QX5" i="24"/>
  <c r="RE5" i="24" s="1"/>
  <c r="DV7" i="24"/>
  <c r="EC7" i="24" s="1"/>
  <c r="PW6" i="24"/>
  <c r="PW7" i="24"/>
  <c r="PP9" i="24"/>
  <c r="PW9" i="24" s="1"/>
  <c r="PP11" i="24"/>
  <c r="PW11" i="24" s="1"/>
  <c r="PP13" i="24"/>
  <c r="PW13" i="24" s="1"/>
  <c r="PP15" i="24"/>
  <c r="PW15" i="24" s="1"/>
  <c r="QX6" i="24"/>
  <c r="RE6" i="24" s="1"/>
  <c r="QX7" i="24"/>
  <c r="RE7" i="24" s="1"/>
  <c r="QX9" i="24"/>
  <c r="DV8" i="24"/>
  <c r="FK12" i="24"/>
  <c r="HT7" i="24"/>
  <c r="IA7" i="24" s="1"/>
  <c r="HT11" i="24"/>
  <c r="IA11" i="24" s="1"/>
  <c r="GL12" i="24"/>
  <c r="GS12" i="24" s="1"/>
  <c r="HT4" i="24"/>
  <c r="IA4" i="24" s="1"/>
  <c r="HT8" i="24"/>
  <c r="HT12" i="24"/>
  <c r="KJ11" i="24"/>
  <c r="KQ11" i="24" s="1"/>
  <c r="KJ15" i="24"/>
  <c r="KQ15" i="24" s="1"/>
  <c r="LR7" i="24"/>
  <c r="LY7" i="24" s="1"/>
  <c r="FK6" i="24"/>
  <c r="FK10" i="24"/>
  <c r="GS8" i="24"/>
  <c r="JI9" i="24"/>
  <c r="JI14" i="24"/>
  <c r="KQ12" i="24"/>
  <c r="NG6" i="24"/>
  <c r="NG10" i="24"/>
  <c r="OO8" i="24"/>
  <c r="EC4" i="24"/>
  <c r="FK9" i="24"/>
  <c r="FD14" i="24"/>
  <c r="FK14" i="24" s="1"/>
  <c r="IA8" i="24"/>
  <c r="JI13" i="24"/>
  <c r="KJ5" i="24"/>
  <c r="KQ5" i="24" s="1"/>
  <c r="LY4" i="24"/>
  <c r="NG9" i="24"/>
  <c r="MZ14" i="24"/>
  <c r="NG14" i="24" s="1"/>
  <c r="OO12" i="24"/>
  <c r="QX10" i="24"/>
  <c r="RE10" i="24" s="1"/>
  <c r="EC8" i="24"/>
  <c r="FK13" i="24"/>
  <c r="IA12" i="24"/>
  <c r="KQ6" i="24"/>
  <c r="KJ10" i="24"/>
  <c r="KQ10" i="24" s="1"/>
  <c r="LY8" i="24"/>
  <c r="NG13" i="24"/>
  <c r="OH5" i="24"/>
  <c r="OO5" i="24" s="1"/>
  <c r="PW4" i="24"/>
  <c r="QX14" i="24"/>
  <c r="RE14" i="24" s="1"/>
  <c r="DV12" i="24"/>
  <c r="EC12" i="24" s="1"/>
  <c r="GL6" i="24"/>
  <c r="GS6" i="24" s="1"/>
  <c r="GL10" i="24"/>
  <c r="GS10" i="24" s="1"/>
  <c r="GL14" i="24"/>
  <c r="GS14" i="24" s="1"/>
  <c r="HT5" i="24"/>
  <c r="IA5" i="24" s="1"/>
  <c r="JB4" i="24"/>
  <c r="JI4" i="24" s="1"/>
  <c r="KJ9" i="24"/>
  <c r="KQ9" i="24" s="1"/>
  <c r="KJ14" i="24"/>
  <c r="KQ14" i="24" s="1"/>
  <c r="LR12" i="24"/>
  <c r="LY12" i="24" s="1"/>
  <c r="OH6" i="24"/>
  <c r="OO6" i="24" s="1"/>
  <c r="OH10" i="24"/>
  <c r="OO10" i="24" s="1"/>
  <c r="PP8" i="24"/>
  <c r="PW8" i="24" s="1"/>
  <c r="QX13" i="24"/>
  <c r="RE13" i="24" s="1"/>
  <c r="DV5" i="24"/>
  <c r="EC5" i="24" s="1"/>
  <c r="FD4" i="24"/>
  <c r="FK4" i="24" s="1"/>
  <c r="GL7" i="24"/>
  <c r="GS7" i="24" s="1"/>
  <c r="GL9" i="24"/>
  <c r="GS9" i="24" s="1"/>
  <c r="GL11" i="24"/>
  <c r="GS11" i="24" s="1"/>
  <c r="GL13" i="24"/>
  <c r="GS13" i="24" s="1"/>
  <c r="GL15" i="24"/>
  <c r="GS15" i="24" s="1"/>
  <c r="HT6" i="24"/>
  <c r="IA6" i="24" s="1"/>
  <c r="HT10" i="24"/>
  <c r="IA10" i="24" s="1"/>
  <c r="JB8" i="24"/>
  <c r="JI8" i="24" s="1"/>
  <c r="KJ13" i="24"/>
  <c r="KQ13" i="24" s="1"/>
  <c r="LR5" i="24"/>
  <c r="LY5" i="24" s="1"/>
  <c r="MZ4" i="24"/>
  <c r="NG4" i="24" s="1"/>
  <c r="OH9" i="24"/>
  <c r="OO9" i="24" s="1"/>
  <c r="OH14" i="24"/>
  <c r="OO14" i="24" s="1"/>
  <c r="PP12" i="24"/>
  <c r="PW12" i="24" s="1"/>
  <c r="DV6" i="24"/>
  <c r="EC6" i="24" s="1"/>
  <c r="DV10" i="24"/>
  <c r="EC10" i="24" s="1"/>
  <c r="FD8" i="24"/>
  <c r="FK8" i="24" s="1"/>
  <c r="HT9" i="24"/>
  <c r="IA9" i="24" s="1"/>
  <c r="HT14" i="24"/>
  <c r="IA14" i="24" s="1"/>
  <c r="JB12" i="24"/>
  <c r="JI12" i="24" s="1"/>
  <c r="LR6" i="24"/>
  <c r="LY6" i="24" s="1"/>
  <c r="LR10" i="24"/>
  <c r="LY10" i="24" s="1"/>
  <c r="MZ8" i="24"/>
  <c r="NG8" i="24" s="1"/>
  <c r="OH13" i="24"/>
  <c r="OO13" i="24" s="1"/>
  <c r="PP5" i="24"/>
  <c r="PW5" i="24" s="1"/>
  <c r="QX4" i="24"/>
  <c r="RE4" i="24" s="1"/>
  <c r="HA12" i="22"/>
  <c r="HA14" i="22"/>
  <c r="HA16" i="22"/>
  <c r="HA18" i="22"/>
  <c r="KY7" i="22"/>
  <c r="RM7" i="22"/>
  <c r="RM14" i="22"/>
  <c r="RM18" i="22"/>
  <c r="EK7" i="22"/>
  <c r="ED12" i="22"/>
  <c r="EK12" i="22" s="1"/>
  <c r="FL17" i="22"/>
  <c r="FS17" i="22" s="1"/>
  <c r="GT6" i="22"/>
  <c r="HA6" i="22" s="1"/>
  <c r="GT10" i="22"/>
  <c r="HA10" i="22" s="1"/>
  <c r="NH10" i="22"/>
  <c r="NO10" i="22" s="1"/>
  <c r="NH14" i="22"/>
  <c r="NO14" i="22" s="1"/>
  <c r="NH18" i="22"/>
  <c r="NO18" i="22" s="1"/>
  <c r="RM11" i="22"/>
  <c r="JJ10" i="22"/>
  <c r="JQ10" i="22" s="1"/>
  <c r="JJ14" i="22"/>
  <c r="JQ14" i="22" s="1"/>
  <c r="JJ18" i="22"/>
  <c r="JQ18" i="22" s="1"/>
  <c r="JJ7" i="22"/>
  <c r="JQ7" i="22" s="1"/>
  <c r="JJ11" i="22"/>
  <c r="JJ15" i="22"/>
  <c r="JQ15" i="22" s="1"/>
  <c r="KR4" i="22"/>
  <c r="KY4" i="22" s="1"/>
  <c r="PX7" i="22"/>
  <c r="QE7" i="22" s="1"/>
  <c r="PX14" i="22"/>
  <c r="QE14" i="22" s="1"/>
  <c r="PX18" i="22"/>
  <c r="QE18" i="22" s="1"/>
  <c r="RF5" i="22"/>
  <c r="ED5" i="22"/>
  <c r="EK5" i="22" s="1"/>
  <c r="LZ10" i="22"/>
  <c r="MG10" i="22" s="1"/>
  <c r="LZ14" i="22"/>
  <c r="MG14" i="22" s="1"/>
  <c r="LZ18" i="22"/>
  <c r="MG18" i="22" s="1"/>
  <c r="PX11" i="22"/>
  <c r="QE11" i="22" s="1"/>
  <c r="PX15" i="22"/>
  <c r="PX17" i="22"/>
  <c r="QE17" i="22" s="1"/>
  <c r="RF4" i="22"/>
  <c r="RF6" i="22"/>
  <c r="RM6" i="22" s="1"/>
  <c r="RF8" i="22"/>
  <c r="RM8" i="22" s="1"/>
  <c r="ED4" i="22"/>
  <c r="EK4" i="22" s="1"/>
  <c r="ED6" i="22"/>
  <c r="ED17" i="22"/>
  <c r="EK17" i="22" s="1"/>
  <c r="FL6" i="22"/>
  <c r="FS6" i="22" s="1"/>
  <c r="FL10" i="22"/>
  <c r="FS10" i="22" s="1"/>
  <c r="GT17" i="22"/>
  <c r="HA17" i="22" s="1"/>
  <c r="IB4" i="22"/>
  <c r="II4" i="22" s="1"/>
  <c r="IB8" i="22"/>
  <c r="II8" i="22" s="1"/>
  <c r="IB12" i="22"/>
  <c r="II12" i="22" s="1"/>
  <c r="IB16" i="22"/>
  <c r="II16" i="22" s="1"/>
  <c r="LZ7" i="22"/>
  <c r="MG7" i="22" s="1"/>
  <c r="LZ11" i="22"/>
  <c r="LZ15" i="22"/>
  <c r="NH4" i="22"/>
  <c r="II5" i="22"/>
  <c r="II9" i="22"/>
  <c r="JQ11" i="22"/>
  <c r="MG11" i="22"/>
  <c r="QE5" i="22"/>
  <c r="QE15" i="22"/>
  <c r="FS7" i="22"/>
  <c r="KR5" i="22"/>
  <c r="KY5" i="22" s="1"/>
  <c r="LZ5" i="22"/>
  <c r="MG5" i="22" s="1"/>
  <c r="NH5" i="22"/>
  <c r="NO5" i="22" s="1"/>
  <c r="OP5" i="22"/>
  <c r="OW5" i="22" s="1"/>
  <c r="FS11" i="22"/>
  <c r="II17" i="22"/>
  <c r="QE8" i="22"/>
  <c r="RF13" i="22"/>
  <c r="RM13" i="22" s="1"/>
  <c r="FL5" i="22"/>
  <c r="FS5" i="22" s="1"/>
  <c r="FL15" i="22"/>
  <c r="FS15" i="22" s="1"/>
  <c r="GT5" i="22"/>
  <c r="HA5" i="22" s="1"/>
  <c r="GT15" i="22"/>
  <c r="HA15" i="22" s="1"/>
  <c r="JJ8" i="22"/>
  <c r="JQ8" i="22" s="1"/>
  <c r="JJ13" i="22"/>
  <c r="JQ13" i="22" s="1"/>
  <c r="KR8" i="22"/>
  <c r="KY8" i="22" s="1"/>
  <c r="KR13" i="22"/>
  <c r="KY13" i="22" s="1"/>
  <c r="LZ8" i="22"/>
  <c r="MG8" i="22" s="1"/>
  <c r="LZ13" i="22"/>
  <c r="MG13" i="22" s="1"/>
  <c r="NH8" i="22"/>
  <c r="NO8" i="22" s="1"/>
  <c r="NH13" i="22"/>
  <c r="NO13" i="22" s="1"/>
  <c r="OP8" i="22"/>
  <c r="OW8" i="22" s="1"/>
  <c r="OP10" i="22"/>
  <c r="OW10" i="22" s="1"/>
  <c r="OP13" i="22"/>
  <c r="OW13" i="22" s="1"/>
  <c r="PX12" i="22"/>
  <c r="QE12" i="22" s="1"/>
  <c r="RF12" i="22"/>
  <c r="RM12" i="22" s="1"/>
  <c r="RF17" i="22"/>
  <c r="RM17" i="22" s="1"/>
  <c r="EK11" i="22"/>
  <c r="EK18" i="22"/>
  <c r="II11" i="22"/>
  <c r="KY11" i="22"/>
  <c r="NO11" i="22"/>
  <c r="OW15" i="22"/>
  <c r="RM5" i="22"/>
  <c r="RM15" i="22"/>
  <c r="HA7" i="22"/>
  <c r="II15" i="22"/>
  <c r="KY15" i="22"/>
  <c r="MG15" i="22"/>
  <c r="QE4" i="22"/>
  <c r="RF9" i="22"/>
  <c r="RM9" i="22" s="1"/>
  <c r="EK6" i="22"/>
  <c r="HA11" i="22"/>
  <c r="JQ4" i="22"/>
  <c r="KR9" i="22"/>
  <c r="KY9" i="22" s="1"/>
  <c r="MG4" i="22"/>
  <c r="NH9" i="22"/>
  <c r="NO9" i="22" s="1"/>
  <c r="OW4" i="22"/>
  <c r="ED10" i="22"/>
  <c r="EK10" i="22" s="1"/>
  <c r="FL4" i="22"/>
  <c r="FS4" i="22" s="1"/>
  <c r="FL9" i="22"/>
  <c r="FS9" i="22" s="1"/>
  <c r="GT4" i="22"/>
  <c r="HA4" i="22" s="1"/>
  <c r="GT9" i="22"/>
  <c r="HA9" i="22" s="1"/>
  <c r="IB6" i="22"/>
  <c r="II6" i="22" s="1"/>
  <c r="IB10" i="22"/>
  <c r="II10" i="22" s="1"/>
  <c r="JJ12" i="22"/>
  <c r="JQ12" i="22" s="1"/>
  <c r="JJ17" i="22"/>
  <c r="JQ17" i="22" s="1"/>
  <c r="KR12" i="22"/>
  <c r="KY12" i="22" s="1"/>
  <c r="KR17" i="22"/>
  <c r="KY17" i="22" s="1"/>
  <c r="LZ12" i="22"/>
  <c r="MG12" i="22" s="1"/>
  <c r="LZ17" i="22"/>
  <c r="MG17" i="22" s="1"/>
  <c r="NH12" i="22"/>
  <c r="NO12" i="22" s="1"/>
  <c r="NH17" i="22"/>
  <c r="NO17" i="22" s="1"/>
  <c r="OP14" i="22"/>
  <c r="OW14" i="22" s="1"/>
  <c r="OP17" i="22"/>
  <c r="OW17" i="22" s="1"/>
  <c r="PX16" i="22"/>
  <c r="QE16" i="22" s="1"/>
  <c r="RF16" i="22"/>
  <c r="RM16" i="22" s="1"/>
  <c r="II7" i="22"/>
  <c r="II13" i="22"/>
  <c r="JJ5" i="22"/>
  <c r="JQ5" i="22" s="1"/>
  <c r="NO15" i="22"/>
  <c r="PX9" i="22"/>
  <c r="QE9" i="22" s="1"/>
  <c r="RM4" i="22"/>
  <c r="EK15" i="22"/>
  <c r="JJ9" i="22"/>
  <c r="JQ9" i="22" s="1"/>
  <c r="LZ9" i="22"/>
  <c r="MG9" i="22" s="1"/>
  <c r="NO4" i="22"/>
  <c r="OP9" i="22"/>
  <c r="OW9" i="22" s="1"/>
  <c r="PX13" i="22"/>
  <c r="QE13" i="22" s="1"/>
  <c r="FL8" i="22"/>
  <c r="FS8" i="22" s="1"/>
  <c r="FL13" i="22"/>
  <c r="FS13" i="22" s="1"/>
  <c r="GT8" i="22"/>
  <c r="HA8" i="22" s="1"/>
  <c r="GT13" i="22"/>
  <c r="HA13" i="22" s="1"/>
  <c r="IB14" i="22"/>
  <c r="II14" i="22" s="1"/>
  <c r="JJ16" i="22"/>
  <c r="JQ16" i="22" s="1"/>
  <c r="KR16" i="22"/>
  <c r="KY16" i="22" s="1"/>
  <c r="LZ16" i="22"/>
  <c r="MG16" i="22" s="1"/>
  <c r="NH16" i="22"/>
  <c r="NO16" i="22" s="1"/>
  <c r="OP18" i="22"/>
  <c r="OW18" i="22" s="1"/>
  <c r="RE9" i="24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I15" i="21" s="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PB15" i="19" s="1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OU12" i="19"/>
  <c r="PA13" i="19"/>
  <c r="OZ13" i="19"/>
  <c r="OX13" i="19"/>
  <c r="OW13" i="19"/>
  <c r="OV13" i="19"/>
  <c r="OU13" i="19"/>
  <c r="PA11" i="19"/>
  <c r="OZ11" i="19"/>
  <c r="OX11" i="19"/>
  <c r="OW11" i="19"/>
  <c r="OV11" i="19"/>
  <c r="PB11" i="19" s="1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PB7" i="19" s="1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Z18" i="19" s="1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Z14" i="19" s="1"/>
  <c r="NS14" i="19"/>
  <c r="NY12" i="19"/>
  <c r="NX12" i="19"/>
  <c r="NV12" i="19"/>
  <c r="NU12" i="19"/>
  <c r="NT12" i="19"/>
  <c r="NS12" i="19"/>
  <c r="NY13" i="19"/>
  <c r="NX13" i="19"/>
  <c r="NV13" i="19"/>
  <c r="NU13" i="19"/>
  <c r="NT13" i="19"/>
  <c r="NS13" i="19"/>
  <c r="NY11" i="19"/>
  <c r="NX11" i="19"/>
  <c r="NV11" i="19"/>
  <c r="NU11" i="19"/>
  <c r="NT11" i="19"/>
  <c r="NS11" i="19"/>
  <c r="NY10" i="19"/>
  <c r="NX10" i="19"/>
  <c r="NV10" i="19"/>
  <c r="NU10" i="19"/>
  <c r="NT10" i="19"/>
  <c r="NZ10" i="19" s="1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Z6" i="19" s="1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X29" i="19" s="1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X25" i="19" s="1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X21" i="19" s="1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3" i="19"/>
  <c r="MV13" i="19"/>
  <c r="MT13" i="19"/>
  <c r="MS13" i="19"/>
  <c r="MR13" i="19"/>
  <c r="MQ13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X9" i="19" s="1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X5" i="19" s="1"/>
  <c r="MQ5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O12" i="19"/>
  <c r="LU13" i="19"/>
  <c r="LT13" i="19"/>
  <c r="LR13" i="19"/>
  <c r="LQ13" i="19"/>
  <c r="LP13" i="19"/>
  <c r="LV13" i="19" s="1"/>
  <c r="LO13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T27" i="19" s="1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T19" i="19" s="1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T15" i="19" s="1"/>
  <c r="KM15" i="19"/>
  <c r="KS14" i="19"/>
  <c r="KR14" i="19"/>
  <c r="KP14" i="19"/>
  <c r="KO14" i="19"/>
  <c r="KN14" i="19"/>
  <c r="KM14" i="19"/>
  <c r="KS12" i="19"/>
  <c r="KR12" i="19"/>
  <c r="KP12" i="19"/>
  <c r="KO12" i="19"/>
  <c r="KN12" i="19"/>
  <c r="KM12" i="19"/>
  <c r="KS13" i="19"/>
  <c r="KR13" i="19"/>
  <c r="KP13" i="19"/>
  <c r="KO13" i="19"/>
  <c r="KN13" i="19"/>
  <c r="KM13" i="19"/>
  <c r="KS11" i="19"/>
  <c r="KR11" i="19"/>
  <c r="KP11" i="19"/>
  <c r="KO11" i="19"/>
  <c r="KN11" i="19"/>
  <c r="KT11" i="19" s="1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T7" i="19" s="1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K12" i="19"/>
  <c r="JQ13" i="19"/>
  <c r="JP13" i="19"/>
  <c r="JN13" i="19"/>
  <c r="JM13" i="19"/>
  <c r="JL13" i="19"/>
  <c r="JK13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29" i="19"/>
  <c r="IN29" i="19"/>
  <c r="IL29" i="19"/>
  <c r="IK29" i="19"/>
  <c r="IJ29" i="19"/>
  <c r="IP29" i="19" s="1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P21" i="19" s="1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P12" i="19" s="1"/>
  <c r="II12" i="19"/>
  <c r="IO13" i="19"/>
  <c r="IN13" i="19"/>
  <c r="IL13" i="19"/>
  <c r="IK13" i="19"/>
  <c r="IJ13" i="19"/>
  <c r="II13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P9" i="19" s="1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P5" i="19" s="1"/>
  <c r="II5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G12" i="19"/>
  <c r="HM13" i="19"/>
  <c r="HL13" i="19"/>
  <c r="HJ13" i="19"/>
  <c r="HI13" i="19"/>
  <c r="HH13" i="19"/>
  <c r="HG13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L27" i="19" s="1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L23" i="19" s="1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L19" i="19" s="1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4" i="19"/>
  <c r="GJ14" i="19"/>
  <c r="GH14" i="19"/>
  <c r="GG14" i="19"/>
  <c r="GF14" i="19"/>
  <c r="GE14" i="19"/>
  <c r="GK12" i="19"/>
  <c r="GJ12" i="19"/>
  <c r="GH12" i="19"/>
  <c r="GG12" i="19"/>
  <c r="GF12" i="19"/>
  <c r="GE12" i="19"/>
  <c r="GK13" i="19"/>
  <c r="GJ13" i="19"/>
  <c r="GH13" i="19"/>
  <c r="GG13" i="19"/>
  <c r="GF13" i="19"/>
  <c r="GE13" i="19"/>
  <c r="GK11" i="19"/>
  <c r="GJ11" i="19"/>
  <c r="GH11" i="19"/>
  <c r="GG11" i="19"/>
  <c r="GF11" i="19"/>
  <c r="GL11" i="19" s="1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L7" i="19" s="1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3" i="19"/>
  <c r="FH13" i="19"/>
  <c r="FF13" i="19"/>
  <c r="FE13" i="19"/>
  <c r="FD13" i="19"/>
  <c r="FC13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29" i="19"/>
  <c r="EF29" i="19"/>
  <c r="ED29" i="19"/>
  <c r="EC29" i="19"/>
  <c r="EB29" i="19"/>
  <c r="EH29" i="19" s="1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H12" i="19" s="1"/>
  <c r="EA12" i="19"/>
  <c r="EG13" i="19"/>
  <c r="EF13" i="19"/>
  <c r="ED13" i="19"/>
  <c r="EC13" i="19"/>
  <c r="EB13" i="19"/>
  <c r="EA13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L6" i="27" s="1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Q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QS4" i="23"/>
  <c r="QR4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JB4" i="23" s="1"/>
  <c r="IW4" i="23"/>
  <c r="IV4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IA14" i="23" s="1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IA8" i="23" s="1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L12" i="23" s="1"/>
  <c r="GS12" i="23" s="1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PB15" i="21" l="1"/>
  <c r="HN4" i="21"/>
  <c r="EH4" i="21"/>
  <c r="EH8" i="21"/>
  <c r="EH12" i="21"/>
  <c r="EH16" i="21"/>
  <c r="GI18" i="21"/>
  <c r="HN7" i="21"/>
  <c r="HN11" i="21"/>
  <c r="HN15" i="21"/>
  <c r="IP4" i="21"/>
  <c r="IP8" i="21"/>
  <c r="IP12" i="21"/>
  <c r="IP16" i="21"/>
  <c r="LV7" i="21"/>
  <c r="LV11" i="21"/>
  <c r="LV15" i="21"/>
  <c r="MX4" i="21"/>
  <c r="MX8" i="21"/>
  <c r="MX12" i="21"/>
  <c r="MX16" i="21"/>
  <c r="FJ4" i="27"/>
  <c r="FJ8" i="27"/>
  <c r="PB6" i="27"/>
  <c r="KR16" i="4"/>
  <c r="KR20" i="4"/>
  <c r="KR24" i="4"/>
  <c r="LZ13" i="4"/>
  <c r="LZ19" i="4"/>
  <c r="MG19" i="4" s="1"/>
  <c r="LZ21" i="4"/>
  <c r="MG21" i="4" s="1"/>
  <c r="LZ23" i="4"/>
  <c r="MG23" i="4" s="1"/>
  <c r="NH4" i="4"/>
  <c r="NO4" i="4" s="1"/>
  <c r="NH8" i="4"/>
  <c r="NH10" i="4"/>
  <c r="NH12" i="4"/>
  <c r="NO12" i="4" s="1"/>
  <c r="OP5" i="4"/>
  <c r="OP9" i="4"/>
  <c r="OP19" i="4"/>
  <c r="PX24" i="4"/>
  <c r="QE24" i="4" s="1"/>
  <c r="RF9" i="4"/>
  <c r="RM9" i="4" s="1"/>
  <c r="RF13" i="4"/>
  <c r="RF15" i="4"/>
  <c r="RF19" i="4"/>
  <c r="RF18" i="4"/>
  <c r="RF21" i="4"/>
  <c r="RM21" i="4" s="1"/>
  <c r="IB4" i="4"/>
  <c r="II4" i="4" s="1"/>
  <c r="IB16" i="4"/>
  <c r="II16" i="4" s="1"/>
  <c r="IB22" i="4"/>
  <c r="II22" i="4" s="1"/>
  <c r="JJ21" i="4"/>
  <c r="KR12" i="4"/>
  <c r="IB14" i="4"/>
  <c r="IB20" i="4"/>
  <c r="KR14" i="4"/>
  <c r="PX4" i="4"/>
  <c r="PX10" i="4"/>
  <c r="QE10" i="4" s="1"/>
  <c r="PX12" i="4"/>
  <c r="QE12" i="4" s="1"/>
  <c r="PX14" i="4"/>
  <c r="PX16" i="4"/>
  <c r="PX17" i="4"/>
  <c r="PX20" i="4"/>
  <c r="QE20" i="4" s="1"/>
  <c r="KR4" i="4"/>
  <c r="KY4" i="4" s="1"/>
  <c r="KR6" i="4"/>
  <c r="KR8" i="4"/>
  <c r="KY8" i="4" s="1"/>
  <c r="PB19" i="19"/>
  <c r="GL10" i="27"/>
  <c r="KT6" i="27"/>
  <c r="KT10" i="27"/>
  <c r="PB10" i="27"/>
  <c r="KQ11" i="26"/>
  <c r="JB15" i="23"/>
  <c r="LR7" i="23"/>
  <c r="MZ15" i="23"/>
  <c r="NG15" i="23" s="1"/>
  <c r="OH11" i="23"/>
  <c r="OO11" i="23" s="1"/>
  <c r="JB11" i="23"/>
  <c r="KJ11" i="23"/>
  <c r="KQ11" i="23" s="1"/>
  <c r="KJ15" i="23"/>
  <c r="KQ15" i="23" s="1"/>
  <c r="MZ11" i="23"/>
  <c r="NG11" i="23" s="1"/>
  <c r="OH15" i="23"/>
  <c r="MZ7" i="23"/>
  <c r="PX7" i="4"/>
  <c r="QE7" i="4" s="1"/>
  <c r="PX23" i="4"/>
  <c r="QE23" i="4" s="1"/>
  <c r="RF20" i="4"/>
  <c r="NH23" i="4"/>
  <c r="OP4" i="4"/>
  <c r="PX15" i="4"/>
  <c r="QE15" i="4" s="1"/>
  <c r="FJ12" i="19"/>
  <c r="FJ17" i="19"/>
  <c r="FJ29" i="19"/>
  <c r="GL6" i="19"/>
  <c r="GL10" i="19"/>
  <c r="GL14" i="19"/>
  <c r="GL18" i="19"/>
  <c r="HN7" i="19"/>
  <c r="HN11" i="19"/>
  <c r="HN15" i="19"/>
  <c r="HN19" i="19"/>
  <c r="HN23" i="19"/>
  <c r="HN27" i="19"/>
  <c r="IP4" i="19"/>
  <c r="IP13" i="19"/>
  <c r="IP16" i="19"/>
  <c r="IP20" i="19"/>
  <c r="IP24" i="19"/>
  <c r="IP28" i="19"/>
  <c r="JR5" i="19"/>
  <c r="JR9" i="19"/>
  <c r="JR12" i="19"/>
  <c r="JR17" i="19"/>
  <c r="JR21" i="19"/>
  <c r="JR25" i="19"/>
  <c r="JR29" i="19"/>
  <c r="KT6" i="19"/>
  <c r="KT10" i="19"/>
  <c r="KT14" i="19"/>
  <c r="KT18" i="19"/>
  <c r="KT22" i="19"/>
  <c r="KT26" i="19"/>
  <c r="KT30" i="19"/>
  <c r="LV7" i="19"/>
  <c r="LV11" i="19"/>
  <c r="LV15" i="19"/>
  <c r="LV19" i="19"/>
  <c r="LV23" i="19"/>
  <c r="LV27" i="19"/>
  <c r="MX4" i="19"/>
  <c r="MX8" i="19"/>
  <c r="MX13" i="19"/>
  <c r="MX16" i="19"/>
  <c r="MX20" i="19"/>
  <c r="MX24" i="19"/>
  <c r="MX28" i="19"/>
  <c r="NZ5" i="19"/>
  <c r="NZ9" i="19"/>
  <c r="NZ12" i="19"/>
  <c r="NZ17" i="19"/>
  <c r="NZ21" i="19"/>
  <c r="NZ25" i="19"/>
  <c r="NZ29" i="19"/>
  <c r="PB6" i="19"/>
  <c r="PB10" i="19"/>
  <c r="PB14" i="19"/>
  <c r="PB18" i="19"/>
  <c r="PB21" i="19"/>
  <c r="PB25" i="19"/>
  <c r="PB29" i="19"/>
  <c r="KQ10" i="26"/>
  <c r="MU9" i="26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LV6" i="26"/>
  <c r="LV10" i="26"/>
  <c r="MX6" i="26"/>
  <c r="MX10" i="26"/>
  <c r="NZ6" i="26"/>
  <c r="NZ10" i="26"/>
  <c r="PB6" i="26"/>
  <c r="PB10" i="26"/>
  <c r="KY16" i="4"/>
  <c r="NO8" i="4"/>
  <c r="KY12" i="4"/>
  <c r="KY20" i="4"/>
  <c r="FL20" i="4"/>
  <c r="FS20" i="4" s="1"/>
  <c r="FL21" i="4"/>
  <c r="FS21" i="4" s="1"/>
  <c r="GT4" i="4"/>
  <c r="HA4" i="4" s="1"/>
  <c r="GT6" i="4"/>
  <c r="GT8" i="4"/>
  <c r="HA8" i="4" s="1"/>
  <c r="GT10" i="4"/>
  <c r="HA10" i="4" s="1"/>
  <c r="GT12" i="4"/>
  <c r="HA12" i="4" s="1"/>
  <c r="IB5" i="4"/>
  <c r="II5" i="4" s="1"/>
  <c r="IB9" i="4"/>
  <c r="II9" i="4" s="1"/>
  <c r="IB11" i="4"/>
  <c r="II11" i="4" s="1"/>
  <c r="IB13" i="4"/>
  <c r="II13" i="4" s="1"/>
  <c r="JJ6" i="4"/>
  <c r="JQ6" i="4" s="1"/>
  <c r="JJ8" i="4"/>
  <c r="JQ8" i="4" s="1"/>
  <c r="JJ10" i="4"/>
  <c r="JQ10" i="4" s="1"/>
  <c r="JJ12" i="4"/>
  <c r="JQ12" i="4" s="1"/>
  <c r="JJ14" i="4"/>
  <c r="JQ14" i="4" s="1"/>
  <c r="JJ16" i="4"/>
  <c r="JQ16" i="4" s="1"/>
  <c r="JJ20" i="4"/>
  <c r="JQ20" i="4" s="1"/>
  <c r="JJ24" i="4"/>
  <c r="JQ24" i="4" s="1"/>
  <c r="KR13" i="4"/>
  <c r="KY13" i="4" s="1"/>
  <c r="RM20" i="4"/>
  <c r="ED10" i="4"/>
  <c r="EK10" i="4" s="1"/>
  <c r="ED12" i="4"/>
  <c r="EK12" i="4" s="1"/>
  <c r="ED14" i="4"/>
  <c r="EK14" i="4" s="1"/>
  <c r="ED16" i="4"/>
  <c r="EK16" i="4" s="1"/>
  <c r="ED17" i="4"/>
  <c r="EK17" i="4" s="1"/>
  <c r="ED20" i="4"/>
  <c r="EK20" i="4" s="1"/>
  <c r="ED22" i="4"/>
  <c r="EK22" i="4" s="1"/>
  <c r="ED24" i="4"/>
  <c r="EK24" i="4" s="1"/>
  <c r="FL19" i="4"/>
  <c r="FS19" i="4" s="1"/>
  <c r="FL24" i="4"/>
  <c r="FS24" i="4" s="1"/>
  <c r="GT7" i="4"/>
  <c r="HA7" i="4" s="1"/>
  <c r="GT23" i="4"/>
  <c r="HA23" i="4" s="1"/>
  <c r="JJ11" i="4"/>
  <c r="JQ11" i="4" s="1"/>
  <c r="JJ15" i="4"/>
  <c r="JQ15" i="4" s="1"/>
  <c r="QE14" i="4"/>
  <c r="QE16" i="4"/>
  <c r="RM19" i="4"/>
  <c r="RM18" i="4"/>
  <c r="LZ14" i="4"/>
  <c r="MG14" i="4" s="1"/>
  <c r="LZ16" i="4"/>
  <c r="MG16" i="4" s="1"/>
  <c r="LZ20" i="4"/>
  <c r="MG20" i="4" s="1"/>
  <c r="LZ24" i="4"/>
  <c r="MG24" i="4" s="1"/>
  <c r="NH9" i="4"/>
  <c r="NO9" i="4" s="1"/>
  <c r="NH20" i="4"/>
  <c r="NO20" i="4" s="1"/>
  <c r="NH24" i="4"/>
  <c r="NO24" i="4" s="1"/>
  <c r="NH13" i="4"/>
  <c r="NO13" i="4" s="1"/>
  <c r="NH19" i="4"/>
  <c r="NO19" i="4" s="1"/>
  <c r="ED5" i="4"/>
  <c r="ED9" i="4"/>
  <c r="EK9" i="4" s="1"/>
  <c r="FL4" i="4"/>
  <c r="FS4" i="4" s="1"/>
  <c r="FL6" i="4"/>
  <c r="FS6" i="4" s="1"/>
  <c r="FL8" i="4"/>
  <c r="FS8" i="4" s="1"/>
  <c r="FL10" i="4"/>
  <c r="FS10" i="4" s="1"/>
  <c r="FL12" i="4"/>
  <c r="FS12" i="4" s="1"/>
  <c r="FL14" i="4"/>
  <c r="FS14" i="4" s="1"/>
  <c r="FL16" i="4"/>
  <c r="FS16" i="4" s="1"/>
  <c r="FL17" i="4"/>
  <c r="FS17" i="4" s="1"/>
  <c r="GT16" i="4"/>
  <c r="HA16" i="4" s="1"/>
  <c r="GT20" i="4"/>
  <c r="HA20" i="4" s="1"/>
  <c r="GT24" i="4"/>
  <c r="HA24" i="4" s="1"/>
  <c r="LZ12" i="4"/>
  <c r="MG12" i="4" s="1"/>
  <c r="OP12" i="4"/>
  <c r="OW12" i="4" s="1"/>
  <c r="OP17" i="4"/>
  <c r="OW17" i="4" s="1"/>
  <c r="OP20" i="4"/>
  <c r="OW20" i="4" s="1"/>
  <c r="OP22" i="4"/>
  <c r="OW22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2" i="27"/>
  <c r="LV4" i="27"/>
  <c r="LV8" i="27"/>
  <c r="LV12" i="27"/>
  <c r="MX5" i="27"/>
  <c r="MX7" i="27"/>
  <c r="MX11" i="27"/>
  <c r="EH6" i="27"/>
  <c r="EH10" i="27"/>
  <c r="IP6" i="27"/>
  <c r="IP10" i="27"/>
  <c r="MX6" i="27"/>
  <c r="MX10" i="27"/>
  <c r="NZ5" i="27"/>
  <c r="NZ9" i="27"/>
  <c r="FJ12" i="27"/>
  <c r="JR4" i="27"/>
  <c r="JR8" i="27"/>
  <c r="JR12" i="27"/>
  <c r="NZ4" i="27"/>
  <c r="NZ8" i="27"/>
  <c r="NZ12" i="27"/>
  <c r="PB7" i="27"/>
  <c r="PB11" i="27"/>
  <c r="DV5" i="23"/>
  <c r="EC5" i="23" s="1"/>
  <c r="DV7" i="23"/>
  <c r="EC7" i="23" s="1"/>
  <c r="DV13" i="23"/>
  <c r="EC13" i="23" s="1"/>
  <c r="FD5" i="23"/>
  <c r="FK5" i="23" s="1"/>
  <c r="FD13" i="23"/>
  <c r="FK13" i="23" s="1"/>
  <c r="HT4" i="23"/>
  <c r="IA4" i="23" s="1"/>
  <c r="OH4" i="23"/>
  <c r="OO4" i="23" s="1"/>
  <c r="OH6" i="23"/>
  <c r="OO6" i="23" s="1"/>
  <c r="PP4" i="23"/>
  <c r="PW4" i="23" s="1"/>
  <c r="PP6" i="23"/>
  <c r="PW6" i="23" s="1"/>
  <c r="PP8" i="23"/>
  <c r="PW8" i="23" s="1"/>
  <c r="PP10" i="23"/>
  <c r="PW10" i="23" s="1"/>
  <c r="PP12" i="23"/>
  <c r="PW12" i="23" s="1"/>
  <c r="QX11" i="23"/>
  <c r="RE11" i="23" s="1"/>
  <c r="QX15" i="23"/>
  <c r="RE15" i="23" s="1"/>
  <c r="GL5" i="23"/>
  <c r="GS5" i="23" s="1"/>
  <c r="GL13" i="23"/>
  <c r="GS13" i="23" s="1"/>
  <c r="HT5" i="23"/>
  <c r="IA5" i="23" s="1"/>
  <c r="HT7" i="23"/>
  <c r="IA7" i="23" s="1"/>
  <c r="HT9" i="23"/>
  <c r="IA9" i="23" s="1"/>
  <c r="HT11" i="23"/>
  <c r="IA11" i="23" s="1"/>
  <c r="OO15" i="23"/>
  <c r="DV4" i="23"/>
  <c r="EC4" i="23" s="1"/>
  <c r="DV12" i="23"/>
  <c r="EC12" i="23" s="1"/>
  <c r="FD4" i="23"/>
  <c r="FK4" i="23" s="1"/>
  <c r="FD12" i="23"/>
  <c r="FK12" i="23" s="1"/>
  <c r="PP5" i="23"/>
  <c r="PW5" i="23" s="1"/>
  <c r="MX6" i="21"/>
  <c r="MX10" i="21"/>
  <c r="MX14" i="21"/>
  <c r="MX18" i="21"/>
  <c r="GI17" i="21"/>
  <c r="MX5" i="21"/>
  <c r="MX9" i="21"/>
  <c r="MX13" i="21"/>
  <c r="MX17" i="21"/>
  <c r="GL17" i="21"/>
  <c r="GL16" i="21"/>
  <c r="GL15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EH6" i="21"/>
  <c r="EH10" i="21"/>
  <c r="EH14" i="21"/>
  <c r="EH18" i="21"/>
  <c r="FJ6" i="21"/>
  <c r="FJ10" i="21"/>
  <c r="FJ14" i="21"/>
  <c r="FJ18" i="21"/>
  <c r="GL6" i="21"/>
  <c r="GL10" i="21"/>
  <c r="GL14" i="21"/>
  <c r="HN6" i="21"/>
  <c r="HN10" i="21"/>
  <c r="HN14" i="21"/>
  <c r="HN18" i="21"/>
  <c r="IP6" i="21"/>
  <c r="IP10" i="21"/>
  <c r="IP14" i="21"/>
  <c r="IP18" i="21"/>
  <c r="JR6" i="21"/>
  <c r="JR10" i="21"/>
  <c r="JR14" i="21"/>
  <c r="JR18" i="21"/>
  <c r="KT6" i="21"/>
  <c r="KT10" i="21"/>
  <c r="KT14" i="21"/>
  <c r="KT18" i="21"/>
  <c r="LV6" i="21"/>
  <c r="LV10" i="21"/>
  <c r="LV14" i="21"/>
  <c r="LV18" i="21"/>
  <c r="NZ6" i="21"/>
  <c r="NZ10" i="21"/>
  <c r="NZ14" i="21"/>
  <c r="NZ18" i="21"/>
  <c r="PB6" i="21"/>
  <c r="PB10" i="21"/>
  <c r="PB14" i="21"/>
  <c r="PB18" i="21"/>
  <c r="GL18" i="21"/>
  <c r="EH5" i="21"/>
  <c r="EH9" i="21"/>
  <c r="EH13" i="21"/>
  <c r="EH17" i="21"/>
  <c r="FJ5" i="21"/>
  <c r="FJ9" i="21"/>
  <c r="FJ13" i="21"/>
  <c r="FJ17" i="21"/>
  <c r="GL5" i="21"/>
  <c r="GL9" i="21"/>
  <c r="GL13" i="21"/>
  <c r="HN5" i="21"/>
  <c r="HN9" i="21"/>
  <c r="HN13" i="21"/>
  <c r="HN17" i="21"/>
  <c r="IP5" i="21"/>
  <c r="IP9" i="21"/>
  <c r="IP13" i="21"/>
  <c r="IP17" i="21"/>
  <c r="JR5" i="21"/>
  <c r="JR9" i="21"/>
  <c r="JR13" i="21"/>
  <c r="JR17" i="21"/>
  <c r="KT5" i="21"/>
  <c r="KT9" i="21"/>
  <c r="KT13" i="21"/>
  <c r="KT17" i="21"/>
  <c r="LV5" i="21"/>
  <c r="LV9" i="21"/>
  <c r="LV13" i="21"/>
  <c r="LV17" i="21"/>
  <c r="NZ5" i="21"/>
  <c r="NZ9" i="21"/>
  <c r="NZ13" i="21"/>
  <c r="NZ17" i="21"/>
  <c r="PB5" i="21"/>
  <c r="PB9" i="21"/>
  <c r="PB13" i="21"/>
  <c r="PB17" i="21"/>
  <c r="PB23" i="19"/>
  <c r="GL25" i="19"/>
  <c r="GL29" i="19"/>
  <c r="HN6" i="19"/>
  <c r="HN10" i="19"/>
  <c r="HN14" i="19"/>
  <c r="HN18" i="19"/>
  <c r="HN22" i="19"/>
  <c r="HN26" i="19"/>
  <c r="HN30" i="19"/>
  <c r="IP7" i="19"/>
  <c r="IP11" i="19"/>
  <c r="IP15" i="19"/>
  <c r="IP19" i="19"/>
  <c r="IP23" i="19"/>
  <c r="IP27" i="19"/>
  <c r="KT17" i="19"/>
  <c r="KT21" i="19"/>
  <c r="KT25" i="19"/>
  <c r="PB12" i="19"/>
  <c r="EH6" i="19"/>
  <c r="EH10" i="19"/>
  <c r="EH14" i="19"/>
  <c r="EH18" i="19"/>
  <c r="EH22" i="19"/>
  <c r="EH26" i="19"/>
  <c r="EH30" i="19"/>
  <c r="FJ7" i="19"/>
  <c r="FJ11" i="19"/>
  <c r="FJ15" i="19"/>
  <c r="FJ19" i="19"/>
  <c r="FJ23" i="19"/>
  <c r="FJ27" i="19"/>
  <c r="GL4" i="19"/>
  <c r="GL8" i="19"/>
  <c r="GL13" i="19"/>
  <c r="GL16" i="19"/>
  <c r="GL20" i="19"/>
  <c r="GL24" i="19"/>
  <c r="GL28" i="19"/>
  <c r="HN5" i="19"/>
  <c r="HN9" i="19"/>
  <c r="HN12" i="19"/>
  <c r="HN17" i="19"/>
  <c r="HN21" i="19"/>
  <c r="HN25" i="19"/>
  <c r="HN29" i="19"/>
  <c r="IP6" i="19"/>
  <c r="IP10" i="19"/>
  <c r="IP14" i="19"/>
  <c r="HN4" i="19"/>
  <c r="HN8" i="19"/>
  <c r="HN13" i="19"/>
  <c r="HN16" i="19"/>
  <c r="HN24" i="19"/>
  <c r="HN28" i="19"/>
  <c r="KT23" i="19"/>
  <c r="PB27" i="19"/>
  <c r="EH4" i="19"/>
  <c r="EH8" i="19"/>
  <c r="EH13" i="19"/>
  <c r="EH16" i="19"/>
  <c r="EH20" i="19"/>
  <c r="EH24" i="19"/>
  <c r="EH28" i="19"/>
  <c r="FJ5" i="19"/>
  <c r="FJ9" i="19"/>
  <c r="FJ21" i="19"/>
  <c r="FJ25" i="19"/>
  <c r="GL22" i="19"/>
  <c r="GL26" i="19"/>
  <c r="GL30" i="19"/>
  <c r="IP8" i="19"/>
  <c r="PB22" i="19"/>
  <c r="PB26" i="19"/>
  <c r="PB30" i="19"/>
  <c r="EH7" i="19"/>
  <c r="EH11" i="19"/>
  <c r="EH15" i="19"/>
  <c r="EH19" i="19"/>
  <c r="EH23" i="19"/>
  <c r="EH27" i="19"/>
  <c r="FJ4" i="19"/>
  <c r="FJ8" i="19"/>
  <c r="FJ13" i="19"/>
  <c r="FJ16" i="19"/>
  <c r="FJ20" i="19"/>
  <c r="FJ24" i="19"/>
  <c r="FJ28" i="19"/>
  <c r="GL5" i="19"/>
  <c r="GL9" i="19"/>
  <c r="GL12" i="19"/>
  <c r="GL17" i="19"/>
  <c r="GL21" i="19"/>
  <c r="JR4" i="19"/>
  <c r="JR8" i="19"/>
  <c r="JR13" i="19"/>
  <c r="JR16" i="19"/>
  <c r="JR20" i="19"/>
  <c r="JR24" i="19"/>
  <c r="JR28" i="19"/>
  <c r="KT5" i="19"/>
  <c r="KT9" i="19"/>
  <c r="KT12" i="19"/>
  <c r="KT29" i="19"/>
  <c r="LV6" i="19"/>
  <c r="LV10" i="19"/>
  <c r="LV14" i="19"/>
  <c r="LV18" i="19"/>
  <c r="LV22" i="19"/>
  <c r="LV26" i="19"/>
  <c r="LV30" i="19"/>
  <c r="MX7" i="19"/>
  <c r="MX11" i="19"/>
  <c r="MX15" i="19"/>
  <c r="MX19" i="19"/>
  <c r="MX23" i="19"/>
  <c r="MX27" i="19"/>
  <c r="NZ4" i="19"/>
  <c r="NZ8" i="19"/>
  <c r="NZ13" i="19"/>
  <c r="NZ16" i="19"/>
  <c r="NZ20" i="19"/>
  <c r="NZ24" i="19"/>
  <c r="NZ28" i="19"/>
  <c r="PB5" i="19"/>
  <c r="PB9" i="19"/>
  <c r="PB17" i="19"/>
  <c r="IP18" i="19"/>
  <c r="IP22" i="19"/>
  <c r="IP26" i="19"/>
  <c r="IP30" i="19"/>
  <c r="JR7" i="19"/>
  <c r="JR11" i="19"/>
  <c r="JR15" i="19"/>
  <c r="JR19" i="19"/>
  <c r="JR23" i="19"/>
  <c r="JR27" i="19"/>
  <c r="KT4" i="19"/>
  <c r="KT8" i="19"/>
  <c r="KT13" i="19"/>
  <c r="KT16" i="19"/>
  <c r="KT20" i="19"/>
  <c r="KT24" i="19"/>
  <c r="KT28" i="19"/>
  <c r="LV5" i="19"/>
  <c r="LV9" i="19"/>
  <c r="LV12" i="19"/>
  <c r="LV17" i="19"/>
  <c r="LV21" i="19"/>
  <c r="LV25" i="19"/>
  <c r="LV29" i="19"/>
  <c r="MX6" i="19"/>
  <c r="MX10" i="19"/>
  <c r="MX14" i="19"/>
  <c r="MX18" i="19"/>
  <c r="MX22" i="19"/>
  <c r="MX26" i="19"/>
  <c r="MX30" i="19"/>
  <c r="NZ7" i="19"/>
  <c r="NZ11" i="19"/>
  <c r="NZ15" i="19"/>
  <c r="NZ19" i="19"/>
  <c r="NZ23" i="19"/>
  <c r="NZ27" i="19"/>
  <c r="PB4" i="19"/>
  <c r="PB8" i="19"/>
  <c r="PB13" i="19"/>
  <c r="PB16" i="19"/>
  <c r="PB20" i="19"/>
  <c r="PB24" i="19"/>
  <c r="PB28" i="19"/>
  <c r="EH5" i="27"/>
  <c r="EH9" i="27"/>
  <c r="FJ7" i="27"/>
  <c r="FJ11" i="27"/>
  <c r="GL5" i="27"/>
  <c r="GL9" i="27"/>
  <c r="HN7" i="27"/>
  <c r="HN11" i="27"/>
  <c r="IP5" i="27"/>
  <c r="IP9" i="27"/>
  <c r="JR7" i="27"/>
  <c r="JR11" i="27"/>
  <c r="KT5" i="27"/>
  <c r="KT9" i="27"/>
  <c r="LV7" i="27"/>
  <c r="LV11" i="27"/>
  <c r="MU4" i="27"/>
  <c r="MX4" i="27"/>
  <c r="MU5" i="27"/>
  <c r="EH4" i="27"/>
  <c r="EH8" i="27"/>
  <c r="EH12" i="27"/>
  <c r="FJ6" i="27"/>
  <c r="FJ10" i="27"/>
  <c r="GL4" i="27"/>
  <c r="GL8" i="27"/>
  <c r="GL12" i="27"/>
  <c r="HN6" i="27"/>
  <c r="HN10" i="27"/>
  <c r="IP4" i="27"/>
  <c r="IP8" i="27"/>
  <c r="IP12" i="27"/>
  <c r="JR6" i="27"/>
  <c r="JR10" i="27"/>
  <c r="KT4" i="27"/>
  <c r="KT8" i="27"/>
  <c r="KT12" i="27"/>
  <c r="LV6" i="27"/>
  <c r="LV10" i="27"/>
  <c r="MX9" i="27"/>
  <c r="NZ7" i="27"/>
  <c r="NZ11" i="27"/>
  <c r="PB5" i="27"/>
  <c r="PB9" i="27"/>
  <c r="EH7" i="27"/>
  <c r="EH11" i="27"/>
  <c r="FJ5" i="27"/>
  <c r="FJ9" i="27"/>
  <c r="GL7" i="27"/>
  <c r="GL11" i="27"/>
  <c r="HN5" i="27"/>
  <c r="HN9" i="27"/>
  <c r="IP7" i="27"/>
  <c r="IP11" i="27"/>
  <c r="JR5" i="27"/>
  <c r="JR9" i="27"/>
  <c r="KT7" i="27"/>
  <c r="KT11" i="27"/>
  <c r="LV5" i="27"/>
  <c r="LV9" i="27"/>
  <c r="MX8" i="27"/>
  <c r="MX12" i="27"/>
  <c r="NZ6" i="27"/>
  <c r="NZ10" i="27"/>
  <c r="PB4" i="27"/>
  <c r="PB8" i="27"/>
  <c r="PB12" i="27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11" i="26"/>
  <c r="LV5" i="26"/>
  <c r="LV9" i="26"/>
  <c r="MX5" i="26"/>
  <c r="MX9" i="26"/>
  <c r="NZ5" i="26"/>
  <c r="NZ9" i="26"/>
  <c r="PB5" i="26"/>
  <c r="PB9" i="26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KT10" i="26"/>
  <c r="LV4" i="26"/>
  <c r="LV8" i="26"/>
  <c r="MX4" i="26"/>
  <c r="MX8" i="26"/>
  <c r="NZ4" i="26"/>
  <c r="NZ8" i="26"/>
  <c r="PB4" i="26"/>
  <c r="PB8" i="26"/>
  <c r="EH7" i="26"/>
  <c r="EH11" i="26"/>
  <c r="FJ7" i="26"/>
  <c r="FJ11" i="26"/>
  <c r="GL7" i="26"/>
  <c r="GL11" i="26"/>
  <c r="HN7" i="26"/>
  <c r="HN11" i="26"/>
  <c r="IP7" i="26"/>
  <c r="IP11" i="26"/>
  <c r="JR7" i="26"/>
  <c r="JR11" i="26"/>
  <c r="KT7" i="26"/>
  <c r="KT9" i="26"/>
  <c r="LV7" i="26"/>
  <c r="LV11" i="26"/>
  <c r="MX7" i="26"/>
  <c r="MX11" i="26"/>
  <c r="NZ7" i="26"/>
  <c r="NZ11" i="26"/>
  <c r="PB7" i="26"/>
  <c r="PB11" i="26"/>
  <c r="FD11" i="23"/>
  <c r="FK11" i="23" s="1"/>
  <c r="JB7" i="23"/>
  <c r="JI7" i="23" s="1"/>
  <c r="OH8" i="23"/>
  <c r="OO8" i="23" s="1"/>
  <c r="OH10" i="23"/>
  <c r="OO10" i="23" s="1"/>
  <c r="OH12" i="23"/>
  <c r="OO12" i="23" s="1"/>
  <c r="JI4" i="23"/>
  <c r="JI15" i="23"/>
  <c r="DV11" i="23"/>
  <c r="EC11" i="23" s="1"/>
  <c r="GL8" i="23"/>
  <c r="GS8" i="23" s="1"/>
  <c r="JB10" i="23"/>
  <c r="JI10" i="23" s="1"/>
  <c r="JB12" i="23"/>
  <c r="JI12" i="23" s="1"/>
  <c r="JB14" i="23"/>
  <c r="JI14" i="23" s="1"/>
  <c r="KJ7" i="23"/>
  <c r="KQ7" i="23" s="1"/>
  <c r="MZ6" i="23"/>
  <c r="NG6" i="23" s="1"/>
  <c r="MZ8" i="23"/>
  <c r="NG8" i="23" s="1"/>
  <c r="MZ10" i="23"/>
  <c r="NG10" i="23" s="1"/>
  <c r="MZ12" i="23"/>
  <c r="NG12" i="23" s="1"/>
  <c r="QX6" i="23"/>
  <c r="RE6" i="23" s="1"/>
  <c r="QX8" i="23"/>
  <c r="RE8" i="23" s="1"/>
  <c r="QX10" i="23"/>
  <c r="RE10" i="23" s="1"/>
  <c r="QX12" i="23"/>
  <c r="RE12" i="23" s="1"/>
  <c r="LR11" i="23"/>
  <c r="LY11" i="23" s="1"/>
  <c r="LR15" i="23"/>
  <c r="LY15" i="23" s="1"/>
  <c r="FD8" i="23"/>
  <c r="FK8" i="23" s="1"/>
  <c r="HT15" i="23"/>
  <c r="IA15" i="23" s="1"/>
  <c r="LR6" i="23"/>
  <c r="LY6" i="23" s="1"/>
  <c r="LR8" i="23"/>
  <c r="LY8" i="23" s="1"/>
  <c r="LR10" i="23"/>
  <c r="LY10" i="23" s="1"/>
  <c r="LR12" i="23"/>
  <c r="LY12" i="23" s="1"/>
  <c r="OH5" i="23"/>
  <c r="OO5" i="23" s="1"/>
  <c r="PP11" i="23"/>
  <c r="PW11" i="23" s="1"/>
  <c r="PP15" i="23"/>
  <c r="PW15" i="23" s="1"/>
  <c r="DV8" i="23"/>
  <c r="EC8" i="23" s="1"/>
  <c r="GL11" i="23"/>
  <c r="GS11" i="23" s="1"/>
  <c r="KJ4" i="23"/>
  <c r="KQ4" i="23" s="1"/>
  <c r="KJ8" i="23"/>
  <c r="KQ8" i="23" s="1"/>
  <c r="KJ10" i="23"/>
  <c r="KQ10" i="23" s="1"/>
  <c r="KJ12" i="23"/>
  <c r="KQ12" i="23" s="1"/>
  <c r="QX5" i="23"/>
  <c r="RE5" i="23" s="1"/>
  <c r="DV9" i="23"/>
  <c r="EC9" i="23" s="1"/>
  <c r="FD9" i="23"/>
  <c r="FK9" i="23" s="1"/>
  <c r="GL9" i="23"/>
  <c r="GS9" i="23" s="1"/>
  <c r="KJ14" i="23"/>
  <c r="KQ14" i="23" s="1"/>
  <c r="LR14" i="23"/>
  <c r="LY14" i="23" s="1"/>
  <c r="MZ14" i="23"/>
  <c r="NG14" i="23" s="1"/>
  <c r="OH14" i="23"/>
  <c r="OO14" i="23" s="1"/>
  <c r="PP14" i="23"/>
  <c r="PW14" i="23" s="1"/>
  <c r="QX14" i="23"/>
  <c r="RE14" i="23" s="1"/>
  <c r="JB5" i="23"/>
  <c r="JI5" i="23" s="1"/>
  <c r="JI8" i="23"/>
  <c r="KJ5" i="23"/>
  <c r="KQ5" i="23" s="1"/>
  <c r="LY4" i="23"/>
  <c r="NG4" i="23"/>
  <c r="RE4" i="23"/>
  <c r="DV6" i="23"/>
  <c r="EC6" i="23" s="1"/>
  <c r="FD7" i="23"/>
  <c r="FK7" i="23" s="1"/>
  <c r="GL7" i="23"/>
  <c r="GS7" i="23" s="1"/>
  <c r="JB9" i="23"/>
  <c r="JI9" i="23" s="1"/>
  <c r="LR5" i="23"/>
  <c r="LY5" i="23" s="1"/>
  <c r="MZ5" i="23"/>
  <c r="NG5" i="23" s="1"/>
  <c r="FD6" i="23"/>
  <c r="FK6" i="23" s="1"/>
  <c r="GL6" i="23"/>
  <c r="GS6" i="23" s="1"/>
  <c r="HT6" i="23"/>
  <c r="IA6" i="23" s="1"/>
  <c r="HT13" i="23"/>
  <c r="IA13" i="23" s="1"/>
  <c r="JB13" i="23"/>
  <c r="JI13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0" i="23"/>
  <c r="EC10" i="23" s="1"/>
  <c r="DV15" i="23"/>
  <c r="EC15" i="23" s="1"/>
  <c r="FD10" i="23"/>
  <c r="FK10" i="23" s="1"/>
  <c r="FD15" i="23"/>
  <c r="FK15" i="23" s="1"/>
  <c r="GL10" i="23"/>
  <c r="GS10" i="23" s="1"/>
  <c r="GL15" i="23"/>
  <c r="GS15" i="23" s="1"/>
  <c r="KJ13" i="23"/>
  <c r="KQ13" i="23" s="1"/>
  <c r="LR13" i="23"/>
  <c r="LY13" i="23" s="1"/>
  <c r="MZ13" i="23"/>
  <c r="NG13" i="23" s="1"/>
  <c r="OH13" i="23"/>
  <c r="OO13" i="23" s="1"/>
  <c r="PP13" i="23"/>
  <c r="PW13" i="23" s="1"/>
  <c r="QX13" i="23"/>
  <c r="RE13" i="23" s="1"/>
  <c r="DV14" i="23"/>
  <c r="EC14" i="23" s="1"/>
  <c r="FD14" i="23"/>
  <c r="FK14" i="23" s="1"/>
  <c r="GL14" i="23"/>
  <c r="GS14" i="23" s="1"/>
  <c r="HT10" i="23"/>
  <c r="IA10" i="23" s="1"/>
  <c r="JB6" i="23"/>
  <c r="JI6" i="23" s="1"/>
  <c r="JI11" i="23"/>
  <c r="KJ6" i="23"/>
  <c r="KQ6" i="23" s="1"/>
  <c r="LY7" i="23"/>
  <c r="NG7" i="23"/>
  <c r="OH7" i="23"/>
  <c r="OO7" i="23" s="1"/>
  <c r="PP7" i="23"/>
  <c r="PW7" i="23" s="1"/>
  <c r="QX7" i="23"/>
  <c r="RE7" i="23" s="1"/>
  <c r="IB8" i="4"/>
  <c r="II8" i="4" s="1"/>
  <c r="IB12" i="4"/>
  <c r="II12" i="4" s="1"/>
  <c r="JJ18" i="4"/>
  <c r="JQ18" i="4" s="1"/>
  <c r="LZ5" i="4"/>
  <c r="MG5" i="4" s="1"/>
  <c r="LZ7" i="4"/>
  <c r="MG7" i="4" s="1"/>
  <c r="LZ9" i="4"/>
  <c r="MG9" i="4" s="1"/>
  <c r="FL7" i="4"/>
  <c r="FS7" i="4" s="1"/>
  <c r="FL11" i="4"/>
  <c r="FS11" i="4" s="1"/>
  <c r="FL15" i="4"/>
  <c r="FS15" i="4" s="1"/>
  <c r="JJ22" i="4"/>
  <c r="JQ22" i="4" s="1"/>
  <c r="NH7" i="4"/>
  <c r="NO7" i="4" s="1"/>
  <c r="OP8" i="4"/>
  <c r="OW8" i="4" s="1"/>
  <c r="OP10" i="4"/>
  <c r="OW10" i="4" s="1"/>
  <c r="OP15" i="4"/>
  <c r="OW15" i="4" s="1"/>
  <c r="OP23" i="4"/>
  <c r="OW23" i="4" s="1"/>
  <c r="OP24" i="4"/>
  <c r="OW24" i="4" s="1"/>
  <c r="PX8" i="4"/>
  <c r="QE8" i="4" s="1"/>
  <c r="GT9" i="4"/>
  <c r="HA9" i="4" s="1"/>
  <c r="KR19" i="4"/>
  <c r="KY19" i="4" s="1"/>
  <c r="KR21" i="4"/>
  <c r="KY21" i="4" s="1"/>
  <c r="NH16" i="4"/>
  <c r="NO16" i="4" s="1"/>
  <c r="NH17" i="4"/>
  <c r="NO17" i="4" s="1"/>
  <c r="NO23" i="4"/>
  <c r="PX9" i="4"/>
  <c r="QE9" i="4" s="1"/>
  <c r="PX19" i="4"/>
  <c r="QE19" i="4" s="1"/>
  <c r="RF4" i="4"/>
  <c r="RM4" i="4" s="1"/>
  <c r="RF6" i="4"/>
  <c r="RM6" i="4" s="1"/>
  <c r="RF8" i="4"/>
  <c r="RM8" i="4" s="1"/>
  <c r="RF10" i="4"/>
  <c r="RF12" i="4"/>
  <c r="RM12" i="4" s="1"/>
  <c r="RF14" i="4"/>
  <c r="RM14" i="4" s="1"/>
  <c r="RF16" i="4"/>
  <c r="RM16" i="4" s="1"/>
  <c r="RF17" i="4"/>
  <c r="RM17" i="4" s="1"/>
  <c r="GT13" i="4"/>
  <c r="HA13" i="4" s="1"/>
  <c r="GT19" i="4"/>
  <c r="HA19" i="4" s="1"/>
  <c r="IB18" i="4"/>
  <c r="II18" i="4" s="1"/>
  <c r="IB23" i="4"/>
  <c r="II23" i="4" s="1"/>
  <c r="JJ4" i="4"/>
  <c r="JQ4" i="4" s="1"/>
  <c r="LZ4" i="4"/>
  <c r="MG4" i="4" s="1"/>
  <c r="LZ8" i="4"/>
  <c r="MG8" i="4" s="1"/>
  <c r="MG13" i="4"/>
  <c r="OW4" i="4"/>
  <c r="RF24" i="4"/>
  <c r="RM24" i="4" s="1"/>
  <c r="ED4" i="4"/>
  <c r="EK4" i="4" s="1"/>
  <c r="ED8" i="4"/>
  <c r="EK8" i="4" s="1"/>
  <c r="ED15" i="4"/>
  <c r="EK15" i="4" s="1"/>
  <c r="ED18" i="4"/>
  <c r="EK18" i="4" s="1"/>
  <c r="ED23" i="4"/>
  <c r="EK23" i="4" s="1"/>
  <c r="II14" i="4"/>
  <c r="II17" i="4"/>
  <c r="II20" i="4"/>
  <c r="IB24" i="4"/>
  <c r="II24" i="4" s="1"/>
  <c r="JJ5" i="4"/>
  <c r="JQ5" i="4" s="1"/>
  <c r="JQ21" i="4"/>
  <c r="KR7" i="4"/>
  <c r="KY7" i="4" s="1"/>
  <c r="KR11" i="4"/>
  <c r="KY11" i="4" s="1"/>
  <c r="OP16" i="4"/>
  <c r="OW16" i="4" s="1"/>
  <c r="OW5" i="4"/>
  <c r="PX18" i="4"/>
  <c r="QE18" i="4" s="1"/>
  <c r="KY6" i="4"/>
  <c r="KY24" i="4"/>
  <c r="OW9" i="4"/>
  <c r="QE4" i="4"/>
  <c r="QE17" i="4"/>
  <c r="RM10" i="4"/>
  <c r="EK5" i="4"/>
  <c r="FL18" i="4"/>
  <c r="FS18" i="4" s="1"/>
  <c r="HA6" i="4"/>
  <c r="GT11" i="4"/>
  <c r="HA11" i="4" s="1"/>
  <c r="GT21" i="4"/>
  <c r="HA21" i="4" s="1"/>
  <c r="JJ17" i="4"/>
  <c r="JQ17" i="4" s="1"/>
  <c r="JJ23" i="4"/>
  <c r="JQ23" i="4" s="1"/>
  <c r="KR10" i="4"/>
  <c r="KY10" i="4" s="1"/>
  <c r="KR15" i="4"/>
  <c r="KY15" i="4" s="1"/>
  <c r="LZ11" i="4"/>
  <c r="MG11" i="4" s="1"/>
  <c r="LZ17" i="4"/>
  <c r="MG17" i="4" s="1"/>
  <c r="NH6" i="4"/>
  <c r="NO6" i="4" s="1"/>
  <c r="NH11" i="4"/>
  <c r="NO11" i="4" s="1"/>
  <c r="NH21" i="4"/>
  <c r="NO21" i="4" s="1"/>
  <c r="OP13" i="4"/>
  <c r="OW13" i="4" s="1"/>
  <c r="PX5" i="4"/>
  <c r="QE5" i="4" s="1"/>
  <c r="PX22" i="4"/>
  <c r="QE22" i="4" s="1"/>
  <c r="FL23" i="4"/>
  <c r="FS23" i="4" s="1"/>
  <c r="GT15" i="4"/>
  <c r="HA15" i="4" s="1"/>
  <c r="IB7" i="4"/>
  <c r="II7" i="4" s="1"/>
  <c r="KY14" i="4"/>
  <c r="KR18" i="4"/>
  <c r="KY18" i="4" s="1"/>
  <c r="NO10" i="4"/>
  <c r="NH15" i="4"/>
  <c r="NO15" i="4" s="1"/>
  <c r="OP7" i="4"/>
  <c r="OW7" i="4" s="1"/>
  <c r="OW19" i="4"/>
  <c r="RF23" i="4"/>
  <c r="RM23" i="4" s="1"/>
  <c r="FL5" i="4"/>
  <c r="FS5" i="4" s="1"/>
  <c r="FL22" i="4"/>
  <c r="FS22" i="4" s="1"/>
  <c r="GT14" i="4"/>
  <c r="HA14" i="4" s="1"/>
  <c r="GT18" i="4"/>
  <c r="HA18" i="4" s="1"/>
  <c r="IB6" i="4"/>
  <c r="II6" i="4" s="1"/>
  <c r="IB19" i="4"/>
  <c r="II19" i="4" s="1"/>
  <c r="JJ9" i="4"/>
  <c r="JQ9" i="4" s="1"/>
  <c r="KR17" i="4"/>
  <c r="KY17" i="4" s="1"/>
  <c r="KR23" i="4"/>
  <c r="KY23" i="4" s="1"/>
  <c r="LZ6" i="4"/>
  <c r="MG6" i="4" s="1"/>
  <c r="LZ15" i="4"/>
  <c r="MG15" i="4" s="1"/>
  <c r="LZ22" i="4"/>
  <c r="MG22" i="4" s="1"/>
  <c r="NH14" i="4"/>
  <c r="NO14" i="4" s="1"/>
  <c r="NH18" i="4"/>
  <c r="NO18" i="4" s="1"/>
  <c r="OP6" i="4"/>
  <c r="OW6" i="4" s="1"/>
  <c r="OP11" i="4"/>
  <c r="OW11" i="4" s="1"/>
  <c r="OP21" i="4"/>
  <c r="OW21" i="4" s="1"/>
  <c r="PX13" i="4"/>
  <c r="QE13" i="4" s="1"/>
  <c r="RF5" i="4"/>
  <c r="RM5" i="4" s="1"/>
  <c r="RF7" i="4"/>
  <c r="RM7" i="4" s="1"/>
  <c r="RF22" i="4"/>
  <c r="RM22" i="4" s="1"/>
  <c r="ED13" i="4"/>
  <c r="EK13" i="4" s="1"/>
  <c r="FL9" i="4"/>
  <c r="FS9" i="4" s="1"/>
  <c r="GT17" i="4"/>
  <c r="HA17" i="4" s="1"/>
  <c r="IB10" i="4"/>
  <c r="II10" i="4" s="1"/>
  <c r="IB21" i="4"/>
  <c r="II21" i="4" s="1"/>
  <c r="JJ13" i="4"/>
  <c r="JQ13" i="4" s="1"/>
  <c r="KR5" i="4"/>
  <c r="KY5" i="4" s="1"/>
  <c r="KR22" i="4"/>
  <c r="KY22" i="4" s="1"/>
  <c r="RF11" i="4"/>
  <c r="RM11" i="4" s="1"/>
  <c r="ED7" i="4"/>
  <c r="EK7" i="4" s="1"/>
  <c r="ED19" i="4"/>
  <c r="EK19" i="4" s="1"/>
  <c r="ED6" i="4"/>
  <c r="EK6" i="4" s="1"/>
  <c r="ED11" i="4"/>
  <c r="EK11" i="4" s="1"/>
  <c r="ED21" i="4"/>
  <c r="EK21" i="4" s="1"/>
  <c r="FL13" i="4"/>
  <c r="FS13" i="4" s="1"/>
  <c r="GT5" i="4"/>
  <c r="HA5" i="4" s="1"/>
  <c r="GT22" i="4"/>
  <c r="HA22" i="4" s="1"/>
  <c r="IB15" i="4"/>
  <c r="II15" i="4" s="1"/>
  <c r="JJ7" i="4"/>
  <c r="JQ7" i="4" s="1"/>
  <c r="JJ19" i="4"/>
  <c r="JQ19" i="4" s="1"/>
  <c r="KR9" i="4"/>
  <c r="KY9" i="4" s="1"/>
  <c r="LZ10" i="4"/>
  <c r="MG10" i="4" s="1"/>
  <c r="LZ18" i="4"/>
  <c r="MG18" i="4" s="1"/>
  <c r="NH5" i="4"/>
  <c r="NO5" i="4" s="1"/>
  <c r="NH22" i="4"/>
  <c r="NO22" i="4" s="1"/>
  <c r="OP14" i="4"/>
  <c r="OW14" i="4" s="1"/>
  <c r="OP18" i="4"/>
  <c r="OW18" i="4" s="1"/>
  <c r="PX6" i="4"/>
  <c r="QE6" i="4" s="1"/>
  <c r="PX11" i="4"/>
  <c r="QE11" i="4" s="1"/>
  <c r="PX21" i="4"/>
  <c r="QE21" i="4" s="1"/>
  <c r="RM13" i="4"/>
  <c r="RM15" i="4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3" i="19"/>
  <c r="OY12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NW4" i="19"/>
  <c r="NW5" i="19"/>
  <c r="NW6" i="19"/>
  <c r="NW7" i="19"/>
  <c r="NW8" i="19"/>
  <c r="NW9" i="19"/>
  <c r="NW10" i="19"/>
  <c r="NW11" i="19"/>
  <c r="NW13" i="19"/>
  <c r="NW12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4" i="19"/>
  <c r="MU5" i="19"/>
  <c r="MU6" i="19"/>
  <c r="MU7" i="19"/>
  <c r="MU8" i="19"/>
  <c r="MU9" i="19"/>
  <c r="MU10" i="19"/>
  <c r="MU11" i="19"/>
  <c r="MU13" i="19"/>
  <c r="MU12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LS4" i="19"/>
  <c r="LS5" i="19"/>
  <c r="LS6" i="19"/>
  <c r="LS7" i="19"/>
  <c r="LS8" i="19"/>
  <c r="LS9" i="19"/>
  <c r="LS10" i="19"/>
  <c r="LS11" i="19"/>
  <c r="LS13" i="19"/>
  <c r="LS12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5" i="19"/>
  <c r="KQ6" i="19"/>
  <c r="KQ7" i="19"/>
  <c r="KQ8" i="19"/>
  <c r="KQ9" i="19"/>
  <c r="KQ10" i="19"/>
  <c r="KQ11" i="19"/>
  <c r="KQ13" i="19"/>
  <c r="KQ12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5" i="19"/>
  <c r="JO6" i="19"/>
  <c r="JO7" i="19"/>
  <c r="JO8" i="19"/>
  <c r="JO9" i="19"/>
  <c r="JO10" i="19"/>
  <c r="JO11" i="19"/>
  <c r="JO13" i="19"/>
  <c r="JO12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IM4" i="19"/>
  <c r="IM5" i="19"/>
  <c r="IM6" i="19"/>
  <c r="IM7" i="19"/>
  <c r="IM8" i="19"/>
  <c r="IM9" i="19"/>
  <c r="IM10" i="19"/>
  <c r="IM11" i="19"/>
  <c r="IM13" i="19"/>
  <c r="IM12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HK4" i="19"/>
  <c r="HK5" i="19"/>
  <c r="HK6" i="19"/>
  <c r="HK7" i="19"/>
  <c r="HK8" i="19"/>
  <c r="HK9" i="19"/>
  <c r="HK10" i="19"/>
  <c r="HK11" i="19"/>
  <c r="HK13" i="19"/>
  <c r="HK12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5" i="19"/>
  <c r="GI6" i="19"/>
  <c r="GI7" i="19"/>
  <c r="GI8" i="19"/>
  <c r="GI9" i="19"/>
  <c r="GI10" i="19"/>
  <c r="GI11" i="19"/>
  <c r="GI13" i="19"/>
  <c r="GI12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5" i="19"/>
  <c r="FG6" i="19"/>
  <c r="FG7" i="19"/>
  <c r="FG8" i="19"/>
  <c r="FG9" i="19"/>
  <c r="FG10" i="19"/>
  <c r="FG11" i="19"/>
  <c r="FG13" i="19"/>
  <c r="FG12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5" i="19"/>
  <c r="EE6" i="19"/>
  <c r="EE7" i="19"/>
  <c r="EE8" i="19"/>
  <c r="EE9" i="19"/>
  <c r="EE10" i="19"/>
  <c r="EE11" i="19"/>
  <c r="EE13" i="19"/>
  <c r="EE12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OY4" i="27"/>
  <c r="OY5" i="27"/>
  <c r="OY6" i="27"/>
  <c r="OY7" i="27"/>
  <c r="OY8" i="27"/>
  <c r="OY9" i="27"/>
  <c r="OY10" i="27"/>
  <c r="OY11" i="27"/>
  <c r="OY12" i="27"/>
  <c r="NW4" i="27"/>
  <c r="NW5" i="27"/>
  <c r="NW6" i="27"/>
  <c r="NW7" i="27"/>
  <c r="NW8" i="27"/>
  <c r="NW9" i="27"/>
  <c r="NW10" i="27"/>
  <c r="NW11" i="27"/>
  <c r="NW12" i="27"/>
  <c r="MU6" i="27"/>
  <c r="MU7" i="27"/>
  <c r="MU8" i="27"/>
  <c r="MU9" i="27"/>
  <c r="MU10" i="27"/>
  <c r="MU11" i="27"/>
  <c r="MU12" i="27"/>
  <c r="LS4" i="27"/>
  <c r="LS5" i="27"/>
  <c r="LS6" i="27"/>
  <c r="LS7" i="27"/>
  <c r="LS8" i="27"/>
  <c r="LS9" i="27"/>
  <c r="LS10" i="27"/>
  <c r="LS11" i="27"/>
  <c r="LS12" i="27"/>
  <c r="KQ4" i="27"/>
  <c r="KQ5" i="27"/>
  <c r="KQ6" i="27"/>
  <c r="KQ7" i="27"/>
  <c r="KQ8" i="27"/>
  <c r="KQ9" i="27"/>
  <c r="KQ10" i="27"/>
  <c r="KQ11" i="27"/>
  <c r="KQ12" i="27"/>
  <c r="JO4" i="27"/>
  <c r="JO5" i="27"/>
  <c r="JO6" i="27"/>
  <c r="JO7" i="27"/>
  <c r="JO8" i="27"/>
  <c r="JO9" i="27"/>
  <c r="JO10" i="27"/>
  <c r="JO11" i="27"/>
  <c r="JO12" i="27"/>
  <c r="IM4" i="27"/>
  <c r="IM5" i="27"/>
  <c r="IM6" i="27"/>
  <c r="IM7" i="27"/>
  <c r="IM8" i="27"/>
  <c r="IM9" i="27"/>
  <c r="IM10" i="27"/>
  <c r="IM11" i="27"/>
  <c r="IM12" i="27"/>
  <c r="HK4" i="27"/>
  <c r="HK5" i="27"/>
  <c r="HK6" i="27"/>
  <c r="HK7" i="27"/>
  <c r="HK8" i="27"/>
  <c r="HK9" i="27"/>
  <c r="HK10" i="27"/>
  <c r="HK11" i="27"/>
  <c r="HK12" i="27"/>
  <c r="GI4" i="27"/>
  <c r="GI7" i="27"/>
  <c r="GI9" i="27"/>
  <c r="GI10" i="27"/>
  <c r="GI6" i="27"/>
  <c r="GI11" i="27"/>
  <c r="GI5" i="27"/>
  <c r="GI8" i="27"/>
  <c r="GI12" i="27"/>
  <c r="FG4" i="27"/>
  <c r="FG5" i="27"/>
  <c r="FG6" i="27"/>
  <c r="FG7" i="27"/>
  <c r="FG8" i="27"/>
  <c r="FG9" i="27"/>
  <c r="FG10" i="27"/>
  <c r="FG11" i="27"/>
  <c r="FG12" i="27"/>
  <c r="EE4" i="27"/>
  <c r="EE5" i="27"/>
  <c r="EE6" i="27"/>
  <c r="EE7" i="27"/>
  <c r="EE8" i="27"/>
  <c r="EE9" i="27"/>
  <c r="EE10" i="27"/>
  <c r="EE11" i="27"/>
  <c r="EE12" i="27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8" i="26"/>
  <c r="MU4" i="26"/>
  <c r="MU6" i="26"/>
  <c r="MU11" i="26"/>
  <c r="MU5" i="26"/>
  <c r="MU7" i="26"/>
  <c r="MU10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AP16" i="19"/>
  <c r="AQ16" i="19"/>
  <c r="AR16" i="19"/>
  <c r="AS16" i="19"/>
  <c r="AU16" i="19"/>
  <c r="AV16" i="19"/>
  <c r="BS16" i="19"/>
  <c r="BT16" i="19"/>
  <c r="BU16" i="19"/>
  <c r="BV16" i="19"/>
  <c r="BX16" i="19"/>
  <c r="BY16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AP25" i="19"/>
  <c r="AQ25" i="19"/>
  <c r="AR25" i="19"/>
  <c r="AS25" i="19"/>
  <c r="AU25" i="19"/>
  <c r="AV25" i="19"/>
  <c r="BS25" i="19"/>
  <c r="BT25" i="19"/>
  <c r="BU25" i="19"/>
  <c r="BV25" i="19"/>
  <c r="BX25" i="19"/>
  <c r="BY25" i="19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AP20" i="19"/>
  <c r="AQ20" i="19"/>
  <c r="AR20" i="19"/>
  <c r="AS20" i="19"/>
  <c r="AU20" i="19"/>
  <c r="AV20" i="19"/>
  <c r="BS20" i="19"/>
  <c r="BT20" i="19"/>
  <c r="BU20" i="19"/>
  <c r="BV20" i="19"/>
  <c r="BX20" i="19"/>
  <c r="BY20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AO15" i="22"/>
  <c r="AP15" i="22"/>
  <c r="AQ15" i="22"/>
  <c r="AR15" i="22"/>
  <c r="AS15" i="22"/>
  <c r="AT15" i="22"/>
  <c r="AV15" i="22"/>
  <c r="AW15" i="22"/>
  <c r="AX15" i="22"/>
  <c r="BP15" i="22"/>
  <c r="BQ15" i="22"/>
  <c r="BR15" i="22"/>
  <c r="BS15" i="22"/>
  <c r="BT15" i="22"/>
  <c r="BU15" i="22"/>
  <c r="BW15" i="22"/>
  <c r="BX15" i="22"/>
  <c r="BY15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O11" i="23" s="1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BR11" i="23" l="1"/>
  <c r="CS11" i="23"/>
  <c r="BW10" i="21"/>
  <c r="AT16" i="19"/>
  <c r="QZ16" i="19"/>
  <c r="RE16" i="19"/>
  <c r="QA25" i="19"/>
  <c r="AQ11" i="23"/>
  <c r="BV15" i="22"/>
  <c r="BZ15" i="22" s="1"/>
  <c r="QA10" i="21"/>
  <c r="AT10" i="21"/>
  <c r="QZ10" i="21"/>
  <c r="QA16" i="19"/>
  <c r="BW25" i="19"/>
  <c r="BW16" i="19"/>
  <c r="AT20" i="19"/>
  <c r="P16" i="19"/>
  <c r="Q16" i="19" s="1"/>
  <c r="AT25" i="19"/>
  <c r="SN15" i="22"/>
  <c r="SU15" i="22" s="1"/>
  <c r="SN18" i="4"/>
  <c r="SU18" i="4" s="1"/>
  <c r="DC10" i="21"/>
  <c r="N10" i="21"/>
  <c r="DE10" i="21" s="1"/>
  <c r="RC25" i="19"/>
  <c r="DC25" i="19"/>
  <c r="DC16" i="19"/>
  <c r="P20" i="19"/>
  <c r="Q20" i="19" s="1"/>
  <c r="P25" i="19"/>
  <c r="Q25" i="19" s="1"/>
  <c r="QZ20" i="19"/>
  <c r="RE20" i="19"/>
  <c r="CW15" i="22"/>
  <c r="DA15" i="22" s="1"/>
  <c r="TQ15" i="22"/>
  <c r="TN15" i="22"/>
  <c r="CW18" i="4"/>
  <c r="DA18" i="4" s="1"/>
  <c r="RF10" i="21"/>
  <c r="P10" i="21"/>
  <c r="DF10" i="21" s="1"/>
  <c r="CZ10" i="21"/>
  <c r="RE10" i="21"/>
  <c r="L10" i="21"/>
  <c r="DD10" i="21" s="1"/>
  <c r="BZ10" i="21"/>
  <c r="RB10" i="21"/>
  <c r="RA10" i="21"/>
  <c r="F10" i="21"/>
  <c r="J10" i="21"/>
  <c r="K10" i="21" s="1"/>
  <c r="RC10" i="21"/>
  <c r="QD10" i="21"/>
  <c r="G10" i="21"/>
  <c r="AW10" i="21"/>
  <c r="CZ16" i="19"/>
  <c r="N16" i="19"/>
  <c r="O16" i="19" s="1"/>
  <c r="RF16" i="19"/>
  <c r="L16" i="19"/>
  <c r="DD16" i="19" s="1"/>
  <c r="BZ16" i="19"/>
  <c r="RB16" i="19"/>
  <c r="RA16" i="19"/>
  <c r="F16" i="19"/>
  <c r="J16" i="19"/>
  <c r="K16" i="19" s="1"/>
  <c r="RC16" i="19"/>
  <c r="QD16" i="19"/>
  <c r="G16" i="19"/>
  <c r="AW16" i="19"/>
  <c r="RB25" i="19"/>
  <c r="RA25" i="19"/>
  <c r="BW20" i="19"/>
  <c r="RF25" i="19"/>
  <c r="CZ25" i="19"/>
  <c r="RE25" i="19"/>
  <c r="L25" i="19"/>
  <c r="M25" i="19" s="1"/>
  <c r="N25" i="19"/>
  <c r="DE25" i="19" s="1"/>
  <c r="BZ25" i="19"/>
  <c r="F25" i="19"/>
  <c r="DF25" i="19"/>
  <c r="J25" i="19"/>
  <c r="K25" i="19" s="1"/>
  <c r="G25" i="19"/>
  <c r="QD25" i="19"/>
  <c r="QZ25" i="19"/>
  <c r="AW25" i="19"/>
  <c r="QA20" i="19"/>
  <c r="RA20" i="19"/>
  <c r="RB20" i="19"/>
  <c r="DC20" i="19"/>
  <c r="RF20" i="19"/>
  <c r="CZ20" i="19"/>
  <c r="N20" i="19"/>
  <c r="DE20" i="19" s="1"/>
  <c r="L20" i="19"/>
  <c r="M20" i="19" s="1"/>
  <c r="BZ20" i="19"/>
  <c r="F20" i="19"/>
  <c r="DF20" i="19"/>
  <c r="J20" i="19"/>
  <c r="K20" i="19" s="1"/>
  <c r="RC20" i="19"/>
  <c r="QD20" i="19"/>
  <c r="G20" i="19"/>
  <c r="AW20" i="19"/>
  <c r="J15" i="22"/>
  <c r="K15" i="22" s="1"/>
  <c r="TU15" i="22"/>
  <c r="P15" i="22"/>
  <c r="Q15" i="22" s="1"/>
  <c r="L15" i="22"/>
  <c r="M15" i="22" s="1"/>
  <c r="R15" i="22"/>
  <c r="S15" i="22" s="1"/>
  <c r="I15" i="22"/>
  <c r="AU15" i="22"/>
  <c r="AY15" i="22" s="1"/>
  <c r="G15" i="22"/>
  <c r="N15" i="22"/>
  <c r="F15" i="22"/>
  <c r="T15" i="22"/>
  <c r="U15" i="22" s="1"/>
  <c r="L18" i="4"/>
  <c r="M18" i="4" s="1"/>
  <c r="N18" i="4"/>
  <c r="O18" i="4" s="1"/>
  <c r="TU18" i="4"/>
  <c r="TQ18" i="4"/>
  <c r="TN18" i="4"/>
  <c r="P18" i="4"/>
  <c r="DC18" i="4" s="1"/>
  <c r="G18" i="4"/>
  <c r="T18" i="4"/>
  <c r="U18" i="4" s="1"/>
  <c r="I18" i="4"/>
  <c r="BV18" i="4"/>
  <c r="BZ18" i="4" s="1"/>
  <c r="R18" i="4"/>
  <c r="S18" i="4" s="1"/>
  <c r="J18" i="4"/>
  <c r="AU18" i="4"/>
  <c r="AY18" i="4" s="1"/>
  <c r="F18" i="4"/>
  <c r="L11" i="23"/>
  <c r="CU11" i="23" s="1"/>
  <c r="TI11" i="23"/>
  <c r="SF11" i="23"/>
  <c r="SM11" i="23" s="1"/>
  <c r="TF11" i="23"/>
  <c r="TM11" i="23"/>
  <c r="J11" i="23"/>
  <c r="K11" i="23" s="1"/>
  <c r="I11" i="23"/>
  <c r="G11" i="23"/>
  <c r="F11" i="23"/>
  <c r="RD16" i="19" l="1"/>
  <c r="DE16" i="19"/>
  <c r="DF16" i="19"/>
  <c r="I10" i="21"/>
  <c r="H10" i="21" s="1"/>
  <c r="I16" i="19"/>
  <c r="H16" i="19" s="1"/>
  <c r="TR15" i="22"/>
  <c r="TV15" i="22" s="1"/>
  <c r="RD10" i="21"/>
  <c r="O10" i="21"/>
  <c r="I20" i="19"/>
  <c r="I25" i="19"/>
  <c r="H25" i="19" s="1"/>
  <c r="A25" i="19" s="1" a="1"/>
  <c r="A25" i="19" s="1"/>
  <c r="RG20" i="19"/>
  <c r="RG25" i="19"/>
  <c r="M11" i="23"/>
  <c r="DC15" i="22"/>
  <c r="M10" i="21"/>
  <c r="Q10" i="21"/>
  <c r="M16" i="19"/>
  <c r="RD20" i="19"/>
  <c r="RG16" i="19"/>
  <c r="RD25" i="19"/>
  <c r="O25" i="19"/>
  <c r="DB18" i="4"/>
  <c r="V18" i="4" s="1"/>
  <c r="TR18" i="4"/>
  <c r="TV18" i="4" s="1"/>
  <c r="RG10" i="21"/>
  <c r="R10" i="21"/>
  <c r="DD25" i="19"/>
  <c r="R25" i="19" s="1"/>
  <c r="H20" i="19"/>
  <c r="O20" i="19"/>
  <c r="DD20" i="19"/>
  <c r="R20" i="19" s="1"/>
  <c r="O15" i="22"/>
  <c r="DB15" i="22"/>
  <c r="H15" i="22"/>
  <c r="Q18" i="4"/>
  <c r="H18" i="4"/>
  <c r="A18" i="4" s="1" a="1"/>
  <c r="A18" i="4" s="1"/>
  <c r="K18" i="4"/>
  <c r="TJ11" i="23"/>
  <c r="TN11" i="23" s="1"/>
  <c r="CT11" i="23"/>
  <c r="N11" i="23" s="1"/>
  <c r="H11" i="23"/>
  <c r="A11" i="23" s="1" a="1"/>
  <c r="A11" i="23" s="1"/>
  <c r="R16" i="19" l="1"/>
  <c r="E16" i="19"/>
  <c r="V15" i="22"/>
  <c r="X15" i="22" s="1"/>
  <c r="E10" i="21"/>
  <c r="E20" i="19"/>
  <c r="T16" i="19"/>
  <c r="S16" i="19"/>
  <c r="T10" i="21"/>
  <c r="S10" i="21"/>
  <c r="E25" i="19"/>
  <c r="T25" i="19"/>
  <c r="S25" i="19"/>
  <c r="T20" i="19"/>
  <c r="S20" i="19"/>
  <c r="E18" i="4"/>
  <c r="W18" i="4"/>
  <c r="X18" i="4"/>
  <c r="E11" i="23"/>
  <c r="P11" i="23"/>
  <c r="O11" i="23"/>
  <c r="E15" i="22" l="1"/>
  <c r="W15" i="22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W11" i="27" l="1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2" i="4"/>
  <c r="AP22" i="4"/>
  <c r="AQ22" i="4"/>
  <c r="AR22" i="4"/>
  <c r="AS22" i="4"/>
  <c r="AT22" i="4"/>
  <c r="AV22" i="4"/>
  <c r="AW22" i="4"/>
  <c r="AX22" i="4"/>
  <c r="BP22" i="4"/>
  <c r="BQ22" i="4"/>
  <c r="BR22" i="4"/>
  <c r="BV22" i="4" s="1"/>
  <c r="BS22" i="4"/>
  <c r="BT22" i="4"/>
  <c r="BU22" i="4"/>
  <c r="BW22" i="4"/>
  <c r="BX22" i="4"/>
  <c r="BY22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BZ22" i="4" l="1"/>
  <c r="BZ7" i="26"/>
  <c r="RG11" i="27"/>
  <c r="Q11" i="27"/>
  <c r="DC7" i="26"/>
  <c r="AW7" i="26"/>
  <c r="QD7" i="26"/>
  <c r="QA7" i="26"/>
  <c r="BV15" i="4"/>
  <c r="BZ15" i="4" s="1"/>
  <c r="AT7" i="26"/>
  <c r="BW7" i="26"/>
  <c r="CW22" i="4"/>
  <c r="DA22" i="4" s="1"/>
  <c r="SN22" i="4"/>
  <c r="SU22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2" i="4"/>
  <c r="TN22" i="4"/>
  <c r="L22" i="4"/>
  <c r="M22" i="4" s="1"/>
  <c r="TU22" i="4"/>
  <c r="P22" i="4"/>
  <c r="DC22" i="4" s="1"/>
  <c r="R22" i="4"/>
  <c r="S22" i="4" s="1"/>
  <c r="N22" i="4"/>
  <c r="O22" i="4" s="1"/>
  <c r="T22" i="4"/>
  <c r="U22" i="4" s="1"/>
  <c r="J22" i="4"/>
  <c r="K22" i="4" s="1"/>
  <c r="I22" i="4"/>
  <c r="AU22" i="4"/>
  <c r="AY22" i="4" s="1"/>
  <c r="G22" i="4"/>
  <c r="F22" i="4"/>
  <c r="RG7" i="26" l="1"/>
  <c r="TR22" i="4"/>
  <c r="TV22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2" i="4"/>
  <c r="DB22" i="4"/>
  <c r="V22" i="4" s="1"/>
  <c r="H22" i="4"/>
  <c r="A22" i="4" s="1" a="1"/>
  <c r="A22" i="4" s="1"/>
  <c r="E7" i="26" l="1"/>
  <c r="T7" i="26"/>
  <c r="S7" i="26"/>
  <c r="E15" i="4"/>
  <c r="W15" i="4"/>
  <c r="X15" i="4"/>
  <c r="W22" i="4"/>
  <c r="X22" i="4"/>
  <c r="E22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4" i="21"/>
  <c r="BX14" i="21"/>
  <c r="BV14" i="21"/>
  <c r="BU14" i="21"/>
  <c r="BT14" i="21"/>
  <c r="BS14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1" i="21"/>
  <c r="BX11" i="21"/>
  <c r="BV11" i="21"/>
  <c r="BU11" i="21"/>
  <c r="BT11" i="21"/>
  <c r="BS11" i="21"/>
  <c r="BY12" i="21"/>
  <c r="BX12" i="21"/>
  <c r="BV12" i="21"/>
  <c r="BU12" i="21"/>
  <c r="BT12" i="21"/>
  <c r="BS12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4" i="21"/>
  <c r="AU14" i="21"/>
  <c r="AS14" i="21"/>
  <c r="AR14" i="21"/>
  <c r="AQ14" i="21"/>
  <c r="AP14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1" i="21"/>
  <c r="AU11" i="21"/>
  <c r="AS11" i="21"/>
  <c r="AR11" i="21"/>
  <c r="AQ11" i="21"/>
  <c r="AP11" i="21"/>
  <c r="AV12" i="21"/>
  <c r="AU12" i="21"/>
  <c r="AS12" i="21"/>
  <c r="AR12" i="21"/>
  <c r="AQ12" i="21"/>
  <c r="AP12" i="21"/>
  <c r="AV5" i="21"/>
  <c r="AU5" i="21"/>
  <c r="AS5" i="21"/>
  <c r="AR5" i="21"/>
  <c r="AQ5" i="2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0" i="19"/>
  <c r="BX30" i="19"/>
  <c r="BV30" i="19"/>
  <c r="BU30" i="19"/>
  <c r="BT30" i="19"/>
  <c r="BS30" i="19"/>
  <c r="BY17" i="19"/>
  <c r="BX17" i="19"/>
  <c r="BV17" i="19"/>
  <c r="BU17" i="19"/>
  <c r="BT17" i="19"/>
  <c r="BS17" i="19"/>
  <c r="BY29" i="19"/>
  <c r="BX29" i="19"/>
  <c r="BV29" i="19"/>
  <c r="BU29" i="19"/>
  <c r="BT29" i="19"/>
  <c r="BS29" i="19"/>
  <c r="BY28" i="19"/>
  <c r="BX28" i="19"/>
  <c r="BV28" i="19"/>
  <c r="BU28" i="19"/>
  <c r="BT28" i="19"/>
  <c r="BS28" i="19"/>
  <c r="BY27" i="19"/>
  <c r="BX27" i="19"/>
  <c r="BV27" i="19"/>
  <c r="BU27" i="19"/>
  <c r="BT27" i="19"/>
  <c r="BS27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2" i="19"/>
  <c r="BX22" i="19"/>
  <c r="BV22" i="19"/>
  <c r="BU22" i="19"/>
  <c r="BT22" i="19"/>
  <c r="BS22" i="19"/>
  <c r="BY24" i="19"/>
  <c r="BX24" i="19"/>
  <c r="BV24" i="19"/>
  <c r="BU24" i="19"/>
  <c r="BT24" i="19"/>
  <c r="BS24" i="19"/>
  <c r="BY21" i="19"/>
  <c r="BX21" i="19"/>
  <c r="BV21" i="19"/>
  <c r="BU21" i="19"/>
  <c r="BT21" i="19"/>
  <c r="BS21" i="19"/>
  <c r="BY12" i="19"/>
  <c r="BX12" i="19"/>
  <c r="BV12" i="19"/>
  <c r="BU12" i="19"/>
  <c r="BT12" i="19"/>
  <c r="BS12" i="19"/>
  <c r="BY19" i="19"/>
  <c r="BX19" i="19"/>
  <c r="BV19" i="19"/>
  <c r="BU19" i="19"/>
  <c r="BT19" i="19"/>
  <c r="BS19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30" i="19"/>
  <c r="AU30" i="19"/>
  <c r="AS30" i="19"/>
  <c r="AR30" i="19"/>
  <c r="AQ30" i="19"/>
  <c r="AP30" i="19"/>
  <c r="AV17" i="19"/>
  <c r="AU17" i="19"/>
  <c r="AS17" i="19"/>
  <c r="AR17" i="19"/>
  <c r="AQ17" i="19"/>
  <c r="AP17" i="19"/>
  <c r="AV29" i="19"/>
  <c r="AU29" i="19"/>
  <c r="AS29" i="19"/>
  <c r="AR29" i="19"/>
  <c r="AQ29" i="19"/>
  <c r="AP29" i="19"/>
  <c r="AV28" i="19"/>
  <c r="AU28" i="19"/>
  <c r="AS28" i="19"/>
  <c r="AR28" i="19"/>
  <c r="AQ28" i="19"/>
  <c r="AP28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2" i="19"/>
  <c r="AU22" i="19"/>
  <c r="AS22" i="19"/>
  <c r="AR22" i="19"/>
  <c r="AQ22" i="19"/>
  <c r="AP22" i="19"/>
  <c r="AV24" i="19"/>
  <c r="AU24" i="19"/>
  <c r="AS24" i="19"/>
  <c r="AR24" i="19"/>
  <c r="AQ24" i="19"/>
  <c r="AP24" i="19"/>
  <c r="AV21" i="19"/>
  <c r="AU21" i="19"/>
  <c r="AS21" i="19"/>
  <c r="AR21" i="19"/>
  <c r="AQ21" i="19"/>
  <c r="AP21" i="19"/>
  <c r="AV12" i="19"/>
  <c r="AU12" i="19"/>
  <c r="AS12" i="19"/>
  <c r="AR12" i="19"/>
  <c r="AQ12" i="19"/>
  <c r="AP12" i="19"/>
  <c r="AV19" i="19"/>
  <c r="AU19" i="19"/>
  <c r="AS19" i="19"/>
  <c r="AR19" i="19"/>
  <c r="AQ19" i="19"/>
  <c r="AP19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5" i="27"/>
  <c r="AU5" i="27"/>
  <c r="AS5" i="27"/>
  <c r="AR5" i="27"/>
  <c r="AQ5" i="27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P9" i="26"/>
  <c r="AV4" i="26"/>
  <c r="AU4" i="26"/>
  <c r="AS4" i="26"/>
  <c r="AR4" i="26"/>
  <c r="AQ4" i="26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7" i="24"/>
  <c r="BP7" i="24"/>
  <c r="BO7" i="24"/>
  <c r="BM7" i="24"/>
  <c r="BL7" i="24"/>
  <c r="BK7" i="24"/>
  <c r="BJ7" i="24"/>
  <c r="BI7" i="24"/>
  <c r="BH7" i="24"/>
  <c r="BQ6" i="24"/>
  <c r="BP6" i="24"/>
  <c r="BO6" i="24"/>
  <c r="BM6" i="24"/>
  <c r="BL6" i="24"/>
  <c r="BK6" i="24"/>
  <c r="BJ6" i="24"/>
  <c r="BI6" i="24"/>
  <c r="BH6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H5" i="24"/>
  <c r="AG5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U16" i="22" s="1"/>
  <c r="AP16" i="22"/>
  <c r="AO16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2" i="4"/>
  <c r="BX12" i="4"/>
  <c r="BW12" i="4"/>
  <c r="BU12" i="4"/>
  <c r="BT12" i="4"/>
  <c r="BS12" i="4"/>
  <c r="BR12" i="4"/>
  <c r="BQ12" i="4"/>
  <c r="BP12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V16" i="4" s="1"/>
  <c r="BQ16" i="4"/>
  <c r="BP16" i="4"/>
  <c r="BY19" i="4"/>
  <c r="BX19" i="4"/>
  <c r="BW19" i="4"/>
  <c r="BU19" i="4"/>
  <c r="BT19" i="4"/>
  <c r="BS19" i="4"/>
  <c r="BR19" i="4"/>
  <c r="BQ19" i="4"/>
  <c r="BP19" i="4"/>
  <c r="BY21" i="4"/>
  <c r="BX21" i="4"/>
  <c r="BW21" i="4"/>
  <c r="BU21" i="4"/>
  <c r="BT21" i="4"/>
  <c r="BS21" i="4"/>
  <c r="BR21" i="4"/>
  <c r="BQ21" i="4"/>
  <c r="BP21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P23" i="4"/>
  <c r="AO23" i="4"/>
  <c r="AX12" i="4"/>
  <c r="AW12" i="4"/>
  <c r="AV12" i="4"/>
  <c r="AT12" i="4"/>
  <c r="AS12" i="4"/>
  <c r="AR12" i="4"/>
  <c r="AQ12" i="4"/>
  <c r="AU12" i="4" s="1"/>
  <c r="AP12" i="4"/>
  <c r="AO12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9" i="4"/>
  <c r="AW19" i="4"/>
  <c r="AV19" i="4"/>
  <c r="AT19" i="4"/>
  <c r="AS19" i="4"/>
  <c r="AR19" i="4"/>
  <c r="AQ19" i="4"/>
  <c r="AP19" i="4"/>
  <c r="AO19" i="4"/>
  <c r="AX21" i="4"/>
  <c r="AW21" i="4"/>
  <c r="AV21" i="4"/>
  <c r="AT21" i="4"/>
  <c r="AS21" i="4"/>
  <c r="AR21" i="4"/>
  <c r="AQ21" i="4"/>
  <c r="AP21" i="4"/>
  <c r="AO21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AW4" i="26" l="1"/>
  <c r="AW8" i="26"/>
  <c r="AW6" i="21"/>
  <c r="AW5" i="21"/>
  <c r="BZ9" i="26"/>
  <c r="BZ11" i="26"/>
  <c r="AW9" i="26"/>
  <c r="AW4" i="27"/>
  <c r="AW9" i="27"/>
  <c r="AW12" i="27"/>
  <c r="BZ5" i="27"/>
  <c r="AW5" i="27"/>
  <c r="AW15" i="21"/>
  <c r="AW10" i="19"/>
  <c r="AW21" i="19"/>
  <c r="AW17" i="19"/>
  <c r="BZ5" i="19"/>
  <c r="BZ11" i="19"/>
  <c r="BZ10" i="19"/>
  <c r="BZ21" i="19"/>
  <c r="BZ26" i="19"/>
  <c r="BZ7" i="27"/>
  <c r="AW11" i="26"/>
  <c r="BZ10" i="26"/>
  <c r="AW5" i="19"/>
  <c r="AW11" i="19"/>
  <c r="BZ8" i="27"/>
  <c r="BZ17" i="19"/>
  <c r="AW7" i="27"/>
  <c r="AW8" i="27"/>
  <c r="BZ6" i="27"/>
  <c r="BZ10" i="27"/>
  <c r="AU10" i="22"/>
  <c r="AY10" i="22" s="1"/>
  <c r="AW8" i="21"/>
  <c r="AW12" i="21"/>
  <c r="AW16" i="21"/>
  <c r="BZ7" i="21"/>
  <c r="BZ11" i="21"/>
  <c r="BZ14" i="21"/>
  <c r="AW18" i="21"/>
  <c r="BZ8" i="21"/>
  <c r="BZ12" i="21"/>
  <c r="BZ16" i="21"/>
  <c r="DC14" i="21"/>
  <c r="DC16" i="21"/>
  <c r="QD14" i="21"/>
  <c r="QD16" i="21"/>
  <c r="AW4" i="21"/>
  <c r="AW9" i="21"/>
  <c r="AW13" i="21"/>
  <c r="AW17" i="21"/>
  <c r="BZ6" i="21"/>
  <c r="BZ5" i="21"/>
  <c r="BZ15" i="21"/>
  <c r="BZ18" i="21"/>
  <c r="AW7" i="21"/>
  <c r="AW11" i="21"/>
  <c r="AW14" i="21"/>
  <c r="BZ4" i="21"/>
  <c r="BZ9" i="21"/>
  <c r="BZ13" i="21"/>
  <c r="BZ17" i="21"/>
  <c r="AW13" i="19"/>
  <c r="AW14" i="19"/>
  <c r="AW12" i="19"/>
  <c r="AW23" i="19"/>
  <c r="BZ6" i="19"/>
  <c r="BZ13" i="19"/>
  <c r="BZ14" i="19"/>
  <c r="BZ12" i="19"/>
  <c r="BZ23" i="19"/>
  <c r="BZ29" i="19"/>
  <c r="AT26" i="19"/>
  <c r="AW26" i="19"/>
  <c r="DC12" i="19"/>
  <c r="AT6" i="19"/>
  <c r="AW6" i="19"/>
  <c r="AT29" i="19"/>
  <c r="AW29" i="19"/>
  <c r="AT4" i="19"/>
  <c r="AW4" i="19"/>
  <c r="AW18" i="19"/>
  <c r="AW8" i="19"/>
  <c r="AT19" i="19"/>
  <c r="AW19" i="19"/>
  <c r="AW22" i="19"/>
  <c r="AT28" i="19"/>
  <c r="AW28" i="19"/>
  <c r="BZ4" i="19"/>
  <c r="BZ18" i="19"/>
  <c r="BZ8" i="19"/>
  <c r="BZ19" i="19"/>
  <c r="BZ22" i="19"/>
  <c r="BZ28" i="19"/>
  <c r="QD12" i="19"/>
  <c r="AW7" i="19"/>
  <c r="AW15" i="19"/>
  <c r="AW9" i="19"/>
  <c r="AW24" i="19"/>
  <c r="AW27" i="19"/>
  <c r="AW30" i="19"/>
  <c r="BZ7" i="19"/>
  <c r="BZ15" i="19"/>
  <c r="BZ9" i="19"/>
  <c r="BZ24" i="19"/>
  <c r="BZ27" i="19"/>
  <c r="BZ30" i="19"/>
  <c r="AW6" i="27"/>
  <c r="AW10" i="27"/>
  <c r="BZ4" i="27"/>
  <c r="BZ9" i="27"/>
  <c r="BZ12" i="27"/>
  <c r="AW5" i="26"/>
  <c r="AW6" i="26"/>
  <c r="BZ4" i="26"/>
  <c r="BZ8" i="26"/>
  <c r="AW10" i="26"/>
  <c r="BZ5" i="26"/>
  <c r="BZ6" i="26"/>
  <c r="AM5" i="24"/>
  <c r="AQ5" i="24" s="1"/>
  <c r="BR5" i="24"/>
  <c r="BR15" i="24"/>
  <c r="BR8" i="24"/>
  <c r="AT15" i="19"/>
  <c r="AT24" i="19"/>
  <c r="AQ8" i="24"/>
  <c r="AQ10" i="24"/>
  <c r="AQ13" i="24"/>
  <c r="AQ10" i="23"/>
  <c r="BZ18" i="22"/>
  <c r="AY13" i="22"/>
  <c r="AY16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9" i="23"/>
  <c r="AQ6" i="23"/>
  <c r="AQ13" i="23"/>
  <c r="AQ15" i="23"/>
  <c r="BV17" i="22"/>
  <c r="BZ17" i="22" s="1"/>
  <c r="BV4" i="22"/>
  <c r="BZ4" i="22" s="1"/>
  <c r="BV5" i="4"/>
  <c r="BZ5" i="4" s="1"/>
  <c r="BV9" i="4"/>
  <c r="BZ9" i="4" s="1"/>
  <c r="BV23" i="4"/>
  <c r="BZ23" i="4" s="1"/>
  <c r="AU23" i="4"/>
  <c r="AY23" i="4" s="1"/>
  <c r="BV11" i="4"/>
  <c r="BZ11" i="4" s="1"/>
  <c r="AU20" i="4"/>
  <c r="AY20" i="4" s="1"/>
  <c r="BV24" i="4"/>
  <c r="BZ24" i="4" s="1"/>
  <c r="BV14" i="4"/>
  <c r="BZ14" i="4" s="1"/>
  <c r="BV6" i="4"/>
  <c r="BZ6" i="4" s="1"/>
  <c r="BZ16" i="4"/>
  <c r="AU13" i="4"/>
  <c r="AY13" i="4" s="1"/>
  <c r="BV21" i="4"/>
  <c r="BZ21" i="4" s="1"/>
  <c r="BV20" i="4"/>
  <c r="BZ20" i="4" s="1"/>
  <c r="AT18" i="19"/>
  <c r="AT12" i="19"/>
  <c r="AT8" i="19"/>
  <c r="AT5" i="19"/>
  <c r="AT22" i="19"/>
  <c r="AT13" i="19"/>
  <c r="AT30" i="19"/>
  <c r="AT7" i="19"/>
  <c r="AT9" i="19"/>
  <c r="AT27" i="19"/>
  <c r="AT14" i="19"/>
  <c r="AT23" i="19"/>
  <c r="AT11" i="19"/>
  <c r="AT21" i="19"/>
  <c r="AT17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6" i="24"/>
  <c r="BR6" i="24" s="1"/>
  <c r="AM6" i="24"/>
  <c r="AQ6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8" i="22"/>
  <c r="AY18" i="22" s="1"/>
  <c r="BV5" i="22"/>
  <c r="BZ5" i="22" s="1"/>
  <c r="BV11" i="22"/>
  <c r="BZ11" i="22" s="1"/>
  <c r="AU4" i="22"/>
  <c r="AY4" i="22" s="1"/>
  <c r="AU17" i="22"/>
  <c r="AY17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6" i="22"/>
  <c r="BZ16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7" i="4"/>
  <c r="BZ17" i="4" s="1"/>
  <c r="AY24" i="4"/>
  <c r="AU6" i="4"/>
  <c r="AY6" i="4" s="1"/>
  <c r="AU21" i="4"/>
  <c r="AY21" i="4" s="1"/>
  <c r="AU17" i="4"/>
  <c r="AY17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9" i="4"/>
  <c r="BZ19" i="4" s="1"/>
  <c r="AU19" i="4"/>
  <c r="AY19" i="4" s="1"/>
  <c r="BV10" i="4"/>
  <c r="BZ10" i="4" s="1"/>
  <c r="AU8" i="4"/>
  <c r="AY8" i="4" s="1"/>
  <c r="BW4" i="21"/>
  <c r="BW6" i="21"/>
  <c r="BW8" i="21"/>
  <c r="BW7" i="21"/>
  <c r="BW9" i="21"/>
  <c r="BW5" i="21"/>
  <c r="BW12" i="21"/>
  <c r="BW11" i="21"/>
  <c r="BW13" i="21"/>
  <c r="BW15" i="21"/>
  <c r="BW16" i="21"/>
  <c r="BW14" i="21"/>
  <c r="BW17" i="21"/>
  <c r="BW18" i="21"/>
  <c r="AT4" i="21"/>
  <c r="AT6" i="21"/>
  <c r="AT8" i="21"/>
  <c r="AT7" i="21"/>
  <c r="AT9" i="21"/>
  <c r="AT5" i="21"/>
  <c r="AT12" i="21"/>
  <c r="AT11" i="21"/>
  <c r="AT13" i="21"/>
  <c r="AT15" i="21"/>
  <c r="AT16" i="21"/>
  <c r="AT14" i="21"/>
  <c r="AT17" i="21"/>
  <c r="AT18" i="21"/>
  <c r="BW4" i="19"/>
  <c r="BW6" i="19"/>
  <c r="BW5" i="19"/>
  <c r="BW7" i="19"/>
  <c r="BW18" i="19"/>
  <c r="BW13" i="19"/>
  <c r="BW11" i="19"/>
  <c r="BW15" i="19"/>
  <c r="BW8" i="19"/>
  <c r="BW14" i="19"/>
  <c r="BW10" i="19"/>
  <c r="BW9" i="19"/>
  <c r="BW19" i="19"/>
  <c r="BW12" i="19"/>
  <c r="BW21" i="19"/>
  <c r="BW24" i="19"/>
  <c r="BW22" i="19"/>
  <c r="BW23" i="19"/>
  <c r="BW26" i="19"/>
  <c r="BW27" i="19"/>
  <c r="BW28" i="19"/>
  <c r="BW29" i="19"/>
  <c r="BW17" i="19"/>
  <c r="BW30" i="19"/>
  <c r="BW4" i="27"/>
  <c r="BW6" i="27"/>
  <c r="BW7" i="27"/>
  <c r="BW5" i="27"/>
  <c r="BW9" i="27"/>
  <c r="BW10" i="27"/>
  <c r="BW8" i="27"/>
  <c r="BW12" i="27"/>
  <c r="AT4" i="27"/>
  <c r="AT6" i="27"/>
  <c r="AT7" i="27"/>
  <c r="AT5" i="27"/>
  <c r="AT9" i="27"/>
  <c r="AT10" i="27"/>
  <c r="AT8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2" i="19"/>
  <c r="F12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2" i="19"/>
  <c r="QA12" i="19"/>
  <c r="RF12" i="19"/>
  <c r="N12" i="19"/>
  <c r="O12" i="19" s="1"/>
  <c r="RE12" i="19"/>
  <c r="CZ12" i="19"/>
  <c r="RB12" i="19"/>
  <c r="RA12" i="19"/>
  <c r="L12" i="19"/>
  <c r="M12" i="19" s="1"/>
  <c r="J12" i="19"/>
  <c r="K12" i="19" s="1"/>
  <c r="P12" i="19"/>
  <c r="RC12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4" i="21" l="1"/>
  <c r="RG16" i="21"/>
  <c r="RG12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0" i="27"/>
  <c r="DE12" i="19"/>
  <c r="QA10" i="27"/>
  <c r="QZ10" i="27"/>
  <c r="P10" i="27"/>
  <c r="DF10" i="27" s="1"/>
  <c r="RD14" i="21"/>
  <c r="Q16" i="21"/>
  <c r="DE16" i="21"/>
  <c r="R16" i="21" s="1"/>
  <c r="DE14" i="21"/>
  <c r="RD16" i="21"/>
  <c r="M16" i="21"/>
  <c r="I16" i="21"/>
  <c r="DD14" i="21"/>
  <c r="I14" i="21"/>
  <c r="RD12" i="19"/>
  <c r="I12" i="19"/>
  <c r="DD12" i="19"/>
  <c r="Q12" i="19"/>
  <c r="DF12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2" i="19"/>
  <c r="E12" i="19" s="1"/>
  <c r="DE10" i="27"/>
  <c r="R10" i="27" s="1"/>
  <c r="S10" i="27" s="1"/>
  <c r="R14" i="21"/>
  <c r="E14" i="21" s="1"/>
  <c r="T16" i="21"/>
  <c r="S16" i="21"/>
  <c r="E16" i="21"/>
  <c r="M10" i="27"/>
  <c r="RD10" i="27"/>
  <c r="E10" i="24" l="1"/>
  <c r="O10" i="24"/>
  <c r="H14" i="21"/>
  <c r="H16" i="21"/>
  <c r="A16" i="21" s="1" a="1"/>
  <c r="A16" i="21" s="1"/>
  <c r="H12" i="19"/>
  <c r="S14" i="21"/>
  <c r="T12" i="19"/>
  <c r="S12" i="19"/>
  <c r="T14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20" i="4"/>
  <c r="F20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20" i="4"/>
  <c r="DA20" i="4" s="1"/>
  <c r="TN20" i="4"/>
  <c r="SN20" i="4"/>
  <c r="SU20" i="4" s="1"/>
  <c r="L20" i="4"/>
  <c r="M20" i="4" s="1"/>
  <c r="J20" i="4"/>
  <c r="K20" i="4" s="1"/>
  <c r="TU20" i="4"/>
  <c r="TQ20" i="4"/>
  <c r="T20" i="4"/>
  <c r="U20" i="4" s="1"/>
  <c r="R20" i="4"/>
  <c r="S20" i="4" s="1"/>
  <c r="I20" i="4"/>
  <c r="P20" i="4"/>
  <c r="N20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20" i="4"/>
  <c r="TV20" i="4" s="1"/>
  <c r="O20" i="4"/>
  <c r="DB20" i="4"/>
  <c r="DC20" i="4"/>
  <c r="Q20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20" i="4"/>
  <c r="A20" i="4" s="1" a="1"/>
  <c r="A20" i="4" s="1"/>
  <c r="N9" i="24"/>
  <c r="E9" i="24" s="1"/>
  <c r="P13" i="24"/>
  <c r="O13" i="24"/>
  <c r="O13" i="23"/>
  <c r="P13" i="23"/>
  <c r="E13" i="23"/>
  <c r="N4" i="23"/>
  <c r="P4" i="23" s="1"/>
  <c r="P10" i="23"/>
  <c r="O10" i="23"/>
  <c r="V20" i="4"/>
  <c r="E20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20" i="4"/>
  <c r="X20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5" i="24" l="1"/>
  <c r="G11" i="24"/>
  <c r="F11" i="24"/>
  <c r="G5" i="24"/>
  <c r="G9" i="23"/>
  <c r="F9" i="23"/>
  <c r="SF5" i="24"/>
  <c r="SM5" i="24" s="1"/>
  <c r="CO9" i="23"/>
  <c r="CS9" i="23" s="1"/>
  <c r="SF9" i="23"/>
  <c r="SM9" i="23" s="1"/>
  <c r="CO5" i="24"/>
  <c r="CS5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5" i="24"/>
  <c r="J5" i="24"/>
  <c r="K5" i="24" s="1"/>
  <c r="L5" i="24"/>
  <c r="M5" i="24" s="1"/>
  <c r="TM5" i="24"/>
  <c r="TI5" i="24"/>
  <c r="I5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5" i="24"/>
  <c r="TN5" i="24" s="1"/>
  <c r="CT11" i="24"/>
  <c r="N11" i="24" s="1"/>
  <c r="O11" i="24" s="1"/>
  <c r="M11" i="24"/>
  <c r="CT5" i="24"/>
  <c r="CU5" i="24"/>
  <c r="K11" i="24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DC15" i="21" l="1"/>
  <c r="DC18" i="21"/>
  <c r="QD15" i="21"/>
  <c r="QD18" i="21"/>
  <c r="DC24" i="19"/>
  <c r="DC21" i="19"/>
  <c r="DC27" i="19"/>
  <c r="QD21" i="19"/>
  <c r="QD24" i="19"/>
  <c r="QD23" i="19"/>
  <c r="QD27" i="19"/>
  <c r="DC29" i="19"/>
  <c r="DC23" i="19"/>
  <c r="QD29" i="19"/>
  <c r="DC8" i="27"/>
  <c r="DC12" i="27"/>
  <c r="QD8" i="27"/>
  <c r="QD12" i="27"/>
  <c r="DC4" i="26"/>
  <c r="DC11" i="26"/>
  <c r="QD4" i="26"/>
  <c r="QD11" i="26"/>
  <c r="G15" i="21"/>
  <c r="G18" i="21"/>
  <c r="F15" i="21"/>
  <c r="F18" i="21"/>
  <c r="G29" i="19"/>
  <c r="G21" i="19"/>
  <c r="G24" i="19"/>
  <c r="G23" i="19"/>
  <c r="G27" i="19"/>
  <c r="F21" i="19"/>
  <c r="F24" i="19"/>
  <c r="F23" i="19"/>
  <c r="F27" i="19"/>
  <c r="F29" i="19"/>
  <c r="G8" i="27"/>
  <c r="F8" i="27"/>
  <c r="F12" i="27"/>
  <c r="G12" i="27"/>
  <c r="G4" i="26"/>
  <c r="G11" i="26"/>
  <c r="F11" i="26"/>
  <c r="F4" i="26"/>
  <c r="G17" i="22"/>
  <c r="F17" i="22"/>
  <c r="H11" i="24"/>
  <c r="H5" i="24"/>
  <c r="H9" i="23"/>
  <c r="A9" i="23" s="1" a="1"/>
  <c r="A9" i="23" s="1"/>
  <c r="RE12" i="27"/>
  <c r="N5" i="24"/>
  <c r="E5" i="24" s="1"/>
  <c r="RE27" i="19"/>
  <c r="O9" i="23"/>
  <c r="P9" i="23"/>
  <c r="E9" i="23"/>
  <c r="QZ4" i="26"/>
  <c r="RE4" i="26"/>
  <c r="SN17" i="22"/>
  <c r="SU17" i="22" s="1"/>
  <c r="CW17" i="22"/>
  <c r="DA17" i="22" s="1"/>
  <c r="QA15" i="21"/>
  <c r="P18" i="21"/>
  <c r="Q18" i="21" s="1"/>
  <c r="QZ18" i="21"/>
  <c r="RE23" i="19"/>
  <c r="QZ23" i="19"/>
  <c r="CZ27" i="19"/>
  <c r="CZ24" i="19"/>
  <c r="QA12" i="27"/>
  <c r="RB12" i="27"/>
  <c r="RA12" i="27"/>
  <c r="RG12" i="27" s="1"/>
  <c r="QA8" i="27"/>
  <c r="P8" i="27"/>
  <c r="DF8" i="27" s="1"/>
  <c r="P11" i="26"/>
  <c r="Q11" i="26" s="1"/>
  <c r="T17" i="22"/>
  <c r="U17" i="22" s="1"/>
  <c r="E11" i="24"/>
  <c r="P11" i="24"/>
  <c r="QA18" i="21"/>
  <c r="RB18" i="21"/>
  <c r="RA18" i="21"/>
  <c r="QZ15" i="21"/>
  <c r="N15" i="21"/>
  <c r="DE15" i="21" s="1"/>
  <c r="RE18" i="21"/>
  <c r="CZ18" i="21"/>
  <c r="N18" i="21"/>
  <c r="DE18" i="21" s="1"/>
  <c r="L18" i="21"/>
  <c r="M18" i="21" s="1"/>
  <c r="RF18" i="21"/>
  <c r="J18" i="21"/>
  <c r="K18" i="21" s="1"/>
  <c r="RC18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7" i="19"/>
  <c r="N27" i="19"/>
  <c r="DE27" i="19" s="1"/>
  <c r="QZ27" i="19"/>
  <c r="RF27" i="19"/>
  <c r="RB27" i="19"/>
  <c r="L27" i="19"/>
  <c r="M27" i="19" s="1"/>
  <c r="RA27" i="19"/>
  <c r="J27" i="19"/>
  <c r="K27" i="19" s="1"/>
  <c r="P27" i="19"/>
  <c r="RC27" i="19"/>
  <c r="QA21" i="19"/>
  <c r="QA23" i="19"/>
  <c r="RB23" i="19"/>
  <c r="RA23" i="19"/>
  <c r="CZ23" i="19"/>
  <c r="L23" i="19"/>
  <c r="DD23" i="19" s="1"/>
  <c r="P23" i="19"/>
  <c r="Q23" i="19" s="1"/>
  <c r="N23" i="19"/>
  <c r="DE23" i="19" s="1"/>
  <c r="RF23" i="19"/>
  <c r="J23" i="19"/>
  <c r="K23" i="19" s="1"/>
  <c r="RC23" i="19"/>
  <c r="RF24" i="19"/>
  <c r="QZ21" i="19"/>
  <c r="QZ24" i="19"/>
  <c r="QA24" i="19"/>
  <c r="N24" i="19"/>
  <c r="DE24" i="19" s="1"/>
  <c r="RE24" i="19"/>
  <c r="RB24" i="19"/>
  <c r="RA24" i="19"/>
  <c r="L24" i="19"/>
  <c r="M24" i="19" s="1"/>
  <c r="J24" i="19"/>
  <c r="K24" i="19" s="1"/>
  <c r="P24" i="19"/>
  <c r="RC24" i="19"/>
  <c r="QZ29" i="19"/>
  <c r="RB21" i="19"/>
  <c r="RA21" i="19"/>
  <c r="RG21" i="19" s="1"/>
  <c r="P21" i="19"/>
  <c r="Q21" i="19" s="1"/>
  <c r="N21" i="19"/>
  <c r="O21" i="19" s="1"/>
  <c r="RE21" i="19"/>
  <c r="CZ21" i="19"/>
  <c r="L21" i="19"/>
  <c r="M21" i="19" s="1"/>
  <c r="RF21" i="19"/>
  <c r="J21" i="19"/>
  <c r="K21" i="19" s="1"/>
  <c r="RC21" i="19"/>
  <c r="QA29" i="19"/>
  <c r="RB29" i="19"/>
  <c r="RA29" i="19"/>
  <c r="P29" i="19"/>
  <c r="DF29" i="19" s="1"/>
  <c r="N29" i="19"/>
  <c r="O29" i="19" s="1"/>
  <c r="RE29" i="19"/>
  <c r="CZ29" i="19"/>
  <c r="L29" i="19"/>
  <c r="M29" i="19" s="1"/>
  <c r="RF29" i="19"/>
  <c r="J29" i="19"/>
  <c r="K29" i="19" s="1"/>
  <c r="RC29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7" i="22"/>
  <c r="N17" i="22"/>
  <c r="O17" i="22" s="1"/>
  <c r="TU17" i="22"/>
  <c r="TQ17" i="22"/>
  <c r="L17" i="22"/>
  <c r="M17" i="22" s="1"/>
  <c r="R17" i="22"/>
  <c r="S17" i="22" s="1"/>
  <c r="J17" i="22"/>
  <c r="K17" i="22" s="1"/>
  <c r="P17" i="22"/>
  <c r="I17" i="22"/>
  <c r="RG29" i="19" l="1"/>
  <c r="RG11" i="26"/>
  <c r="RG18" i="21"/>
  <c r="RG15" i="21"/>
  <c r="RG27" i="19"/>
  <c r="RG23" i="19"/>
  <c r="RG24" i="19"/>
  <c r="RG8" i="27"/>
  <c r="RG4" i="26"/>
  <c r="RD12" i="27"/>
  <c r="P5" i="24"/>
  <c r="O5" i="24"/>
  <c r="RD18" i="21"/>
  <c r="RD27" i="19"/>
  <c r="RD8" i="27"/>
  <c r="O27" i="19"/>
  <c r="RD23" i="19"/>
  <c r="DD4" i="26"/>
  <c r="DF11" i="26"/>
  <c r="DD15" i="21"/>
  <c r="R15" i="21" s="1"/>
  <c r="T15" i="21" s="1"/>
  <c r="DF18" i="21"/>
  <c r="RD15" i="21"/>
  <c r="O15" i="21"/>
  <c r="DF21" i="19"/>
  <c r="DD27" i="19"/>
  <c r="M23" i="19"/>
  <c r="RD24" i="19"/>
  <c r="O24" i="19"/>
  <c r="RD21" i="19"/>
  <c r="I12" i="27"/>
  <c r="M8" i="27"/>
  <c r="DD12" i="27"/>
  <c r="O8" i="27"/>
  <c r="I8" i="27"/>
  <c r="Q8" i="27"/>
  <c r="O12" i="27"/>
  <c r="I11" i="26"/>
  <c r="I4" i="26"/>
  <c r="Q15" i="21"/>
  <c r="I18" i="21"/>
  <c r="O18" i="21"/>
  <c r="DD18" i="21"/>
  <c r="I15" i="21"/>
  <c r="I27" i="19"/>
  <c r="DF27" i="19"/>
  <c r="Q27" i="19"/>
  <c r="RD29" i="19"/>
  <c r="I23" i="19"/>
  <c r="O23" i="19"/>
  <c r="DF23" i="19"/>
  <c r="R23" i="19" s="1"/>
  <c r="DD24" i="19"/>
  <c r="I29" i="19"/>
  <c r="Q29" i="19"/>
  <c r="I21" i="19"/>
  <c r="I24" i="19"/>
  <c r="DF24" i="19"/>
  <c r="Q24" i="19"/>
  <c r="DE29" i="19"/>
  <c r="DE21" i="19"/>
  <c r="DD21" i="19"/>
  <c r="DD29" i="19"/>
  <c r="Q12" i="27"/>
  <c r="DF12" i="27"/>
  <c r="R8" i="27"/>
  <c r="O11" i="26"/>
  <c r="DD11" i="26"/>
  <c r="RD11" i="26"/>
  <c r="K11" i="26"/>
  <c r="RD4" i="26"/>
  <c r="O4" i="26"/>
  <c r="DF4" i="26"/>
  <c r="Q4" i="26"/>
  <c r="DB17" i="22"/>
  <c r="TR17" i="22"/>
  <c r="TV17" i="22" s="1"/>
  <c r="DC17" i="22"/>
  <c r="Q17" i="22"/>
  <c r="H18" i="21" l="1"/>
  <c r="A18" i="21" s="1" a="1"/>
  <c r="A18" i="21" s="1"/>
  <c r="H29" i="19"/>
  <c r="A29" i="19" s="1" a="1"/>
  <c r="A29" i="19" s="1"/>
  <c r="H4" i="26"/>
  <c r="H17" i="22"/>
  <c r="A17" i="22" s="1" a="1"/>
  <c r="A17" i="22" s="1"/>
  <c r="R4" i="26"/>
  <c r="T4" i="26" s="1"/>
  <c r="R27" i="19"/>
  <c r="E27" i="19" s="1"/>
  <c r="R11" i="26"/>
  <c r="S11" i="26" s="1"/>
  <c r="R18" i="21"/>
  <c r="T18" i="21" s="1"/>
  <c r="R12" i="27"/>
  <c r="S12" i="27" s="1"/>
  <c r="E15" i="21"/>
  <c r="S15" i="21"/>
  <c r="R24" i="19"/>
  <c r="T24" i="19" s="1"/>
  <c r="E23" i="19"/>
  <c r="S23" i="19"/>
  <c r="T23" i="19"/>
  <c r="R29" i="19"/>
  <c r="S29" i="19" s="1"/>
  <c r="R21" i="19"/>
  <c r="T21" i="19" s="1"/>
  <c r="T8" i="27"/>
  <c r="S8" i="27"/>
  <c r="E8" i="27"/>
  <c r="V17" i="22"/>
  <c r="W17" i="22" s="1"/>
  <c r="H15" i="21" l="1"/>
  <c r="A15" i="21" s="1" a="1"/>
  <c r="A15" i="21" s="1"/>
  <c r="H23" i="19"/>
  <c r="A23" i="19" s="1" a="1"/>
  <c r="A23" i="19" s="1"/>
  <c r="H24" i="19"/>
  <c r="A24" i="19" s="1" a="1"/>
  <c r="A24" i="19" s="1"/>
  <c r="H21" i="19"/>
  <c r="A21" i="19" s="1" a="1"/>
  <c r="A21" i="19" s="1"/>
  <c r="H27" i="19"/>
  <c r="A27" i="19" s="1" a="1"/>
  <c r="A27" i="19" s="1"/>
  <c r="H8" i="27"/>
  <c r="H12" i="27"/>
  <c r="A12" i="27" s="1" a="1"/>
  <c r="A12" i="27" s="1"/>
  <c r="H11" i="26"/>
  <c r="A11" i="26" s="1" a="1"/>
  <c r="A11" i="26" s="1"/>
  <c r="E4" i="26"/>
  <c r="S4" i="26"/>
  <c r="S18" i="21"/>
  <c r="E18" i="21"/>
  <c r="S27" i="19"/>
  <c r="T27" i="19"/>
  <c r="T11" i="26"/>
  <c r="E11" i="26"/>
  <c r="S24" i="19"/>
  <c r="T12" i="27"/>
  <c r="E12" i="27"/>
  <c r="E24" i="19"/>
  <c r="E21" i="19"/>
  <c r="S21" i="19"/>
  <c r="E29" i="19"/>
  <c r="T29" i="19"/>
  <c r="E17" i="22"/>
  <c r="X17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9" i="27" l="1"/>
  <c r="QD4" i="27"/>
  <c r="QD5" i="27"/>
  <c r="QD6" i="27"/>
  <c r="QD7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9" i="27"/>
  <c r="G4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QZ9" i="27"/>
  <c r="RA6" i="27"/>
  <c r="RB6" i="27"/>
  <c r="N7" i="27"/>
  <c r="O7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N9" i="27"/>
  <c r="DE9" i="27" s="1"/>
  <c r="J5" i="27"/>
  <c r="K5" i="27" s="1"/>
  <c r="P6" i="27"/>
  <c r="Q6" i="27" s="1"/>
  <c r="RA9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RG7" i="27" l="1"/>
  <c r="RG5" i="27"/>
  <c r="RG6" i="27"/>
  <c r="RG4" i="27"/>
  <c r="RG9" i="27"/>
  <c r="RG6" i="26"/>
  <c r="RG8" i="26"/>
  <c r="RG10" i="26"/>
  <c r="RG9" i="26"/>
  <c r="RG5" i="26"/>
  <c r="I10" i="26"/>
  <c r="DF8" i="26"/>
  <c r="DF4" i="27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DF6" i="26"/>
  <c r="DF5" i="26"/>
  <c r="RD8" i="26"/>
  <c r="O6" i="26"/>
  <c r="RD9" i="27"/>
  <c r="DE7" i="27"/>
  <c r="DF6" i="27"/>
  <c r="DF7" i="27"/>
  <c r="RD5" i="27"/>
  <c r="I6" i="27"/>
  <c r="O4" i="27"/>
  <c r="DF5" i="27"/>
  <c r="O9" i="27"/>
  <c r="DE6" i="27"/>
  <c r="I7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H4" i="27" l="1"/>
  <c r="H7" i="27"/>
  <c r="H9" i="26"/>
  <c r="H8" i="26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5" i="27"/>
  <c r="R7" i="27"/>
  <c r="R6" i="27"/>
  <c r="R5" i="26"/>
  <c r="R10" i="26"/>
  <c r="R9" i="26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T6" i="26"/>
  <c r="S9" i="26"/>
  <c r="T9" i="26"/>
  <c r="S5" i="26"/>
  <c r="T5" i="26"/>
  <c r="E10" i="26"/>
  <c r="S10" i="26"/>
  <c r="T10" i="26"/>
  <c r="E5" i="26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2" i="19" l="1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8" i="19"/>
  <c r="QD19" i="19"/>
  <c r="QD22" i="19"/>
  <c r="DC9" i="19"/>
  <c r="DC19" i="19"/>
  <c r="DC18" i="19"/>
  <c r="DC22" i="19"/>
  <c r="G9" i="19"/>
  <c r="G19" i="19"/>
  <c r="G18" i="19"/>
  <c r="G22" i="19"/>
  <c r="F9" i="19"/>
  <c r="F19" i="19"/>
  <c r="F18" i="19"/>
  <c r="F22" i="19"/>
  <c r="CZ18" i="19"/>
  <c r="RE22" i="19"/>
  <c r="QZ22" i="19"/>
  <c r="P22" i="19"/>
  <c r="QA22" i="19"/>
  <c r="CZ22" i="19"/>
  <c r="N22" i="19"/>
  <c r="DE22" i="19" s="1"/>
  <c r="RB22" i="19"/>
  <c r="RA22" i="19"/>
  <c r="RF22" i="19"/>
  <c r="L22" i="19"/>
  <c r="J22" i="19"/>
  <c r="RC22" i="19"/>
  <c r="QZ18" i="19"/>
  <c r="RE19" i="19"/>
  <c r="QA18" i="19"/>
  <c r="RB18" i="19"/>
  <c r="RA18" i="19"/>
  <c r="P18" i="19"/>
  <c r="DF18" i="19" s="1"/>
  <c r="RF18" i="19"/>
  <c r="N18" i="19"/>
  <c r="DE18" i="19" s="1"/>
  <c r="RE18" i="19"/>
  <c r="L18" i="19"/>
  <c r="DD18" i="19" s="1"/>
  <c r="J18" i="19"/>
  <c r="RC18" i="19"/>
  <c r="QZ19" i="19"/>
  <c r="QA19" i="19"/>
  <c r="P19" i="19"/>
  <c r="DF19" i="19" s="1"/>
  <c r="N19" i="19"/>
  <c r="DE19" i="19" s="1"/>
  <c r="CZ19" i="19"/>
  <c r="RA19" i="19"/>
  <c r="RB19" i="19"/>
  <c r="RF19" i="19"/>
  <c r="L19" i="19"/>
  <c r="DD19" i="19" s="1"/>
  <c r="J19" i="19"/>
  <c r="K19" i="19" s="1"/>
  <c r="RC19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2" i="19" l="1"/>
  <c r="RG19" i="19"/>
  <c r="RG18" i="19"/>
  <c r="RG9" i="19"/>
  <c r="Q22" i="19"/>
  <c r="DF22" i="19"/>
  <c r="M22" i="19"/>
  <c r="DD22" i="19"/>
  <c r="O18" i="19"/>
  <c r="O22" i="19"/>
  <c r="O9" i="19"/>
  <c r="R9" i="19"/>
  <c r="O19" i="19"/>
  <c r="R19" i="19"/>
  <c r="RD18" i="19"/>
  <c r="I18" i="19"/>
  <c r="I22" i="19"/>
  <c r="Q19" i="19"/>
  <c r="RD9" i="19"/>
  <c r="RD22" i="19"/>
  <c r="K22" i="19"/>
  <c r="Q18" i="19"/>
  <c r="M18" i="19"/>
  <c r="R18" i="19"/>
  <c r="K18" i="19"/>
  <c r="Q9" i="19"/>
  <c r="I19" i="19"/>
  <c r="RD19" i="19"/>
  <c r="M19" i="19"/>
  <c r="I9" i="19"/>
  <c r="M9" i="19"/>
  <c r="K9" i="19"/>
  <c r="H9" i="19" l="1"/>
  <c r="H22" i="19"/>
  <c r="A22" i="19" s="1" a="1"/>
  <c r="A22" i="19" s="1"/>
  <c r="H19" i="19"/>
  <c r="S9" i="19"/>
  <c r="T9" i="19"/>
  <c r="T18" i="19"/>
  <c r="S18" i="19"/>
  <c r="T19" i="19"/>
  <c r="S19" i="19"/>
  <c r="R22" i="19"/>
  <c r="E18" i="19"/>
  <c r="E19" i="19"/>
  <c r="E9" i="19"/>
  <c r="H18" i="19" l="1"/>
  <c r="S22" i="19"/>
  <c r="T22" i="19"/>
  <c r="E22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15" i="23"/>
  <c r="F12" i="24"/>
  <c r="F15" i="23"/>
  <c r="G8" i="22"/>
  <c r="G11" i="22"/>
  <c r="F16" i="22"/>
  <c r="F11" i="22"/>
  <c r="F8" i="22"/>
  <c r="F14" i="4"/>
  <c r="G23" i="4"/>
  <c r="F23" i="4"/>
  <c r="T14" i="4"/>
  <c r="U14" i="4" s="1"/>
  <c r="T8" i="22"/>
  <c r="U8" i="22" s="1"/>
  <c r="T16" i="22"/>
  <c r="U16" i="22" s="1"/>
  <c r="T11" i="22"/>
  <c r="U11" i="22" s="1"/>
  <c r="T23" i="4"/>
  <c r="U23" i="4" s="1"/>
  <c r="L12" i="24"/>
  <c r="L15" i="23"/>
  <c r="CO15" i="23"/>
  <c r="CS15" i="23" s="1"/>
  <c r="CW11" i="22"/>
  <c r="DA11" i="22" s="1"/>
  <c r="SN23" i="4"/>
  <c r="SU23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3" i="4"/>
  <c r="DA23" i="4" s="1"/>
  <c r="TQ23" i="4"/>
  <c r="J23" i="4"/>
  <c r="K23" i="4" s="1"/>
  <c r="TN23" i="4"/>
  <c r="CW14" i="4"/>
  <c r="DA14" i="4" s="1"/>
  <c r="R23" i="4"/>
  <c r="S23" i="4" s="1"/>
  <c r="TU23" i="4"/>
  <c r="L23" i="4"/>
  <c r="M23" i="4" s="1"/>
  <c r="I23" i="4"/>
  <c r="P23" i="4"/>
  <c r="DC23" i="4" s="1"/>
  <c r="N23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6" i="22"/>
  <c r="A16" i="22" s="1" a="1"/>
  <c r="A16" i="22" s="1"/>
  <c r="DB8" i="22"/>
  <c r="CT12" i="24"/>
  <c r="M12" i="24"/>
  <c r="CU12" i="24"/>
  <c r="M15" i="23"/>
  <c r="CT15" i="23"/>
  <c r="CU15" i="23"/>
  <c r="DB16" i="22"/>
  <c r="DB11" i="22"/>
  <c r="DB14" i="4"/>
  <c r="V14" i="4" s="1"/>
  <c r="DB23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6" i="22"/>
  <c r="TV16" i="22" s="1"/>
  <c r="Q8" i="22"/>
  <c r="H8" i="22"/>
  <c r="O8" i="22"/>
  <c r="O16" i="22"/>
  <c r="Q16" i="22"/>
  <c r="TR23" i="4"/>
  <c r="TV23" i="4" s="1"/>
  <c r="O23" i="4"/>
  <c r="Q23" i="4"/>
  <c r="TR14" i="4"/>
  <c r="TV14" i="4" s="1"/>
  <c r="O14" i="4"/>
  <c r="Q14" i="4"/>
  <c r="H12" i="24" l="1"/>
  <c r="H14" i="4"/>
  <c r="H23" i="4"/>
  <c r="A23" i="4" s="1" a="1"/>
  <c r="A23" i="4" s="1"/>
  <c r="N12" i="24"/>
  <c r="N15" i="23"/>
  <c r="V11" i="22"/>
  <c r="W11" i="22" s="1"/>
  <c r="V8" i="22"/>
  <c r="W8" i="22" s="1"/>
  <c r="V16" i="22"/>
  <c r="W16" i="22" s="1"/>
  <c r="E14" i="4"/>
  <c r="V23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6" i="22"/>
  <c r="E16" i="22"/>
  <c r="W23" i="4"/>
  <c r="X23" i="4"/>
  <c r="E23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8" i="4"/>
  <c r="F8" i="4"/>
  <c r="T8" i="4"/>
  <c r="U8" i="4" s="1"/>
  <c r="L6" i="24"/>
  <c r="CO6" i="24"/>
  <c r="CS6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8" i="4"/>
  <c r="CU6" i="24"/>
  <c r="CT6" i="24"/>
  <c r="M6" i="24"/>
  <c r="TR8" i="4"/>
  <c r="TV8" i="4" s="1"/>
  <c r="O8" i="4"/>
  <c r="Q8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8" i="4"/>
  <c r="M11" i="21"/>
  <c r="DD11" i="21"/>
  <c r="Q13" i="19"/>
  <c r="DF13" i="19"/>
  <c r="M13" i="19"/>
  <c r="DD13" i="19"/>
  <c r="O11" i="21"/>
  <c r="K11" i="21"/>
  <c r="O13" i="19"/>
  <c r="RD13" i="19"/>
  <c r="V8" i="4"/>
  <c r="E8" i="4" s="1"/>
  <c r="N6" i="24"/>
  <c r="RD11" i="21"/>
  <c r="I11" i="21"/>
  <c r="Q11" i="21"/>
  <c r="I13" i="19"/>
  <c r="H11" i="21" l="1"/>
  <c r="E6" i="24"/>
  <c r="P6" i="24"/>
  <c r="W8" i="4"/>
  <c r="X8" i="4"/>
  <c r="R11" i="21"/>
  <c r="O6" i="24"/>
  <c r="R13" i="19"/>
  <c r="H13" i="19" l="1"/>
  <c r="S11" i="21"/>
  <c r="T11" i="21"/>
  <c r="T13" i="19"/>
  <c r="S13" i="19"/>
  <c r="E11" i="21"/>
  <c r="E13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8" i="22"/>
  <c r="TI18" i="22"/>
  <c r="TT18" i="22" s="1"/>
  <c r="TH18" i="22"/>
  <c r="TS18" i="22" s="1"/>
  <c r="TG18" i="22"/>
  <c r="TF18" i="22"/>
  <c r="TE18" i="22"/>
  <c r="TD18" i="22"/>
  <c r="TP18" i="22" s="1"/>
  <c r="TC18" i="22"/>
  <c r="TO18" i="22" s="1"/>
  <c r="TB18" i="22"/>
  <c r="TA18" i="22"/>
  <c r="SZ18" i="22"/>
  <c r="SY18" i="22"/>
  <c r="TM18" i="22" s="1"/>
  <c r="SX18" i="22"/>
  <c r="TL18" i="22" s="1"/>
  <c r="SW18" i="22"/>
  <c r="SV18" i="22"/>
  <c r="ST18" i="22"/>
  <c r="SS18" i="22"/>
  <c r="SR18" i="22"/>
  <c r="SQ18" i="22"/>
  <c r="SP18" i="22"/>
  <c r="SO18" i="22"/>
  <c r="SM18" i="22"/>
  <c r="SL18" i="22"/>
  <c r="SK18" i="22"/>
  <c r="SJ18" i="22"/>
  <c r="SI18" i="22"/>
  <c r="SH18" i="22"/>
  <c r="CZ18" i="22"/>
  <c r="CY18" i="22"/>
  <c r="CX18" i="22"/>
  <c r="CV18" i="22"/>
  <c r="CU18" i="22"/>
  <c r="CT18" i="22"/>
  <c r="CS18" i="22"/>
  <c r="CR18" i="22"/>
  <c r="CQ18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F4" i="22" l="1"/>
  <c r="QD28" i="19"/>
  <c r="DC28" i="19"/>
  <c r="F7" i="22"/>
  <c r="F4" i="24"/>
  <c r="F9" i="22"/>
  <c r="G14" i="23"/>
  <c r="F5" i="22"/>
  <c r="G28" i="19"/>
  <c r="F28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8" i="22"/>
  <c r="G13" i="22"/>
  <c r="G12" i="22"/>
  <c r="G18" i="22"/>
  <c r="G6" i="22"/>
  <c r="T6" i="22"/>
  <c r="U6" i="22" s="1"/>
  <c r="T13" i="22"/>
  <c r="U13" i="22" s="1"/>
  <c r="T12" i="22"/>
  <c r="U12" i="22" s="1"/>
  <c r="T18" i="22"/>
  <c r="U18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8" i="22"/>
  <c r="DA18" i="22" s="1"/>
  <c r="TU18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8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8" i="22"/>
  <c r="TN5" i="22"/>
  <c r="SN18" i="22"/>
  <c r="SU18" i="22" s="1"/>
  <c r="TQ18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8" i="22"/>
  <c r="N18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8" i="22"/>
  <c r="R9" i="22"/>
  <c r="S9" i="22" s="1"/>
  <c r="J18" i="22"/>
  <c r="R18" i="22"/>
  <c r="S18" i="22" s="1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8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8" i="22"/>
  <c r="DC18" i="22"/>
  <c r="Q6" i="22"/>
  <c r="DC6" i="22"/>
  <c r="Q7" i="22"/>
  <c r="DC7" i="22"/>
  <c r="O28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8" i="22"/>
  <c r="Q4" i="22"/>
  <c r="O5" i="22"/>
  <c r="TR12" i="22"/>
  <c r="TV12" i="22" s="1"/>
  <c r="TR5" i="22"/>
  <c r="TV5" i="22" s="1"/>
  <c r="H7" i="22"/>
  <c r="TR18" i="22"/>
  <c r="TV18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8" i="22"/>
  <c r="M5" i="22"/>
  <c r="K6" i="22"/>
  <c r="K18" i="22"/>
  <c r="K12" i="22"/>
  <c r="M6" i="22"/>
  <c r="M9" i="22"/>
  <c r="Q13" i="22"/>
  <c r="K9" i="22"/>
  <c r="Q28" i="19"/>
  <c r="M28" i="19"/>
  <c r="RD28" i="19"/>
  <c r="I28" i="19"/>
  <c r="H28" i="19" l="1"/>
  <c r="A28" i="19" s="1" a="1"/>
  <c r="A28" i="19" s="1"/>
  <c r="H7" i="24"/>
  <c r="H14" i="23"/>
  <c r="A14" i="23" s="1" a="1"/>
  <c r="A14" i="23" s="1"/>
  <c r="H12" i="22"/>
  <c r="H18" i="22"/>
  <c r="A18" i="22" s="1" a="1"/>
  <c r="A18" i="22" s="1"/>
  <c r="V18" i="22"/>
  <c r="X18" i="22" s="1"/>
  <c r="N14" i="23"/>
  <c r="V7" i="22"/>
  <c r="X7" i="22" s="1"/>
  <c r="V13" i="22"/>
  <c r="X13" i="22" s="1"/>
  <c r="R28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8" i="22" l="1"/>
  <c r="W18" i="22"/>
  <c r="S28" i="19"/>
  <c r="T28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8" i="19"/>
  <c r="O8" i="24"/>
  <c r="E13" i="22"/>
  <c r="W13" i="22"/>
  <c r="O4" i="24"/>
  <c r="O7" i="24"/>
  <c r="W4" i="22"/>
  <c r="E6" i="22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15" i="22" l="1" a="1"/>
  <c r="A15" i="22" s="1"/>
  <c r="A7" i="23" a="1"/>
  <c r="A7" i="23" s="1"/>
  <c r="QD26" i="19"/>
  <c r="DC26" i="19"/>
  <c r="A10" i="24" a="1"/>
  <c r="A10" i="24" s="1"/>
  <c r="A11" i="22" a="1"/>
  <c r="A11" i="22" s="1"/>
  <c r="G26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6" i="19"/>
  <c r="A6" i="24" a="1"/>
  <c r="A6" i="24" s="1"/>
  <c r="A8" i="24" a="1"/>
  <c r="A8" i="24" s="1"/>
  <c r="A5" i="24" a="1"/>
  <c r="A5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6" i="19"/>
  <c r="N26" i="19"/>
  <c r="DE26" i="19" s="1"/>
  <c r="RE26" i="19"/>
  <c r="CZ26" i="19"/>
  <c r="L26" i="19"/>
  <c r="DD26" i="19" s="1"/>
  <c r="RF26" i="19"/>
  <c r="RB26" i="19"/>
  <c r="RA26" i="19"/>
  <c r="QZ26" i="19"/>
  <c r="P26" i="19"/>
  <c r="DF26" i="19" s="1"/>
  <c r="J26" i="19"/>
  <c r="K26" i="19" s="1"/>
  <c r="RC26" i="19"/>
  <c r="RG26" i="19" l="1"/>
  <c r="O26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6" i="19"/>
  <c r="Q26" i="19"/>
  <c r="I26" i="19"/>
  <c r="RD26" i="19"/>
  <c r="H26" i="19" l="1"/>
  <c r="A26" i="19" s="1" a="1"/>
  <c r="A26" i="19" s="1"/>
  <c r="R26" i="19"/>
  <c r="T26" i="19" l="1"/>
  <c r="S26" i="19"/>
  <c r="E26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QX13" i="21"/>
  <c r="QW13" i="21"/>
  <c r="QV13" i="21"/>
  <c r="QU13" i="21"/>
  <c r="QT13" i="21"/>
  <c r="QS13" i="21"/>
  <c r="QR13" i="21"/>
  <c r="QQ13" i="21"/>
  <c r="QP13" i="21"/>
  <c r="QO13" i="21"/>
  <c r="QN13" i="21"/>
  <c r="QM13" i="21"/>
  <c r="QL13" i="21"/>
  <c r="QK13" i="21"/>
  <c r="QJ13" i="21"/>
  <c r="QI13" i="21"/>
  <c r="QH13" i="21"/>
  <c r="QG13" i="21"/>
  <c r="QF13" i="21"/>
  <c r="QE13" i="21"/>
  <c r="QC13" i="21"/>
  <c r="QB13" i="21"/>
  <c r="PZ13" i="21"/>
  <c r="PY13" i="21"/>
  <c r="PX13" i="21"/>
  <c r="PW13" i="21"/>
  <c r="DB13" i="21"/>
  <c r="DA13" i="21"/>
  <c r="CY13" i="21"/>
  <c r="CX13" i="21"/>
  <c r="CW13" i="21"/>
  <c r="CV13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7" i="19"/>
  <c r="PZ30" i="19"/>
  <c r="PZ7" i="19"/>
  <c r="PZ15" i="19"/>
  <c r="PZ5" i="19"/>
  <c r="PZ14" i="19"/>
  <c r="PZ4" i="19"/>
  <c r="PZ6" i="19"/>
  <c r="CY10" i="19"/>
  <c r="CY8" i="19"/>
  <c r="CY17" i="19"/>
  <c r="CY30" i="19"/>
  <c r="CY7" i="19"/>
  <c r="CY15" i="19"/>
  <c r="CY5" i="19"/>
  <c r="CY14" i="19"/>
  <c r="CY4" i="19"/>
  <c r="CY6" i="19"/>
  <c r="PY4" i="19"/>
  <c r="PY14" i="19"/>
  <c r="PY5" i="19"/>
  <c r="PY15" i="19"/>
  <c r="PY7" i="19"/>
  <c r="PY30" i="19"/>
  <c r="PY17" i="19"/>
  <c r="PY8" i="19"/>
  <c r="PY10" i="19"/>
  <c r="PY6" i="19"/>
  <c r="CX6" i="19"/>
  <c r="CX4" i="19"/>
  <c r="CX14" i="19"/>
  <c r="CX5" i="19"/>
  <c r="CX15" i="19"/>
  <c r="CX7" i="19"/>
  <c r="CX30" i="19"/>
  <c r="CX17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30" i="19"/>
  <c r="CW30" i="19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2" i="21"/>
  <c r="DC13" i="21"/>
  <c r="DC17" i="21"/>
  <c r="DC4" i="21"/>
  <c r="DC5" i="21"/>
  <c r="DC9" i="21"/>
  <c r="QD14" i="19"/>
  <c r="DC14" i="19"/>
  <c r="QD8" i="21"/>
  <c r="QD6" i="21"/>
  <c r="QD4" i="21"/>
  <c r="QD7" i="21"/>
  <c r="QD12" i="21"/>
  <c r="QD13" i="21"/>
  <c r="QD17" i="21"/>
  <c r="QD5" i="21"/>
  <c r="QD9" i="21"/>
  <c r="DC6" i="19"/>
  <c r="QD4" i="19"/>
  <c r="QD10" i="19"/>
  <c r="DC8" i="19"/>
  <c r="QD17" i="19"/>
  <c r="QD7" i="19"/>
  <c r="QD5" i="19"/>
  <c r="DC10" i="19"/>
  <c r="QD8" i="19"/>
  <c r="DC17" i="19"/>
  <c r="QD30" i="19"/>
  <c r="DC7" i="19"/>
  <c r="QD15" i="19"/>
  <c r="DC5" i="19"/>
  <c r="DC4" i="19"/>
  <c r="DC30" i="19"/>
  <c r="DC15" i="19"/>
  <c r="QD6" i="19"/>
  <c r="F8" i="21"/>
  <c r="F4" i="21"/>
  <c r="F7" i="21"/>
  <c r="F12" i="21"/>
  <c r="F13" i="21"/>
  <c r="F17" i="21"/>
  <c r="F5" i="21"/>
  <c r="F9" i="21"/>
  <c r="G4" i="21"/>
  <c r="G7" i="21"/>
  <c r="G12" i="21"/>
  <c r="G13" i="21"/>
  <c r="G17" i="21"/>
  <c r="G5" i="21"/>
  <c r="G9" i="21"/>
  <c r="F6" i="21"/>
  <c r="G6" i="21"/>
  <c r="G8" i="21"/>
  <c r="G6" i="19"/>
  <c r="F4" i="19"/>
  <c r="G5" i="19"/>
  <c r="G4" i="19"/>
  <c r="G30" i="19"/>
  <c r="G15" i="19"/>
  <c r="G8" i="19"/>
  <c r="F14" i="19"/>
  <c r="F6" i="19"/>
  <c r="G14" i="19"/>
  <c r="G10" i="19"/>
  <c r="G17" i="19"/>
  <c r="G7" i="19"/>
  <c r="F10" i="19"/>
  <c r="F17" i="19"/>
  <c r="F7" i="19"/>
  <c r="F5" i="19"/>
  <c r="F8" i="19"/>
  <c r="F30" i="19"/>
  <c r="F15" i="19"/>
  <c r="QA30" i="19"/>
  <c r="CZ5" i="19"/>
  <c r="CZ15" i="19"/>
  <c r="QA15" i="19"/>
  <c r="QA7" i="19"/>
  <c r="QA8" i="19"/>
  <c r="CZ17" i="19"/>
  <c r="CZ4" i="19"/>
  <c r="QA4" i="19"/>
  <c r="QA14" i="19"/>
  <c r="N10" i="19"/>
  <c r="DE10" i="19" s="1"/>
  <c r="CZ10" i="19"/>
  <c r="QA6" i="19"/>
  <c r="P5" i="21"/>
  <c r="DF5" i="21" s="1"/>
  <c r="QZ9" i="21"/>
  <c r="RE9" i="21"/>
  <c r="QA17" i="19"/>
  <c r="CZ5" i="21"/>
  <c r="RF9" i="21"/>
  <c r="QA6" i="21"/>
  <c r="QA5" i="21"/>
  <c r="L9" i="21"/>
  <c r="DD9" i="21" s="1"/>
  <c r="RB7" i="21"/>
  <c r="QZ6" i="21"/>
  <c r="RE6" i="21"/>
  <c r="P4" i="21"/>
  <c r="DF4" i="21" s="1"/>
  <c r="QA4" i="21"/>
  <c r="RC17" i="21"/>
  <c r="L5" i="21"/>
  <c r="DD5" i="21" s="1"/>
  <c r="P17" i="21"/>
  <c r="DF17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2" i="21"/>
  <c r="P13" i="21"/>
  <c r="DF13" i="21" s="1"/>
  <c r="CZ13" i="21"/>
  <c r="P8" i="21"/>
  <c r="DF8" i="21" s="1"/>
  <c r="QZ8" i="21"/>
  <c r="CZ6" i="21"/>
  <c r="RC5" i="21"/>
  <c r="CZ9" i="21"/>
  <c r="RE17" i="21"/>
  <c r="CZ4" i="21"/>
  <c r="RA17" i="21"/>
  <c r="RB17" i="21"/>
  <c r="RF17" i="21"/>
  <c r="QA9" i="21"/>
  <c r="RB12" i="21"/>
  <c r="RF5" i="21"/>
  <c r="RB6" i="21"/>
  <c r="N7" i="21"/>
  <c r="DE7" i="21" s="1"/>
  <c r="P7" i="21"/>
  <c r="DF7" i="21" s="1"/>
  <c r="QA7" i="21"/>
  <c r="N12" i="21"/>
  <c r="DE12" i="21" s="1"/>
  <c r="N5" i="21"/>
  <c r="DE5" i="21" s="1"/>
  <c r="QZ5" i="21"/>
  <c r="RE5" i="21"/>
  <c r="RE7" i="21"/>
  <c r="L12" i="21"/>
  <c r="DD12" i="21" s="1"/>
  <c r="QA12" i="21"/>
  <c r="RF12" i="21"/>
  <c r="L13" i="21"/>
  <c r="DD13" i="21" s="1"/>
  <c r="RC13" i="21"/>
  <c r="RE13" i="21"/>
  <c r="CZ17" i="21"/>
  <c r="N9" i="21"/>
  <c r="DE9" i="21" s="1"/>
  <c r="RF8" i="21"/>
  <c r="N6" i="21"/>
  <c r="DE6" i="21" s="1"/>
  <c r="RE12" i="21"/>
  <c r="N13" i="21"/>
  <c r="DE13" i="21" s="1"/>
  <c r="RB13" i="21"/>
  <c r="RB5" i="21"/>
  <c r="RC9" i="21"/>
  <c r="RE8" i="21"/>
  <c r="RA4" i="21"/>
  <c r="RB4" i="21"/>
  <c r="CZ12" i="21"/>
  <c r="RF13" i="21"/>
  <c r="QA8" i="21"/>
  <c r="RB8" i="21"/>
  <c r="RC6" i="19"/>
  <c r="RC5" i="19"/>
  <c r="CZ30" i="19"/>
  <c r="CZ7" i="19"/>
  <c r="RC15" i="19"/>
  <c r="RC10" i="19"/>
  <c r="RC4" i="19"/>
  <c r="RC8" i="19"/>
  <c r="RC17" i="19"/>
  <c r="RC14" i="19"/>
  <c r="RC30" i="19"/>
  <c r="RC7" i="19"/>
  <c r="CZ6" i="19"/>
  <c r="L6" i="21"/>
  <c r="DD6" i="21" s="1"/>
  <c r="RA13" i="21"/>
  <c r="RC6" i="21"/>
  <c r="RA12" i="21"/>
  <c r="RA8" i="21"/>
  <c r="RC4" i="21"/>
  <c r="QZ7" i="21"/>
  <c r="J12" i="21"/>
  <c r="RC8" i="21"/>
  <c r="RC12" i="21"/>
  <c r="J13" i="21"/>
  <c r="RA9" i="21"/>
  <c r="L8" i="21"/>
  <c r="DD8" i="21" s="1"/>
  <c r="J6" i="21"/>
  <c r="J17" i="21"/>
  <c r="L17" i="21"/>
  <c r="DD17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6" i="21"/>
  <c r="RF7" i="21"/>
  <c r="L7" i="21"/>
  <c r="DD7" i="21" s="1"/>
  <c r="J7" i="21"/>
  <c r="RA5" i="21"/>
  <c r="RG5" i="21" s="1"/>
  <c r="QA13" i="21"/>
  <c r="QZ13" i="21"/>
  <c r="QA17" i="21"/>
  <c r="QZ17" i="21"/>
  <c r="J5" i="21"/>
  <c r="N17" i="21"/>
  <c r="DE17" i="21" s="1"/>
  <c r="J9" i="21"/>
  <c r="J6" i="19"/>
  <c r="N8" i="19"/>
  <c r="DE8" i="19" s="1"/>
  <c r="N6" i="19"/>
  <c r="DE6" i="19" s="1"/>
  <c r="N17" i="19"/>
  <c r="DE17" i="19" s="1"/>
  <c r="N14" i="19"/>
  <c r="DE14" i="19" s="1"/>
  <c r="N15" i="19"/>
  <c r="DE15" i="19" s="1"/>
  <c r="N5" i="19"/>
  <c r="DE5" i="19" s="1"/>
  <c r="N30" i="19"/>
  <c r="DE30" i="19" s="1"/>
  <c r="N7" i="19"/>
  <c r="DE7" i="19" s="1"/>
  <c r="RE17" i="19"/>
  <c r="RB17" i="19"/>
  <c r="J8" i="19"/>
  <c r="K8" i="19" s="1"/>
  <c r="QZ17" i="19"/>
  <c r="P7" i="19"/>
  <c r="DF7" i="19" s="1"/>
  <c r="RE10" i="19"/>
  <c r="QZ10" i="19"/>
  <c r="RA7" i="19"/>
  <c r="RE8" i="19"/>
  <c r="P17" i="19"/>
  <c r="DF17" i="19" s="1"/>
  <c r="RB30" i="19"/>
  <c r="RB7" i="19"/>
  <c r="RA17" i="19"/>
  <c r="RF10" i="19"/>
  <c r="RB10" i="19"/>
  <c r="P10" i="19"/>
  <c r="DF10" i="19" s="1"/>
  <c r="P15" i="19"/>
  <c r="DF15" i="19" s="1"/>
  <c r="RF8" i="19"/>
  <c r="RB8" i="19"/>
  <c r="RA8" i="19"/>
  <c r="RF17" i="19"/>
  <c r="J17" i="19"/>
  <c r="RA30" i="19"/>
  <c r="RA10" i="19"/>
  <c r="RE30" i="19"/>
  <c r="QZ30" i="19"/>
  <c r="L10" i="19"/>
  <c r="DD10" i="19" s="1"/>
  <c r="P8" i="19"/>
  <c r="DF8" i="19" s="1"/>
  <c r="RF30" i="19"/>
  <c r="RE7" i="19"/>
  <c r="QZ7" i="19"/>
  <c r="QZ8" i="19"/>
  <c r="RF7" i="19"/>
  <c r="RB15" i="19"/>
  <c r="RA15" i="19"/>
  <c r="RE15" i="19"/>
  <c r="QZ15" i="19"/>
  <c r="L15" i="19"/>
  <c r="DD15" i="19" s="1"/>
  <c r="P30" i="19"/>
  <c r="DF30" i="19" s="1"/>
  <c r="J10" i="19"/>
  <c r="L7" i="19"/>
  <c r="DD7" i="19" s="1"/>
  <c r="J15" i="19"/>
  <c r="L30" i="19"/>
  <c r="DD30" i="19" s="1"/>
  <c r="RF15" i="19"/>
  <c r="L17" i="19"/>
  <c r="DD17" i="19" s="1"/>
  <c r="J7" i="19"/>
  <c r="L8" i="19"/>
  <c r="DD8" i="19" s="1"/>
  <c r="J30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7" i="21"/>
  <c r="RG9" i="21"/>
  <c r="RG12" i="21"/>
  <c r="RG7" i="21"/>
  <c r="RG13" i="21"/>
  <c r="RG10" i="19"/>
  <c r="RG7" i="19"/>
  <c r="RG6" i="19"/>
  <c r="RG15" i="19"/>
  <c r="RG14" i="19"/>
  <c r="RG30" i="19"/>
  <c r="RG4" i="19"/>
  <c r="RG17" i="19"/>
  <c r="O17" i="21"/>
  <c r="O4" i="21"/>
  <c r="O6" i="21"/>
  <c r="O5" i="21"/>
  <c r="O12" i="21"/>
  <c r="K13" i="21"/>
  <c r="O9" i="21"/>
  <c r="O8" i="21"/>
  <c r="O7" i="21"/>
  <c r="O13" i="21"/>
  <c r="O30" i="19"/>
  <c r="O5" i="19"/>
  <c r="O15" i="19"/>
  <c r="R15" i="19"/>
  <c r="O6" i="19"/>
  <c r="O8" i="19"/>
  <c r="O14" i="19"/>
  <c r="O17" i="19"/>
  <c r="O7" i="19"/>
  <c r="O10" i="19"/>
  <c r="RD9" i="21"/>
  <c r="Q13" i="21"/>
  <c r="Q9" i="21"/>
  <c r="Q4" i="21"/>
  <c r="M9" i="21"/>
  <c r="Q5" i="21"/>
  <c r="R12" i="21"/>
  <c r="M6" i="21"/>
  <c r="R17" i="21"/>
  <c r="Q7" i="21"/>
  <c r="Q8" i="21"/>
  <c r="R13" i="21"/>
  <c r="Q14" i="19"/>
  <c r="M6" i="19"/>
  <c r="R10" i="19"/>
  <c r="M5" i="19"/>
  <c r="Q17" i="19"/>
  <c r="Q8" i="19"/>
  <c r="Q7" i="19"/>
  <c r="Q5" i="19"/>
  <c r="M5" i="21"/>
  <c r="M13" i="21"/>
  <c r="I9" i="21"/>
  <c r="RD13" i="21"/>
  <c r="RD17" i="21"/>
  <c r="I5" i="21"/>
  <c r="I8" i="19"/>
  <c r="I17" i="19"/>
  <c r="I15" i="19"/>
  <c r="RD8" i="19"/>
  <c r="RD5" i="19"/>
  <c r="RD4" i="21"/>
  <c r="RD8" i="21"/>
  <c r="Q17" i="21"/>
  <c r="K6" i="21"/>
  <c r="K12" i="21"/>
  <c r="K17" i="21"/>
  <c r="I7" i="19"/>
  <c r="K5" i="19"/>
  <c r="K14" i="19"/>
  <c r="K17" i="19"/>
  <c r="I10" i="19"/>
  <c r="RD12" i="21"/>
  <c r="M17" i="21"/>
  <c r="RD15" i="19"/>
  <c r="I14" i="19"/>
  <c r="I30" i="19"/>
  <c r="I5" i="19"/>
  <c r="M12" i="21"/>
  <c r="I12" i="21"/>
  <c r="I4" i="21"/>
  <c r="I13" i="21"/>
  <c r="I17" i="21"/>
  <c r="RD4" i="19"/>
  <c r="RD30" i="19"/>
  <c r="RD14" i="19"/>
  <c r="I6" i="19"/>
  <c r="RD7" i="19"/>
  <c r="RD6" i="19"/>
  <c r="RD10" i="19"/>
  <c r="RD17" i="19"/>
  <c r="I8" i="21"/>
  <c r="I7" i="21"/>
  <c r="M8" i="21"/>
  <c r="M4" i="21"/>
  <c r="I6" i="21"/>
  <c r="K4" i="21"/>
  <c r="RD6" i="21"/>
  <c r="RD5" i="21"/>
  <c r="K7" i="21"/>
  <c r="Q12" i="21"/>
  <c r="RD7" i="21"/>
  <c r="K9" i="21"/>
  <c r="M7" i="21"/>
  <c r="Q6" i="21"/>
  <c r="K5" i="21"/>
  <c r="K8" i="21"/>
  <c r="Q15" i="19"/>
  <c r="M10" i="19"/>
  <c r="Q10" i="19"/>
  <c r="M7" i="19"/>
  <c r="M8" i="19"/>
  <c r="M15" i="19"/>
  <c r="M17" i="19"/>
  <c r="K15" i="19"/>
  <c r="Q30" i="19"/>
  <c r="M30" i="19"/>
  <c r="K30" i="19"/>
  <c r="K10" i="19"/>
  <c r="K7" i="19"/>
  <c r="Q6" i="19"/>
  <c r="M14" i="19"/>
  <c r="K6" i="19"/>
  <c r="H9" i="21" l="1"/>
  <c r="H6" i="21"/>
  <c r="H4" i="21"/>
  <c r="H5" i="19"/>
  <c r="H30" i="19"/>
  <c r="A30" i="19" s="1" a="1"/>
  <c r="A30" i="19" s="1"/>
  <c r="H15" i="19"/>
  <c r="H7" i="19"/>
  <c r="H14" i="19"/>
  <c r="H8" i="19"/>
  <c r="H6" i="19"/>
  <c r="T12" i="21"/>
  <c r="S12" i="21"/>
  <c r="T13" i="21"/>
  <c r="S13" i="21"/>
  <c r="T17" i="21"/>
  <c r="S17" i="21"/>
  <c r="S15" i="19"/>
  <c r="T15" i="19"/>
  <c r="T10" i="19"/>
  <c r="S10" i="19"/>
  <c r="E13" i="21"/>
  <c r="E17" i="21"/>
  <c r="E12" i="21"/>
  <c r="R6" i="21"/>
  <c r="R5" i="21"/>
  <c r="R8" i="21"/>
  <c r="R6" i="19"/>
  <c r="R9" i="21"/>
  <c r="R7" i="21"/>
  <c r="R4" i="21"/>
  <c r="E10" i="19"/>
  <c r="E15" i="19"/>
  <c r="R7" i="19"/>
  <c r="R17" i="19"/>
  <c r="R8" i="19"/>
  <c r="R30" i="19"/>
  <c r="R14" i="19"/>
  <c r="R5" i="19"/>
  <c r="H7" i="21" l="1"/>
  <c r="H13" i="21"/>
  <c r="H8" i="21"/>
  <c r="H5" i="21"/>
  <c r="H12" i="21"/>
  <c r="H17" i="21"/>
  <c r="A17" i="21" s="1" a="1"/>
  <c r="A17" i="21" s="1"/>
  <c r="H17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S8" i="19"/>
  <c r="T8" i="19"/>
  <c r="S14" i="19"/>
  <c r="T14" i="19"/>
  <c r="E30" i="19"/>
  <c r="S30" i="19"/>
  <c r="T30" i="19"/>
  <c r="E17" i="19"/>
  <c r="S17" i="19"/>
  <c r="T17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0" i="21" l="1" a="1"/>
  <c r="A10" i="21" s="1"/>
  <c r="A14" i="21" a="1"/>
  <c r="A14" i="21" s="1"/>
  <c r="A13" i="21" a="1"/>
  <c r="A13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1" i="21" a="1"/>
  <c r="A11" i="21" s="1"/>
  <c r="A8" i="21" a="1"/>
  <c r="A8" i="21" s="1"/>
  <c r="A12" i="21" a="1"/>
  <c r="A12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4" i="4"/>
  <c r="CY21" i="4"/>
  <c r="CY17" i="4"/>
  <c r="CY16" i="4"/>
  <c r="CY19" i="4"/>
  <c r="CY11" i="4"/>
  <c r="CY4" i="4"/>
  <c r="CX4" i="4"/>
  <c r="CU4" i="4"/>
  <c r="CU6" i="4"/>
  <c r="CU7" i="4"/>
  <c r="CU12" i="4"/>
  <c r="CU10" i="4"/>
  <c r="CU24" i="4"/>
  <c r="CU21" i="4"/>
  <c r="CU17" i="4"/>
  <c r="CU16" i="4"/>
  <c r="CU19" i="4"/>
  <c r="CU11" i="4"/>
  <c r="CU5" i="4"/>
  <c r="CT5" i="4"/>
  <c r="CR4" i="4"/>
  <c r="CR6" i="4"/>
  <c r="CR7" i="4"/>
  <c r="CR12" i="4"/>
  <c r="CR10" i="4"/>
  <c r="CR24" i="4"/>
  <c r="CR21" i="4"/>
  <c r="CR17" i="4"/>
  <c r="CR16" i="4"/>
  <c r="CR19" i="4"/>
  <c r="CR11" i="4"/>
  <c r="CR5" i="4"/>
  <c r="CQ5" i="4"/>
  <c r="CQ4" i="4"/>
  <c r="CQ6" i="4"/>
  <c r="CQ7" i="4"/>
  <c r="CQ12" i="4"/>
  <c r="CQ10" i="4"/>
  <c r="CQ24" i="4"/>
  <c r="CQ21" i="4"/>
  <c r="CQ17" i="4"/>
  <c r="CQ16" i="4"/>
  <c r="CQ19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9" i="4"/>
  <c r="SU19" i="4" s="1"/>
  <c r="SN24" i="4"/>
  <c r="SU24" i="4" s="1"/>
  <c r="SN5" i="4"/>
  <c r="SU5" i="4" s="1"/>
  <c r="SN4" i="4"/>
  <c r="SU4" i="4" s="1"/>
  <c r="SN6" i="4"/>
  <c r="SU6" i="4" s="1"/>
  <c r="SN12" i="4"/>
  <c r="SU12" i="4" s="1"/>
  <c r="SN10" i="4"/>
  <c r="SU10" i="4" s="1"/>
  <c r="SN21" i="4"/>
  <c r="SU21" i="4" s="1"/>
  <c r="SN17" i="4"/>
  <c r="SU17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9" i="4"/>
  <c r="CT19" i="4"/>
  <c r="CV19" i="4"/>
  <c r="CX19" i="4"/>
  <c r="CZ19" i="4"/>
  <c r="P19" i="4" s="1"/>
  <c r="DC19" i="4" s="1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G12" i="4" l="1"/>
  <c r="F12" i="4"/>
  <c r="G19" i="4"/>
  <c r="F19" i="4"/>
  <c r="G16" i="4"/>
  <c r="F16" i="4"/>
  <c r="T12" i="4"/>
  <c r="U12" i="4" s="1"/>
  <c r="T19" i="4"/>
  <c r="U19" i="4" s="1"/>
  <c r="T16" i="4"/>
  <c r="U16" i="4" s="1"/>
  <c r="O11" i="4"/>
  <c r="V11" i="4"/>
  <c r="X11" i="4" s="1"/>
  <c r="R16" i="4"/>
  <c r="S16" i="4" s="1"/>
  <c r="R19" i="4"/>
  <c r="S19" i="4" s="1"/>
  <c r="R12" i="4"/>
  <c r="S12" i="4" s="1"/>
  <c r="N19" i="4"/>
  <c r="DB19" i="4" s="1"/>
  <c r="N12" i="4"/>
  <c r="DB12" i="4" s="1"/>
  <c r="N16" i="4"/>
  <c r="DB16" i="4" s="1"/>
  <c r="K11" i="4"/>
  <c r="L12" i="4"/>
  <c r="J16" i="4"/>
  <c r="K16" i="4" s="1"/>
  <c r="I12" i="4"/>
  <c r="J12" i="4"/>
  <c r="I16" i="4"/>
  <c r="L19" i="4"/>
  <c r="L16" i="4"/>
  <c r="J19" i="4"/>
  <c r="TR11" i="4"/>
  <c r="TV11" i="4" s="1"/>
  <c r="I19" i="4"/>
  <c r="TU12" i="4"/>
  <c r="TN12" i="4"/>
  <c r="H11" i="4"/>
  <c r="A11" i="4" s="1" a="1"/>
  <c r="A11" i="4" s="1"/>
  <c r="Q19" i="4"/>
  <c r="Q16" i="4"/>
  <c r="TQ19" i="4"/>
  <c r="TQ16" i="4"/>
  <c r="Q12" i="4"/>
  <c r="M11" i="4"/>
  <c r="TU19" i="4"/>
  <c r="TU16" i="4"/>
  <c r="TQ12" i="4"/>
  <c r="TN19" i="4"/>
  <c r="TN16" i="4"/>
  <c r="Q11" i="4"/>
  <c r="CW12" i="4"/>
  <c r="DA12" i="4" s="1"/>
  <c r="CW19" i="4"/>
  <c r="DA19" i="4" s="1"/>
  <c r="CW16" i="4"/>
  <c r="DA16" i="4" s="1"/>
  <c r="H19" i="4" l="1"/>
  <c r="A19" i="4" s="1" a="1"/>
  <c r="A19" i="4" s="1"/>
  <c r="H16" i="4"/>
  <c r="A16" i="4" s="1" a="1"/>
  <c r="A16" i="4" s="1"/>
  <c r="O16" i="4"/>
  <c r="V16" i="4"/>
  <c r="X16" i="4" s="1"/>
  <c r="O12" i="4"/>
  <c r="V12" i="4"/>
  <c r="O19" i="4"/>
  <c r="V19" i="4"/>
  <c r="W11" i="4"/>
  <c r="TR16" i="4"/>
  <c r="TV16" i="4" s="1"/>
  <c r="K12" i="4"/>
  <c r="K19" i="4"/>
  <c r="TR19" i="4"/>
  <c r="TV19" i="4" s="1"/>
  <c r="TR12" i="4"/>
  <c r="TV12" i="4" s="1"/>
  <c r="M19" i="4"/>
  <c r="M16" i="4"/>
  <c r="M12" i="4"/>
  <c r="H12" i="4" l="1"/>
  <c r="A12" i="4" s="1" a="1"/>
  <c r="A12" i="4" s="1"/>
  <c r="X19" i="4"/>
  <c r="W19" i="4"/>
  <c r="X12" i="4"/>
  <c r="W12" i="4"/>
  <c r="W16" i="4"/>
  <c r="E19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4" i="4"/>
  <c r="CT24" i="4"/>
  <c r="CV24" i="4"/>
  <c r="CX24" i="4"/>
  <c r="CZ24" i="4"/>
  <c r="P24" i="4" s="1"/>
  <c r="DC24" i="4" s="1"/>
  <c r="CS17" i="4"/>
  <c r="CT17" i="4"/>
  <c r="CV17" i="4"/>
  <c r="CX17" i="4"/>
  <c r="CZ17" i="4"/>
  <c r="P17" i="4" s="1"/>
  <c r="DC17" i="4" s="1"/>
  <c r="CS21" i="4"/>
  <c r="CT21" i="4"/>
  <c r="CV21" i="4"/>
  <c r="CX21" i="4"/>
  <c r="CZ21" i="4"/>
  <c r="P21" i="4" s="1"/>
  <c r="DC21" i="4" s="1"/>
  <c r="CV5" i="4"/>
  <c r="CS5" i="4"/>
  <c r="G4" i="4" l="1"/>
  <c r="F4" i="4"/>
  <c r="G17" i="4"/>
  <c r="F17" i="4"/>
  <c r="G21" i="4"/>
  <c r="F21" i="4"/>
  <c r="G7" i="4"/>
  <c r="F7" i="4"/>
  <c r="G24" i="4"/>
  <c r="F24" i="4"/>
  <c r="G10" i="4"/>
  <c r="F10" i="4"/>
  <c r="G6" i="4"/>
  <c r="F6" i="4"/>
  <c r="T24" i="4"/>
  <c r="U24" i="4" s="1"/>
  <c r="T7" i="4"/>
  <c r="U7" i="4" s="1"/>
  <c r="T17" i="4"/>
  <c r="U17" i="4" s="1"/>
  <c r="T10" i="4"/>
  <c r="U10" i="4" s="1"/>
  <c r="T21" i="4"/>
  <c r="U21" i="4" s="1"/>
  <c r="T6" i="4"/>
  <c r="U6" i="4" s="1"/>
  <c r="L5" i="4"/>
  <c r="R6" i="4"/>
  <c r="S6" i="4" s="1"/>
  <c r="R10" i="4"/>
  <c r="S10" i="4" s="1"/>
  <c r="R17" i="4"/>
  <c r="S17" i="4" s="1"/>
  <c r="R21" i="4"/>
  <c r="S21" i="4" s="1"/>
  <c r="R7" i="4"/>
  <c r="S7" i="4" s="1"/>
  <c r="R24" i="4"/>
  <c r="S24" i="4" s="1"/>
  <c r="N10" i="4"/>
  <c r="DB10" i="4" s="1"/>
  <c r="N17" i="4"/>
  <c r="DB17" i="4" s="1"/>
  <c r="N6" i="4"/>
  <c r="DB6" i="4" s="1"/>
  <c r="N21" i="4"/>
  <c r="DB21" i="4" s="1"/>
  <c r="N5" i="4"/>
  <c r="DB5" i="4" s="1"/>
  <c r="N24" i="4"/>
  <c r="DB24" i="4" s="1"/>
  <c r="N7" i="4"/>
  <c r="DB7" i="4" s="1"/>
  <c r="L4" i="4"/>
  <c r="M4" i="4" s="1"/>
  <c r="N4" i="4"/>
  <c r="DB4" i="4" s="1"/>
  <c r="J21" i="4"/>
  <c r="K21" i="4" s="1"/>
  <c r="L21" i="4"/>
  <c r="J5" i="4"/>
  <c r="L24" i="4"/>
  <c r="J24" i="4"/>
  <c r="K24" i="4" s="1"/>
  <c r="L7" i="4"/>
  <c r="J7" i="4"/>
  <c r="L6" i="4"/>
  <c r="J6" i="4"/>
  <c r="K6" i="4" s="1"/>
  <c r="J17" i="4"/>
  <c r="K17" i="4" s="1"/>
  <c r="L17" i="4"/>
  <c r="J10" i="4"/>
  <c r="K10" i="4" s="1"/>
  <c r="L10" i="4"/>
  <c r="J4" i="4"/>
  <c r="K4" i="4" s="1"/>
  <c r="I24" i="4"/>
  <c r="I7" i="4"/>
  <c r="I6" i="4"/>
  <c r="I17" i="4"/>
  <c r="I10" i="4"/>
  <c r="I21" i="4"/>
  <c r="TQ10" i="4"/>
  <c r="TU4" i="4"/>
  <c r="TU21" i="4"/>
  <c r="TQ17" i="4"/>
  <c r="TQ6" i="4"/>
  <c r="Q21" i="4"/>
  <c r="TU10" i="4"/>
  <c r="TQ7" i="4"/>
  <c r="TQ24" i="4"/>
  <c r="TU6" i="4"/>
  <c r="Q24" i="4"/>
  <c r="TQ5" i="4"/>
  <c r="Q4" i="4"/>
  <c r="TU17" i="4"/>
  <c r="Q6" i="4"/>
  <c r="TQ21" i="4"/>
  <c r="TU7" i="4"/>
  <c r="Q7" i="4"/>
  <c r="Q17" i="4"/>
  <c r="Q10" i="4"/>
  <c r="TU5" i="4"/>
  <c r="TU24" i="4"/>
  <c r="TQ4" i="4"/>
  <c r="CW24" i="4"/>
  <c r="DA24" i="4" s="1"/>
  <c r="CW7" i="4"/>
  <c r="DA7" i="4" s="1"/>
  <c r="CW6" i="4"/>
  <c r="DA6" i="4" s="1"/>
  <c r="CW5" i="4"/>
  <c r="CW4" i="4"/>
  <c r="DA4" i="4" s="1"/>
  <c r="CW17" i="4"/>
  <c r="DA17" i="4" s="1"/>
  <c r="CW10" i="4"/>
  <c r="DA10" i="4" s="1"/>
  <c r="CW21" i="4"/>
  <c r="DA21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4" i="4"/>
  <c r="SX24" i="4"/>
  <c r="TL24" i="4" s="1"/>
  <c r="SY24" i="4"/>
  <c r="TM24" i="4" s="1"/>
  <c r="SW17" i="4"/>
  <c r="SX17" i="4"/>
  <c r="TL17" i="4" s="1"/>
  <c r="SY17" i="4"/>
  <c r="TM17" i="4" s="1"/>
  <c r="SW21" i="4"/>
  <c r="SX21" i="4"/>
  <c r="TL21" i="4" s="1"/>
  <c r="SY21" i="4"/>
  <c r="TM21" i="4" s="1"/>
  <c r="SV6" i="4"/>
  <c r="SV7" i="4"/>
  <c r="SV10" i="4"/>
  <c r="SV4" i="4"/>
  <c r="SV24" i="4"/>
  <c r="SV17" i="4"/>
  <c r="SV21" i="4"/>
  <c r="H17" i="4" l="1"/>
  <c r="A17" i="4" s="1" a="1"/>
  <c r="A17" i="4" s="1"/>
  <c r="O4" i="4"/>
  <c r="O21" i="4"/>
  <c r="V21" i="4"/>
  <c r="O6" i="4"/>
  <c r="V6" i="4"/>
  <c r="O17" i="4"/>
  <c r="V17" i="4"/>
  <c r="X17" i="4" s="1"/>
  <c r="O7" i="4"/>
  <c r="V7" i="4"/>
  <c r="X7" i="4" s="1"/>
  <c r="O10" i="4"/>
  <c r="V10" i="4"/>
  <c r="X10" i="4" s="1"/>
  <c r="O24" i="4"/>
  <c r="V24" i="4"/>
  <c r="O5" i="4"/>
  <c r="K7" i="4"/>
  <c r="H7" i="4"/>
  <c r="H6" i="4"/>
  <c r="H24" i="4"/>
  <c r="A24" i="4" s="1" a="1"/>
  <c r="A24" i="4" s="1"/>
  <c r="TN7" i="4"/>
  <c r="TR7" i="4" s="1"/>
  <c r="TV7" i="4" s="1"/>
  <c r="M21" i="4"/>
  <c r="M5" i="4"/>
  <c r="M7" i="4"/>
  <c r="TN10" i="4"/>
  <c r="TR10" i="4" s="1"/>
  <c r="TV10" i="4" s="1"/>
  <c r="M10" i="4"/>
  <c r="TN4" i="4"/>
  <c r="TR4" i="4" s="1"/>
  <c r="TV4" i="4" s="1"/>
  <c r="TN21" i="4"/>
  <c r="TR21" i="4" s="1"/>
  <c r="TV21" i="4" s="1"/>
  <c r="TN6" i="4"/>
  <c r="TR6" i="4" s="1"/>
  <c r="TV6" i="4" s="1"/>
  <c r="M17" i="4"/>
  <c r="M6" i="4"/>
  <c r="M24" i="4"/>
  <c r="TN17" i="4"/>
  <c r="TR17" i="4" s="1"/>
  <c r="TV17" i="4" s="1"/>
  <c r="TN5" i="4"/>
  <c r="TR5" i="4" s="1"/>
  <c r="TV5" i="4" s="1"/>
  <c r="TN24" i="4"/>
  <c r="TR24" i="4" s="1"/>
  <c r="TV24" i="4" s="1"/>
  <c r="K5" i="4"/>
  <c r="CZ5" i="4"/>
  <c r="G5" i="4" s="1"/>
  <c r="CX5" i="4"/>
  <c r="T5" i="4" l="1"/>
  <c r="U5" i="4" s="1"/>
  <c r="F5" i="4"/>
  <c r="H10" i="4"/>
  <c r="H21" i="4"/>
  <c r="A21" i="4" s="1" a="1"/>
  <c r="A21" i="4" s="1"/>
  <c r="X21" i="4"/>
  <c r="W21" i="4"/>
  <c r="X6" i="4"/>
  <c r="W6" i="4"/>
  <c r="X24" i="4"/>
  <c r="W24" i="4"/>
  <c r="W10" i="4"/>
  <c r="W17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1" i="4"/>
  <c r="E24" i="4" l="1"/>
  <c r="E5" i="4" l="1"/>
  <c r="E17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6" i="19" l="1" a="1"/>
  <c r="A16" i="19" s="1"/>
  <c r="A20" i="19" a="1"/>
  <c r="A20" i="19" s="1"/>
  <c r="A12" i="19" a="1"/>
  <c r="A12" i="19" s="1"/>
  <c r="A17" i="19" a="1"/>
  <c r="A17" i="19" s="1"/>
  <c r="A4" i="19" a="1"/>
  <c r="A4" i="19" s="1"/>
  <c r="A11" i="19" a="1"/>
  <c r="A11" i="19" s="1"/>
  <c r="A19" i="19" a="1"/>
  <c r="A19" i="19" s="1"/>
  <c r="A9" i="19" a="1"/>
  <c r="A9" i="19" s="1"/>
  <c r="A18" i="19" a="1"/>
  <c r="A18" i="19" s="1"/>
  <c r="A13" i="19" a="1"/>
  <c r="A13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<sst xmlns="http://schemas.openxmlformats.org/spreadsheetml/2006/main" count="5209" uniqueCount="263">
  <si>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</si>
  <si>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</si>
  <si>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</si>
  <si>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</si>
  <si>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</si>
  <si>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</si>
  <si>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</si>
  <si>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</si>
  <si>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</si>
  <si>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</si>
  <si>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</si>
  <si>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</si>
  <si>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</si>
  <si>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</si>
  <si>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</si>
  <si>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</si>
  <si>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</si>
  <si>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</si>
  <si>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</si>
  <si>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</si>
  <si>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</si>
  <si>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</si>
  <si>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</si>
  <si>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</si>
  <si>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</si>
  <si>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</si>
  <si>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</si>
  <si>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</si>
  <si>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</si>
  <si>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</si>
  <si>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</si>
  <si>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</si>
  <si>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</si>
  <si>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</si>
  <si>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</si>
  <si>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</si>
  <si>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</si>
  <si>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</si>
  <si>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</si>
  <si>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</si>
  <si>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</si>
  <si>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</si>
  <si>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</si>
  <si>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</si>
  <si>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</si>
  <si>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</si>
  <si>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</si>
  <si>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</si>
  <si>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</si>
  <si>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</si>
  <si>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</si>
  <si>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</si>
  <si>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</si>
  <si>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</si>
  <si>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</si>
  <si>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</si>
  <si>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</si>
  <si>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</si>
  <si>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</si>
  <si>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</si>
  <si>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</si>
  <si>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</si>
  <si>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</si>
  <si>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</si>
  <si>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</si>
  <si>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</si>
  <si>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</si>
  <si>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</si>
  <si>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</si>
  <si>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</si>
  <si>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</si>
  <si>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</si>
  <si>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</si>
  <si>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</si>
  <si>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</si>
  <si>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</si>
  <si>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</si>
  <si>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</si>
  <si>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</si>
  <si>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</si>
  <si>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</si>
  <si>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</si>
  <si>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</si>
  <si>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</si>
  <si>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</si>
  <si>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</si>
  <si>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</si>
  <si>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</si>
  <si>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</si>
  <si>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</si>
  <si>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</si>
  <si>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</si>
  <si>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</si>
  <si>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</si>
  <si>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</si>
  <si>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</si>
  <si>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</si>
  <si>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</si>
  <si>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</si>
  <si>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</si>
  <si>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</si>
  <si>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</si>
  <si>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</si>
  <si>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</si>
  <si>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</si>
  <si>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</si>
  <si>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</si>
  <si>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</si>
  <si>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</si>
  <si>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</si>
  <si>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</si>
  <si>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</si>
  <si>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</si>
  <si>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</si>
  <si>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</si>
  <si>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</si>
  <si>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</si>
  <si>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</si>
  <si>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</si>
  <si>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</si>
  <si>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</si>
  <si>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</si>
  <si>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</si>
  <si>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</si>
  <si>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</si>
  <si>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</si>
  <si>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</si>
  <si>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</si>
  <si>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</si>
  <si>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</si>
  <si>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</si>
  <si>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</si>
  <si>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</si>
  <si>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</si>
  <si>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</si>
  <si>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</si>
  <si>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</si>
  <si>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</si>
  <si>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</si>
  <si>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</si>
  <si>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</si>
  <si>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</si>
  <si>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</si>
  <si>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</si>
  <si>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</si>
  <si>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</si>
  <si>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</si>
  <si>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</si>
  <si>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</si>
  <si>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</si>
  <si>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</si>
  <si>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</si>
  <si>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</si>
  <si>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</si>
  <si>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</si>
  <si>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</si>
  <si>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</si>
  <si>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</si>
  <si>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</si>
  <si>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</si>
  <si>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</si>
  <si>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</si>
  <si>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</si>
  <si>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</si>
  <si>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</si>
  <si>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</si>
  <si>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</si>
  <si>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</si>
  <si>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</si>
  <si>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</si>
  <si>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</si>
  <si>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</si>
  <si>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</si>
  <si>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</si>
  <si>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</si>
  <si>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</si>
  <si>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</si>
  <si>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</si>
  <si>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</si>
  <si>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</si>
  <si>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</si>
  <si>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</si>
  <si>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</si>
  <si>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</si>
  <si>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</si>
  <si>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</si>
  <si>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</si>
  <si>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</si>
  <si>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</si>
  <si>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</si>
  <si>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</si>
  <si>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</si>
  <si>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</si>
  <si>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</si>
  <si>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</si>
  <si>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</si>
  <si>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</si>
  <si>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</si>
  <si>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</si>
  <si>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</si>
  <si>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</si>
  <si>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</si>
  <si>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</si>
  <si>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</si>
  <si>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</si>
  <si>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</si>
  <si>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</si>
  <si>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</si>
  <si>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</si>
  <si>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</si>
  <si>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</si>
  <si>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</si>
  <si>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</si>
  <si>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</si>
  <si>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</si>
  <si>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</si>
  <si>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</si>
  <si>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</si>
  <si>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</si>
  <si>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</si>
  <si>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</si>
  <si>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</si>
  <si>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</si>
  <si>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</si>
  <si>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</si>
  <si>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</si>
  <si>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</si>
  <si>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</si>
  <si>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</si>
  <si>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</si>
  <si>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</si>
  <si>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</si>
  <si>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</si>
  <si>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</si>
  <si>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</si>
  <si>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</si>
  <si>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</si>
  <si>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</si>
  <si>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</si>
  <si>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</si>
  <si>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</si>
  <si>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</si>
  <si>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</si>
  <si>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</si>
  <si>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</si>
  <si>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</si>
  <si>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</si>
  <si>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</si>
  <si>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</si>
  <si>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</si>
  <si>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CORRIVEAU, Melina</t>
  </si>
  <si>
    <t>HARBO, Owen</t>
  </si>
  <si>
    <t>ROBERTSON, Griffyn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</si>
  <si>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</si>
  <si>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</si>
  <si>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</si>
  <si>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</si>
  <si>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</si>
  <si>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</si>
  <si>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</si>
  <si>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</si>
  <si>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</si>
  <si>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World Cup 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</si>
</sst>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SOEHN &amp; TAM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KUZNAK, Sienna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45009</v>
      </c>
      <c r="C66" s="65"/>
    </row>
    <row r="67" spans="1:3" x14ac:dyDescent="0.2">
      <c r="B67" t="s">
        <v>262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6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174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196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259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203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209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222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232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234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236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237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242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255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 t="s">
        <v>260</v>
      </c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DD"),SUMPRODUCT((H$4:H$25&lt;&gt;"")*(H$4:H$25&lt;&gt;"No DD")*(E$4:E$25&gt;E4))+1,IF(H4="No DD",SUMPRODUCT((H$4:H$25="No DD")*(E$4:E$25&gt;E4))+1+SUMPRODUCT((H$4:H$25&lt;&gt;"")*(H$4:H$25&lt;&gt;"No DD")),""))</f>
        <v>1</v>
      </c>
      <c r="B4" s="5" t="s">
        <v>73</v>
      </c>
      <c r="C4" s="4" t="s">
        <v>8</v>
      </c>
      <c r="D4" s="4">
        <v>2001</v>
      </c>
      <c r="E4" s="9">
        <f>SUM(J4:V4)+SUM(J4:T4)*0.0000001+SUM(J4)*0.0000000000001</f>
        <v>269.66002678400588</v>
      </c>
      <c r="F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G4" s="3" t="str">
        <f>IF(OR(AND(AQ4&gt;=AY$31,AQ4&lt;&gt;"",AN4=""),AND(AT4&gt;=AY$31,AT4&lt;&gt;"",AN4=""),AND(AX4&gt;=AY$31,AX4&lt;&gt;"",AN4=""),AND(BR4&gt;=BZ$31,BR4&lt;&gt;"",BO4=""),AND(BU4&gt;=BZ$31,BU4&lt;&gt;"",BO4=""),AND(BY4&gt;=BZ$31,BY4&lt;&gt;"",BO4=""),AND(CS4&gt;=DA$31,CS4&lt;&gt;"",CP4=""),AND(CV4&gt;=DA$31,CV4&lt;&gt;"",CP4=""),AND(CZ4&gt;=DA$31,CZ4&lt;&gt;"",CP4=""),AND(DZ4&gt;=EK$31,DZ4&lt;&gt;""),AND(EC4&gt;=EK$31,EC4&lt;&gt;""),AND(EG4&gt;=EK$31,EG4&lt;&gt;""),AND(EJ4&gt;=EK$31,EJ4&lt;&gt;""),AND(FH4&gt;=FS$31,FH4&lt;&gt;""),AND(FK4&gt;=FS$31,FK4&lt;&gt;""),AND(FO4&gt;=FS$31,FO4&lt;&gt;""),AND(FR4&gt;=FS$31,FR4&lt;&gt;""),AND(GP4&gt;=HA$31,GP4&lt;&gt;""),AND(GS4&gt;=HA$31,GS4&lt;&gt;""),AND(GW4&gt;=HA$31,GW4&lt;&gt;""),AND(GZ4&gt;=HA$31,GZ4&lt;&gt;""),AND(HX4&gt;=II$31,HX4&lt;&gt;""),AND(IA4&gt;=II$31,IA4&lt;&gt;""),AND(IE4&gt;=II$31,IE4&lt;&gt;""),AND(IH4&gt;=II$31,IH4&lt;&gt;""),AND(JF4&gt;=JQ$31,JF4&lt;&gt;""),AND(JI4&gt;=JQ$31,JI4&lt;&gt;""),AND(JM4&gt;=JQ$31,JM4&lt;&gt;""),AND(JP4&gt;=JQ$31,JP4&lt;&gt;""),AND(KN4&gt;=KY$31,KN4&lt;&gt;""),AND(KQ4&gt;=KY$31,KQ4&lt;&gt;""),AND(KU4&gt;=KY$31,KU4&lt;&gt;""),AND(KX4&gt;=KY$31,KX4&lt;&gt;""),AND(LV4&gt;=MG$31,LV4&lt;&gt;""),AND(LY4&gt;=MG$31,LY4&lt;&gt;""),AND(MC4&gt;=MG$31,MC4&lt;&gt;""),AND(MF4&gt;=MG$31,MF4&lt;&gt;""),AND(ND4&gt;=NO$31,ND4&lt;&gt;""),AND(NG4&gt;=NO$31,NG4&lt;&gt;""),AND(NK4&gt;=NO$31,NK4&lt;&gt;""),AND(NN4&gt;=NO$31,NN4&lt;&gt;""),AND(OL4&gt;=OW$31,OL4&lt;&gt;""),AND(OO4&gt;=OW$31,OO4&lt;&gt;""),AND(OS4&gt;=OW$31,OS4&lt;&gt;""),AND(OV4&gt;=OW$31,OV4&lt;&gt;""),AND(PT4&gt;=QE$31,PT4&lt;&gt;""),AND(PW4&gt;=QE$31,PW4&lt;&gt;""),AND(QA4&gt;=QE$31,QA4&lt;&gt;""),AND(QD4&gt;=QE$31,QD4&lt;&gt;""),AND(RB4&gt;=RM$31,RB4&lt;&gt;""),AND(RE4&gt;=RM$31,RE4&lt;&gt;""),AND(RI4&gt;=RM$31,RI4&lt;&gt;""),AND(RL4&gt;=RM$31,RL4&lt;&gt;""),AND(SJ4&gt;=SU$31,SJ4&lt;&gt;""),AND(SM4&gt;=SU$31,SM4&lt;&gt;""),AND(SQ4&gt;=SU$31,SQ4&lt;&gt;""),AND(ST4&gt;=SU$31,ST4&lt;&gt;"")),"P","")</f>
        <v>P</v>
      </c>
      <c r="H4" s="37" t="str">
        <f>IF(AND(G4="P",F4=""),"No DD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Merit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Excellence",IF(I4="P","Worlds Team",IF(F4="P","National Team","")))))</f>
        <v>Merit</v>
      </c>
      <c r="I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59.42</v>
      </c>
      <c r="Q4" s="8" t="str">
        <f>IF(P4="","",IF(P4=CZ4,$CA$1,IF(P4=BY4,$AZ$1,IF(P4=AX4,$Y$1,""))))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&gt;0,MAX(IF(AO4&gt;=$AY$27,AP4,0),IF(AR4&gt;=$AY$27,AS4,0),IF(AV4&gt;=$AY$27,AW4,0),IF(BP4&gt;=$BZ$27,BQ4,0),IF(BS4&gt;=$BZ$27,BT4,0),IF(BW4&gt;=$BZ$27,BX4,0),IF(CQ4&gt;=$DA$27,CR4,0),IF(CT4&gt;=$DA$27,CU4,0),IF(CX4&gt;=$DA$27,CY4,0),IF(DX4&gt;=$EK$27,DY4,0),IF(EA4&gt;=$EK$27,EB4,0),IF(EE4&gt;=$EK$27,EF4,0),IF(EH4&gt;=$EK$27,EI4,0),IF(FF4&gt;=$FS$27,FG4,0),IF(FI4&gt;=$FS$27,FJ4,0),IF(FM4&gt;=$FS$27,FN4,0),IF(FP4&gt;=$FS$27,FQ4,0),IF(GN4&gt;=$HA$27,GO4,0),IF(GQ4&gt;=$HA$27,GR4,0),IF(GU4&gt;=$HA$27,GV4,0),IF(GX4&gt;=$HA$27,GY4,0),IF(HV4&gt;=$II$27,HW4,0),IF(HY4&gt;=$II$27,HZ4,0),IF(IC4&gt;=$II$27,ID4,0),IF(IF4&gt;=$II$27,IG4,0),IF(JD4&gt;=$JQ$27,JE4,0),IF(JG4&gt;=$JQ$27,JH4,0),IF(JK4&gt;=$JQ$27,JL4,0),IF(JN4&gt;=$JQ$27,JO4,0),IF(KL4&gt;=$KY$27,KM4,0),IF(KO4&gt;=$KY$27,KP4,0),IF(KS4&gt;=$KY$27,KT4,0),IF(KV4&gt;=$KY$27,KW4,0),IF(LT4&gt;=$MG$27,LU4,0),IF(LW4&gt;=$MG$27,LX4,0),IF(MA4&gt;=$MG$27,MB4,0),IF(MD4&gt;=$MG$27,ME4,0),IF(NB4&gt;=$NO$27,NC4,0),IF(NE4&gt;=$NO$27,NF4,0),IF(NI4&gt;=$NO$27,NJ4,0),IF(NL4&gt;=$NO$27,NM4,0),IF(OJ4&gt;=$OW$27,OK4,0),IF(OM4&gt;=$OW$27,ON4,0),IF(OQ4&gt;=$OW$27,OR4,0),IF(OT4&gt;=$OW$27,OU4,0),IF(PR4&gt;=$QE$27,PS4,0),IF(PU4&gt;=$QE$27,PV4,0),IF(PY4&gt;=$QE$27,PZ4,0),IF(QB4&gt;=$QE$27,QC4,0),IF(QZ4&gt;=$RM$27,RA4,0),IF(RC4&gt;=$RM$27,RD4,0),IF(RG4&gt;=$RM$27,RH4,0),IF(RJ4&gt;=$RM$27,RK4,0),IF(SH4&gt;=$SU$27,SI4,0),IF(SK4&gt;=$SU$27,SL4,0),IF(SO4&gt;=$SU$27,SP4,0),IF(SR4&gt;=$SU$27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1.8199999999999932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>IF(AA4&gt;0,AA4,"")</f>
        <v>10.85</v>
      </c>
      <c r="AP4" s="39">
        <f>IF(AB4&gt;0,AB4,"")</f>
        <v>11.115</v>
      </c>
      <c r="AQ4" s="41">
        <f>IF(SUM(Y4:AB4)-AC4&gt;0,SUM(Y4:AB4)-AC4,"")</f>
        <v>38.265000000000001</v>
      </c>
      <c r="AR4" s="41">
        <f>IF(AF4&gt;0,AF4,"")</f>
        <v>15.35</v>
      </c>
      <c r="AS4" s="41">
        <f>IF(AG4&gt;0,AG4,"")</f>
        <v>17.25</v>
      </c>
      <c r="AT4" s="41">
        <f>IF(SUM(AD4:AG4)-AH4&gt;0,SUM(AD4:AG4)-AH4,"")</f>
        <v>56.45</v>
      </c>
      <c r="AU4" s="41">
        <f>IF(AQ4="","",MAX(AQ4,AT4))</f>
        <v>56.45</v>
      </c>
      <c r="AV4" s="41">
        <f>IF(AK4&gt;0,AK4,"")</f>
        <v>16.2</v>
      </c>
      <c r="AW4" s="41">
        <f>IF(AL4&gt;0,AL4,"")</f>
        <v>17.36</v>
      </c>
      <c r="AX4" s="41">
        <f>IF(SUM(AI4:AL4)-AM4&gt;0,SUM(AI4:AL4)-AM4,"")</f>
        <v>58.41</v>
      </c>
      <c r="AY4" s="41">
        <f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>IF(BB4&gt;0,BB4,"")</f>
        <v>2.2000000000000002</v>
      </c>
      <c r="BQ4" s="40">
        <f>IF(BC4&gt;0,BC4,"")</f>
        <v>1.83</v>
      </c>
      <c r="BR4" s="11">
        <f>IF(SUM(AZ4:BC4)-BD4&gt;0,SUM(AZ4:BC4)-BD4,"")</f>
        <v>6.6300000000000008</v>
      </c>
      <c r="BS4" s="11">
        <f>IF(BG4&gt;0,BG4,"")</f>
        <v>16.3</v>
      </c>
      <c r="BT4" s="11">
        <f>IF(BH4&gt;0,BH4,"")</f>
        <v>16.23</v>
      </c>
      <c r="BU4" s="11">
        <f>IF(SUM(BE4:BH4)-BI4&gt;0,SUM(BE4:BH4)-BI4,"")</f>
        <v>56.63000000000001</v>
      </c>
      <c r="BV4" s="11">
        <f>IF(BR4="","",MAX(BR4,BU4))</f>
        <v>56.63000000000001</v>
      </c>
      <c r="BW4" s="11">
        <f>IF(BL4&gt;0,BL4,"")</f>
        <v>17.100000000000001</v>
      </c>
      <c r="BX4" s="11">
        <f>IF(BM4&gt;0,BM4,"")</f>
        <v>16.62</v>
      </c>
      <c r="BY4" s="11">
        <f>IF(SUM(BJ4:BM4)-BN4&gt;0,SUM(BJ4:BM4)-BN4,"")</f>
        <v>59.42</v>
      </c>
      <c r="BZ4" s="11">
        <f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>IF(CC4&gt;0,CC4,"")</f>
        <v>17.100000000000001</v>
      </c>
      <c r="CR4" s="39">
        <f>IF(CD4&gt;0,CD4,"")</f>
        <v>17.23</v>
      </c>
      <c r="CS4" s="41">
        <f>IF(SUM(CA4:CD4)-CE4&gt;0,SUM(CA4:CD4)-CE4,"")</f>
        <v>58.83</v>
      </c>
      <c r="CT4" s="41">
        <f>IF(CH4&gt;0,CH4,"")</f>
        <v>16.7</v>
      </c>
      <c r="CU4" s="41">
        <f>IF(CI4&gt;0,CI4,"")</f>
        <v>17.079999999999998</v>
      </c>
      <c r="CV4" s="41">
        <f>IF(SUM(CF4:CI4)-CJ4&gt;0,SUM(CF4:CI4)-CJ4,"")</f>
        <v>58.08</v>
      </c>
      <c r="CW4" s="41">
        <f>IF(CS4="","",MAX(CS4,CV4))</f>
        <v>58.83</v>
      </c>
      <c r="CX4" s="41">
        <f>IF(CM4&gt;0,CM4,"")</f>
        <v>17.5</v>
      </c>
      <c r="CY4" s="41">
        <f>IF(CN4&gt;0,CN4,"")</f>
        <v>17.07</v>
      </c>
      <c r="CZ4" s="41">
        <f>IF(SUM(CK4:CN4)-CO4&gt;0,SUM(CK4:CN4)-CO4,"")</f>
        <v>57.97</v>
      </c>
      <c r="DA4" s="41">
        <f>IF(SUM(CW4,CZ4)&gt;0,SUM(CW4,CZ4),"")</f>
        <v>116.8</v>
      </c>
      <c r="DB4" s="52">
        <f>IF(MAX(ED4,FL4,GT4,IB4,JJ4,KR4,LZ4,NH4,OP4,PX4,RF4,SN4)-IF(N4="",0,N4)&gt;0.001,MAX(ED4,FL4,GT4,IB4,JJ4,KR4,LZ4,NH4,OP4,PX4,RF4,SN4)-IF(N4="",0,N4),"")</f>
        <v>1.8199999999999932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>IF(DF4&gt;0,DF4,"")</f>
        <v/>
      </c>
      <c r="DY4" s="41" t="str">
        <f>IF(DG4&gt;0,DG4,"")</f>
        <v/>
      </c>
      <c r="DZ4" s="41" t="str">
        <f>IF(SUM(DD4:DG4)-DH4&gt;0,SUM(DD4:DG4)-DH4,"")</f>
        <v/>
      </c>
      <c r="EA4" s="41" t="str">
        <f>IF(DK4&gt;0,DK4,"")</f>
        <v/>
      </c>
      <c r="EB4" s="41" t="str">
        <f>IF(DL4&gt;0,DL4,"")</f>
        <v/>
      </c>
      <c r="EC4" s="41" t="str">
        <f>IF(SUM(DI4:DL4)-DM4&gt;0,SUM(DI4:DL4)-DM4,"")</f>
        <v/>
      </c>
      <c r="ED4" s="41" t="str">
        <f>IF(MAX(DZ4,EC4)&gt;0,MAX(DZ4,EC4),"")</f>
        <v/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 t="str">
        <f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>IF(EN4&gt;0,EN4,"")</f>
        <v>5.0999999999999996</v>
      </c>
      <c r="FG4" s="11">
        <f>IF(EO4&gt;0,EO4,"")</f>
        <v>5.37</v>
      </c>
      <c r="FH4" s="11">
        <f>IF(SUM(EL4:EO4)-EP4&gt;0,SUM(EL4:EO4)-EP4,"")</f>
        <v>18.170000000000002</v>
      </c>
      <c r="FI4" s="11">
        <f>IF(ES4&gt;0,ES4,"")</f>
        <v>15.6</v>
      </c>
      <c r="FJ4" s="11">
        <f>IF(ET4&gt;0,ET4,"")</f>
        <v>17.079999999999998</v>
      </c>
      <c r="FK4" s="11">
        <f>IF(SUM(EQ4:ET4)-EU4&gt;0,SUM(EQ4:ET4)-EU4,"")</f>
        <v>57.08</v>
      </c>
      <c r="FL4" s="11">
        <f>IF(MAX(FH4,FK4)&gt;0,MAX(FH4,FK4),"")</f>
        <v>57.08</v>
      </c>
      <c r="FM4" s="11">
        <f>IF(EX4&gt;0,EX4,"")</f>
        <v>15.6</v>
      </c>
      <c r="FN4" s="11">
        <f>IF(EY4&gt;0,EY4,"")</f>
        <v>17.05</v>
      </c>
      <c r="FO4" s="11">
        <f>IF(SUM(EV4:EY4)-EZ4&gt;0,SUM(EV4:EY4)-EZ4,"")</f>
        <v>57.150000000000006</v>
      </c>
      <c r="FP4" s="11">
        <f>IF(FC4&gt;0,FC4,"")</f>
        <v>2</v>
      </c>
      <c r="FQ4" s="11">
        <f>IF(FD4&gt;0,FD4,"")</f>
        <v>1.71</v>
      </c>
      <c r="FR4" s="11">
        <f>IF(SUM(FA4:FD4)-FE4&gt;0,SUM(FA4:FD4)-FE4,"")</f>
        <v>6.41</v>
      </c>
      <c r="FS4" s="11">
        <f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>IF(FV4&gt;0,FV4,"")</f>
        <v>12.2</v>
      </c>
      <c r="GO4" s="41">
        <f>IF(FW4&gt;0,FW4,"")</f>
        <v>12.18</v>
      </c>
      <c r="GP4" s="41">
        <f>IF(SUM(FT4:FW4)-FX4&gt;0,SUM(FT4:FW4)-FX4,"")</f>
        <v>41.480000000000004</v>
      </c>
      <c r="GQ4" s="41">
        <f>IF(GA4&gt;0,GA4,"")</f>
        <v>16</v>
      </c>
      <c r="GR4" s="41">
        <f>IF(GB4&gt;0,GB4,"")</f>
        <v>16.62</v>
      </c>
      <c r="GS4" s="41">
        <f>IF(SUM(FY4:GB4)-GC4&gt;0,SUM(FY4:GB4)-GC4,"")</f>
        <v>56.22</v>
      </c>
      <c r="GT4" s="41">
        <f>IF(MAX(GP4,GS4)&gt;0,MAX(GP4,GS4),"")</f>
        <v>56.22</v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17.100000000000001</v>
      </c>
      <c r="HX4" s="11">
        <f>IF(SUM(HB4:HE4)-HF4&gt;0,SUM(HB4:HE4)-HF4,"")</f>
        <v>58.1</v>
      </c>
      <c r="HY4" s="11">
        <f>IF(HI4&gt;0,HI4,"")</f>
        <v>16.100000000000001</v>
      </c>
      <c r="HZ4" s="11">
        <f>IF(HJ4&gt;0,HJ4,"")</f>
        <v>16.760000000000002</v>
      </c>
      <c r="IA4" s="11">
        <f>IF(SUM(HG4:HJ4)-HK4&gt;0,SUM(HG4:HJ4)-HK4,"")</f>
        <v>56.36</v>
      </c>
      <c r="IB4" s="11">
        <f>IF(MAX(HX4,IA4)&gt;0,MAX(HX4,IA4),"")</f>
        <v>58.1</v>
      </c>
      <c r="IC4" s="11">
        <f>IF(HN4&gt;0,HN4,"")</f>
        <v>2.2000000000000002</v>
      </c>
      <c r="ID4" s="11">
        <f>IF(HO4&gt;0,HO4,"")</f>
        <v>1.77</v>
      </c>
      <c r="IE4" s="11">
        <f>IF(SUM(HL4:HO4)-HP4&gt;0,SUM(HL4:HO4)-HP4,"")</f>
        <v>6.4700000000000006</v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>IF(IL4&gt;0,IL4,"")</f>
        <v>17.100000000000001</v>
      </c>
      <c r="JE4" s="41">
        <f>IF(IM4&gt;0,IM4,"")</f>
        <v>16.75</v>
      </c>
      <c r="JF4" s="41">
        <f>IF(SUM(IJ4:IM4)-IN4&gt;0,SUM(IJ4:IM4)-IN4,"")</f>
        <v>58.45</v>
      </c>
      <c r="JG4" s="41">
        <f>IF(IQ4&gt;0,IQ4,"")</f>
        <v>2.2000000000000002</v>
      </c>
      <c r="JH4" s="41">
        <f>IF(IR4&gt;0,IR4,"")</f>
        <v>1.8</v>
      </c>
      <c r="JI4" s="41">
        <f>IF(SUM(IO4:IR4)-IS4&gt;0,SUM(IO4:IR4)-IS4,"")</f>
        <v>6.6000000000000005</v>
      </c>
      <c r="JJ4" s="41">
        <f>IF(MAX(JF4,JI4)&gt;0,MAX(JF4,JI4),"")</f>
        <v>58.45</v>
      </c>
      <c r="JK4" s="41">
        <f>IF(IV4&gt;0,IV4,"")</f>
        <v>16.100000000000001</v>
      </c>
      <c r="JL4" s="41">
        <f>IF(IW4&gt;0,IW4,"")</f>
        <v>16.579999999999998</v>
      </c>
      <c r="JM4" s="41">
        <f>IF(SUM(IT4:IW4)-IX4&gt;0,SUM(IT4:IW4)-IX4,"")</f>
        <v>55.980000000000004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17.100000000000001</v>
      </c>
      <c r="KM4" s="11">
        <f>IF(JU4&gt;0,JU4,"")</f>
        <v>16.72</v>
      </c>
      <c r="KN4" s="11">
        <f>IF(SUM(JR4:JU4)-JV4&gt;0,SUM(JR4:JU4)-JV4,"")</f>
        <v>57.72</v>
      </c>
      <c r="KO4" s="11">
        <f>IF(JY4&gt;0,JY4,"")</f>
        <v>17.100000000000001</v>
      </c>
      <c r="KP4" s="11">
        <f>IF(JZ4&gt;0,JZ4,"")</f>
        <v>16.87</v>
      </c>
      <c r="KQ4" s="11">
        <f>IF(SUM(JW4:JZ4)-KA4&gt;0,SUM(JW4:JZ4)-KA4,"")</f>
        <v>57.67</v>
      </c>
      <c r="KR4" s="11">
        <f>IF(MAX(KN4,KQ4)&gt;0,MAX(KN4,KQ4),"")</f>
        <v>57.72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>IF(LB4&gt;0,LB4,"")</f>
        <v>2.2000000000000002</v>
      </c>
      <c r="LU4" s="41">
        <f>IF(LC4&gt;0,LC4,"")</f>
        <v>1.79</v>
      </c>
      <c r="LV4" s="41">
        <f>IF(SUM(KZ4:LC4)-LD4&gt;0,SUM(KZ4:LC4)-LD4,"")</f>
        <v>5.99</v>
      </c>
      <c r="LW4" s="41">
        <f>IF(LG4&gt;0,LG4,"")</f>
        <v>7.4</v>
      </c>
      <c r="LX4" s="41">
        <f>IF(LH4&gt;0,LH4,"")</f>
        <v>8.84</v>
      </c>
      <c r="LY4" s="41">
        <f>IF(SUM(LE4:LH4)-LI4&gt;0,SUM(LE4:LH4)-LI4,"")</f>
        <v>28.040000000000003</v>
      </c>
      <c r="LZ4" s="41">
        <f>IF(MAX(LV4,LY4)&gt;0,MAX(LV4,LY4),"")</f>
        <v>28.040000000000003</v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2.2000000000000002</v>
      </c>
      <c r="NC4" s="11">
        <f>IF(MK4&gt;0,MK4,"")</f>
        <v>1.82</v>
      </c>
      <c r="ND4" s="11">
        <f>IF(SUM(MH4:MK4)-ML4&gt;0,SUM(MH4:MK4)-ML4,"")</f>
        <v>6.620000000000001</v>
      </c>
      <c r="NE4" s="11">
        <f>IF(MO4&gt;0,MO4,"")</f>
        <v>7.4</v>
      </c>
      <c r="NF4" s="11">
        <f>IF(MP4&gt;0,MP4,"")</f>
        <v>7.05</v>
      </c>
      <c r="NG4" s="11">
        <f>IF(SUM(MM4:MP4)-MQ4&gt;0,SUM(MM4:MP4)-MQ4,"")</f>
        <v>24.05</v>
      </c>
      <c r="NH4" s="11">
        <f>IF(MAX(ND4,NG4)&gt;0,MAX(ND4,NG4),"")</f>
        <v>24.05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>
        <v>15.5</v>
      </c>
      <c r="QG4" s="17">
        <v>8.8000000000000007</v>
      </c>
      <c r="QH4" s="17">
        <v>16.2</v>
      </c>
      <c r="QI4" s="17">
        <v>17.38</v>
      </c>
      <c r="QJ4" s="17">
        <v>0</v>
      </c>
      <c r="QK4" s="17">
        <v>1.6</v>
      </c>
      <c r="QL4" s="17">
        <v>0.8</v>
      </c>
      <c r="QM4" s="17">
        <v>2</v>
      </c>
      <c r="QN4" s="17">
        <v>1.87</v>
      </c>
      <c r="QO4" s="17">
        <v>0</v>
      </c>
      <c r="QP4" s="17">
        <v>1.6</v>
      </c>
      <c r="QQ4" s="17">
        <v>0.8</v>
      </c>
      <c r="QR4" s="17">
        <v>2</v>
      </c>
      <c r="QS4" s="17">
        <v>1.83</v>
      </c>
      <c r="QT4" s="17">
        <v>0</v>
      </c>
      <c r="QU4" s="17"/>
      <c r="QV4" s="17"/>
      <c r="QW4" s="17"/>
      <c r="QX4" s="17"/>
      <c r="QY4" s="17"/>
      <c r="QZ4" s="41">
        <f>IF(QH4&gt;0,QH4,"")</f>
        <v>16.2</v>
      </c>
      <c r="RA4" s="41">
        <f>IF(QI4&gt;0,QI4,"")</f>
        <v>17.38</v>
      </c>
      <c r="RB4" s="41">
        <f>IF(SUM(QF4:QI4)-QJ4&gt;0,SUM(QF4:QI4)-QJ4,"")</f>
        <v>57.879999999999995</v>
      </c>
      <c r="RC4" s="41">
        <f>IF(QM4&gt;0,QM4,"")</f>
        <v>2</v>
      </c>
      <c r="RD4" s="41">
        <f>IF(QN4&gt;0,QN4,"")</f>
        <v>1.87</v>
      </c>
      <c r="RE4" s="41">
        <f>IF(SUM(QK4:QN4)-QO4&gt;0,SUM(QK4:QN4)-QO4,"")</f>
        <v>6.2700000000000005</v>
      </c>
      <c r="RF4" s="41">
        <f>IF(MAX(RB4,RE4)&gt;0,MAX(RB4,RE4),"")</f>
        <v>57.879999999999995</v>
      </c>
      <c r="RG4" s="41">
        <f>IF(QR4&gt;0,QR4,"")</f>
        <v>2</v>
      </c>
      <c r="RH4" s="41">
        <f>IF(QS4&gt;0,QS4,"")</f>
        <v>1.83</v>
      </c>
      <c r="RI4" s="41">
        <f>IF(SUM(QP4:QS4)-QT4&gt;0,SUM(QP4:QS4)-QT4,"")</f>
        <v>6.23</v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64.11</v>
      </c>
      <c r="RN4" s="18">
        <v>15.1</v>
      </c>
      <c r="RO4" s="18">
        <v>8.6</v>
      </c>
      <c r="RP4" s="18">
        <v>16.2</v>
      </c>
      <c r="RQ4" s="18">
        <v>16.88</v>
      </c>
      <c r="RR4" s="18">
        <v>0</v>
      </c>
      <c r="RS4" s="18">
        <v>1.4</v>
      </c>
      <c r="RT4" s="18">
        <v>0.9</v>
      </c>
      <c r="RU4" s="18">
        <v>2</v>
      </c>
      <c r="RV4" s="18">
        <v>1.85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>IF(RP4&gt;0,RP4,"")</f>
        <v>16.2</v>
      </c>
      <c r="SI4" s="11">
        <f>IF(RQ4&gt;0,RQ4,"")</f>
        <v>16.88</v>
      </c>
      <c r="SJ4" s="11">
        <f>IF(SUM(RN4:RQ4)-RR4&gt;0,SUM(RN4:RQ4)-RR4,"")</f>
        <v>56.78</v>
      </c>
      <c r="SK4" s="11">
        <f>IF(RU4&gt;0,RU4,"")</f>
        <v>2</v>
      </c>
      <c r="SL4" s="11">
        <f>IF(RV4&gt;0,RV4,"")</f>
        <v>1.85</v>
      </c>
      <c r="SM4" s="11">
        <f>IF(SUM(RS4:RV4)-RW4&gt;0,SUM(RS4:RV4)-RW4,"")</f>
        <v>6.15</v>
      </c>
      <c r="SN4" s="11">
        <f>IF(MAX(SJ4,SM4)&gt;0,MAX(SJ4,SM4),"")</f>
        <v>56.78</v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>
        <f>IF(SUM(SN4,SQ4,ST4)&gt;0,SUM(SN4,SQ4,ST4),"")</f>
        <v>56.78</v>
      </c>
      <c r="SV4" s="23">
        <f>IF($CP4="P",CA4,(CA4+AZ4)/2)</f>
        <v>8.5500000000000007</v>
      </c>
      <c r="SW4" s="23">
        <f>IF($CP4="P",CB4,(CB4+BA4)/2)</f>
        <v>5</v>
      </c>
      <c r="SX4" s="23">
        <f>IF($CP4="P",CC4,(CC4+BB4)/2)</f>
        <v>9.65</v>
      </c>
      <c r="SY4" s="23">
        <f>IF($CP4="P",CD4,(CD4+BC4)/2)</f>
        <v>9.5300000000000011</v>
      </c>
      <c r="SZ4" s="23">
        <f>IF($CP4="P",CE4,(CE4+BD4)/2)</f>
        <v>0</v>
      </c>
      <c r="TA4" s="23">
        <f>IF($CP4="P",CF4,(CF4+BE4)/2)</f>
        <v>15.05</v>
      </c>
      <c r="TB4" s="23">
        <f>IF($CP4="P",CG4,(CG4+BF4)/2)</f>
        <v>9.15</v>
      </c>
      <c r="TC4" s="23">
        <f>IF($CP4="P",CH4,(CH4+BG4)/2)</f>
        <v>16.5</v>
      </c>
      <c r="TD4" s="23">
        <f>IF($CP4="P",CI4,(CI4+BH4)/2)</f>
        <v>16.655000000000001</v>
      </c>
      <c r="TE4" s="23">
        <f>IF($CP4="P",CJ4,(CJ4+BI4)/2)</f>
        <v>0</v>
      </c>
      <c r="TF4" s="23">
        <f>IF($CP4="P",CK4,(CK4+BJ4)/2)</f>
        <v>15.3</v>
      </c>
      <c r="TG4" s="23">
        <f>IF($CP4="P",CL4,(CL4+BK4)/2)</f>
        <v>9.25</v>
      </c>
      <c r="TH4" s="23">
        <f>IF($CP4="P",CM4,(CM4+BL4)/2)</f>
        <v>17.3</v>
      </c>
      <c r="TI4" s="23">
        <f>IF($CP4="P",CN4,(CN4+BM4)/2)</f>
        <v>16.844999999999999</v>
      </c>
      <c r="TJ4" s="23">
        <f>IF($CP4="P",CO4,(CO4+BN4)/2)</f>
        <v>0</v>
      </c>
      <c r="TK4" s="28" t="s">
        <v>57</v>
      </c>
      <c r="TL4" s="41">
        <f>IF(SX4&gt;0,SX4,"")</f>
        <v>9.65</v>
      </c>
      <c r="TM4" s="41">
        <f>IF(SY4&gt;0,SY4,"")</f>
        <v>9.5300000000000011</v>
      </c>
      <c r="TN4" s="41">
        <f>IF(SUM(SV4:SY4)-SZ4&gt;0,SUM(SV4:SY4)-SZ4,"")</f>
        <v>32.730000000000004</v>
      </c>
      <c r="TO4" s="41">
        <f>IF(TC4&gt;0,TC4,"")</f>
        <v>16.5</v>
      </c>
      <c r="TP4" s="41">
        <f>IF(TD4&gt;0,TD4,"")</f>
        <v>16.655000000000001</v>
      </c>
      <c r="TQ4" s="41">
        <f>IF(SUM(TA4:TD4)-TE4&gt;0,SUM(TA4:TD4)-TE4,"")</f>
        <v>57.355000000000004</v>
      </c>
      <c r="TR4" s="41">
        <f>IF(MAX(TN4,TQ4)&gt;0,MAX(TN4,TQ4),"")</f>
        <v>57.355000000000004</v>
      </c>
      <c r="TS4" s="41">
        <f>IF(TH4&gt;0,TH4,"")</f>
        <v>17.3</v>
      </c>
      <c r="TT4" s="41">
        <f>IF(TI4&gt;0,TI4,"")</f>
        <v>16.844999999999999</v>
      </c>
      <c r="TU4" s="41">
        <f>IF(SUM(TF4:TI4)-TJ4&gt;0,SUM(TF4:TI4)-TJ4,"")</f>
        <v>58.695</v>
      </c>
      <c r="TV4" s="41">
        <f>IF(SUM(TR4,TU4)&gt;0,SUM(TR4,TU4),"")</f>
        <v>116.05000000000001</v>
      </c>
    </row>
    <row r="5" spans="1:542" x14ac:dyDescent="0.2">
      <c r="A5" s="4" cm="1">
        <f t="array" ref="A5">IF(AND(H5&lt;&gt;"",H5&lt;&gt;"No DD"),SUMPRODUCT((H$4:H$25&lt;&gt;"")*(H$4:H$25&lt;&gt;"No DD")*(E$4:E$25&gt;E5))+1,IF(H5="No DD",SUMPRODUCT((H$4:H$25="No DD")*(E$4:E$25&gt;E5))+1+SUMPRODUCT((H$4:H$25&lt;&gt;"")*(H$4:H$25&lt;&gt;"No DD")),""))</f>
        <v>2</v>
      </c>
      <c r="B5" s="5" t="s">
        <v>63</v>
      </c>
      <c r="C5" s="4" t="s">
        <v>8</v>
      </c>
      <c r="D5" s="4">
        <v>2001</v>
      </c>
      <c r="E5" s="9">
        <f>SUM(J5:V5)+SUM(J5:T5)*0.0000001+SUM(J5)*0.0000000000001</f>
        <v>268.86002511200599</v>
      </c>
      <c r="F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G5" s="3" t="str">
        <f>IF(OR(AND(AQ5&gt;=AY$31,AQ5&lt;&gt;"",AN5=""),AND(AT5&gt;=AY$31,AT5&lt;&gt;"",AN5=""),AND(AX5&gt;=AY$31,AX5&lt;&gt;"",AN5=""),AND(BR5&gt;=BZ$31,BR5&lt;&gt;"",BO5=""),AND(BU5&gt;=BZ$31,BU5&lt;&gt;"",BO5=""),AND(BY5&gt;=BZ$31,BY5&lt;&gt;"",BO5=""),AND(CS5&gt;=DA$31,CS5&lt;&gt;"",CP5=""),AND(CV5&gt;=DA$31,CV5&lt;&gt;"",CP5=""),AND(CZ5&gt;=DA$31,CZ5&lt;&gt;"",CP5=""),AND(DZ5&gt;=EK$31,DZ5&lt;&gt;""),AND(EC5&gt;=EK$31,EC5&lt;&gt;""),AND(EG5&gt;=EK$31,EG5&lt;&gt;""),AND(EJ5&gt;=EK$31,EJ5&lt;&gt;""),AND(FH5&gt;=FS$31,FH5&lt;&gt;""),AND(FK5&gt;=FS$31,FK5&lt;&gt;""),AND(FO5&gt;=FS$31,FO5&lt;&gt;""),AND(FR5&gt;=FS$31,FR5&lt;&gt;""),AND(GP5&gt;=HA$31,GP5&lt;&gt;""),AND(GS5&gt;=HA$31,GS5&lt;&gt;""),AND(GW5&gt;=HA$31,GW5&lt;&gt;""),AND(GZ5&gt;=HA$31,GZ5&lt;&gt;""),AND(HX5&gt;=II$31,HX5&lt;&gt;""),AND(IA5&gt;=II$31,IA5&lt;&gt;""),AND(IE5&gt;=II$31,IE5&lt;&gt;""),AND(IH5&gt;=II$31,IH5&lt;&gt;""),AND(JF5&gt;=JQ$31,JF5&lt;&gt;""),AND(JI5&gt;=JQ$31,JI5&lt;&gt;""),AND(JM5&gt;=JQ$31,JM5&lt;&gt;""),AND(JP5&gt;=JQ$31,JP5&lt;&gt;""),AND(KN5&gt;=KY$31,KN5&lt;&gt;""),AND(KQ5&gt;=KY$31,KQ5&lt;&gt;""),AND(KU5&gt;=KY$31,KU5&lt;&gt;""),AND(KX5&gt;=KY$31,KX5&lt;&gt;""),AND(LV5&gt;=MG$31,LV5&lt;&gt;""),AND(LY5&gt;=MG$31,LY5&lt;&gt;""),AND(MC5&gt;=MG$31,MC5&lt;&gt;""),AND(MF5&gt;=MG$31,MF5&lt;&gt;""),AND(ND5&gt;=NO$31,ND5&lt;&gt;""),AND(NG5&gt;=NO$31,NG5&lt;&gt;""),AND(NK5&gt;=NO$31,NK5&lt;&gt;""),AND(NN5&gt;=NO$31,NN5&lt;&gt;""),AND(OL5&gt;=OW$31,OL5&lt;&gt;""),AND(OO5&gt;=OW$31,OO5&lt;&gt;""),AND(OS5&gt;=OW$31,OS5&lt;&gt;""),AND(OV5&gt;=OW$31,OV5&lt;&gt;""),AND(PT5&gt;=QE$31,PT5&lt;&gt;""),AND(PW5&gt;=QE$31,PW5&lt;&gt;""),AND(QA5&gt;=QE$31,QA5&lt;&gt;""),AND(QD5&gt;=QE$31,QD5&lt;&gt;""),AND(RB5&gt;=RM$31,RB5&lt;&gt;""),AND(RE5&gt;=RM$31,RE5&lt;&gt;""),AND(RI5&gt;=RM$31,RI5&lt;&gt;""),AND(RL5&gt;=RM$31,RL5&lt;&gt;""),AND(SJ5&gt;=SU$31,SJ5&lt;&gt;""),AND(SM5&gt;=SU$31,SM5&lt;&gt;""),AND(SQ5&gt;=SU$31,SQ5&lt;&gt;""),AND(ST5&gt;=SU$31,ST5&lt;&gt;"")),"P","")</f>
        <v>P</v>
      </c>
      <c r="H5" s="37" t="str">
        <f>IF(AND(G5="P",F5=""),"No DD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Merit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Excellence",IF(I5="P","Worlds Team",IF(F5="P","National Team","")))))</f>
        <v>Excellence</v>
      </c>
      <c r="I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2023 Elite Canada</v>
      </c>
      <c r="L5" s="8">
        <f>IF(COUNT(AQ5,AT5,BR5,BU5,CS5,CV5)&gt;1,LARGE((AQ5,AT5,BR5,BU5,CS5,CV5),2),0)</f>
        <v>58.85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40.85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57.769999999999996</v>
      </c>
      <c r="Q5" s="8" t="str">
        <f>IF(P5="","",IF(P5=CZ5,$CA$1,IF(P5=BY5,$AZ$1,IF(P5=AX5,$Y$1,""))))</f>
        <v>2023 Domestic 3rd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16.649999999999999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Elite Canada</v>
      </c>
      <c r="T5" s="8">
        <f>IF(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&gt;0,MAX(IF(AO5&gt;=$AY$27,AP5,0),IF(AR5&gt;=$AY$27,AS5,0),IF(AV5&gt;=$AY$27,AW5,0),IF(BP5&gt;=$BZ$27,BQ5,0),IF(BS5&gt;=$BZ$27,BT5,0),IF(BW5&gt;=$BZ$27,BX5,0),IF(CQ5&gt;=$DA$27,CR5,0),IF(CT5&gt;=$DA$27,CU5,0),IF(CX5&gt;=$DA$27,CY5,0),IF(DX5&gt;=$EK$27,DY5,0),IF(EA5&gt;=$EK$27,EB5,0),IF(EE5&gt;=$EK$27,EF5,0),IF(EH5&gt;=$EK$27,EI5,0),IF(FF5&gt;=$FS$27,FG5,0),IF(FI5&gt;=$FS$27,FJ5,0),IF(FM5&gt;=$FS$27,FN5,0),IF(FP5&gt;=$FS$27,FQ5,0),IF(GN5&gt;=$HA$27,GO5,0),IF(GQ5&gt;=$HA$27,GR5,0),IF(GU5&gt;=$HA$27,GV5,0),IF(GX5&gt;=$HA$27,GY5,0),IF(HV5&gt;=$II$27,HW5,0),IF(HY5&gt;=$II$27,HZ5,0),IF(IC5&gt;=$II$27,ID5,0),IF(IF5&gt;=$II$27,IG5,0),IF(JD5&gt;=$JQ$27,JE5,0),IF(JG5&gt;=$JQ$27,JH5,0),IF(JK5&gt;=$JQ$27,JL5,0),IF(JN5&gt;=$JQ$27,JO5,0),IF(KL5&gt;=$KY$27,KM5,0),IF(KO5&gt;=$KY$27,KP5,0),IF(KS5&gt;=$KY$27,KT5,0),IF(KV5&gt;=$KY$27,KW5,0),IF(LT5&gt;=$MG$27,LU5,0),IF(LW5&gt;=$MG$27,LX5,0),IF(MA5&gt;=$MG$27,MB5,0),IF(MD5&gt;=$MG$27,ME5,0),IF(NB5&gt;=$NO$27,NC5,0),IF(NE5&gt;=$NO$27,NF5,0),IF(NI5&gt;=$NO$27,NJ5,0),IF(NL5&gt;=$NO$27,NM5,0),IF(OJ5&gt;=$OW$27,OK5,0),IF(OM5&gt;=$OW$27,ON5,0),IF(OQ5&gt;=$OW$27,OR5,0),IF(OT5&gt;=$OW$27,OU5,0),IF(PR5&gt;=$QE$27,PS5,0),IF(PU5&gt;=$QE$27,PV5,0),IF(PY5&gt;=$QE$27,PZ5,0),IF(QB5&gt;=$QE$27,QC5,0),IF(QZ5&gt;=$RM$27,RA5,0),IF(RC5&gt;=$RM$27,RD5,0),IF(RG5&gt;=$RM$27,RH5,0),IF(RJ5&gt;=$RM$27,RK5,0),IF(SH5&gt;=$SU$27,SI5,0),IF(SK5&gt;=$SU$27,SL5,0),IF(SO5&gt;=$SU$27,SP5,0),IF(SR5&gt;=$SU$27,SS5,0)),0)</f>
        <v>17.16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Pan Am Championships [Semifinal = Team Final] (May 14)</v>
      </c>
      <c r="V5" s="8">
        <f>IF(MAX(DB5,DC5)&gt;0,MAX(DB5,DC5),"")</f>
        <v>17.739999999999995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>IF(AA5&gt;0,AA5,"")</f>
        <v>16.649999999999999</v>
      </c>
      <c r="AP5" s="39">
        <f>IF(AB5&gt;0,AB5,"")</f>
        <v>17.14</v>
      </c>
      <c r="AQ5" s="41">
        <f>IF(SUM(Y5:AB5)-AC5&gt;0,SUM(Y5:AB5)-AC5,"")</f>
        <v>59.84</v>
      </c>
      <c r="AR5" s="41">
        <f>IF(AF5&gt;0,AF5,"")</f>
        <v>6.5</v>
      </c>
      <c r="AS5" s="41">
        <f>IF(AG5&gt;0,AG5,"")</f>
        <v>6.27</v>
      </c>
      <c r="AT5" s="41">
        <f>IF(SUM(AD5:AG5)-AH5&gt;0,SUM(AD5:AG5)-AH5,"")</f>
        <v>21.619999999999997</v>
      </c>
      <c r="AU5" s="41">
        <f>IF(AQ5="","",MAX(AQ5,AT5))</f>
        <v>59.84</v>
      </c>
      <c r="AV5" s="41">
        <f>IF(AK5&gt;0,AK5,"")</f>
        <v>15.75</v>
      </c>
      <c r="AW5" s="41">
        <f>IF(AL5&gt;0,AL5,"")</f>
        <v>16.28</v>
      </c>
      <c r="AX5" s="41">
        <f>IF(SUM(AI5:AL5)-AM5&gt;0,SUM(AI5:AL5)-AM5,"")</f>
        <v>55.730000000000004</v>
      </c>
      <c r="AY5" s="41">
        <f>IF(SUM(AU5,AX5)&gt;0,SUM(AU5,AX5),"")</f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>IF(BB5&gt;0,BB5,"")</f>
        <v>2</v>
      </c>
      <c r="BQ5" s="40">
        <f>IF(BC5&gt;0,BC5,"")</f>
        <v>1.78</v>
      </c>
      <c r="BR5" s="11">
        <f>IF(SUM(AZ5:BC5)-BD5&gt;0,SUM(AZ5:BC5)-BD5,"")</f>
        <v>6.58</v>
      </c>
      <c r="BS5" s="11">
        <f>IF(BG5&gt;0,BG5,"")</f>
        <v>2</v>
      </c>
      <c r="BT5" s="11">
        <f>IF(BH5&gt;0,BH5,"")</f>
        <v>1.78</v>
      </c>
      <c r="BU5" s="11">
        <f>IF(SUM(BE5:BH5)-BI5&gt;0,SUM(BE5:BH5)-BI5,"")</f>
        <v>6.48</v>
      </c>
      <c r="BV5" s="11">
        <f>IF(BR5="","",MAX(BR5,BU5))</f>
        <v>6.58</v>
      </c>
      <c r="BW5" s="11" t="str">
        <f>IF(BL5&gt;0,BL5,"")</f>
        <v/>
      </c>
      <c r="BX5" s="11" t="str">
        <f>IF(BM5&gt;0,BM5,"")</f>
        <v/>
      </c>
      <c r="BY5" s="11" t="str">
        <f>IF(SUM(BJ5:BM5)-BN5&gt;0,SUM(BJ5:BM5)-BN5,"")</f>
        <v/>
      </c>
      <c r="BZ5" s="11">
        <f>IF(SUM(BV5,BY5)&gt;0,SUM(BV5,BY5),"")</f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>IF(CC5&gt;0,CC5,"")</f>
        <v>11.8</v>
      </c>
      <c r="CR5" s="39">
        <f>IF(CD5&gt;0,CD5,"")</f>
        <v>11.85</v>
      </c>
      <c r="CS5" s="41">
        <f>IF(SUM(CA5:CD5)-CE5&gt;0,SUM(CA5:CD5)-CE5,"")</f>
        <v>40.85</v>
      </c>
      <c r="CT5" s="41">
        <f>IF(CH5&gt;0,CH5,"")</f>
        <v>16.5</v>
      </c>
      <c r="CU5" s="41">
        <f>IF(CI5&gt;0,CI5,"")</f>
        <v>16.649999999999999</v>
      </c>
      <c r="CV5" s="41">
        <f>IF(SUM(CF5:CI5)-CJ5&gt;0,SUM(CF5:CI5)-CJ5,"")</f>
        <v>58.85</v>
      </c>
      <c r="CW5" s="41">
        <f>IF(CS5="","",MAX(CS5,CV5))</f>
        <v>58.85</v>
      </c>
      <c r="CX5" s="41">
        <f>IF(CM5&gt;0,CM5,"")</f>
        <v>16.5</v>
      </c>
      <c r="CY5" s="41">
        <f>IF(CN5&gt;0,CN5,"")</f>
        <v>16.77</v>
      </c>
      <c r="CZ5" s="41">
        <f>IF(SUM(CK5:CN5)-CO5&gt;0,SUM(CK5:CN5)-CO5,"")</f>
        <v>57.769999999999996</v>
      </c>
      <c r="DA5" s="41">
        <f>IF(SUM(CW5,CZ5)&gt;0,SUM(CW5,CZ5),"")</f>
        <v>116.62</v>
      </c>
      <c r="DB5" s="52">
        <f>IF(MAX(ED5,FL5,GT5,IB5,JJ5,KR5,LZ5,NH5,OP5,PX5,RF5,SN5)-IF(N5="",0,N5)&gt;0.001,MAX(ED5,FL5,GT5,IB5,JJ5,KR5,LZ5,NH5,OP5,PX5,RF5,SN5)-IF(N5="",0,N5),"")</f>
        <v>17.739999999999995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16.399999999999999</v>
      </c>
      <c r="EM5" s="18">
        <v>8.6999999999999993</v>
      </c>
      <c r="EN5" s="18">
        <v>15.2</v>
      </c>
      <c r="EO5" s="18">
        <v>17</v>
      </c>
      <c r="EP5" s="18">
        <v>0</v>
      </c>
      <c r="EQ5" s="18"/>
      <c r="ER5" s="18"/>
      <c r="ES5" s="18"/>
      <c r="ET5" s="18"/>
      <c r="EU5" s="18"/>
      <c r="EV5" s="18">
        <v>15.8</v>
      </c>
      <c r="EW5" s="18">
        <v>8.6999999999999993</v>
      </c>
      <c r="EX5" s="18">
        <v>15.2</v>
      </c>
      <c r="EY5" s="18">
        <v>17.07</v>
      </c>
      <c r="EZ5" s="18">
        <v>0</v>
      </c>
      <c r="FA5" s="18">
        <v>16.5</v>
      </c>
      <c r="FB5" s="18">
        <v>9.1999999999999993</v>
      </c>
      <c r="FC5" s="18">
        <v>15.6</v>
      </c>
      <c r="FD5" s="18">
        <v>17.16</v>
      </c>
      <c r="FE5" s="18">
        <v>0</v>
      </c>
      <c r="FF5" s="11">
        <f>IF(EN5&gt;0,EN5,"")</f>
        <v>15.2</v>
      </c>
      <c r="FG5" s="11">
        <f>IF(EO5&gt;0,EO5,"")</f>
        <v>17</v>
      </c>
      <c r="FH5" s="11">
        <f>IF(SUM(EL5:EO5)-EP5&gt;0,SUM(EL5:EO5)-EP5,"")</f>
        <v>57.3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57.3</v>
      </c>
      <c r="FM5" s="11">
        <f>IF(EX5&gt;0,EX5,"")</f>
        <v>15.2</v>
      </c>
      <c r="FN5" s="11">
        <f>IF(EY5&gt;0,EY5,"")</f>
        <v>17.07</v>
      </c>
      <c r="FO5" s="11">
        <f>IF(SUM(EV5:EY5)-EZ5&gt;0,SUM(EV5:EY5)-EZ5,"")</f>
        <v>56.77</v>
      </c>
      <c r="FP5" s="11">
        <f>IF(FC5&gt;0,FC5,"")</f>
        <v>15.6</v>
      </c>
      <c r="FQ5" s="11">
        <f>IF(FD5&gt;0,FD5,"")</f>
        <v>17.16</v>
      </c>
      <c r="FR5" s="11">
        <f>IF(SUM(FA5:FD5)-FE5&gt;0,SUM(FA5:FD5)-FE5,"")</f>
        <v>58.459999999999994</v>
      </c>
      <c r="FS5" s="11">
        <f>IF(SUM(FL5,FO5,FR5)&gt;0,SUM(FL5,FO5,FR5),"")</f>
        <v>172.52999999999997</v>
      </c>
      <c r="FT5" s="17">
        <v>12.5</v>
      </c>
      <c r="FU5" s="17">
        <v>6.8</v>
      </c>
      <c r="FV5" s="17">
        <v>12.9</v>
      </c>
      <c r="FW5" s="17">
        <v>13.23</v>
      </c>
      <c r="FX5" s="17">
        <v>0</v>
      </c>
      <c r="FY5" s="17">
        <v>16.2</v>
      </c>
      <c r="FZ5" s="17">
        <v>9.4</v>
      </c>
      <c r="GA5" s="17">
        <v>16.2</v>
      </c>
      <c r="GB5" s="17">
        <v>16.79</v>
      </c>
      <c r="GC5" s="17">
        <v>0</v>
      </c>
      <c r="GD5" s="17">
        <v>16.399999999999999</v>
      </c>
      <c r="GE5" s="17">
        <v>9.4</v>
      </c>
      <c r="GF5" s="17">
        <v>16.2</v>
      </c>
      <c r="GG5" s="17">
        <v>16.809999999999999</v>
      </c>
      <c r="GH5" s="17">
        <v>0</v>
      </c>
      <c r="GI5" s="17">
        <v>16.600000000000001</v>
      </c>
      <c r="GJ5" s="17">
        <v>9.1999999999999993</v>
      </c>
      <c r="GK5" s="17">
        <v>16.2</v>
      </c>
      <c r="GL5" s="17">
        <v>16.77</v>
      </c>
      <c r="GM5" s="17">
        <v>0</v>
      </c>
      <c r="GN5" s="41">
        <f>IF(FV5&gt;0,FV5,"")</f>
        <v>12.9</v>
      </c>
      <c r="GO5" s="41">
        <f>IF(FW5&gt;0,FW5,"")</f>
        <v>13.23</v>
      </c>
      <c r="GP5" s="41">
        <f>IF(SUM(FT5:FW5)-FX5&gt;0,SUM(FT5:FW5)-FX5,"")</f>
        <v>45.430000000000007</v>
      </c>
      <c r="GQ5" s="41">
        <f>IF(GA5&gt;0,GA5,"")</f>
        <v>16.2</v>
      </c>
      <c r="GR5" s="41">
        <f>IF(GB5&gt;0,GB5,"")</f>
        <v>16.79</v>
      </c>
      <c r="GS5" s="41">
        <f>IF(SUM(FY5:GB5)-GC5&gt;0,SUM(FY5:GB5)-GC5,"")</f>
        <v>58.589999999999996</v>
      </c>
      <c r="GT5" s="41">
        <f>IF(MAX(GP5,GS5)&gt;0,MAX(GP5,GS5),"")</f>
        <v>58.589999999999996</v>
      </c>
      <c r="GU5" s="41">
        <f>IF(GF5&gt;0,GF5,"")</f>
        <v>16.2</v>
      </c>
      <c r="GV5" s="41">
        <f>IF(GG5&gt;0,GG5,"")</f>
        <v>16.809999999999999</v>
      </c>
      <c r="GW5" s="41">
        <f>IF(SUM(GD5:GG5)-GH5&gt;0,SUM(GD5:GG5)-GH5,"")</f>
        <v>58.81</v>
      </c>
      <c r="GX5" s="41">
        <f>IF(GK5&gt;0,GK5,"")</f>
        <v>16.2</v>
      </c>
      <c r="GY5" s="41">
        <f>IF(GL5&gt;0,GL5,"")</f>
        <v>16.77</v>
      </c>
      <c r="GZ5" s="41">
        <f>IF(SUM(GI5:GL5)-GM5&gt;0,SUM(GI5:GL5)-GM5,"")</f>
        <v>58.769999999999996</v>
      </c>
      <c r="HA5" s="41">
        <f>IF(SUM(GT5,GW5,GZ5)&gt;0,SUM(GT5,GW5,GZ5),"")</f>
        <v>176.17000000000002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>
        <v>15.7</v>
      </c>
      <c r="JS5" s="18">
        <v>9.1</v>
      </c>
      <c r="JT5" s="18">
        <v>16.5</v>
      </c>
      <c r="JU5" s="18">
        <v>16.47</v>
      </c>
      <c r="JV5" s="18">
        <v>0</v>
      </c>
      <c r="JW5" s="18">
        <v>15.4</v>
      </c>
      <c r="JX5" s="18">
        <v>8.8000000000000007</v>
      </c>
      <c r="JY5" s="18">
        <v>16.5</v>
      </c>
      <c r="JZ5" s="18">
        <v>16.48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>IF(JT5&gt;0,JT5,"")</f>
        <v>16.5</v>
      </c>
      <c r="KM5" s="11">
        <f>IF(JU5&gt;0,JU5,"")</f>
        <v>16.47</v>
      </c>
      <c r="KN5" s="11">
        <f>IF(SUM(JR5:JU5)-JV5&gt;0,SUM(JR5:JU5)-JV5,"")</f>
        <v>57.769999999999996</v>
      </c>
      <c r="KO5" s="11">
        <f>IF(JY5&gt;0,JY5,"")</f>
        <v>16.5</v>
      </c>
      <c r="KP5" s="11">
        <f>IF(JZ5&gt;0,JZ5,"")</f>
        <v>16.48</v>
      </c>
      <c r="KQ5" s="11">
        <f>IF(SUM(JW5:JZ5)-KA5&gt;0,SUM(JW5:JZ5)-KA5,"")</f>
        <v>57.180000000000007</v>
      </c>
      <c r="KR5" s="11">
        <f>IF(MAX(KN5,KQ5)&gt;0,MAX(KN5,KQ5),"")</f>
        <v>57.769999999999996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>
        <f>IF(SUM(KR5,KU5,KX5)&gt;0,SUM(KR5,KU5,KX5),"")</f>
        <v>57.769999999999996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6.65</v>
      </c>
      <c r="SW5" s="23">
        <f>IF($CP5="P",CB5,(CB5+BA5)/2)</f>
        <v>3.35</v>
      </c>
      <c r="SX5" s="23">
        <f>IF($CP5="P",CC5,(CC5+BB5)/2)</f>
        <v>6.9</v>
      </c>
      <c r="SY5" s="23">
        <f>IF($CP5="P",CD5,(CD5+BC5)/2)</f>
        <v>6.8149999999999995</v>
      </c>
      <c r="SZ5" s="23">
        <f>IF($CP5="P",CE5,(CE5+BD5)/2)</f>
        <v>0</v>
      </c>
      <c r="TA5" s="23">
        <f>IF($CP5="P",CF5,(CF5+BE5)/2)</f>
        <v>9.1</v>
      </c>
      <c r="TB5" s="23">
        <f>IF($CP5="P",CG5,(CG5+BF5)/2)</f>
        <v>5.0999999999999996</v>
      </c>
      <c r="TC5" s="23">
        <f>IF($CP5="P",CH5,(CH5+BG5)/2)</f>
        <v>9.25</v>
      </c>
      <c r="TD5" s="23">
        <f>IF($CP5="P",CI5,(CI5+BH5)/2)</f>
        <v>9.2149999999999999</v>
      </c>
      <c r="TE5" s="23">
        <f>IF($CP5="P",CJ5,(CJ5+BI5)/2)</f>
        <v>0</v>
      </c>
      <c r="TF5" s="23">
        <f>IF($CP5="P",CK5,(CK5+BJ5)/2)</f>
        <v>8.1</v>
      </c>
      <c r="TG5" s="23">
        <f>IF($CP5="P",CL5,(CL5+BK5)/2)</f>
        <v>4.1500000000000004</v>
      </c>
      <c r="TH5" s="23">
        <f>IF($CP5="P",CM5,(CM5+BL5)/2)</f>
        <v>8.25</v>
      </c>
      <c r="TI5" s="23">
        <f>IF($CP5="P",CN5,(CN5+BM5)/2)</f>
        <v>8.3849999999999998</v>
      </c>
      <c r="TJ5" s="23">
        <f>IF($CP5="P",CO5,(CO5+BN5)/2)</f>
        <v>0</v>
      </c>
      <c r="TK5" s="28" t="s">
        <v>57</v>
      </c>
      <c r="TL5" s="41">
        <f>IF(SX5&gt;0,SX5,"")</f>
        <v>6.9</v>
      </c>
      <c r="TM5" s="41">
        <f>IF(SY5&gt;0,SY5,"")</f>
        <v>6.8149999999999995</v>
      </c>
      <c r="TN5" s="41">
        <f>IF(SUM(SV5:SY5)-SZ5&gt;0,SUM(SV5:SY5)-SZ5,"")</f>
        <v>23.714999999999996</v>
      </c>
      <c r="TO5" s="41">
        <f>IF(TC5&gt;0,TC5,"")</f>
        <v>9.25</v>
      </c>
      <c r="TP5" s="41">
        <f>IF(TD5&gt;0,TD5,"")</f>
        <v>9.2149999999999999</v>
      </c>
      <c r="TQ5" s="41">
        <f>IF(SUM(TA5:TD5)-TE5&gt;0,SUM(TA5:TD5)-TE5,"")</f>
        <v>32.664999999999999</v>
      </c>
      <c r="TR5" s="41">
        <f>IF(MAX(TN5,TQ5)&gt;0,MAX(TN5,TQ5),"")</f>
        <v>32.664999999999999</v>
      </c>
      <c r="TS5" s="41">
        <f>IF(TH5&gt;0,TH5,"")</f>
        <v>8.25</v>
      </c>
      <c r="TT5" s="41">
        <f>IF(TI5&gt;0,TI5,"")</f>
        <v>8.3849999999999998</v>
      </c>
      <c r="TU5" s="41">
        <f>IF(SUM(TF5:TI5)-TJ5&gt;0,SUM(TF5:TI5)-TJ5,"")</f>
        <v>28.884999999999998</v>
      </c>
      <c r="TV5" s="41">
        <f>IF(SUM(TR5,TU5)&gt;0,SUM(TR5,TU5),"")</f>
        <v>61.55</v>
      </c>
    </row>
    <row r="6" spans="1:542" x14ac:dyDescent="0.2">
      <c r="A6" s="4" cm="1">
        <f t="array" ref="A6">IF(AND(H6&lt;&gt;"",H6&lt;&gt;"No DD"),SUMPRODUCT((H$4:H$25&lt;&gt;"")*(H$4:H$25&lt;&gt;"No DD")*(E$4:E$25&gt;E6))+1,IF(H6="No DD",SUMPRODUCT((H$4:H$25="No DD")*(E$4:E$25&gt;E6))+1+SUMPRODUCT((H$4:H$25&lt;&gt;"")*(H$4:H$25&lt;&gt;"No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G6" s="3" t="str">
        <f>IF(OR(AND(AQ6&gt;=AY$31,AQ6&lt;&gt;"",AN6=""),AND(AT6&gt;=AY$31,AT6&lt;&gt;"",AN6=""),AND(AX6&gt;=AY$31,AX6&lt;&gt;"",AN6=""),AND(BR6&gt;=BZ$31,BR6&lt;&gt;"",BO6=""),AND(BU6&gt;=BZ$31,BU6&lt;&gt;"",BO6=""),AND(BY6&gt;=BZ$31,BY6&lt;&gt;"",BO6=""),AND(CS6&gt;=DA$31,CS6&lt;&gt;"",CP6=""),AND(CV6&gt;=DA$31,CV6&lt;&gt;"",CP6=""),AND(CZ6&gt;=DA$31,CZ6&lt;&gt;"",CP6=""),AND(DZ6&gt;=EK$31,DZ6&lt;&gt;""),AND(EC6&gt;=EK$31,EC6&lt;&gt;""),AND(EG6&gt;=EK$31,EG6&lt;&gt;""),AND(EJ6&gt;=EK$31,EJ6&lt;&gt;""),AND(FH6&gt;=FS$31,FH6&lt;&gt;""),AND(FK6&gt;=FS$31,FK6&lt;&gt;""),AND(FO6&gt;=FS$31,FO6&lt;&gt;""),AND(FR6&gt;=FS$31,FR6&lt;&gt;""),AND(GP6&gt;=HA$31,GP6&lt;&gt;""),AND(GS6&gt;=HA$31,GS6&lt;&gt;""),AND(GW6&gt;=HA$31,GW6&lt;&gt;""),AND(GZ6&gt;=HA$31,GZ6&lt;&gt;""),AND(HX6&gt;=II$31,HX6&lt;&gt;""),AND(IA6&gt;=II$31,IA6&lt;&gt;""),AND(IE6&gt;=II$31,IE6&lt;&gt;""),AND(IH6&gt;=II$31,IH6&lt;&gt;""),AND(JF6&gt;=JQ$31,JF6&lt;&gt;""),AND(JI6&gt;=JQ$31,JI6&lt;&gt;""),AND(JM6&gt;=JQ$31,JM6&lt;&gt;""),AND(JP6&gt;=JQ$31,JP6&lt;&gt;""),AND(KN6&gt;=KY$31,KN6&lt;&gt;""),AND(KQ6&gt;=KY$31,KQ6&lt;&gt;""),AND(KU6&gt;=KY$31,KU6&lt;&gt;""),AND(KX6&gt;=KY$31,KX6&lt;&gt;""),AND(LV6&gt;=MG$31,LV6&lt;&gt;""),AND(LY6&gt;=MG$31,LY6&lt;&gt;""),AND(MC6&gt;=MG$31,MC6&lt;&gt;""),AND(MF6&gt;=MG$31,MF6&lt;&gt;""),AND(ND6&gt;=NO$31,ND6&lt;&gt;""),AND(NG6&gt;=NO$31,NG6&lt;&gt;""),AND(NK6&gt;=NO$31,NK6&lt;&gt;""),AND(NN6&gt;=NO$31,NN6&lt;&gt;""),AND(OL6&gt;=OW$31,OL6&lt;&gt;""),AND(OO6&gt;=OW$31,OO6&lt;&gt;""),AND(OS6&gt;=OW$31,OS6&lt;&gt;""),AND(OV6&gt;=OW$31,OV6&lt;&gt;""),AND(PT6&gt;=QE$31,PT6&lt;&gt;""),AND(PW6&gt;=QE$31,PW6&lt;&gt;""),AND(QA6&gt;=QE$31,QA6&lt;&gt;""),AND(QD6&gt;=QE$31,QD6&lt;&gt;""),AND(RB6&gt;=RM$31,RB6&lt;&gt;""),AND(RE6&gt;=RM$31,RE6&lt;&gt;""),AND(RI6&gt;=RM$31,RI6&lt;&gt;""),AND(RL6&gt;=RM$31,RL6&lt;&gt;""),AND(SJ6&gt;=SU$31,SJ6&lt;&gt;""),AND(SM6&gt;=SU$31,SM6&lt;&gt;""),AND(SQ6&gt;=SU$31,SQ6&lt;&gt;""),AND(ST6&gt;=SU$31,ST6&lt;&gt;"")),"P","")</f>
        <v>P</v>
      </c>
      <c r="H6" s="37" t="str">
        <f>IF(AND(G6="P",F6=""),"No DD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Merit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Excellence",IF(I6="P","Worlds Team",IF(F6="P","National Team","")))))</f>
        <v>Excellence</v>
      </c>
      <c r="I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&gt;0,MAX(IF(AO6&gt;=$AY$27,AP6,0),IF(AR6&gt;=$AY$27,AS6,0),IF(AV6&gt;=$AY$27,AW6,0),IF(BP6&gt;=$BZ$27,BQ6,0),IF(BS6&gt;=$BZ$27,BT6,0),IF(BW6&gt;=$BZ$27,BX6,0),IF(CQ6&gt;=$DA$27,CR6,0),IF(CT6&gt;=$DA$27,CU6,0),IF(CX6&gt;=$DA$27,CY6,0),IF(DX6&gt;=$EK$27,DY6,0),IF(EA6&gt;=$EK$27,EB6,0),IF(EE6&gt;=$EK$27,EF6,0),IF(EH6&gt;=$EK$27,EI6,0),IF(FF6&gt;=$FS$27,FG6,0),IF(FI6&gt;=$FS$27,FJ6,0),IF(FM6&gt;=$FS$27,FN6,0),IF(FP6&gt;=$FS$27,FQ6,0),IF(GN6&gt;=$HA$27,GO6,0),IF(GQ6&gt;=$HA$27,GR6,0),IF(GU6&gt;=$HA$27,GV6,0),IF(GX6&gt;=$HA$27,GY6,0),IF(HV6&gt;=$II$27,HW6,0),IF(HY6&gt;=$II$27,HZ6,0),IF(IC6&gt;=$II$27,ID6,0),IF(IF6&gt;=$II$27,IG6,0),IF(JD6&gt;=$JQ$27,JE6,0),IF(JG6&gt;=$JQ$27,JH6,0),IF(JK6&gt;=$JQ$27,JL6,0),IF(JN6&gt;=$JQ$27,JO6,0),IF(KL6&gt;=$KY$27,KM6,0),IF(KO6&gt;=$KY$27,KP6,0),IF(KS6&gt;=$KY$27,KT6,0),IF(KV6&gt;=$KY$27,KW6,0),IF(LT6&gt;=$MG$27,LU6,0),IF(LW6&gt;=$MG$27,LX6,0),IF(MA6&gt;=$MG$27,MB6,0),IF(MD6&gt;=$MG$27,ME6,0),IF(NB6&gt;=$NO$27,NC6,0),IF(NE6&gt;=$NO$27,NF6,0),IF(NI6&gt;=$NO$27,NJ6,0),IF(NL6&gt;=$NO$27,NM6,0),IF(OJ6&gt;=$OW$27,OK6,0),IF(OM6&gt;=$OW$27,ON6,0),IF(OQ6&gt;=$OW$27,OR6,0),IF(OT6&gt;=$OW$27,OU6,0),IF(PR6&gt;=$QE$27,PS6,0),IF(PU6&gt;=$QE$27,PV6,0),IF(PY6&gt;=$QE$27,PZ6,0),IF(QB6&gt;=$QE$27,QC6,0),IF(QZ6&gt;=$RM$27,RA6,0),IF(RC6&gt;=$RM$27,RD6,0),IF(RG6&gt;=$RM$27,RH6,0),IF(RJ6&gt;=$RM$27,RK6,0),IF(SH6&gt;=$SU$27,SI6,0),IF(SK6&gt;=$SU$27,SL6,0),IF(SO6&gt;=$SU$27,SP6,0),IF(SR6&gt;=$SU$27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>
        <v>14.5</v>
      </c>
      <c r="EM6" s="18">
        <v>8.5</v>
      </c>
      <c r="EN6" s="18">
        <v>13.2</v>
      </c>
      <c r="EO6" s="18">
        <v>15.64</v>
      </c>
      <c r="EP6" s="18">
        <v>0</v>
      </c>
      <c r="EQ6" s="18">
        <v>15.9</v>
      </c>
      <c r="ER6" s="18">
        <v>9.1999999999999993</v>
      </c>
      <c r="ES6" s="18">
        <v>15</v>
      </c>
      <c r="ET6" s="18">
        <v>15.96</v>
      </c>
      <c r="EU6" s="18">
        <v>0</v>
      </c>
      <c r="EV6" s="18">
        <v>16.399999999999999</v>
      </c>
      <c r="EW6" s="18">
        <v>9.8000000000000007</v>
      </c>
      <c r="EX6" s="18">
        <v>15.2</v>
      </c>
      <c r="EY6" s="18">
        <v>16.190000000000001</v>
      </c>
      <c r="EZ6" s="18">
        <v>0</v>
      </c>
      <c r="FA6" s="18"/>
      <c r="FB6" s="18"/>
      <c r="FC6" s="18"/>
      <c r="FD6" s="18"/>
      <c r="FE6" s="18"/>
      <c r="FF6" s="11">
        <f>IF(EN6&gt;0,EN6,"")</f>
        <v>13.2</v>
      </c>
      <c r="FG6" s="11">
        <f>IF(EO6&gt;0,EO6,"")</f>
        <v>15.64</v>
      </c>
      <c r="FH6" s="11">
        <f>IF(SUM(EL6:EO6)-EP6&gt;0,SUM(EL6:EO6)-EP6,"")</f>
        <v>51.84</v>
      </c>
      <c r="FI6" s="11">
        <f>IF(ES6&gt;0,ES6,"")</f>
        <v>15</v>
      </c>
      <c r="FJ6" s="11">
        <f>IF(ET6&gt;0,ET6,"")</f>
        <v>15.96</v>
      </c>
      <c r="FK6" s="11">
        <f>IF(SUM(EQ6:ET6)-EU6&gt;0,SUM(EQ6:ET6)-EU6,"")</f>
        <v>56.06</v>
      </c>
      <c r="FL6" s="11">
        <f>IF(MAX(FH6,FK6)&gt;0,MAX(FH6,FK6),"")</f>
        <v>56.06</v>
      </c>
      <c r="FM6" s="11">
        <f>IF(EX6&gt;0,EX6,"")</f>
        <v>15.2</v>
      </c>
      <c r="FN6" s="11">
        <f>IF(EY6&gt;0,EY6,"")</f>
        <v>16.190000000000001</v>
      </c>
      <c r="FO6" s="11">
        <f>IF(SUM(EV6:EY6)-EZ6&gt;0,SUM(EV6:EY6)-EZ6,"")</f>
        <v>57.59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113.65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9.4</v>
      </c>
      <c r="HC6" s="18">
        <v>5.5</v>
      </c>
      <c r="HD6" s="18">
        <v>10.1</v>
      </c>
      <c r="HE6" s="18">
        <v>9.9600000000000009</v>
      </c>
      <c r="HF6" s="18">
        <v>0</v>
      </c>
      <c r="HG6" s="18">
        <v>12.7</v>
      </c>
      <c r="HH6" s="18">
        <v>7.5</v>
      </c>
      <c r="HI6" s="18">
        <v>13</v>
      </c>
      <c r="HJ6" s="18">
        <v>13.39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10.1</v>
      </c>
      <c r="HW6" s="11">
        <f>IF(HE6&gt;0,HE6,"")</f>
        <v>9.9600000000000009</v>
      </c>
      <c r="HX6" s="11">
        <f>IF(SUM(HB6:HE6)-HF6&gt;0,SUM(HB6:HE6)-HF6,"")</f>
        <v>34.96</v>
      </c>
      <c r="HY6" s="11">
        <f>IF(HI6&gt;0,HI6,"")</f>
        <v>13</v>
      </c>
      <c r="HZ6" s="11">
        <f>IF(HJ6&gt;0,HJ6,"")</f>
        <v>13.39</v>
      </c>
      <c r="IA6" s="11">
        <f>IF(SUM(HG6:HJ6)-HK6&gt;0,SUM(HG6:HJ6)-HK6,"")</f>
        <v>46.59</v>
      </c>
      <c r="IB6" s="11">
        <f>IF(MAX(HX6,IA6)&gt;0,MAX(HX6,IA6),"")</f>
        <v>46.59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46.59</v>
      </c>
      <c r="IJ6" s="17">
        <v>11.2</v>
      </c>
      <c r="IK6" s="17">
        <v>7.1</v>
      </c>
      <c r="IL6" s="17">
        <v>12.6</v>
      </c>
      <c r="IM6" s="17">
        <v>13.01</v>
      </c>
      <c r="IN6" s="17">
        <v>0</v>
      </c>
      <c r="IO6" s="17">
        <v>14.3</v>
      </c>
      <c r="IP6" s="17">
        <v>9.3000000000000007</v>
      </c>
      <c r="IQ6" s="17">
        <v>16.100000000000001</v>
      </c>
      <c r="IR6" s="17">
        <v>16.12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12.6</v>
      </c>
      <c r="JE6" s="41">
        <f>IF(IM6&gt;0,IM6,"")</f>
        <v>13.01</v>
      </c>
      <c r="JF6" s="41">
        <f>IF(SUM(IJ6:IM6)-IN6&gt;0,SUM(IJ6:IM6)-IN6,"")</f>
        <v>43.91</v>
      </c>
      <c r="JG6" s="41">
        <f>IF(IQ6&gt;0,IQ6,"")</f>
        <v>16.100000000000001</v>
      </c>
      <c r="JH6" s="41">
        <f>IF(IR6&gt;0,IR6,"")</f>
        <v>16.12</v>
      </c>
      <c r="JI6" s="41">
        <f>IF(SUM(IO6:IR6)-IS6&gt;0,SUM(IO6:IR6)-IS6,"")</f>
        <v>55.820000000000007</v>
      </c>
      <c r="JJ6" s="41">
        <f>IF(MAX(JF6,JI6)&gt;0,MAX(JF6,JI6),"")</f>
        <v>55.820000000000007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55.820000000000007</v>
      </c>
      <c r="JR6" s="18">
        <v>13.7</v>
      </c>
      <c r="JS6" s="18">
        <v>9.1999999999999993</v>
      </c>
      <c r="JT6" s="18">
        <v>16.3</v>
      </c>
      <c r="JU6" s="18">
        <v>16.02</v>
      </c>
      <c r="JV6" s="18">
        <v>0</v>
      </c>
      <c r="JW6" s="18">
        <v>3</v>
      </c>
      <c r="JX6" s="18">
        <v>1.6</v>
      </c>
      <c r="JY6" s="18">
        <v>3.6</v>
      </c>
      <c r="JZ6" s="18">
        <v>3.57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16.3</v>
      </c>
      <c r="KM6" s="11">
        <f>IF(JU6&gt;0,JU6,"")</f>
        <v>16.02</v>
      </c>
      <c r="KN6" s="11">
        <f>IF(SUM(JR6:JU6)-JV6&gt;0,SUM(JR6:JU6)-JV6,"")</f>
        <v>55.22</v>
      </c>
      <c r="KO6" s="11">
        <f>IF(JY6&gt;0,JY6,"")</f>
        <v>3.6</v>
      </c>
      <c r="KP6" s="11">
        <f>IF(JZ6&gt;0,JZ6,"")</f>
        <v>3.57</v>
      </c>
      <c r="KQ6" s="11">
        <f>IF(SUM(JW6:JZ6)-KA6&gt;0,SUM(JW6:JZ6)-KA6,"")</f>
        <v>11.77</v>
      </c>
      <c r="KR6" s="11">
        <f>IF(MAX(KN6,KQ6)&gt;0,MAX(KN6,KQ6),"")</f>
        <v>55.22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55.22</v>
      </c>
      <c r="KZ6" s="17">
        <v>12.4</v>
      </c>
      <c r="LA6" s="17">
        <v>7.5</v>
      </c>
      <c r="LB6" s="17">
        <v>12.8</v>
      </c>
      <c r="LC6" s="17">
        <v>13.26</v>
      </c>
      <c r="LD6" s="17">
        <v>0</v>
      </c>
      <c r="LE6" s="17">
        <v>15.4</v>
      </c>
      <c r="LF6" s="17">
        <v>9</v>
      </c>
      <c r="LG6" s="17">
        <v>16.5</v>
      </c>
      <c r="LH6" s="17">
        <v>16.48</v>
      </c>
      <c r="LI6" s="17">
        <v>0</v>
      </c>
      <c r="LJ6" s="17"/>
      <c r="LK6" s="17"/>
      <c r="LL6" s="17"/>
      <c r="LM6" s="17"/>
      <c r="LN6" s="17"/>
      <c r="LO6" s="17">
        <v>3.1</v>
      </c>
      <c r="LP6" s="17">
        <v>1.9</v>
      </c>
      <c r="LQ6" s="17">
        <v>3.6</v>
      </c>
      <c r="LR6" s="17">
        <v>3.52</v>
      </c>
      <c r="LS6" s="17">
        <v>0</v>
      </c>
      <c r="LT6" s="41">
        <f>IF(LB6&gt;0,LB6,"")</f>
        <v>12.8</v>
      </c>
      <c r="LU6" s="41">
        <f>IF(LC6&gt;0,LC6,"")</f>
        <v>13.26</v>
      </c>
      <c r="LV6" s="41">
        <f>IF(SUM(KZ6:LC6)-LD6&gt;0,SUM(KZ6:LC6)-LD6,"")</f>
        <v>45.96</v>
      </c>
      <c r="LW6" s="41">
        <f>IF(LG6&gt;0,LG6,"")</f>
        <v>16.5</v>
      </c>
      <c r="LX6" s="41">
        <f>IF(LH6&gt;0,LH6,"")</f>
        <v>16.48</v>
      </c>
      <c r="LY6" s="41">
        <f>IF(SUM(LE6:LH6)-LI6&gt;0,SUM(LE6:LH6)-LI6,"")</f>
        <v>57.379999999999995</v>
      </c>
      <c r="LZ6" s="41">
        <f>IF(MAX(LV6,LY6)&gt;0,MAX(LV6,LY6),"")</f>
        <v>57.379999999999995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>
        <f>IF(LQ6&gt;0,LQ6,"")</f>
        <v>3.6</v>
      </c>
      <c r="ME6" s="41">
        <f>IF(LR6&gt;0,LR6,"")</f>
        <v>3.52</v>
      </c>
      <c r="MF6" s="41">
        <f>IF(SUM(LO6:LR6)-LS6&gt;0,SUM(LO6:LR6)-LS6,"")</f>
        <v>12.12</v>
      </c>
      <c r="MG6" s="41">
        <f>IF(SUM(LZ6,MC6,MF6)&gt;0,SUM(LZ6,MC6,MF6),"")</f>
        <v>69.5</v>
      </c>
      <c r="MH6" s="18">
        <v>7.5</v>
      </c>
      <c r="MI6" s="18">
        <v>4.5999999999999996</v>
      </c>
      <c r="MJ6" s="18">
        <v>9.1</v>
      </c>
      <c r="MK6" s="18">
        <v>8.56</v>
      </c>
      <c r="ML6" s="18">
        <v>0</v>
      </c>
      <c r="MM6" s="18">
        <v>14.7</v>
      </c>
      <c r="MN6" s="18">
        <v>9.5</v>
      </c>
      <c r="MO6" s="18">
        <v>17.100000000000001</v>
      </c>
      <c r="MP6" s="18">
        <v>16.260000000000002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9.1</v>
      </c>
      <c r="NC6" s="11">
        <f>IF(MK6&gt;0,MK6,"")</f>
        <v>8.56</v>
      </c>
      <c r="ND6" s="11">
        <f>IF(SUM(MH6:MK6)-ML6&gt;0,SUM(MH6:MK6)-ML6,"")</f>
        <v>29.759999999999998</v>
      </c>
      <c r="NE6" s="11">
        <f>IF(MO6&gt;0,MO6,"")</f>
        <v>17.100000000000001</v>
      </c>
      <c r="NF6" s="11">
        <f>IF(MP6&gt;0,MP6,"")</f>
        <v>16.260000000000002</v>
      </c>
      <c r="NG6" s="11">
        <f>IF(SUM(MM6:MP6)-MQ6&gt;0,SUM(MM6:MP6)-MQ6,"")</f>
        <v>57.56</v>
      </c>
      <c r="NH6" s="11">
        <f>IF(MAX(ND6,NG6)&gt;0,MAX(ND6,NG6),"")</f>
        <v>57.56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57.56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>
        <v>11.2</v>
      </c>
      <c r="OF6" s="17">
        <v>6.4</v>
      </c>
      <c r="OG6" s="17">
        <v>11.4</v>
      </c>
      <c r="OH6" s="17">
        <v>11.89</v>
      </c>
      <c r="OI6" s="17">
        <v>0</v>
      </c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>
        <f>IF(OG6&gt;0,OG6,"")</f>
        <v>11.4</v>
      </c>
      <c r="OU6" s="41">
        <f>IF(OH6&gt;0,OH6,"")</f>
        <v>11.89</v>
      </c>
      <c r="OV6" s="41">
        <f>IF(SUM(OE6:OH6)-OI6&gt;0,SUM(OE6:OH6)-OI6,"")</f>
        <v>40.89</v>
      </c>
      <c r="OW6" s="41">
        <f>IF(SUM(OP6,OS6,OV6)&gt;0,SUM(OP6,OS6,OV6),"")</f>
        <v>40.89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>
        <v>14.8</v>
      </c>
      <c r="RO6" s="18">
        <v>9.1999999999999993</v>
      </c>
      <c r="RP6" s="18">
        <v>16.2</v>
      </c>
      <c r="RQ6" s="18">
        <v>16.12</v>
      </c>
      <c r="RR6" s="18">
        <v>0</v>
      </c>
      <c r="RS6" s="18">
        <v>7</v>
      </c>
      <c r="RT6" s="18">
        <v>4.5</v>
      </c>
      <c r="RU6" s="18">
        <v>9.1</v>
      </c>
      <c r="RV6" s="18">
        <v>8.34</v>
      </c>
      <c r="RW6" s="18">
        <v>0</v>
      </c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>
        <f>IF(RP6&gt;0,RP6,"")</f>
        <v>16.2</v>
      </c>
      <c r="SI6" s="11">
        <f>IF(RQ6&gt;0,RQ6,"")</f>
        <v>16.12</v>
      </c>
      <c r="SJ6" s="11">
        <f>IF(SUM(RN6:RQ6)-RR6&gt;0,SUM(RN6:RQ6)-RR6,"")</f>
        <v>56.320000000000007</v>
      </c>
      <c r="SK6" s="11">
        <f>IF(RU6&gt;0,RU6,"")</f>
        <v>9.1</v>
      </c>
      <c r="SL6" s="11">
        <f>IF(RV6&gt;0,RV6,"")</f>
        <v>8.34</v>
      </c>
      <c r="SM6" s="11">
        <f>IF(SUM(RS6:RV6)-RW6&gt;0,SUM(RS6:RV6)-RW6,"")</f>
        <v>28.94</v>
      </c>
      <c r="SN6" s="11">
        <f>IF(MAX(SJ6,SM6)&gt;0,MAX(SJ6,SM6),"")</f>
        <v>56.320000000000007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>
        <f>IF(SUM(SN6,SQ6,ST6)&gt;0,SUM(SN6,SQ6,ST6),"")</f>
        <v>56.320000000000007</v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DD"),SUMPRODUCT((H$4:H$25&lt;&gt;"")*(H$4:H$25&lt;&gt;"No DD")*(E$4:E$25&gt;E7))+1,IF(H7="No DD",SUMPRODUCT((H$4:H$25="No DD")*(E$4:E$25&gt;E7))+1+SUMPRODUCT((H$4:H$25&lt;&gt;"")*(H$4:H$25&lt;&gt;"No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G7" s="3" t="str">
        <f>IF(OR(AND(AQ7&gt;=AY$31,AQ7&lt;&gt;"",AN7=""),AND(AT7&gt;=AY$31,AT7&lt;&gt;"",AN7=""),AND(AX7&gt;=AY$31,AX7&lt;&gt;"",AN7=""),AND(BR7&gt;=BZ$31,BR7&lt;&gt;"",BO7=""),AND(BU7&gt;=BZ$31,BU7&lt;&gt;"",BO7=""),AND(BY7&gt;=BZ$31,BY7&lt;&gt;"",BO7=""),AND(CS7&gt;=DA$31,CS7&lt;&gt;"",CP7=""),AND(CV7&gt;=DA$31,CV7&lt;&gt;"",CP7=""),AND(CZ7&gt;=DA$31,CZ7&lt;&gt;"",CP7=""),AND(DZ7&gt;=EK$31,DZ7&lt;&gt;""),AND(EC7&gt;=EK$31,EC7&lt;&gt;""),AND(EG7&gt;=EK$31,EG7&lt;&gt;""),AND(EJ7&gt;=EK$31,EJ7&lt;&gt;""),AND(FH7&gt;=FS$31,FH7&lt;&gt;""),AND(FK7&gt;=FS$31,FK7&lt;&gt;""),AND(FO7&gt;=FS$31,FO7&lt;&gt;""),AND(FR7&gt;=FS$31,FR7&lt;&gt;""),AND(GP7&gt;=HA$31,GP7&lt;&gt;""),AND(GS7&gt;=HA$31,GS7&lt;&gt;""),AND(GW7&gt;=HA$31,GW7&lt;&gt;""),AND(GZ7&gt;=HA$31,GZ7&lt;&gt;""),AND(HX7&gt;=II$31,HX7&lt;&gt;""),AND(IA7&gt;=II$31,IA7&lt;&gt;""),AND(IE7&gt;=II$31,IE7&lt;&gt;""),AND(IH7&gt;=II$31,IH7&lt;&gt;""),AND(JF7&gt;=JQ$31,JF7&lt;&gt;""),AND(JI7&gt;=JQ$31,JI7&lt;&gt;""),AND(JM7&gt;=JQ$31,JM7&lt;&gt;""),AND(JP7&gt;=JQ$31,JP7&lt;&gt;""),AND(KN7&gt;=KY$31,KN7&lt;&gt;""),AND(KQ7&gt;=KY$31,KQ7&lt;&gt;""),AND(KU7&gt;=KY$31,KU7&lt;&gt;""),AND(KX7&gt;=KY$31,KX7&lt;&gt;""),AND(LV7&gt;=MG$31,LV7&lt;&gt;""),AND(LY7&gt;=MG$31,LY7&lt;&gt;""),AND(MC7&gt;=MG$31,MC7&lt;&gt;""),AND(MF7&gt;=MG$31,MF7&lt;&gt;""),AND(ND7&gt;=NO$31,ND7&lt;&gt;""),AND(NG7&gt;=NO$31,NG7&lt;&gt;""),AND(NK7&gt;=NO$31,NK7&lt;&gt;""),AND(NN7&gt;=NO$31,NN7&lt;&gt;""),AND(OL7&gt;=OW$31,OL7&lt;&gt;""),AND(OO7&gt;=OW$31,OO7&lt;&gt;""),AND(OS7&gt;=OW$31,OS7&lt;&gt;""),AND(OV7&gt;=OW$31,OV7&lt;&gt;""),AND(PT7&gt;=QE$31,PT7&lt;&gt;""),AND(PW7&gt;=QE$31,PW7&lt;&gt;""),AND(QA7&gt;=QE$31,QA7&lt;&gt;""),AND(QD7&gt;=QE$31,QD7&lt;&gt;""),AND(RB7&gt;=RM$31,RB7&lt;&gt;""),AND(RE7&gt;=RM$31,RE7&lt;&gt;""),AND(RI7&gt;=RM$31,RI7&lt;&gt;""),AND(RL7&gt;=RM$31,RL7&lt;&gt;""),AND(SJ7&gt;=SU$31,SJ7&lt;&gt;""),AND(SM7&gt;=SU$31,SM7&lt;&gt;""),AND(SQ7&gt;=SU$31,SQ7&lt;&gt;""),AND(ST7&gt;=SU$31,ST7&lt;&gt;"")),"P","")</f>
        <v>P</v>
      </c>
      <c r="H7" s="37" t="str">
        <f>IF(AND(G7="P",F7=""),"No DD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Merit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Excellence",IF(I7="P","Worlds Team",IF(F7="P","National Team","")))))</f>
        <v>Excellence</v>
      </c>
      <c r="I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&gt;0,MAX(IF(AO7&gt;=$AY$27,AP7,0),IF(AR7&gt;=$AY$27,AS7,0),IF(AV7&gt;=$AY$27,AW7,0),IF(BP7&gt;=$BZ$27,BQ7,0),IF(BS7&gt;=$BZ$27,BT7,0),IF(BW7&gt;=$BZ$27,BX7,0),IF(CQ7&gt;=$DA$27,CR7,0),IF(CT7&gt;=$DA$27,CU7,0),IF(CX7&gt;=$DA$27,CY7,0),IF(DX7&gt;=$EK$27,DY7,0),IF(EA7&gt;=$EK$27,EB7,0),IF(EE7&gt;=$EK$27,EF7,0),IF(EH7&gt;=$EK$27,EI7,0),IF(FF7&gt;=$FS$27,FG7,0),IF(FI7&gt;=$FS$27,FJ7,0),IF(FM7&gt;=$FS$27,FN7,0),IF(FP7&gt;=$FS$27,FQ7,0),IF(GN7&gt;=$HA$27,GO7,0),IF(GQ7&gt;=$HA$27,GR7,0),IF(GU7&gt;=$HA$27,GV7,0),IF(GX7&gt;=$HA$27,GY7,0),IF(HV7&gt;=$II$27,HW7,0),IF(HY7&gt;=$II$27,HZ7,0),IF(IC7&gt;=$II$27,ID7,0),IF(IF7&gt;=$II$27,IG7,0),IF(JD7&gt;=$JQ$27,JE7,0),IF(JG7&gt;=$JQ$27,JH7,0),IF(JK7&gt;=$JQ$27,JL7,0),IF(JN7&gt;=$JQ$27,JO7,0),IF(KL7&gt;=$KY$27,KM7,0),IF(KO7&gt;=$KY$27,KP7,0),IF(KS7&gt;=$KY$27,KT7,0),IF(KV7&gt;=$KY$27,KW7,0),IF(LT7&gt;=$MG$27,LU7,0),IF(LW7&gt;=$MG$27,LX7,0),IF(MA7&gt;=$MG$27,MB7,0),IF(MD7&gt;=$MG$27,ME7,0),IF(NB7&gt;=$NO$27,NC7,0),IF(NE7&gt;=$NO$27,NF7,0),IF(NI7&gt;=$NO$27,NJ7,0),IF(NL7&gt;=$NO$27,NM7,0),IF(OJ7&gt;=$OW$27,OK7,0),IF(OM7&gt;=$OW$27,ON7,0),IF(OQ7&gt;=$OW$27,OR7,0),IF(OT7&gt;=$OW$27,OU7,0),IF(PR7&gt;=$QE$27,PS7,0),IF(PU7&gt;=$QE$27,PV7,0),IF(PY7&gt;=$QE$27,PZ7,0),IF(QB7&gt;=$QE$27,QC7,0),IF(QZ7&gt;=$RM$27,RA7,0),IF(RC7&gt;=$RM$27,RD7,0),IF(RG7&gt;=$RM$27,RH7,0),IF(RJ7&gt;=$RM$27,RK7,0),IF(SH7&gt;=$SU$27,SI7,0),IF(SK7&gt;=$SU$27,SL7,0),IF(SO7&gt;=$SU$27,SP7,0),IF(SR7&gt;=$SU$27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9</v>
      </c>
      <c r="EM7" s="18">
        <v>5.7</v>
      </c>
      <c r="EN7" s="18">
        <v>10</v>
      </c>
      <c r="EO7" s="18">
        <v>9.76</v>
      </c>
      <c r="EP7" s="18">
        <v>0</v>
      </c>
      <c r="EQ7" s="18">
        <v>14</v>
      </c>
      <c r="ER7" s="18">
        <v>9.5</v>
      </c>
      <c r="ES7" s="18">
        <v>16.2</v>
      </c>
      <c r="ET7" s="18">
        <v>15.34</v>
      </c>
      <c r="EU7" s="18">
        <v>0.2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</v>
      </c>
      <c r="FG7" s="11">
        <f>IF(EO7&gt;0,EO7,"")</f>
        <v>9.76</v>
      </c>
      <c r="FH7" s="11">
        <f>IF(SUM(EL7:EO7)-EP7&gt;0,SUM(EL7:EO7)-EP7,"")</f>
        <v>34.46</v>
      </c>
      <c r="FI7" s="11">
        <f>IF(ES7&gt;0,ES7,"")</f>
        <v>16.2</v>
      </c>
      <c r="FJ7" s="11">
        <f>IF(ET7&gt;0,ET7,"")</f>
        <v>15.34</v>
      </c>
      <c r="FK7" s="11">
        <f>IF(SUM(EQ7:ET7)-EU7&gt;0,SUM(EQ7:ET7)-EU7,"")</f>
        <v>54.84</v>
      </c>
      <c r="FL7" s="11">
        <f>IF(MAX(FH7,FK7)&gt;0,MAX(FH7,FK7),"")</f>
        <v>54.84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54.84</v>
      </c>
      <c r="FT7" s="17">
        <v>2.8</v>
      </c>
      <c r="FU7" s="17">
        <v>1.8</v>
      </c>
      <c r="FV7" s="17">
        <v>3.8</v>
      </c>
      <c r="FW7" s="17">
        <v>3.46</v>
      </c>
      <c r="FX7" s="17">
        <v>0</v>
      </c>
      <c r="FY7" s="17">
        <v>13.9</v>
      </c>
      <c r="FZ7" s="17">
        <v>9.1999999999999993</v>
      </c>
      <c r="GA7" s="17">
        <v>15.8</v>
      </c>
      <c r="GB7" s="17">
        <v>15.57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3.8</v>
      </c>
      <c r="GO7" s="41">
        <f>IF(FW7&gt;0,FW7,"")</f>
        <v>3.46</v>
      </c>
      <c r="GP7" s="41">
        <f>IF(SUM(FT7:FW7)-FX7&gt;0,SUM(FT7:FW7)-FX7,"")</f>
        <v>11.86</v>
      </c>
      <c r="GQ7" s="41">
        <f>IF(GA7&gt;0,GA7,"")</f>
        <v>15.8</v>
      </c>
      <c r="GR7" s="41">
        <f>IF(GB7&gt;0,GB7,"")</f>
        <v>15.57</v>
      </c>
      <c r="GS7" s="41">
        <f>IF(SUM(FY7:GB7)-GC7&gt;0,SUM(FY7:GB7)-GC7,"")</f>
        <v>54.470000000000006</v>
      </c>
      <c r="GT7" s="41">
        <f>IF(MAX(GP7,GS7)&gt;0,MAX(GP7,GS7),"")</f>
        <v>54.470000000000006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54.470000000000006</v>
      </c>
      <c r="HB7" s="18">
        <v>14.4</v>
      </c>
      <c r="HC7" s="18">
        <v>9.4</v>
      </c>
      <c r="HD7" s="18">
        <v>16.2</v>
      </c>
      <c r="HE7" s="18">
        <v>16.07</v>
      </c>
      <c r="HF7" s="18">
        <v>0</v>
      </c>
      <c r="HG7" s="18">
        <v>13.6</v>
      </c>
      <c r="HH7" s="18">
        <v>9.1</v>
      </c>
      <c r="HI7" s="18">
        <v>15.8</v>
      </c>
      <c r="HJ7" s="18">
        <v>15.28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16.2</v>
      </c>
      <c r="HW7" s="11">
        <f>IF(HE7&gt;0,HE7,"")</f>
        <v>16.07</v>
      </c>
      <c r="HX7" s="11">
        <f>IF(SUM(HB7:HE7)-HF7&gt;0,SUM(HB7:HE7)-HF7,"")</f>
        <v>56.07</v>
      </c>
      <c r="HY7" s="11">
        <f>IF(HI7&gt;0,HI7,"")</f>
        <v>15.8</v>
      </c>
      <c r="HZ7" s="11">
        <f>IF(HJ7&gt;0,HJ7,"")</f>
        <v>15.28</v>
      </c>
      <c r="IA7" s="11">
        <f>IF(SUM(HG7:HJ7)-HK7&gt;0,SUM(HG7:HJ7)-HK7,"")</f>
        <v>53.78</v>
      </c>
      <c r="IB7" s="11">
        <f>IF(MAX(HX7,IA7)&gt;0,MAX(HX7,IA7),"")</f>
        <v>56.07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56.07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>
        <v>1.6</v>
      </c>
      <c r="MI7" s="18">
        <v>1</v>
      </c>
      <c r="MJ7" s="18">
        <v>2</v>
      </c>
      <c r="MK7" s="18">
        <v>1.74</v>
      </c>
      <c r="ML7" s="18">
        <v>0</v>
      </c>
      <c r="MM7" s="18">
        <v>6.8</v>
      </c>
      <c r="MN7" s="18">
        <v>4.5</v>
      </c>
      <c r="MO7" s="18">
        <v>8.6</v>
      </c>
      <c r="MP7" s="18">
        <v>8.23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2</v>
      </c>
      <c r="NC7" s="11">
        <f>IF(MK7&gt;0,MK7,"")</f>
        <v>1.74</v>
      </c>
      <c r="ND7" s="11">
        <f>IF(SUM(MH7:MK7)-ML7&gt;0,SUM(MH7:MK7)-ML7,"")</f>
        <v>6.34</v>
      </c>
      <c r="NE7" s="11">
        <f>IF(MO7&gt;0,MO7,"")</f>
        <v>8.6</v>
      </c>
      <c r="NF7" s="11">
        <f>IF(MP7&gt;0,MP7,"")</f>
        <v>8.23</v>
      </c>
      <c r="NG7" s="11">
        <f>IF(SUM(MM7:MP7)-MQ7&gt;0,SUM(MM7:MP7)-MQ7,"")</f>
        <v>28.13</v>
      </c>
      <c r="NH7" s="11">
        <f>IF(MAX(ND7,NG7)&gt;0,MAX(ND7,NG7),"")</f>
        <v>28.13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28.13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DD"),SUMPRODUCT((H$4:H$25&lt;&gt;"")*(H$4:H$25&lt;&gt;"No DD")*(E$4:E$25&gt;E8))+1,IF(H8="No DD",SUMPRODUCT((H$4:H$25="No DD")*(E$4:E$25&gt;E8))+1+SUMPRODUCT((H$4:H$25&lt;&gt;"")*(H$4:H$25&lt;&gt;"No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G8" s="3" t="str">
        <f>IF(OR(AND(AQ8&gt;=AY$31,AQ8&lt;&gt;"",AN8=""),AND(AT8&gt;=AY$31,AT8&lt;&gt;"",AN8=""),AND(AX8&gt;=AY$31,AX8&lt;&gt;"",AN8=""),AND(BR8&gt;=BZ$31,BR8&lt;&gt;"",BO8=""),AND(BU8&gt;=BZ$31,BU8&lt;&gt;"",BO8=""),AND(BY8&gt;=BZ$31,BY8&lt;&gt;"",BO8=""),AND(CS8&gt;=DA$31,CS8&lt;&gt;"",CP8=""),AND(CV8&gt;=DA$31,CV8&lt;&gt;"",CP8=""),AND(CZ8&gt;=DA$31,CZ8&lt;&gt;"",CP8=""),AND(DZ8&gt;=EK$31,DZ8&lt;&gt;""),AND(EC8&gt;=EK$31,EC8&lt;&gt;""),AND(EG8&gt;=EK$31,EG8&lt;&gt;""),AND(EJ8&gt;=EK$31,EJ8&lt;&gt;""),AND(FH8&gt;=FS$31,FH8&lt;&gt;""),AND(FK8&gt;=FS$31,FK8&lt;&gt;""),AND(FO8&gt;=FS$31,FO8&lt;&gt;""),AND(FR8&gt;=FS$31,FR8&lt;&gt;""),AND(GP8&gt;=HA$31,GP8&lt;&gt;""),AND(GS8&gt;=HA$31,GS8&lt;&gt;""),AND(GW8&gt;=HA$31,GW8&lt;&gt;""),AND(GZ8&gt;=HA$31,GZ8&lt;&gt;""),AND(HX8&gt;=II$31,HX8&lt;&gt;""),AND(IA8&gt;=II$31,IA8&lt;&gt;""),AND(IE8&gt;=II$31,IE8&lt;&gt;""),AND(IH8&gt;=II$31,IH8&lt;&gt;""),AND(JF8&gt;=JQ$31,JF8&lt;&gt;""),AND(JI8&gt;=JQ$31,JI8&lt;&gt;""),AND(JM8&gt;=JQ$31,JM8&lt;&gt;""),AND(JP8&gt;=JQ$31,JP8&lt;&gt;""),AND(KN8&gt;=KY$31,KN8&lt;&gt;""),AND(KQ8&gt;=KY$31,KQ8&lt;&gt;""),AND(KU8&gt;=KY$31,KU8&lt;&gt;""),AND(KX8&gt;=KY$31,KX8&lt;&gt;""),AND(LV8&gt;=MG$31,LV8&lt;&gt;""),AND(LY8&gt;=MG$31,LY8&lt;&gt;""),AND(MC8&gt;=MG$31,MC8&lt;&gt;""),AND(MF8&gt;=MG$31,MF8&lt;&gt;""),AND(ND8&gt;=NO$31,ND8&lt;&gt;""),AND(NG8&gt;=NO$31,NG8&lt;&gt;""),AND(NK8&gt;=NO$31,NK8&lt;&gt;""),AND(NN8&gt;=NO$31,NN8&lt;&gt;""),AND(OL8&gt;=OW$31,OL8&lt;&gt;""),AND(OO8&gt;=OW$31,OO8&lt;&gt;""),AND(OS8&gt;=OW$31,OS8&lt;&gt;""),AND(OV8&gt;=OW$31,OV8&lt;&gt;""),AND(PT8&gt;=QE$31,PT8&lt;&gt;""),AND(PW8&gt;=QE$31,PW8&lt;&gt;""),AND(QA8&gt;=QE$31,QA8&lt;&gt;""),AND(QD8&gt;=QE$31,QD8&lt;&gt;""),AND(RB8&gt;=RM$31,RB8&lt;&gt;""),AND(RE8&gt;=RM$31,RE8&lt;&gt;""),AND(RI8&gt;=RM$31,RI8&lt;&gt;""),AND(RL8&gt;=RM$31,RL8&lt;&gt;""),AND(SJ8&gt;=SU$31,SJ8&lt;&gt;""),AND(SM8&gt;=SU$31,SM8&lt;&gt;""),AND(SQ8&gt;=SU$31,SQ8&lt;&gt;""),AND(ST8&gt;=SU$31,ST8&lt;&gt;"")),"P","")</f>
        <v>P</v>
      </c>
      <c r="H8" s="37" t="str">
        <f>IF(AND(G8="P",F8=""),"No DD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Merit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Excellence",IF(I8="P","Worlds Team",IF(F8="P","National Team","")))))</f>
        <v>Worlds Team</v>
      </c>
      <c r="I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&gt;0,MAX(IF(AO8&gt;=$AY$27,AP8,0),IF(AR8&gt;=$AY$27,AS8,0),IF(AV8&gt;=$AY$27,AW8,0),IF(BP8&gt;=$BZ$27,BQ8,0),IF(BS8&gt;=$BZ$27,BT8,0),IF(BW8&gt;=$BZ$27,BX8,0),IF(CQ8&gt;=$DA$27,CR8,0),IF(CT8&gt;=$DA$27,CU8,0),IF(CX8&gt;=$DA$27,CY8,0),IF(DX8&gt;=$EK$27,DY8,0),IF(EA8&gt;=$EK$27,EB8,0),IF(EE8&gt;=$EK$27,EF8,0),IF(EH8&gt;=$EK$27,EI8,0),IF(FF8&gt;=$FS$27,FG8,0),IF(FI8&gt;=$FS$27,FJ8,0),IF(FM8&gt;=$FS$27,FN8,0),IF(FP8&gt;=$FS$27,FQ8,0),IF(GN8&gt;=$HA$27,GO8,0),IF(GQ8&gt;=$HA$27,GR8,0),IF(GU8&gt;=$HA$27,GV8,0),IF(GX8&gt;=$HA$27,GY8,0),IF(HV8&gt;=$II$27,HW8,0),IF(HY8&gt;=$II$27,HZ8,0),IF(IC8&gt;=$II$27,ID8,0),IF(IF8&gt;=$II$27,IG8,0),IF(JD8&gt;=$JQ$27,JE8,0),IF(JG8&gt;=$JQ$27,JH8,0),IF(JK8&gt;=$JQ$27,JL8,0),IF(JN8&gt;=$JQ$27,JO8,0),IF(KL8&gt;=$KY$27,KM8,0),IF(KO8&gt;=$KY$27,KP8,0),IF(KS8&gt;=$KY$27,KT8,0),IF(KV8&gt;=$KY$27,KW8,0),IF(LT8&gt;=$MG$27,LU8,0),IF(LW8&gt;=$MG$27,LX8,0),IF(MA8&gt;=$MG$27,MB8,0),IF(MD8&gt;=$MG$27,ME8,0),IF(NB8&gt;=$NO$27,NC8,0),IF(NE8&gt;=$NO$27,NF8,0),IF(NI8&gt;=$NO$27,NJ8,0),IF(NL8&gt;=$NO$27,NM8,0),IF(OJ8&gt;=$OW$27,OK8,0),IF(OM8&gt;=$OW$27,ON8,0),IF(OQ8&gt;=$OW$27,OR8,0),IF(OT8&gt;=$OW$27,OU8,0),IF(PR8&gt;=$QE$27,PS8,0),IF(PU8&gt;=$QE$27,PV8,0),IF(PY8&gt;=$QE$27,PZ8,0),IF(QB8&gt;=$QE$27,QC8,0),IF(QZ8&gt;=$RM$27,RA8,0),IF(RC8&gt;=$RM$27,RD8,0),IF(RG8&gt;=$RM$27,RH8,0),IF(RJ8&gt;=$RM$27,RK8,0),IF(SH8&gt;=$SU$27,SI8,0),IF(SK8&gt;=$SU$27,SL8,0),IF(SO8&gt;=$SU$27,SP8,0),IF(SR8&gt;=$SU$27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>
        <v>14.5</v>
      </c>
      <c r="JS8" s="18">
        <v>9</v>
      </c>
      <c r="JT8" s="18">
        <v>16.2</v>
      </c>
      <c r="JU8" s="18">
        <v>16.100000000000001</v>
      </c>
      <c r="JV8" s="18">
        <v>0</v>
      </c>
      <c r="JW8" s="18">
        <v>14.2</v>
      </c>
      <c r="JX8" s="18">
        <v>9.1999999999999993</v>
      </c>
      <c r="JY8" s="18">
        <v>16.399999999999999</v>
      </c>
      <c r="JZ8" s="18">
        <v>16.989999999999998</v>
      </c>
      <c r="KA8" s="18">
        <v>0</v>
      </c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>
        <f>IF(JT8&gt;0,JT8,"")</f>
        <v>16.2</v>
      </c>
      <c r="KM8" s="11">
        <f>IF(JU8&gt;0,JU8,"")</f>
        <v>16.100000000000001</v>
      </c>
      <c r="KN8" s="11">
        <f>IF(SUM(JR8:JU8)-JV8&gt;0,SUM(JR8:JU8)-JV8,"")</f>
        <v>55.800000000000004</v>
      </c>
      <c r="KO8" s="11">
        <f>IF(JY8&gt;0,JY8,"")</f>
        <v>16.399999999999999</v>
      </c>
      <c r="KP8" s="11">
        <f>IF(JZ8&gt;0,JZ8,"")</f>
        <v>16.989999999999998</v>
      </c>
      <c r="KQ8" s="11">
        <f>IF(SUM(JW8:JZ8)-KA8&gt;0,SUM(JW8:JZ8)-KA8,"")</f>
        <v>56.789999999999992</v>
      </c>
      <c r="KR8" s="11">
        <f>IF(MAX(KN8,KQ8)&gt;0,MAX(KN8,KQ8),"")</f>
        <v>56.789999999999992</v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>
        <f>IF(SUM(KR8,KU8,KX8)&gt;0,SUM(KR8,KU8,KX8),"")</f>
        <v>56.789999999999992</v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>
        <v>13</v>
      </c>
      <c r="MI8" s="18">
        <v>9.1999999999999993</v>
      </c>
      <c r="MJ8" s="18">
        <v>15.8</v>
      </c>
      <c r="MK8" s="18">
        <v>16.510000000000002</v>
      </c>
      <c r="ML8" s="18">
        <v>0</v>
      </c>
      <c r="MM8" s="18">
        <v>13.5</v>
      </c>
      <c r="MN8" s="18">
        <v>8.9</v>
      </c>
      <c r="MO8" s="18">
        <v>15.3</v>
      </c>
      <c r="MP8" s="18">
        <v>16.62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>IF(MJ8&gt;0,MJ8,"")</f>
        <v>15.8</v>
      </c>
      <c r="NC8" s="11">
        <f>IF(MK8&gt;0,MK8,"")</f>
        <v>16.510000000000002</v>
      </c>
      <c r="ND8" s="11">
        <f>IF(SUM(MH8:MK8)-ML8&gt;0,SUM(MH8:MK8)-ML8,"")</f>
        <v>54.510000000000005</v>
      </c>
      <c r="NE8" s="11">
        <f>IF(MO8&gt;0,MO8,"")</f>
        <v>15.3</v>
      </c>
      <c r="NF8" s="11">
        <f>IF(MP8&gt;0,MP8,"")</f>
        <v>16.62</v>
      </c>
      <c r="NG8" s="11">
        <f>IF(SUM(MM8:MP8)-MQ8&gt;0,SUM(MM8:MP8)-MQ8,"")</f>
        <v>54.320000000000007</v>
      </c>
      <c r="NH8" s="11">
        <f>IF(MAX(ND8,NG8)&gt;0,MAX(ND8,NG8),"")</f>
        <v>54.510000000000005</v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>
        <f>IF(SUM(NH8,NK8,NN8)&gt;0,SUM(NH8,NK8,NN8),"")</f>
        <v>54.510000000000005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>
        <v>14.4</v>
      </c>
      <c r="RO8" s="18">
        <v>8.8000000000000007</v>
      </c>
      <c r="RP8" s="18">
        <v>16.2</v>
      </c>
      <c r="RQ8" s="18">
        <v>16.54</v>
      </c>
      <c r="RR8" s="18">
        <v>0</v>
      </c>
      <c r="RS8" s="18">
        <v>2.8</v>
      </c>
      <c r="RT8" s="18">
        <v>1.8</v>
      </c>
      <c r="RU8" s="18">
        <v>3.8</v>
      </c>
      <c r="RV8" s="18">
        <v>3.65</v>
      </c>
      <c r="RW8" s="18">
        <v>0</v>
      </c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>
        <f>IF(RP8&gt;0,RP8,"")</f>
        <v>16.2</v>
      </c>
      <c r="SI8" s="11">
        <f>IF(RQ8&gt;0,RQ8,"")</f>
        <v>16.54</v>
      </c>
      <c r="SJ8" s="11">
        <f>IF(SUM(RN8:RQ8)-RR8&gt;0,SUM(RN8:RQ8)-RR8,"")</f>
        <v>55.940000000000005</v>
      </c>
      <c r="SK8" s="11">
        <f>IF(RU8&gt;0,RU8,"")</f>
        <v>3.8</v>
      </c>
      <c r="SL8" s="11">
        <f>IF(RV8&gt;0,RV8,"")</f>
        <v>3.65</v>
      </c>
      <c r="SM8" s="11">
        <f>IF(SUM(RS8:RV8)-RW8&gt;0,SUM(RS8:RV8)-RW8,"")</f>
        <v>12.049999999999999</v>
      </c>
      <c r="SN8" s="11">
        <f>IF(MAX(SJ8,SM8)&gt;0,MAX(SJ8,SM8),"")</f>
        <v>55.940000000000005</v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>
        <f>IF(SUM(SN8,SQ8,ST8)&gt;0,SUM(SN8,SQ8,ST8),"")</f>
        <v>55.940000000000005</v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DD"),SUMPRODUCT((H$4:H$25&lt;&gt;"")*(H$4:H$25&lt;&gt;"No DD")*(E$4:E$25&gt;E9))+1,IF(H9="No DD",SUMPRODUCT((H$4:H$25="No DD")*(E$4:E$25&gt;E9))+1+SUMPRODUCT((H$4:H$25&lt;&gt;"")*(H$4:H$25&lt;&gt;"No DD")),""))</f>
        <v>6</v>
      </c>
      <c r="B9" s="5" t="s">
        <v>194</v>
      </c>
      <c r="C9" s="4" t="s">
        <v>8</v>
      </c>
      <c r="D9" s="4">
        <v>2006</v>
      </c>
      <c r="E9" s="9">
        <f>SUM(J9:V9)+SUM(J9:T9)*0.0000001+SUM(J9)*0.0000000000001</f>
        <v>246.46002308000544</v>
      </c>
      <c r="F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G9" s="3" t="str">
        <f>IF(OR(AND(AQ9&gt;=AY$31,AQ9&lt;&gt;"",AN9=""),AND(AT9&gt;=AY$31,AT9&lt;&gt;"",AN9=""),AND(AX9&gt;=AY$31,AX9&lt;&gt;"",AN9=""),AND(BR9&gt;=BZ$31,BR9&lt;&gt;"",BO9=""),AND(BU9&gt;=BZ$31,BU9&lt;&gt;"",BO9=""),AND(BY9&gt;=BZ$31,BY9&lt;&gt;"",BO9=""),AND(CS9&gt;=DA$31,CS9&lt;&gt;"",CP9=""),AND(CV9&gt;=DA$31,CV9&lt;&gt;"",CP9=""),AND(CZ9&gt;=DA$31,CZ9&lt;&gt;"",CP9=""),AND(DZ9&gt;=EK$31,DZ9&lt;&gt;""),AND(EC9&gt;=EK$31,EC9&lt;&gt;""),AND(EG9&gt;=EK$31,EG9&lt;&gt;""),AND(EJ9&gt;=EK$31,EJ9&lt;&gt;""),AND(FH9&gt;=FS$31,FH9&lt;&gt;""),AND(FK9&gt;=FS$31,FK9&lt;&gt;""),AND(FO9&gt;=FS$31,FO9&lt;&gt;""),AND(FR9&gt;=FS$31,FR9&lt;&gt;""),AND(GP9&gt;=HA$31,GP9&lt;&gt;""),AND(GS9&gt;=HA$31,GS9&lt;&gt;""),AND(GW9&gt;=HA$31,GW9&lt;&gt;""),AND(GZ9&gt;=HA$31,GZ9&lt;&gt;""),AND(HX9&gt;=II$31,HX9&lt;&gt;""),AND(IA9&gt;=II$31,IA9&lt;&gt;""),AND(IE9&gt;=II$31,IE9&lt;&gt;""),AND(IH9&gt;=II$31,IH9&lt;&gt;""),AND(JF9&gt;=JQ$31,JF9&lt;&gt;""),AND(JI9&gt;=JQ$31,JI9&lt;&gt;""),AND(JM9&gt;=JQ$31,JM9&lt;&gt;""),AND(JP9&gt;=JQ$31,JP9&lt;&gt;""),AND(KN9&gt;=KY$31,KN9&lt;&gt;""),AND(KQ9&gt;=KY$31,KQ9&lt;&gt;""),AND(KU9&gt;=KY$31,KU9&lt;&gt;""),AND(KX9&gt;=KY$31,KX9&lt;&gt;""),AND(LV9&gt;=MG$31,LV9&lt;&gt;""),AND(LY9&gt;=MG$31,LY9&lt;&gt;""),AND(MC9&gt;=MG$31,MC9&lt;&gt;""),AND(MF9&gt;=MG$31,MF9&lt;&gt;""),AND(ND9&gt;=NO$31,ND9&lt;&gt;""),AND(NG9&gt;=NO$31,NG9&lt;&gt;""),AND(NK9&gt;=NO$31,NK9&lt;&gt;""),AND(NN9&gt;=NO$31,NN9&lt;&gt;""),AND(OL9&gt;=OW$31,OL9&lt;&gt;""),AND(OO9&gt;=OW$31,OO9&lt;&gt;""),AND(OS9&gt;=OW$31,OS9&lt;&gt;""),AND(OV9&gt;=OW$31,OV9&lt;&gt;""),AND(PT9&gt;=QE$31,PT9&lt;&gt;""),AND(PW9&gt;=QE$31,PW9&lt;&gt;""),AND(QA9&gt;=QE$31,QA9&lt;&gt;""),AND(QD9&gt;=QE$31,QD9&lt;&gt;""),AND(RB9&gt;=RM$31,RB9&lt;&gt;""),AND(RE9&gt;=RM$31,RE9&lt;&gt;""),AND(RI9&gt;=RM$31,RI9&lt;&gt;""),AND(RL9&gt;=RM$31,RL9&lt;&gt;""),AND(SJ9&gt;=SU$31,SJ9&lt;&gt;""),AND(SM9&gt;=SU$31,SM9&lt;&gt;""),AND(SQ9&gt;=SU$31,SQ9&lt;&gt;""),AND(ST9&gt;=SU$31,ST9&lt;&gt;"")),"P","")</f>
        <v>P</v>
      </c>
      <c r="H9" s="37" t="str">
        <f>IF(AND(G9="P",F9=""),"No DD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Merit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Excellence",IF(I9="P","Worlds Team",IF(F9="P","National Team","")))))</f>
        <v>No DD</v>
      </c>
      <c r="I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P","")</f>
        <v/>
      </c>
      <c r="J9" s="8">
        <f>IF(COUNT(AQ9,AT9,BR9,BU9,CS9,CV9)&gt;0,LARGE((AQ9,AT9,BR9,BU9,CS9,CV9),1),0)</f>
        <v>54.68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54.089999999999996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37.56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53.35</v>
      </c>
      <c r="Q9" s="8" t="str">
        <f>IF(P9="","",IF(P9=CZ9,$CA$1,IF(P9=BY9,$AZ$1,IF(P9=AX9,$Y$1,""))))</f>
        <v>2023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WAGC (Nov 18)</v>
      </c>
      <c r="T9" s="8">
        <f>IF(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&gt;0,MAX(IF(AO9&gt;=$AY$27,AP9,0),IF(AR9&gt;=$AY$27,AS9,0),IF(AV9&gt;=$AY$27,AW9,0),IF(BP9&gt;=$BZ$27,BQ9,0),IF(BS9&gt;=$BZ$27,BT9,0),IF(BW9&gt;=$BZ$27,BX9,0),IF(CQ9&gt;=$DA$27,CR9,0),IF(CT9&gt;=$DA$27,CU9,0),IF(CX9&gt;=$DA$27,CY9,0),IF(DX9&gt;=$EK$27,DY9,0),IF(EA9&gt;=$EK$27,EB9,0),IF(EE9&gt;=$EK$27,EF9,0),IF(EH9&gt;=$EK$27,EI9,0),IF(FF9&gt;=$FS$27,FG9,0),IF(FI9&gt;=$FS$27,FJ9,0),IF(FM9&gt;=$FS$27,FN9,0),IF(FP9&gt;=$FS$27,FQ9,0),IF(GN9&gt;=$HA$27,GO9,0),IF(GQ9&gt;=$HA$27,GR9,0),IF(GU9&gt;=$HA$27,GV9,0),IF(GX9&gt;=$HA$27,GY9,0),IF(HV9&gt;=$II$27,HW9,0),IF(HY9&gt;=$II$27,HZ9,0),IF(IC9&gt;=$II$27,ID9,0),IF(IF9&gt;=$II$27,IG9,0),IF(JD9&gt;=$JQ$27,JE9,0),IF(JG9&gt;=$JQ$27,JH9,0),IF(JK9&gt;=$JQ$27,JL9,0),IF(JN9&gt;=$JQ$27,JO9,0),IF(KL9&gt;=$KY$27,KM9,0),IF(KO9&gt;=$KY$27,KP9,0),IF(KS9&gt;=$KY$27,KT9,0),IF(KV9&gt;=$KY$27,KW9,0),IF(LT9&gt;=$MG$27,LU9,0),IF(LW9&gt;=$MG$27,LX9,0),IF(MA9&gt;=$MG$27,MB9,0),IF(MD9&gt;=$MG$27,ME9,0),IF(NB9&gt;=$NO$27,NC9,0),IF(NE9&gt;=$NO$27,NF9,0),IF(NI9&gt;=$NO$27,NJ9,0),IF(NL9&gt;=$NO$27,NM9,0),IF(OJ9&gt;=$OW$27,OK9,0),IF(OM9&gt;=$OW$27,ON9,0),IF(OQ9&gt;=$OW$27,OR9,0),IF(OT9&gt;=$OW$27,OU9,0),IF(PR9&gt;=$QE$27,PS9,0),IF(PU9&gt;=$QE$27,PV9,0),IF(PY9&gt;=$QE$27,PZ9,0),IF(QB9&gt;=$QE$27,QC9,0),IF(QZ9&gt;=$RM$27,RA9,0),IF(RC9&gt;=$RM$27,RD9,0),IF(RG9&gt;=$RM$27,RH9,0),IF(RJ9&gt;=$RM$27,RK9,0),IF(SH9&gt;=$SU$27,SI9,0),IF(SK9&gt;=$SU$27,SL9,0),IF(SO9&gt;=$SU$27,SP9,0),IF(SR9&gt;=$SU$27,SS9,0)),0)</f>
        <v>15.72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WAGC (Nov 18)</v>
      </c>
      <c r="V9" s="8">
        <f>IF(MAX(DB9,DC9)&gt;0,MAX(DB9,DC9),"")</f>
        <v>15.659999999999997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>IF(AA9&gt;0,AA9,"")</f>
        <v>6.1</v>
      </c>
      <c r="AP9" s="39">
        <f>IF(AB9&gt;0,AB9,"")</f>
        <v>6.49</v>
      </c>
      <c r="AQ9" s="41">
        <f>IF(SUM(Y9:AB9)-AC9&gt;0,SUM(Y9:AB9)-AC9,"")</f>
        <v>21.09</v>
      </c>
      <c r="AR9" s="41">
        <f>IF(AF9&gt;0,AF9,"")</f>
        <v>14.4</v>
      </c>
      <c r="AS9" s="41">
        <f>IF(AG9&gt;0,AG9,"")</f>
        <v>15.58</v>
      </c>
      <c r="AT9" s="41">
        <f>IF(SUM(AD9:AG9)-AH9&gt;0,SUM(AD9:AG9)-AH9,"")</f>
        <v>54.68</v>
      </c>
      <c r="AU9" s="41">
        <f>IF(AQ9="","",MAX(AQ9,AT9))</f>
        <v>54.68</v>
      </c>
      <c r="AV9" s="41">
        <f>IF(AK9&gt;0,AK9,"")</f>
        <v>3.2</v>
      </c>
      <c r="AW9" s="41">
        <f>IF(AL9&gt;0,AL9,"")</f>
        <v>3.37</v>
      </c>
      <c r="AX9" s="41">
        <f>IF(SUM(AI9:AL9)-AM9&gt;0,SUM(AI9:AL9)-AM9,"")</f>
        <v>11.07</v>
      </c>
      <c r="AY9" s="41">
        <f>IF(SUM(AU9,AX9)&gt;0,SUM(AU9,AX9),"")</f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>IF(BB9&gt;0,BB9,"")</f>
        <v>13.5</v>
      </c>
      <c r="BQ9" s="40">
        <f>IF(BC9&gt;0,BC9,"")</f>
        <v>15.19</v>
      </c>
      <c r="BR9" s="11">
        <f>IF(SUM(AZ9:BC9)-BD9&gt;0,SUM(AZ9:BC9)-BD9,"")</f>
        <v>54.089999999999996</v>
      </c>
      <c r="BS9" s="11">
        <f>IF(BG9&gt;0,BG9,"")</f>
        <v>9.6</v>
      </c>
      <c r="BT9" s="11">
        <f>IF(BH9&gt;0,BH9,"")</f>
        <v>10.76</v>
      </c>
      <c r="BU9" s="11">
        <f>IF(SUM(BE9:BH9)-BI9&gt;0,SUM(BE9:BH9)-BI9,"")</f>
        <v>37.56</v>
      </c>
      <c r="BV9" s="11">
        <f>IF(BR9="","",MAX(BR9,BU9))</f>
        <v>54.089999999999996</v>
      </c>
      <c r="BW9" s="11">
        <f>IF(BL9&gt;0,BL9,"")</f>
        <v>13.5</v>
      </c>
      <c r="BX9" s="11">
        <f>IF(BM9&gt;0,BM9,"")</f>
        <v>14.75</v>
      </c>
      <c r="BY9" s="11">
        <f>IF(SUM(BJ9:BM9)-BN9&gt;0,SUM(BJ9:BM9)-BN9,"")</f>
        <v>53.35</v>
      </c>
      <c r="BZ9" s="11">
        <f>IF(SUM(BV9,BY9)&gt;0,SUM(BV9,BY9),"")</f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4.9000000000000004</v>
      </c>
      <c r="CR9" s="39">
        <f>IF(CD9&gt;0,CD9,"")</f>
        <v>5.0999999999999996</v>
      </c>
      <c r="CS9" s="41">
        <f>IF(SUM(CA9:CD9)-CE9&gt;0,SUM(CA9:CD9)-CE9,"")</f>
        <v>17.100000000000001</v>
      </c>
      <c r="CT9" s="41">
        <f>IF(CH9&gt;0,CH9,"")</f>
        <v>6.5</v>
      </c>
      <c r="CU9" s="41">
        <f>IF(CI9&gt;0,CI9,"")</f>
        <v>6.78</v>
      </c>
      <c r="CV9" s="41">
        <f>IF(SUM(CF9:CI9)-CJ9&gt;0,SUM(CF9:CI9)-CJ9,"")</f>
        <v>22.98</v>
      </c>
      <c r="CW9" s="41">
        <f>IF(CS9="","",MAX(CS9,CV9))</f>
        <v>22.98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22.98</v>
      </c>
      <c r="DB9" s="52">
        <f>IF(MAX(ED9,FL9,GT9,IB9,JJ9,KR9,LZ9,NH9,OP9,PX9,RF9,SN9)-IF(N9="",0,N9)&gt;0.001,MAX(ED9,FL9,GT9,IB9,JJ9,KR9,LZ9,NH9,OP9,PX9,RF9,SN9)-IF(N9="",0,N9),"")</f>
        <v>15.659999999999997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>
        <v>12.9</v>
      </c>
      <c r="OY9" s="18">
        <v>9.1999999999999993</v>
      </c>
      <c r="OZ9" s="18">
        <v>15.4</v>
      </c>
      <c r="PA9" s="18">
        <v>15.72</v>
      </c>
      <c r="PB9" s="18">
        <v>0</v>
      </c>
      <c r="PC9" s="18">
        <v>1.5</v>
      </c>
      <c r="PD9" s="18">
        <v>1</v>
      </c>
      <c r="PE9" s="18">
        <v>2</v>
      </c>
      <c r="PF9" s="18">
        <v>1.73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15.4</v>
      </c>
      <c r="PS9" s="11">
        <f>IF(PA9&gt;0,PA9,"")</f>
        <v>15.72</v>
      </c>
      <c r="PT9" s="11">
        <f>IF(SUM(OX9:PA9)-PB9&gt;0,SUM(OX9:PA9)-PB9,"")</f>
        <v>53.22</v>
      </c>
      <c r="PU9" s="11">
        <f>IF(PE9&gt;0,PE9,"")</f>
        <v>2</v>
      </c>
      <c r="PV9" s="11">
        <f>IF(PF9&gt;0,PF9,"")</f>
        <v>1.73</v>
      </c>
      <c r="PW9" s="11">
        <f>IF(SUM(PC9:PF9)-PG9&gt;0,SUM(PC9:PF9)-PG9,"")</f>
        <v>6.23</v>
      </c>
      <c r="PX9" s="11">
        <f>IF(MAX(PT9,PW9)&gt;0,MAX(PT9,PW9),"")</f>
        <v>53.22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53.22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10.45</v>
      </c>
      <c r="SW9" s="23">
        <f>IF($CP9="P",CB9,(CB9+BA9)/2)</f>
        <v>5.8</v>
      </c>
      <c r="SX9" s="23">
        <f>IF($CP9="P",CC9,(CC9+BB9)/2)</f>
        <v>9.1999999999999993</v>
      </c>
      <c r="SY9" s="23">
        <f>IF($CP9="P",CD9,(CD9+BC9)/2)</f>
        <v>10.145</v>
      </c>
      <c r="SZ9" s="23">
        <f>IF($CP9="P",CE9,(CE9+BD9)/2)</f>
        <v>0</v>
      </c>
      <c r="TA9" s="23">
        <f>IF($CP9="P",CF9,(CF9+BE9)/2)</f>
        <v>8.4499999999999993</v>
      </c>
      <c r="TB9" s="23">
        <f>IF($CP9="P",CG9,(CG9+BF9)/2)</f>
        <v>5</v>
      </c>
      <c r="TC9" s="23">
        <f>IF($CP9="P",CH9,(CH9+BG9)/2)</f>
        <v>8.0500000000000007</v>
      </c>
      <c r="TD9" s="23">
        <f>IF($CP9="P",CI9,(CI9+BH9)/2)</f>
        <v>8.77</v>
      </c>
      <c r="TE9" s="23">
        <f>IF($CP9="P",CJ9,(CJ9+BI9)/2)</f>
        <v>0</v>
      </c>
      <c r="TF9" s="23">
        <f>IF($CP9="P",CK9,(CK9+BJ9)/2)</f>
        <v>8</v>
      </c>
      <c r="TG9" s="23">
        <f>IF($CP9="P",CL9,(CL9+BK9)/2)</f>
        <v>4.55</v>
      </c>
      <c r="TH9" s="23">
        <f>IF($CP9="P",CM9,(CM9+BL9)/2)</f>
        <v>6.75</v>
      </c>
      <c r="TI9" s="23">
        <f>IF($CP9="P",CN9,(CN9+BM9)/2)</f>
        <v>7.375</v>
      </c>
      <c r="TJ9" s="23">
        <f>IF($CP9="P",CO9,(CO9+BN9)/2)</f>
        <v>0</v>
      </c>
      <c r="TK9" s="28" t="s">
        <v>57</v>
      </c>
      <c r="TL9" s="41">
        <f>IF(SX9&gt;0,SX9,"")</f>
        <v>9.1999999999999993</v>
      </c>
      <c r="TM9" s="41">
        <f>IF(SY9&gt;0,SY9,"")</f>
        <v>10.145</v>
      </c>
      <c r="TN9" s="41">
        <f>IF(SUM(SV9:SY9)-SZ9&gt;0,SUM(SV9:SY9)-SZ9,"")</f>
        <v>35.594999999999999</v>
      </c>
      <c r="TO9" s="41">
        <f>IF(TC9&gt;0,TC9,"")</f>
        <v>8.0500000000000007</v>
      </c>
      <c r="TP9" s="41">
        <f>IF(TD9&gt;0,TD9,"")</f>
        <v>8.77</v>
      </c>
      <c r="TQ9" s="41">
        <f>IF(SUM(TA9:TD9)-TE9&gt;0,SUM(TA9:TD9)-TE9,"")</f>
        <v>30.27</v>
      </c>
      <c r="TR9" s="41">
        <f>IF(MAX(TN9,TQ9)&gt;0,MAX(TN9,TQ9),"")</f>
        <v>35.594999999999999</v>
      </c>
      <c r="TS9" s="41">
        <f>IF(TH9&gt;0,TH9,"")</f>
        <v>6.75</v>
      </c>
      <c r="TT9" s="41">
        <f>IF(TI9&gt;0,TI9,"")</f>
        <v>7.375</v>
      </c>
      <c r="TU9" s="41">
        <f>IF(SUM(TF9:TI9)-TJ9&gt;0,SUM(TF9:TI9)-TJ9,"")</f>
        <v>26.675000000000001</v>
      </c>
      <c r="TV9" s="41">
        <f>IF(SUM(TR9,TU9)&gt;0,SUM(TR9,TU9),"")</f>
        <v>62.269999999999996</v>
      </c>
    </row>
    <row r="10" spans="1:542" x14ac:dyDescent="0.2">
      <c r="A10" s="4" cm="1">
        <f t="array" ref="A10">IF(AND(H10&lt;&gt;"",H10&lt;&gt;"No DD"),SUMPRODUCT((H$4:H$25&lt;&gt;"")*(H$4:H$25&lt;&gt;"No DD")*(E$4:E$25&gt;E10))+1,IF(H10="No DD",SUMPRODUCT((H$4:H$25="No DD")*(E$4:E$25&gt;E10))+1+SUMPRODUCT((H$4:H$25&lt;&gt;"")*(H$4:H$25&lt;&gt;"No DD")),""))</f>
        <v>7</v>
      </c>
      <c r="B10" s="5" t="s">
        <v>55</v>
      </c>
      <c r="C10" s="4" t="s">
        <v>5</v>
      </c>
      <c r="D10" s="4">
        <v>1999</v>
      </c>
      <c r="E10" s="9">
        <f>SUM(J10:V10)+SUM(J10:T10)*0.0000001+SUM(J10)*0.0000000000001</f>
        <v>244.78252447825534</v>
      </c>
      <c r="F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G10" s="3" t="str">
        <f>IF(OR(AND(AQ10&gt;=AY$31,AQ10&lt;&gt;"",AN10=""),AND(AT10&gt;=AY$31,AT10&lt;&gt;"",AN10=""),AND(AX10&gt;=AY$31,AX10&lt;&gt;"",AN10=""),AND(BR10&gt;=BZ$31,BR10&lt;&gt;"",BO10=""),AND(BU10&gt;=BZ$31,BU10&lt;&gt;"",BO10=""),AND(BY10&gt;=BZ$31,BY10&lt;&gt;"",BO10=""),AND(CS10&gt;=DA$31,CS10&lt;&gt;"",CP10=""),AND(CV10&gt;=DA$31,CV10&lt;&gt;"",CP10=""),AND(CZ10&gt;=DA$31,CZ10&lt;&gt;"",CP10=""),AND(DZ10&gt;=EK$31,DZ10&lt;&gt;""),AND(EC10&gt;=EK$31,EC10&lt;&gt;""),AND(EG10&gt;=EK$31,EG10&lt;&gt;""),AND(EJ10&gt;=EK$31,EJ10&lt;&gt;""),AND(FH10&gt;=FS$31,FH10&lt;&gt;""),AND(FK10&gt;=FS$31,FK10&lt;&gt;""),AND(FO10&gt;=FS$31,FO10&lt;&gt;""),AND(FR10&gt;=FS$31,FR10&lt;&gt;""),AND(GP10&gt;=HA$31,GP10&lt;&gt;""),AND(GS10&gt;=HA$31,GS10&lt;&gt;""),AND(GW10&gt;=HA$31,GW10&lt;&gt;""),AND(GZ10&gt;=HA$31,GZ10&lt;&gt;""),AND(HX10&gt;=II$31,HX10&lt;&gt;""),AND(IA10&gt;=II$31,IA10&lt;&gt;""),AND(IE10&gt;=II$31,IE10&lt;&gt;""),AND(IH10&gt;=II$31,IH10&lt;&gt;""),AND(JF10&gt;=JQ$31,JF10&lt;&gt;""),AND(JI10&gt;=JQ$31,JI10&lt;&gt;""),AND(JM10&gt;=JQ$31,JM10&lt;&gt;""),AND(JP10&gt;=JQ$31,JP10&lt;&gt;""),AND(KN10&gt;=KY$31,KN10&lt;&gt;""),AND(KQ10&gt;=KY$31,KQ10&lt;&gt;""),AND(KU10&gt;=KY$31,KU10&lt;&gt;""),AND(KX10&gt;=KY$31,KX10&lt;&gt;""),AND(LV10&gt;=MG$31,LV10&lt;&gt;""),AND(LY10&gt;=MG$31,LY10&lt;&gt;""),AND(MC10&gt;=MG$31,MC10&lt;&gt;""),AND(MF10&gt;=MG$31,MF10&lt;&gt;""),AND(ND10&gt;=NO$31,ND10&lt;&gt;""),AND(NG10&gt;=NO$31,NG10&lt;&gt;""),AND(NK10&gt;=NO$31,NK10&lt;&gt;""),AND(NN10&gt;=NO$31,NN10&lt;&gt;""),AND(OL10&gt;=OW$31,OL10&lt;&gt;""),AND(OO10&gt;=OW$31,OO10&lt;&gt;""),AND(OS10&gt;=OW$31,OS10&lt;&gt;""),AND(OV10&gt;=OW$31,OV10&lt;&gt;""),AND(PT10&gt;=QE$31,PT10&lt;&gt;""),AND(PW10&gt;=QE$31,PW10&lt;&gt;""),AND(QA10&gt;=QE$31,QA10&lt;&gt;""),AND(QD10&gt;=QE$31,QD10&lt;&gt;""),AND(RB10&gt;=RM$31,RB10&lt;&gt;""),AND(RE10&gt;=RM$31,RE10&lt;&gt;""),AND(RI10&gt;=RM$31,RI10&lt;&gt;""),AND(RL10&gt;=RM$31,RL10&lt;&gt;""),AND(SJ10&gt;=SU$31,SJ10&lt;&gt;""),AND(SM10&gt;=SU$31,SM10&lt;&gt;""),AND(SQ10&gt;=SU$31,SQ10&lt;&gt;""),AND(ST10&gt;=SU$31,ST10&lt;&gt;"")),"P","")</f>
        <v>P</v>
      </c>
      <c r="H10" s="37" t="str">
        <f>IF(AND(G10="P",F10=""),"No DD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Merit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Excellence",IF(I10="P","Worlds Team",IF(F10="P","National Team","")))))</f>
        <v>No DD</v>
      </c>
      <c r="I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P","")</f>
        <v/>
      </c>
      <c r="J10" s="8">
        <f>IF(COUNT(AQ10,AT10,BR10,BU10,CS10,CV10)&gt;0,LARGE((AQ10,AT10,BR10,BU10,CS10,CV10),1),0)</f>
        <v>53.349999999999994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53.29</v>
      </c>
      <c r="M10" s="8" t="str">
        <f>IF(L10="","",IF(OR(L10=CS10,L10=CV10),$CA$1,IF(OR(L10=BR10,L10=BU10),$AZ$1,IF(OR(L10=AQ10,L10=AT10),$Y$1,""))))</f>
        <v>2023 Elite Canada</v>
      </c>
      <c r="N10" s="8">
        <f>IF(COUNT(AQ10,AT10,BR10,BU10,CS10,CV10)&gt;2,LARGE((AQ10,AT10,BR10,BU10,CS10,CV10),3),0)</f>
        <v>53.182500000000005</v>
      </c>
      <c r="O10" s="8" t="str">
        <f>IF(N10="","",IF(OR(N10=CS10,N10=CV10),$CA$1,IF(OR(N10=BR10,N10=BU10),$AZ$1,IF(OR(N10=AQ10,N10=AT10),$Y$1,""))))</f>
        <v>2023 Nationals</v>
      </c>
      <c r="P10" s="8">
        <f>IF(MAX(AX10,BY10,CZ10)&gt;0,MAX(AX10,BY10,CZ10),0)</f>
        <v>54.61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Elite Canada</v>
      </c>
      <c r="T10" s="8">
        <f>IF(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&gt;0,MAX(IF(AO10&gt;=$AY$27,AP10,0),IF(AR10&gt;=$AY$27,AS10,0),IF(AV10&gt;=$AY$27,AW10,0),IF(BP10&gt;=$BZ$27,BQ10,0),IF(BS10&gt;=$BZ$27,BT10,0),IF(BW10&gt;=$BZ$27,BX10,0),IF(CQ10&gt;=$DA$27,CR10,0),IF(CT10&gt;=$DA$27,CU10,0),IF(CX10&gt;=$DA$27,CY10,0),IF(DX10&gt;=$EK$27,DY10,0),IF(EA10&gt;=$EK$27,EB10,0),IF(EE10&gt;=$EK$27,EF10,0),IF(EH10&gt;=$EK$27,EI10,0),IF(FF10&gt;=$FS$27,FG10,0),IF(FI10&gt;=$FS$27,FJ10,0),IF(FM10&gt;=$FS$27,FN10,0),IF(FP10&gt;=$FS$27,FQ10,0),IF(GN10&gt;=$HA$27,GO10,0),IF(GQ10&gt;=$HA$27,GR10,0),IF(GU10&gt;=$HA$27,GV10,0),IF(GX10&gt;=$HA$27,GY10,0),IF(HV10&gt;=$II$27,HW10,0),IF(HY10&gt;=$II$27,HZ10,0),IF(IC10&gt;=$II$27,ID10,0),IF(IF10&gt;=$II$27,IG10,0),IF(JD10&gt;=$JQ$27,JE10,0),IF(JG10&gt;=$JQ$27,JH10,0),IF(JK10&gt;=$JQ$27,JL10,0),IF(JN10&gt;=$JQ$27,JO10,0),IF(KL10&gt;=$KY$27,KM10,0),IF(KO10&gt;=$KY$27,KP10,0),IF(KS10&gt;=$KY$27,KT10,0),IF(KV10&gt;=$KY$27,KW10,0),IF(LT10&gt;=$MG$27,LU10,0),IF(LW10&gt;=$MG$27,LX10,0),IF(MA10&gt;=$MG$27,MB10,0),IF(MD10&gt;=$MG$27,ME10,0),IF(NB10&gt;=$NO$27,NC10,0),IF(NE10&gt;=$NO$27,NF10,0),IF(NI10&gt;=$NO$27,NJ10,0),IF(NL10&gt;=$NO$27,NM10,0),IF(OJ10&gt;=$OW$27,OK10,0),IF(OM10&gt;=$OW$27,ON10,0),IF(OQ10&gt;=$OW$27,OR10,0),IF(OT10&gt;=$OW$27,OU10,0),IF(PR10&gt;=$QE$27,PS10,0),IF(PU10&gt;=$QE$27,PV10,0),IF(PY10&gt;=$QE$27,PZ10,0),IF(QB10&gt;=$QE$27,QC10,0),IF(QZ10&gt;=$RM$27,RA10,0),IF(RC10&gt;=$RM$27,RD10,0),IF(RG10&gt;=$RM$27,RH10,0),IF(RJ10&gt;=$RM$27,RK10,0),IF(SH10&gt;=$SU$27,SI10,0),IF(SK10&gt;=$SU$27,SL10,0),IF(SO10&gt;=$SU$27,SP10,0),IF(SR10&gt;=$SU$27,SS10,0)),0)</f>
        <v>14.95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>IF(AA10&gt;0,AA10,"")</f>
        <v>14.8</v>
      </c>
      <c r="AP10" s="39">
        <f>IF(AB10&gt;0,AB10,"")</f>
        <v>14.79</v>
      </c>
      <c r="AQ10" s="41">
        <f>IF(SUM(Y10:AB10)-AC10&gt;0,SUM(Y10:AB10)-AC10,"")</f>
        <v>53.29</v>
      </c>
      <c r="AR10" s="41">
        <f>IF(AF10&gt;0,AF10,"")</f>
        <v>15.4</v>
      </c>
      <c r="AS10" s="41">
        <f>IF(AG10&gt;0,AG10,"")</f>
        <v>14.95</v>
      </c>
      <c r="AT10" s="41">
        <f>IF(SUM(AD10:AG10)-AH10&gt;0,SUM(AD10:AG10)-AH10,"")</f>
        <v>53.349999999999994</v>
      </c>
      <c r="AU10" s="41">
        <f>IF(AQ10="","",MAX(AQ10,AT10))</f>
        <v>53.349999999999994</v>
      </c>
      <c r="AV10" s="41">
        <f>IF(AK10&gt;0,AK10,"")</f>
        <v>14</v>
      </c>
      <c r="AW10" s="41">
        <f>IF(AL10&gt;0,AL10,"")</f>
        <v>15.31</v>
      </c>
      <c r="AX10" s="41">
        <f>IF(SUM(AI10:AL10)-AM10&gt;0,SUM(AI10:AL10)-AM10,"")</f>
        <v>54.61</v>
      </c>
      <c r="AY10" s="41">
        <f>IF(SUM(AU10,AX10)&gt;0,SUM(AU10,AX10),"")</f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>IF(BB10&gt;0,BB10,"")</f>
        <v>14.950000000000001</v>
      </c>
      <c r="BQ10" s="40">
        <f>IF(BC10&gt;0,BC10,"")</f>
        <v>15.1075</v>
      </c>
      <c r="BR10" s="11">
        <f>IF(SUM(AZ10:BC10)-BD10&gt;0,SUM(AZ10:BC10)-BD10,"")</f>
        <v>53.182500000000005</v>
      </c>
      <c r="BS10" s="11">
        <f>IF(BG10&gt;0,BG10,"")</f>
        <v>13.600000000000001</v>
      </c>
      <c r="BT10" s="11">
        <f>IF(BH10&gt;0,BH10,"")</f>
        <v>15.014999999999999</v>
      </c>
      <c r="BU10" s="11">
        <f>IF(SUM(BE10:BH10)-BI10&gt;0,SUM(BE10:BH10)-BI10,"")</f>
        <v>50.215000000000003</v>
      </c>
      <c r="BV10" s="11">
        <f>IF(BR10="","",MAX(BR10,BU10))</f>
        <v>53.182500000000005</v>
      </c>
      <c r="BW10" s="11">
        <f>IF(BL10&gt;0,BL10,"")</f>
        <v>12.9</v>
      </c>
      <c r="BX10" s="11">
        <f>IF(BM10&gt;0,BM10,"")</f>
        <v>13.995000000000001</v>
      </c>
      <c r="BY10" s="11">
        <f>IF(SUM(BJ10:BM10)-BN10&gt;0,SUM(BJ10:BM10)-BN10,"")</f>
        <v>49.17</v>
      </c>
      <c r="BZ10" s="11">
        <f>IF(SUM(BV10,BY10)&gt;0,SUM(BV10,BY10),"")</f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>IF(CC10&gt;0,CC10,"")</f>
        <v/>
      </c>
      <c r="CR10" s="39" t="str">
        <f>IF(CD10&gt;0,CD10,"")</f>
        <v/>
      </c>
      <c r="CS10" s="41" t="str">
        <f>IF(SUM(CA10:CD10)-CE10&gt;0,SUM(CA10:CD10)-CE10,"")</f>
        <v/>
      </c>
      <c r="CT10" s="41" t="str">
        <f>IF(CH10&gt;0,CH10,"")</f>
        <v/>
      </c>
      <c r="CU10" s="41" t="str">
        <f>IF(CI10&gt;0,CI10,"")</f>
        <v/>
      </c>
      <c r="CV10" s="41" t="str">
        <f>IF(SUM(CF10:CI10)-CJ10&gt;0,SUM(CF10:CI10)-CJ10,"")</f>
        <v/>
      </c>
      <c r="CW10" s="41" t="str">
        <f>IF(CS10="","",MAX(CS10,CV10))</f>
        <v/>
      </c>
      <c r="CX10" s="41" t="str">
        <f>IF(CM10&gt;0,CM10,"")</f>
        <v/>
      </c>
      <c r="CY10" s="41" t="str">
        <f>IF(CN10&gt;0,CN10,"")</f>
        <v/>
      </c>
      <c r="CZ10" s="41" t="str">
        <f>IF(SUM(CK10:CN10)-CO10&gt;0,SUM(CK10:CN10)-CO10,"")</f>
        <v/>
      </c>
      <c r="DA10" s="41" t="str">
        <f>IF(SUM(CW10,CZ10)&gt;0,SUM(CW10,CZ10),"")</f>
        <v/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7.0625</v>
      </c>
      <c r="SW10" s="23">
        <f>IF($CP10="P",CB10,(CB10+BA10)/2)</f>
        <v>4.5</v>
      </c>
      <c r="SX10" s="23">
        <f>IF($CP10="P",CC10,(CC10+BB10)/2)</f>
        <v>7.4750000000000005</v>
      </c>
      <c r="SY10" s="23">
        <f>IF($CP10="P",CD10,(CD10+BC10)/2)</f>
        <v>7.55375</v>
      </c>
      <c r="SZ10" s="23">
        <f>IF($CP10="P",CE10,(CE10+BD10)/2)</f>
        <v>0</v>
      </c>
      <c r="TA10" s="23">
        <f>IF($CP10="P",CF10,(CF10+BE10)/2)</f>
        <v>6.7249999999999996</v>
      </c>
      <c r="TB10" s="23">
        <f>IF($CP10="P",CG10,(CG10+BF10)/2)</f>
        <v>4.1750000000000007</v>
      </c>
      <c r="TC10" s="23">
        <f>IF($CP10="P",CH10,(CH10+BG10)/2)</f>
        <v>6.8000000000000007</v>
      </c>
      <c r="TD10" s="23">
        <f>IF($CP10="P",CI10,(CI10+BH10)/2)</f>
        <v>7.5074999999999994</v>
      </c>
      <c r="TE10" s="23">
        <f>IF($CP10="P",CJ10,(CJ10+BI10)/2)</f>
        <v>0.1</v>
      </c>
      <c r="TF10" s="23">
        <f>IF($CP10="P",CK10,(CK10+BJ10)/2)</f>
        <v>6.9249999999999998</v>
      </c>
      <c r="TG10" s="23">
        <f>IF($CP10="P",CL10,(CL10+BK10)/2)</f>
        <v>4.2125000000000004</v>
      </c>
      <c r="TH10" s="23">
        <f>IF($CP10="P",CM10,(CM10+BL10)/2)</f>
        <v>6.45</v>
      </c>
      <c r="TI10" s="23">
        <f>IF($CP10="P",CN10,(CN10+BM10)/2)</f>
        <v>6.9975000000000005</v>
      </c>
      <c r="TJ10" s="23">
        <f>IF($CP10="P",CO10,(CO10+BN10)/2)</f>
        <v>0</v>
      </c>
      <c r="TK10" s="28" t="s">
        <v>57</v>
      </c>
      <c r="TL10" s="41">
        <f>IF(SX10&gt;0,SX10,"")</f>
        <v>7.4750000000000005</v>
      </c>
      <c r="TM10" s="41">
        <f>IF(SY10&gt;0,SY10,"")</f>
        <v>7.55375</v>
      </c>
      <c r="TN10" s="41">
        <f>IF(SUM(SV10:SY10)-SZ10&gt;0,SUM(SV10:SY10)-SZ10,"")</f>
        <v>26.591250000000002</v>
      </c>
      <c r="TO10" s="41">
        <f>IF(TC10&gt;0,TC10,"")</f>
        <v>6.8000000000000007</v>
      </c>
      <c r="TP10" s="41">
        <f>IF(TD10&gt;0,TD10,"")</f>
        <v>7.5074999999999994</v>
      </c>
      <c r="TQ10" s="41">
        <f>IF(SUM(TA10:TD10)-TE10&gt;0,SUM(TA10:TD10)-TE10,"")</f>
        <v>25.107500000000002</v>
      </c>
      <c r="TR10" s="41">
        <f>IF(MAX(TN10,TQ10)&gt;0,MAX(TN10,TQ10),"")</f>
        <v>26.591250000000002</v>
      </c>
      <c r="TS10" s="41">
        <f>IF(TH10&gt;0,TH10,"")</f>
        <v>6.45</v>
      </c>
      <c r="TT10" s="41">
        <f>IF(TI10&gt;0,TI10,"")</f>
        <v>6.9975000000000005</v>
      </c>
      <c r="TU10" s="41">
        <f>IF(SUM(TF10:TI10)-TJ10&gt;0,SUM(TF10:TI10)-TJ10,"")</f>
        <v>24.585000000000001</v>
      </c>
      <c r="TV10" s="41">
        <f>IF(SUM(TR10,TU10)&gt;0,SUM(TR10,TU10),"")</f>
        <v>51.176250000000003</v>
      </c>
    </row>
    <row r="11" spans="1:542" x14ac:dyDescent="0.2">
      <c r="A11" s="4" t="str" cm="1">
        <f t="array" ref="A11">IF(AND(H11&lt;&gt;"",H11&lt;&gt;"No DD"),SUMPRODUCT((H$4:H$25&lt;&gt;"")*(H$4:H$25&lt;&gt;"No DD")*(E$4:E$25&gt;E11))+1,IF(H11="No DD",SUMPRODUCT((H$4:H$25="No DD")*(E$4:E$25&gt;E11))+1+SUMPRODUCT((H$4:H$25&lt;&gt;"")*(H$4:H$25&lt;&gt;"No DD")),""))</f>
        <v/>
      </c>
      <c r="B11" s="5" t="s">
        <v>94</v>
      </c>
      <c r="C11" s="4" t="s">
        <v>8</v>
      </c>
      <c r="D11" s="4">
        <v>2002</v>
      </c>
      <c r="E11" s="9">
        <f>SUM(J11:V11)+SUM(J11:T11)*0.0000001+SUM(J11)*0.0000000000001</f>
        <v>241.93002419300541</v>
      </c>
      <c r="F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G11" s="3" t="str">
        <f>IF(OR(AND(AQ11&gt;=AY$31,AQ11&lt;&gt;"",AN11=""),AND(AT11&gt;=AY$31,AT11&lt;&gt;"",AN11=""),AND(AX11&gt;=AY$31,AX11&lt;&gt;"",AN11=""),AND(BR11&gt;=BZ$31,BR11&lt;&gt;"",BO11=""),AND(BU11&gt;=BZ$31,BU11&lt;&gt;"",BO11=""),AND(BY11&gt;=BZ$31,BY11&lt;&gt;"",BO11=""),AND(CS11&gt;=DA$31,CS11&lt;&gt;"",CP11=""),AND(CV11&gt;=DA$31,CV11&lt;&gt;"",CP11=""),AND(CZ11&gt;=DA$31,CZ11&lt;&gt;"",CP11=""),AND(DZ11&gt;=EK$31,DZ11&lt;&gt;""),AND(EC11&gt;=EK$31,EC11&lt;&gt;""),AND(EG11&gt;=EK$31,EG11&lt;&gt;""),AND(EJ11&gt;=EK$31,EJ11&lt;&gt;""),AND(FH11&gt;=FS$31,FH11&lt;&gt;""),AND(FK11&gt;=FS$31,FK11&lt;&gt;""),AND(FO11&gt;=FS$31,FO11&lt;&gt;""),AND(FR11&gt;=FS$31,FR11&lt;&gt;""),AND(GP11&gt;=HA$31,GP11&lt;&gt;""),AND(GS11&gt;=HA$31,GS11&lt;&gt;""),AND(GW11&gt;=HA$31,GW11&lt;&gt;""),AND(GZ11&gt;=HA$31,GZ11&lt;&gt;""),AND(HX11&gt;=II$31,HX11&lt;&gt;""),AND(IA11&gt;=II$31,IA11&lt;&gt;""),AND(IE11&gt;=II$31,IE11&lt;&gt;""),AND(IH11&gt;=II$31,IH11&lt;&gt;""),AND(JF11&gt;=JQ$31,JF11&lt;&gt;""),AND(JI11&gt;=JQ$31,JI11&lt;&gt;""),AND(JM11&gt;=JQ$31,JM11&lt;&gt;""),AND(JP11&gt;=JQ$31,JP11&lt;&gt;""),AND(KN11&gt;=KY$31,KN11&lt;&gt;""),AND(KQ11&gt;=KY$31,KQ11&lt;&gt;""),AND(KU11&gt;=KY$31,KU11&lt;&gt;""),AND(KX11&gt;=KY$31,KX11&lt;&gt;""),AND(LV11&gt;=MG$31,LV11&lt;&gt;""),AND(LY11&gt;=MG$31,LY11&lt;&gt;""),AND(MC11&gt;=MG$31,MC11&lt;&gt;""),AND(MF11&gt;=MG$31,MF11&lt;&gt;""),AND(ND11&gt;=NO$31,ND11&lt;&gt;""),AND(NG11&gt;=NO$31,NG11&lt;&gt;""),AND(NK11&gt;=NO$31,NK11&lt;&gt;""),AND(NN11&gt;=NO$31,NN11&lt;&gt;""),AND(OL11&gt;=OW$31,OL11&lt;&gt;""),AND(OO11&gt;=OW$31,OO11&lt;&gt;""),AND(OS11&gt;=OW$31,OS11&lt;&gt;""),AND(OV11&gt;=OW$31,OV11&lt;&gt;""),AND(PT11&gt;=QE$31,PT11&lt;&gt;""),AND(PW11&gt;=QE$31,PW11&lt;&gt;""),AND(QA11&gt;=QE$31,QA11&lt;&gt;""),AND(QD11&gt;=QE$31,QD11&lt;&gt;""),AND(RB11&gt;=RM$31,RB11&lt;&gt;""),AND(RE11&gt;=RM$31,RE11&lt;&gt;""),AND(RI11&gt;=RM$31,RI11&lt;&gt;""),AND(RL11&gt;=RM$31,RL11&lt;&gt;""),AND(SJ11&gt;=SU$31,SJ11&lt;&gt;""),AND(SM11&gt;=SU$31,SM11&lt;&gt;""),AND(SQ11&gt;=SU$31,SQ11&lt;&gt;""),AND(ST11&gt;=SU$31,ST11&lt;&gt;"")),"P","")</f>
        <v/>
      </c>
      <c r="H11" s="37" t="str">
        <f>IF(AND(G11="P",F11=""),"No DD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Merit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Excellence",IF(I11="P","Worlds Team",IF(F11="P","National Team","")))))</f>
        <v/>
      </c>
      <c r="I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P","")</f>
        <v/>
      </c>
      <c r="J11" s="8">
        <f>IF(COUNT(AQ11,AT11,BR11,BU11,CS11,CV11)&gt;0,LARGE((AQ11,AT11,BR11,BU11,CS11,CV11),1),0)</f>
        <v>53.97</v>
      </c>
      <c r="K11" s="8" t="str">
        <f>IF(J11="","",IF(OR(J11=CS11,J11=CV11),$CA$1,IF(OR(J11=BR11,J11=BU11),$AZ$1,IF(OR(J11=AQ11,J11=AT11),$Y$1,""))))</f>
        <v>2023 Nationals</v>
      </c>
      <c r="L11" s="8">
        <f>IF(COUNT(AQ11,AT11,BR11,BU11,CS11,CV11)&gt;1,LARGE((AQ11,AT11,BR11,BU11,CS11,CV11),2),0)</f>
        <v>52.44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51.78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53.17</v>
      </c>
      <c r="Q11" s="8" t="str">
        <f>IF(P11="","",IF(P11=CZ11,$CA$1,IF(P11=BY11,$AZ$1,IF(P11=AX11,$Y$1,""))))</f>
        <v>2023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15.6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Nationals</v>
      </c>
      <c r="T11" s="8">
        <f>IF(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&gt;0,MAX(IF(AO11&gt;=$AY$27,AP11,0),IF(AR11&gt;=$AY$27,AS11,0),IF(AV11&gt;=$AY$27,AW11,0),IF(BP11&gt;=$BZ$27,BQ11,0),IF(BS11&gt;=$BZ$27,BT11,0),IF(BW11&gt;=$BZ$27,BX11,0),IF(CQ11&gt;=$DA$27,CR11,0),IF(CT11&gt;=$DA$27,CU11,0),IF(CX11&gt;=$DA$27,CY11,0),IF(DX11&gt;=$EK$27,DY11,0),IF(EA11&gt;=$EK$27,EB11,0),IF(EE11&gt;=$EK$27,EF11,0),IF(EH11&gt;=$EK$27,EI11,0),IF(FF11&gt;=$FS$27,FG11,0),IF(FI11&gt;=$FS$27,FJ11,0),IF(FM11&gt;=$FS$27,FN11,0),IF(FP11&gt;=$FS$27,FQ11,0),IF(GN11&gt;=$HA$27,GO11,0),IF(GQ11&gt;=$HA$27,GR11,0),IF(GU11&gt;=$HA$27,GV11,0),IF(GX11&gt;=$HA$27,GY11,0),IF(HV11&gt;=$II$27,HW11,0),IF(HY11&gt;=$II$27,HZ11,0),IF(IC11&gt;=$II$27,ID11,0),IF(IF11&gt;=$II$27,IG11,0),IF(JD11&gt;=$JQ$27,JE11,0),IF(JG11&gt;=$JQ$27,JH11,0),IF(JK11&gt;=$JQ$27,JL11,0),IF(JN11&gt;=$JQ$27,JO11,0),IF(KL11&gt;=$KY$27,KM11,0),IF(KO11&gt;=$KY$27,KP11,0),IF(KS11&gt;=$KY$27,KT11,0),IF(KV11&gt;=$KY$27,KW11,0),IF(LT11&gt;=$MG$27,LU11,0),IF(LW11&gt;=$MG$27,LX11,0),IF(MA11&gt;=$MG$27,MB11,0),IF(MD11&gt;=$MG$27,ME11,0),IF(NB11&gt;=$NO$27,NC11,0),IF(NE11&gt;=$NO$27,NF11,0),IF(NI11&gt;=$NO$27,NJ11,0),IF(NL11&gt;=$NO$27,NM11,0),IF(OJ11&gt;=$OW$27,OK11,0),IF(OM11&gt;=$OW$27,ON11,0),IF(OQ11&gt;=$OW$27,OR11,0),IF(OT11&gt;=$OW$27,OU11,0),IF(PR11&gt;=$QE$27,PS11,0),IF(PU11&gt;=$QE$27,PV11,0),IF(PY11&gt;=$QE$27,PZ11,0),IF(QB11&gt;=$QE$27,QC11,0),IF(QZ11&gt;=$RM$27,RA11,0),IF(RC11&gt;=$RM$27,RD11,0),IF(RG11&gt;=$RM$27,RH11,0),IF(RJ11&gt;=$RM$27,RK11,0),IF(SH11&gt;=$SU$27,SI11,0),IF(SK11&gt;=$SU$27,SL11,0),IF(SO11&gt;=$SU$27,SP11,0),IF(SR11&gt;=$SU$27,SS11,0)),0)</f>
        <v>14.97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Nationals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>IF(AA11&gt;0,AA11,"")</f>
        <v>13.5</v>
      </c>
      <c r="AP11" s="39">
        <f>IF(AB11&gt;0,AB11,"")</f>
        <v>14.79</v>
      </c>
      <c r="AQ11" s="41">
        <f>IF(SUM(Y11:AB11)-AC11&gt;0,SUM(Y11:AB11)-AC11,"")</f>
        <v>51.39</v>
      </c>
      <c r="AR11" s="41">
        <f>IF(AF11&gt;0,AF11,"")</f>
        <v>14.5</v>
      </c>
      <c r="AS11" s="41">
        <f>IF(AG11&gt;0,AG11,"")</f>
        <v>15.08</v>
      </c>
      <c r="AT11" s="41">
        <f>IF(SUM(AD11:AG11)-AH11&gt;0,SUM(AD11:AG11)-AH11,"")</f>
        <v>51.78</v>
      </c>
      <c r="AU11" s="41">
        <f>IF(AQ11="","",MAX(AQ11,AT11))</f>
        <v>51.78</v>
      </c>
      <c r="AV11" s="41">
        <f>IF(AK11&gt;0,AK11,"")</f>
        <v>14.5</v>
      </c>
      <c r="AW11" s="41">
        <f>IF(AL11&gt;0,AL11,"")</f>
        <v>15.07</v>
      </c>
      <c r="AX11" s="41">
        <f>IF(SUM(AI11:AL11)-AM11&gt;0,SUM(AI11:AL11)-AM11,"")</f>
        <v>53.17</v>
      </c>
      <c r="AY11" s="41">
        <f>IF(SUM(AU11,AX11)&gt;0,SUM(AU11,AX11),"")</f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>IF(BB11&gt;0,BB11,"")</f>
        <v>5.5</v>
      </c>
      <c r="BQ11" s="40">
        <f>IF(BC11&gt;0,BC11,"")</f>
        <v>4.95</v>
      </c>
      <c r="BR11" s="11">
        <f>IF(SUM(AZ11:BC11)-BD11&gt;0,SUM(AZ11:BC11)-BD11,"")</f>
        <v>17.649999999999999</v>
      </c>
      <c r="BS11" s="11">
        <f>IF(BG11&gt;0,BG11,"")</f>
        <v>15.6</v>
      </c>
      <c r="BT11" s="11">
        <f>IF(BH11&gt;0,BH11,"")</f>
        <v>14.97</v>
      </c>
      <c r="BU11" s="11">
        <f>IF(SUM(BE11:BH11)-BI11&gt;0,SUM(BE11:BH11)-BI11,"")</f>
        <v>53.97</v>
      </c>
      <c r="BV11" s="11">
        <f>IF(BR11="","",MAX(BR11,BU11))</f>
        <v>53.97</v>
      </c>
      <c r="BW11" s="11">
        <f>IF(BL11&gt;0,BL11,"")</f>
        <v>5.5</v>
      </c>
      <c r="BX11" s="11">
        <f>IF(BM11&gt;0,BM11,"")</f>
        <v>4.8899999999999997</v>
      </c>
      <c r="BY11" s="11">
        <f>IF(SUM(BJ11:BM11)-BN11&gt;0,SUM(BJ11:BM11)-BN11,"")</f>
        <v>17.39</v>
      </c>
      <c r="BZ11" s="11">
        <f>IF(SUM(BV11,BY11)&gt;0,SUM(BV11,BY11),"")</f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>IF(CC11&gt;0,CC11,"")</f>
        <v>2</v>
      </c>
      <c r="CR11" s="39">
        <f>IF(CD11&gt;0,CD11,"")</f>
        <v>1.73</v>
      </c>
      <c r="CS11" s="41">
        <f>IF(SUM(CA11:CD11)-CE11&gt;0,SUM(CA11:CD11)-CE11,"")</f>
        <v>6.23</v>
      </c>
      <c r="CT11" s="41">
        <f>IF(CH11&gt;0,CH11,"")</f>
        <v>15</v>
      </c>
      <c r="CU11" s="41">
        <f>IF(CI11&gt;0,CI11,"")</f>
        <v>15.44</v>
      </c>
      <c r="CV11" s="41">
        <f>IF(SUM(CF11:CI11)-CJ11&gt;0,SUM(CF11:CI11)-CJ11,"")</f>
        <v>52.44</v>
      </c>
      <c r="CW11" s="41">
        <f>IF(CS11="","",MAX(CS11,CV11))</f>
        <v>52.44</v>
      </c>
      <c r="CX11" s="41">
        <f>IF(CM11&gt;0,CM11,"")</f>
        <v>14</v>
      </c>
      <c r="CY11" s="41">
        <f>IF(CN11&gt;0,CN11,"")</f>
        <v>15.57</v>
      </c>
      <c r="CZ11" s="41">
        <f>IF(SUM(CK11:CN11)-CO11&gt;0,SUM(CK11:CN11)-CO11,"")</f>
        <v>50.87</v>
      </c>
      <c r="DA11" s="41">
        <f>IF(SUM(CW11,CZ11)&gt;0,SUM(CW11,CZ11),"")</f>
        <v>103.31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>
        <v>1.6</v>
      </c>
      <c r="OY11" s="18">
        <v>1</v>
      </c>
      <c r="OZ11" s="18">
        <v>2</v>
      </c>
      <c r="PA11" s="18">
        <v>1.77</v>
      </c>
      <c r="PB11" s="18">
        <v>0</v>
      </c>
      <c r="PC11" s="18">
        <v>1.7</v>
      </c>
      <c r="PD11" s="18">
        <v>1</v>
      </c>
      <c r="PE11" s="18">
        <v>2</v>
      </c>
      <c r="PF11" s="18">
        <v>1.78</v>
      </c>
      <c r="PG11" s="18">
        <v>0</v>
      </c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>
        <f>IF(OZ11&gt;0,OZ11,"")</f>
        <v>2</v>
      </c>
      <c r="PS11" s="11">
        <f>IF(PA11&gt;0,PA11,"")</f>
        <v>1.77</v>
      </c>
      <c r="PT11" s="11">
        <f>IF(SUM(OX11:PA11)-PB11&gt;0,SUM(OX11:PA11)-PB11,"")</f>
        <v>6.3699999999999992</v>
      </c>
      <c r="PU11" s="11">
        <f>IF(PE11&gt;0,PE11,"")</f>
        <v>2</v>
      </c>
      <c r="PV11" s="11">
        <f>IF(PF11&gt;0,PF11,"")</f>
        <v>1.78</v>
      </c>
      <c r="PW11" s="11">
        <f>IF(SUM(PC11:PF11)-PG11&gt;0,SUM(PC11:PF11)-PG11,"")</f>
        <v>6.48</v>
      </c>
      <c r="PX11" s="11">
        <f>IF(MAX(PT11,PW11)&gt;0,MAX(PT11,PW11),"")</f>
        <v>6.48</v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>
        <f>IF(SUM(PX11,QA11,QD11)&gt;0,SUM(PX11,QA11,QD11),"")</f>
        <v>6.48</v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3.05</v>
      </c>
      <c r="SW11" s="23">
        <f>IF($CP11="P",CB11,(CB11+BA11)/2)</f>
        <v>1.8</v>
      </c>
      <c r="SX11" s="23">
        <f>IF($CP11="P",CC11,(CC11+BB11)/2)</f>
        <v>3.75</v>
      </c>
      <c r="SY11" s="23">
        <f>IF($CP11="P",CD11,(CD11+BC11)/2)</f>
        <v>3.34</v>
      </c>
      <c r="SZ11" s="23">
        <f>IF($CP11="P",CE11,(CE11+BD11)/2)</f>
        <v>0</v>
      </c>
      <c r="TA11" s="23">
        <f>IF($CP11="P",CF11,(CF11+BE11)/2)</f>
        <v>13.350000000000001</v>
      </c>
      <c r="TB11" s="23">
        <f>IF($CP11="P",CG11,(CG11+BF11)/2)</f>
        <v>9.35</v>
      </c>
      <c r="TC11" s="23">
        <f>IF($CP11="P",CH11,(CH11+BG11)/2)</f>
        <v>15.3</v>
      </c>
      <c r="TD11" s="23">
        <f>IF($CP11="P",CI11,(CI11+BH11)/2)</f>
        <v>15.205</v>
      </c>
      <c r="TE11" s="23">
        <f>IF($CP11="P",CJ11,(CJ11+BI11)/2)</f>
        <v>0</v>
      </c>
      <c r="TF11" s="23">
        <f>IF($CP11="P",CK11,(CK11+BJ11)/2)</f>
        <v>8.4</v>
      </c>
      <c r="TG11" s="23">
        <f>IF($CP11="P",CL11,(CL11+BK11)/2)</f>
        <v>5.75</v>
      </c>
      <c r="TH11" s="23">
        <f>IF($CP11="P",CM11,(CM11+BL11)/2)</f>
        <v>9.75</v>
      </c>
      <c r="TI11" s="23">
        <f>IF($CP11="P",CN11,(CN11+BM11)/2)</f>
        <v>10.23</v>
      </c>
      <c r="TJ11" s="23">
        <f>IF($CP11="P",CO11,(CO11+BN11)/2)</f>
        <v>0</v>
      </c>
      <c r="TK11" s="28" t="s">
        <v>57</v>
      </c>
      <c r="TL11" s="41">
        <f>IF(SX11&gt;0,SX11,"")</f>
        <v>3.75</v>
      </c>
      <c r="TM11" s="41">
        <f>IF(SY11&gt;0,SY11,"")</f>
        <v>3.34</v>
      </c>
      <c r="TN11" s="41">
        <f>IF(SUM(SV11:SY11)-SZ11&gt;0,SUM(SV11:SY11)-SZ11,"")</f>
        <v>11.94</v>
      </c>
      <c r="TO11" s="41">
        <f>IF(TC11&gt;0,TC11,"")</f>
        <v>15.3</v>
      </c>
      <c r="TP11" s="41">
        <f>IF(TD11&gt;0,TD11,"")</f>
        <v>15.205</v>
      </c>
      <c r="TQ11" s="41">
        <f>IF(SUM(TA11:TD11)-TE11&gt;0,SUM(TA11:TD11)-TE11,"")</f>
        <v>53.204999999999998</v>
      </c>
      <c r="TR11" s="41">
        <f>IF(MAX(TN11,TQ11)&gt;0,MAX(TN11,TQ11),"")</f>
        <v>53.204999999999998</v>
      </c>
      <c r="TS11" s="41">
        <f>IF(TH11&gt;0,TH11,"")</f>
        <v>9.75</v>
      </c>
      <c r="TT11" s="41">
        <f>IF(TI11&gt;0,TI11,"")</f>
        <v>10.23</v>
      </c>
      <c r="TU11" s="41">
        <f>IF(SUM(TF11:TI11)-TJ11&gt;0,SUM(TF11:TI11)-TJ11,"")</f>
        <v>34.129999999999995</v>
      </c>
      <c r="TV11" s="41">
        <f>IF(SUM(TR11,TU11)&gt;0,SUM(TR11,TU11),"")</f>
        <v>87.334999999999994</v>
      </c>
    </row>
    <row r="12" spans="1:542" x14ac:dyDescent="0.2">
      <c r="A12" s="4" t="str" cm="1">
        <f t="array" ref="A12">IF(AND(H12&lt;&gt;"",H12&lt;&gt;"No DD"),SUMPRODUCT((H$4:H$25&lt;&gt;"")*(H$4:H$25&lt;&gt;"No DD")*(E$4:E$25&gt;E12))+1,IF(H12="No DD",SUMPRODUCT((H$4:H$25="No DD")*(E$4:E$25&gt;E12))+1+SUMPRODUCT((H$4:H$25&lt;&gt;"")*(H$4:H$25&lt;&gt;"No DD")),""))</f>
        <v/>
      </c>
      <c r="B12" s="5" t="s">
        <v>93</v>
      </c>
      <c r="C12" s="4" t="s">
        <v>3</v>
      </c>
      <c r="D12" s="4">
        <v>1988</v>
      </c>
      <c r="E12" s="9">
        <f>SUM(J12:V12)+SUM(J12:T12)*0.0000001+SUM(J12)*0.0000000000001</f>
        <v>233.38002333800529</v>
      </c>
      <c r="F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G12" s="3" t="str">
        <f>IF(OR(AND(AQ12&gt;=AY$31,AQ12&lt;&gt;"",AN12=""),AND(AT12&gt;=AY$31,AT12&lt;&gt;"",AN12=""),AND(AX12&gt;=AY$31,AX12&lt;&gt;"",AN12=""),AND(BR12&gt;=BZ$31,BR12&lt;&gt;"",BO12=""),AND(BU12&gt;=BZ$31,BU12&lt;&gt;"",BO12=""),AND(BY12&gt;=BZ$31,BY12&lt;&gt;"",BO12=""),AND(CS12&gt;=DA$31,CS12&lt;&gt;"",CP12=""),AND(CV12&gt;=DA$31,CV12&lt;&gt;"",CP12=""),AND(CZ12&gt;=DA$31,CZ12&lt;&gt;"",CP12=""),AND(DZ12&gt;=EK$31,DZ12&lt;&gt;""),AND(EC12&gt;=EK$31,EC12&lt;&gt;""),AND(EG12&gt;=EK$31,EG12&lt;&gt;""),AND(EJ12&gt;=EK$31,EJ12&lt;&gt;""),AND(FH12&gt;=FS$31,FH12&lt;&gt;""),AND(FK12&gt;=FS$31,FK12&lt;&gt;""),AND(FO12&gt;=FS$31,FO12&lt;&gt;""),AND(FR12&gt;=FS$31,FR12&lt;&gt;""),AND(GP12&gt;=HA$31,GP12&lt;&gt;""),AND(GS12&gt;=HA$31,GS12&lt;&gt;""),AND(GW12&gt;=HA$31,GW12&lt;&gt;""),AND(GZ12&gt;=HA$31,GZ12&lt;&gt;""),AND(HX12&gt;=II$31,HX12&lt;&gt;""),AND(IA12&gt;=II$31,IA12&lt;&gt;""),AND(IE12&gt;=II$31,IE12&lt;&gt;""),AND(IH12&gt;=II$31,IH12&lt;&gt;""),AND(JF12&gt;=JQ$31,JF12&lt;&gt;""),AND(JI12&gt;=JQ$31,JI12&lt;&gt;""),AND(JM12&gt;=JQ$31,JM12&lt;&gt;""),AND(JP12&gt;=JQ$31,JP12&lt;&gt;""),AND(KN12&gt;=KY$31,KN12&lt;&gt;""),AND(KQ12&gt;=KY$31,KQ12&lt;&gt;""),AND(KU12&gt;=KY$31,KU12&lt;&gt;""),AND(KX12&gt;=KY$31,KX12&lt;&gt;""),AND(LV12&gt;=MG$31,LV12&lt;&gt;""),AND(LY12&gt;=MG$31,LY12&lt;&gt;""),AND(MC12&gt;=MG$31,MC12&lt;&gt;""),AND(MF12&gt;=MG$31,MF12&lt;&gt;""),AND(ND12&gt;=NO$31,ND12&lt;&gt;""),AND(NG12&gt;=NO$31,NG12&lt;&gt;""),AND(NK12&gt;=NO$31,NK12&lt;&gt;""),AND(NN12&gt;=NO$31,NN12&lt;&gt;""),AND(OL12&gt;=OW$31,OL12&lt;&gt;""),AND(OO12&gt;=OW$31,OO12&lt;&gt;""),AND(OS12&gt;=OW$31,OS12&lt;&gt;""),AND(OV12&gt;=OW$31,OV12&lt;&gt;""),AND(PT12&gt;=QE$31,PT12&lt;&gt;""),AND(PW12&gt;=QE$31,PW12&lt;&gt;""),AND(QA12&gt;=QE$31,QA12&lt;&gt;""),AND(QD12&gt;=QE$31,QD12&lt;&gt;""),AND(RB12&gt;=RM$31,RB12&lt;&gt;""),AND(RE12&gt;=RM$31,RE12&lt;&gt;""),AND(RI12&gt;=RM$31,RI12&lt;&gt;""),AND(RL12&gt;=RM$31,RL12&lt;&gt;""),AND(SJ12&gt;=SU$31,SJ12&lt;&gt;""),AND(SM12&gt;=SU$31,SM12&lt;&gt;""),AND(SQ12&gt;=SU$31,SQ12&lt;&gt;""),AND(ST12&gt;=SU$31,ST12&lt;&gt;"")),"P","")</f>
        <v/>
      </c>
      <c r="H12" s="37" t="str">
        <f>IF(AND(G12="P",F12=""),"No DD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Merit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Excellence",IF(I12="P","Worlds Team",IF(F12="P","National Team","")))))</f>
        <v/>
      </c>
      <c r="I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P","")</f>
        <v/>
      </c>
      <c r="J12" s="8">
        <f>IF(COUNT(AQ12,AT12,BR12,BU12,CS12,CV12)&gt;0,LARGE((AQ12,AT12,BR12,BU12,CS12,CV12),1),0)</f>
        <v>52.900000000000006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51.22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48.04</v>
      </c>
      <c r="O12" s="8" t="str">
        <f>IF(N12="","",IF(OR(N12=CS12,N12=CV12),$CA$1,IF(OR(N12=BR12,N12=BU12),$AZ$1,IF(OR(N12=AQ12,N12=AT12),$Y$1,""))))</f>
        <v>2023 Nationals</v>
      </c>
      <c r="P12" s="8">
        <f>IF(MAX(AX12,BY12,CZ12)&gt;0,MAX(AX12,BY12,CZ12),0)</f>
        <v>50.400000000000006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Domestic 3rd Trial</v>
      </c>
      <c r="T12" s="8">
        <f>IF(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&gt;0,MAX(IF(AO12&gt;=$AY$27,AP12,0),IF(AR12&gt;=$AY$27,AS12,0),IF(AV12&gt;=$AY$27,AW12,0),IF(BP12&gt;=$BZ$27,BQ12,0),IF(BS12&gt;=$BZ$27,BT12,0),IF(BW12&gt;=$BZ$27,BX12,0),IF(CQ12&gt;=$DA$27,CR12,0),IF(CT12&gt;=$DA$27,CU12,0),IF(CX12&gt;=$DA$27,CY12,0),IF(DX12&gt;=$EK$27,DY12,0),IF(EA12&gt;=$EK$27,EB12,0),IF(EE12&gt;=$EK$27,EF12,0),IF(EH12&gt;=$EK$27,EI12,0),IF(FF12&gt;=$FS$27,FG12,0),IF(FI12&gt;=$FS$27,FJ12,0),IF(FM12&gt;=$FS$27,FN12,0),IF(FP12&gt;=$FS$27,FQ12,0),IF(GN12&gt;=$HA$27,GO12,0),IF(GQ12&gt;=$HA$27,GR12,0),IF(GU12&gt;=$HA$27,GV12,0),IF(GX12&gt;=$HA$27,GY12,0),IF(HV12&gt;=$II$27,HW12,0),IF(HY12&gt;=$II$27,HZ12,0),IF(IC12&gt;=$II$27,ID12,0),IF(IF12&gt;=$II$27,IG12,0),IF(JD12&gt;=$JQ$27,JE12,0),IF(JG12&gt;=$JQ$27,JH12,0),IF(JK12&gt;=$JQ$27,JL12,0),IF(JN12&gt;=$JQ$27,JO12,0),IF(KL12&gt;=$KY$27,KM12,0),IF(KO12&gt;=$KY$27,KP12,0),IF(KS12&gt;=$KY$27,KT12,0),IF(KV12&gt;=$KY$27,KW12,0),IF(LT12&gt;=$MG$27,LU12,0),IF(LW12&gt;=$MG$27,LX12,0),IF(MA12&gt;=$MG$27,MB12,0),IF(MD12&gt;=$MG$27,ME12,0),IF(NB12&gt;=$NO$27,NC12,0),IF(NE12&gt;=$NO$27,NF12,0),IF(NI12&gt;=$NO$27,NJ12,0),IF(NL12&gt;=$NO$27,NM12,0),IF(OJ12&gt;=$OW$27,OK12,0),IF(OM12&gt;=$OW$27,ON12,0),IF(OQ12&gt;=$OW$27,OR12,0),IF(OT12&gt;=$OW$27,OU12,0),IF(PR12&gt;=$QE$27,PS12,0),IF(PU12&gt;=$QE$27,PV12,0),IF(PY12&gt;=$QE$27,PZ12,0),IF(QB12&gt;=$QE$27,QC12,0),IF(QZ12&gt;=$RM$27,RA12,0),IF(RC12&gt;=$RM$27,RD12,0),IF(RG12&gt;=$RM$27,RH12,0),IF(RJ12&gt;=$RM$27,RK12,0),IF(SH12&gt;=$SU$27,SI12,0),IF(SK12&gt;=$SU$27,SL12,0),IF(SO12&gt;=$SU$27,SP12,0),IF(SR12&gt;=$SU$27,SS12,0)),0)</f>
        <v>15.42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Domestic 3rd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>IF(AA12&gt;0,AA12,"")</f>
        <v/>
      </c>
      <c r="AP12" s="39" t="str">
        <f>IF(AB12&gt;0,AB12,"")</f>
        <v/>
      </c>
      <c r="AQ12" s="41" t="str">
        <f>IF(SUM(Y12:AB12)-AC12&gt;0,SUM(Y12:AB12)-AC12,"")</f>
        <v/>
      </c>
      <c r="AR12" s="41" t="str">
        <f>IF(AF12&gt;0,AF12,"")</f>
        <v/>
      </c>
      <c r="AS12" s="41" t="str">
        <f>IF(AG12&gt;0,AG12,"")</f>
        <v/>
      </c>
      <c r="AT12" s="41" t="str">
        <f>IF(SUM(AD12:AG12)-AH12&gt;0,SUM(AD12:AG12)-AH12,"")</f>
        <v/>
      </c>
      <c r="AU12" s="41" t="str">
        <f>IF(AQ12="","",MAX(AQ12,AT12))</f>
        <v/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 t="str">
        <f>IF(SUM(AU12,AX12)&gt;0,SUM(AU12,AX12),"")</f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>IF(BB12&gt;0,BB12,"")</f>
        <v>11.3</v>
      </c>
      <c r="BQ12" s="40">
        <f>IF(BC12&gt;0,BC12,"")</f>
        <v>14.44</v>
      </c>
      <c r="BR12" s="11">
        <f>IF(SUM(AZ12:BC12)-BD12&gt;0,SUM(AZ12:BC12)-BD12,"")</f>
        <v>48.04</v>
      </c>
      <c r="BS12" s="11">
        <f>IF(BG12&gt;0,BG12,"")</f>
        <v>2</v>
      </c>
      <c r="BT12" s="11">
        <f>IF(BH12&gt;0,BH12,"")</f>
        <v>1.59</v>
      </c>
      <c r="BU12" s="11">
        <f>IF(SUM(BE12:BH12)-BI12&gt;0,SUM(BE12:BH12)-BI12,"")</f>
        <v>6.09</v>
      </c>
      <c r="BV12" s="11">
        <f>IF(BR12="","",MAX(BR12,BU12))</f>
        <v>48.04</v>
      </c>
      <c r="BW12" s="11">
        <f>IF(BL12&gt;0,BL12,"")</f>
        <v>14.4</v>
      </c>
      <c r="BX12" s="11">
        <f>IF(BM12&gt;0,BM12,"")</f>
        <v>14.3</v>
      </c>
      <c r="BY12" s="11">
        <f>IF(SUM(BJ12:BM12)-BN12&gt;0,SUM(BJ12:BM12)-BN12,"")</f>
        <v>50.400000000000006</v>
      </c>
      <c r="BZ12" s="11">
        <f>IF(SUM(BV12,BY12)&gt;0,SUM(BV12,BY12),"")</f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>IF(CC12&gt;0,CC12,"")</f>
        <v>15.4</v>
      </c>
      <c r="CR12" s="39">
        <f>IF(CD12&gt;0,CD12,"")</f>
        <v>15.3</v>
      </c>
      <c r="CS12" s="41">
        <f>IF(SUM(CA12:CD12)-CE12&gt;0,SUM(CA12:CD12)-CE12,"")</f>
        <v>52.900000000000006</v>
      </c>
      <c r="CT12" s="41">
        <f>IF(CH12&gt;0,CH12,"")</f>
        <v>15.4</v>
      </c>
      <c r="CU12" s="41">
        <f>IF(CI12&gt;0,CI12,"")</f>
        <v>15.42</v>
      </c>
      <c r="CV12" s="41">
        <f>IF(SUM(CF12:CI12)-CJ12&gt;0,SUM(CF12:CI12)-CJ12,"")</f>
        <v>51.22</v>
      </c>
      <c r="CW12" s="41">
        <f>IF(CS12="","",MAX(CS12,CV12))</f>
        <v>52.900000000000006</v>
      </c>
      <c r="CX12" s="41">
        <f>IF(CM12&gt;0,CM12,"")</f>
        <v>3.4</v>
      </c>
      <c r="CY12" s="41">
        <f>IF(CN12&gt;0,CN12,"")</f>
        <v>3.28</v>
      </c>
      <c r="CZ12" s="41">
        <f>IF(SUM(CK12:CN12)-CO12&gt;0,SUM(CK12:CN12)-CO12,"")</f>
        <v>11.08</v>
      </c>
      <c r="DA12" s="41">
        <f>IF(SUM(CW12,CZ12)&gt;0,SUM(CW12,CZ12),"")</f>
        <v>63.980000000000004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13.35</v>
      </c>
      <c r="SW12" s="23">
        <f>IF($CP12="P",CB12,(CB12+BA12)/2)</f>
        <v>8.9</v>
      </c>
      <c r="SX12" s="23">
        <f>IF($CP12="P",CC12,(CC12+BB12)/2)</f>
        <v>13.350000000000001</v>
      </c>
      <c r="SY12" s="23">
        <f>IF($CP12="P",CD12,(CD12+BC12)/2)</f>
        <v>14.870000000000001</v>
      </c>
      <c r="SZ12" s="23">
        <f>IF($CP12="P",CE12,(CE12+BD12)/2)</f>
        <v>0</v>
      </c>
      <c r="TA12" s="23">
        <f>IF($CP12="P",CF12,(CF12+BE12)/2)</f>
        <v>6.75</v>
      </c>
      <c r="TB12" s="23">
        <f>IF($CP12="P",CG12,(CG12+BF12)/2)</f>
        <v>4.7</v>
      </c>
      <c r="TC12" s="23">
        <f>IF($CP12="P",CH12,(CH12+BG12)/2)</f>
        <v>8.6999999999999993</v>
      </c>
      <c r="TD12" s="23">
        <f>IF($CP12="P",CI12,(CI12+BH12)/2)</f>
        <v>8.5050000000000008</v>
      </c>
      <c r="TE12" s="23">
        <f>IF($CP12="P",CJ12,(CJ12+BI12)/2)</f>
        <v>0</v>
      </c>
      <c r="TF12" s="23">
        <f>IF($CP12="P",CK12,(CK12+BJ12)/2)</f>
        <v>7.8000000000000007</v>
      </c>
      <c r="TG12" s="23">
        <f>IF($CP12="P",CL12,(CL12+BK12)/2)</f>
        <v>5.25</v>
      </c>
      <c r="TH12" s="23">
        <f>IF($CP12="P",CM12,(CM12+BL12)/2)</f>
        <v>8.9</v>
      </c>
      <c r="TI12" s="23">
        <f>IF($CP12="P",CN12,(CN12+BM12)/2)</f>
        <v>8.7900000000000009</v>
      </c>
      <c r="TJ12" s="23">
        <f>IF($CP12="P",CO12,(CO12+BN12)/2)</f>
        <v>0</v>
      </c>
      <c r="TK12" s="28" t="s">
        <v>57</v>
      </c>
      <c r="TL12" s="41">
        <f>IF(SX12&gt;0,SX12,"")</f>
        <v>13.350000000000001</v>
      </c>
      <c r="TM12" s="41">
        <f>IF(SY12&gt;0,SY12,"")</f>
        <v>14.870000000000001</v>
      </c>
      <c r="TN12" s="41">
        <f>IF(SUM(SV12:SY12)-SZ12&gt;0,SUM(SV12:SY12)-SZ12,"")</f>
        <v>50.47</v>
      </c>
      <c r="TO12" s="41">
        <f>IF(TC12&gt;0,TC12,"")</f>
        <v>8.6999999999999993</v>
      </c>
      <c r="TP12" s="41">
        <f>IF(TD12&gt;0,TD12,"")</f>
        <v>8.5050000000000008</v>
      </c>
      <c r="TQ12" s="41">
        <f>IF(SUM(TA12:TD12)-TE12&gt;0,SUM(TA12:TD12)-TE12,"")</f>
        <v>28.655000000000001</v>
      </c>
      <c r="TR12" s="41">
        <f>IF(MAX(TN12,TQ12)&gt;0,MAX(TN12,TQ12),"")</f>
        <v>50.47</v>
      </c>
      <c r="TS12" s="41">
        <f>IF(TH12&gt;0,TH12,"")</f>
        <v>8.9</v>
      </c>
      <c r="TT12" s="41">
        <f>IF(TI12&gt;0,TI12,"")</f>
        <v>8.7900000000000009</v>
      </c>
      <c r="TU12" s="41">
        <f>IF(SUM(TF12:TI12)-TJ12&gt;0,SUM(TF12:TI12)-TJ12,"")</f>
        <v>30.740000000000002</v>
      </c>
      <c r="TV12" s="41">
        <f>IF(SUM(TR12,TU12)&gt;0,SUM(TR12,TU12),"")</f>
        <v>81.210000000000008</v>
      </c>
    </row>
    <row r="13" spans="1:542" x14ac:dyDescent="0.2">
      <c r="A13" s="4" cm="1">
        <f t="array" ref="A13">IF(AND(H13&lt;&gt;"",H13&lt;&gt;"No DD"),SUMPRODUCT((H$4:H$25&lt;&gt;"")*(H$4:H$25&lt;&gt;"No DD")*(E$4:E$25&gt;E13))+1,IF(H13="No DD",SUMPRODUCT((H$4:H$25="No DD")*(E$4:E$25&gt;E13))+1+SUMPRODUCT((H$4:H$25&lt;&gt;"")*(H$4:H$25&lt;&gt;"No DD")),""))</f>
        <v>8</v>
      </c>
      <c r="B13" s="5" t="s">
        <v>126</v>
      </c>
      <c r="C13" s="4" t="s">
        <v>8</v>
      </c>
      <c r="D13" s="4">
        <v>2005</v>
      </c>
      <c r="E13" s="9">
        <f>SUM(J13:V13)+SUM(J13:T13)*0.0000001+SUM(J13)*0.0000000000001</f>
        <v>232.17002319800551</v>
      </c>
      <c r="F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G13" s="3" t="str">
        <f>IF(OR(AND(AQ13&gt;=AY$31,AQ13&lt;&gt;"",AN13=""),AND(AT13&gt;=AY$31,AT13&lt;&gt;"",AN13=""),AND(AX13&gt;=AY$31,AX13&lt;&gt;"",AN13=""),AND(BR13&gt;=BZ$31,BR13&lt;&gt;"",BO13=""),AND(BU13&gt;=BZ$31,BU13&lt;&gt;"",BO13=""),AND(BY13&gt;=BZ$31,BY13&lt;&gt;"",BO13=""),AND(CS13&gt;=DA$31,CS13&lt;&gt;"",CP13=""),AND(CV13&gt;=DA$31,CV13&lt;&gt;"",CP13=""),AND(CZ13&gt;=DA$31,CZ13&lt;&gt;"",CP13=""),AND(DZ13&gt;=EK$31,DZ13&lt;&gt;""),AND(EC13&gt;=EK$31,EC13&lt;&gt;""),AND(EG13&gt;=EK$31,EG13&lt;&gt;""),AND(EJ13&gt;=EK$31,EJ13&lt;&gt;""),AND(FH13&gt;=FS$31,FH13&lt;&gt;""),AND(FK13&gt;=FS$31,FK13&lt;&gt;""),AND(FO13&gt;=FS$31,FO13&lt;&gt;""),AND(FR13&gt;=FS$31,FR13&lt;&gt;""),AND(GP13&gt;=HA$31,GP13&lt;&gt;""),AND(GS13&gt;=HA$31,GS13&lt;&gt;""),AND(GW13&gt;=HA$31,GW13&lt;&gt;""),AND(GZ13&gt;=HA$31,GZ13&lt;&gt;""),AND(HX13&gt;=II$31,HX13&lt;&gt;""),AND(IA13&gt;=II$31,IA13&lt;&gt;""),AND(IE13&gt;=II$31,IE13&lt;&gt;""),AND(IH13&gt;=II$31,IH13&lt;&gt;""),AND(JF13&gt;=JQ$31,JF13&lt;&gt;""),AND(JI13&gt;=JQ$31,JI13&lt;&gt;""),AND(JM13&gt;=JQ$31,JM13&lt;&gt;""),AND(JP13&gt;=JQ$31,JP13&lt;&gt;""),AND(KN13&gt;=KY$31,KN13&lt;&gt;""),AND(KQ13&gt;=KY$31,KQ13&lt;&gt;""),AND(KU13&gt;=KY$31,KU13&lt;&gt;""),AND(KX13&gt;=KY$31,KX13&lt;&gt;""),AND(LV13&gt;=MG$31,LV13&lt;&gt;""),AND(LY13&gt;=MG$31,LY13&lt;&gt;""),AND(MC13&gt;=MG$31,MC13&lt;&gt;""),AND(MF13&gt;=MG$31,MF13&lt;&gt;""),AND(ND13&gt;=NO$31,ND13&lt;&gt;""),AND(NG13&gt;=NO$31,NG13&lt;&gt;""),AND(NK13&gt;=NO$31,NK13&lt;&gt;""),AND(NN13&gt;=NO$31,NN13&lt;&gt;""),AND(OL13&gt;=OW$31,OL13&lt;&gt;""),AND(OO13&gt;=OW$31,OO13&lt;&gt;""),AND(OS13&gt;=OW$31,OS13&lt;&gt;""),AND(OV13&gt;=OW$31,OV13&lt;&gt;""),AND(PT13&gt;=QE$31,PT13&lt;&gt;""),AND(PW13&gt;=QE$31,PW13&lt;&gt;""),AND(QA13&gt;=QE$31,QA13&lt;&gt;""),AND(QD13&gt;=QE$31,QD13&lt;&gt;""),AND(RB13&gt;=RM$31,RB13&lt;&gt;""),AND(RE13&gt;=RM$31,RE13&lt;&gt;""),AND(RI13&gt;=RM$31,RI13&lt;&gt;""),AND(RL13&gt;=RM$31,RL13&lt;&gt;""),AND(SJ13&gt;=SU$31,SJ13&lt;&gt;""),AND(SM13&gt;=SU$31,SM13&lt;&gt;""),AND(SQ13&gt;=SU$31,SQ13&lt;&gt;""),AND(ST13&gt;=SU$31,ST13&lt;&gt;"")),"P","")</f>
        <v>P</v>
      </c>
      <c r="H13" s="37" t="str">
        <f>IF(AND(G13="P",F13=""),"No DD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Merit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Excellence",IF(I13="P","Worlds Team",IF(F13="P","National Team","")))))</f>
        <v>No DD</v>
      </c>
      <c r="I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P","")</f>
        <v/>
      </c>
      <c r="J13" s="8">
        <f>IF(COUNT(AQ13,AT13,BR13,BU13,CS13,CV13)&gt;0,LARGE((AQ13,AT13,BR13,BU13,CS13,CV13),1),0)</f>
        <v>55.14</v>
      </c>
      <c r="K13" s="8" t="str">
        <f>IF(J13="","",IF(OR(J13=CS13,J13=CV13),$CA$1,IF(OR(J13=BR13,J13=BU13),$AZ$1,IF(OR(J13=AQ13,J13=AT13),$Y$1,""))))</f>
        <v>2023 Nationals</v>
      </c>
      <c r="L13" s="8">
        <f>IF(COUNT(AQ13,AT13,BR13,BU13,CS13,CV13)&gt;1,LARGE((AQ13,AT13,BR13,BU13,CS13,CV13),2),0)</f>
        <v>54.33</v>
      </c>
      <c r="M13" s="8" t="str">
        <f>IF(L13="","",IF(OR(L13=CS13,L13=CV13),$CA$1,IF(OR(L13=BR13,L13=BU13),$AZ$1,IF(OR(L13=AQ13,L13=AT13),$Y$1,""))))</f>
        <v>2023 Nationals</v>
      </c>
      <c r="N13" s="8">
        <f>IF(COUNT(AQ13,AT13,BR13,BU13,CS13,CV13)&gt;2,LARGE((AQ13,AT13,BR13,BU13,CS13,CV13),3),0)</f>
        <v>53.98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54.13</v>
      </c>
      <c r="Q13" s="8" t="str">
        <f>IF(P13="","",IF(P13=CZ13,$CA$1,IF(P13=BY13,$AZ$1,IF(P13=AX13,$Y$1,""))))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Nationals</v>
      </c>
      <c r="T13" s="8">
        <f>IF(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&gt;0,MAX(IF(AO13&gt;=$AY$27,AP13,0),IF(AR13&gt;=$AY$27,AS13,0),IF(AV13&gt;=$AY$27,AW13,0),IF(BP13&gt;=$BZ$27,BQ13,0),IF(BS13&gt;=$BZ$27,BT13,0),IF(BW13&gt;=$BZ$27,BX13,0),IF(CQ13&gt;=$DA$27,CR13,0),IF(CT13&gt;=$DA$27,CU13,0),IF(CX13&gt;=$DA$27,CY13,0),IF(DX13&gt;=$EK$27,DY13,0),IF(EA13&gt;=$EK$27,EB13,0),IF(EE13&gt;=$EK$27,EF13,0),IF(EH13&gt;=$EK$27,EI13,0),IF(FF13&gt;=$FS$27,FG13,0),IF(FI13&gt;=$FS$27,FJ13,0),IF(FM13&gt;=$FS$27,FN13,0),IF(FP13&gt;=$FS$27,FQ13,0),IF(GN13&gt;=$HA$27,GO13,0),IF(GQ13&gt;=$HA$27,GR13,0),IF(GU13&gt;=$HA$27,GV13,0),IF(GX13&gt;=$HA$27,GY13,0),IF(HV13&gt;=$II$27,HW13,0),IF(HY13&gt;=$II$27,HZ13,0),IF(IC13&gt;=$II$27,ID13,0),IF(IF13&gt;=$II$27,IG13,0),IF(JD13&gt;=$JQ$27,JE13,0),IF(JG13&gt;=$JQ$27,JH13,0),IF(JK13&gt;=$JQ$27,JL13,0),IF(JN13&gt;=$JQ$27,JO13,0),IF(KL13&gt;=$KY$27,KM13,0),IF(KO13&gt;=$KY$27,KP13,0),IF(KS13&gt;=$KY$27,KT13,0),IF(KV13&gt;=$KY$27,KW13,0),IF(LT13&gt;=$MG$27,LU13,0),IF(LW13&gt;=$MG$27,LX13,0),IF(MA13&gt;=$MG$27,MB13,0),IF(MD13&gt;=$MG$27,ME13,0),IF(NB13&gt;=$NO$27,NC13,0),IF(NE13&gt;=$NO$27,NF13,0),IF(NI13&gt;=$NO$27,NJ13,0),IF(NL13&gt;=$NO$27,NM13,0),IF(OJ13&gt;=$OW$27,OK13,0),IF(OM13&gt;=$OW$27,ON13,0),IF(OQ13&gt;=$OW$27,OR13,0),IF(OT13&gt;=$OW$27,OU13,0),IF(PR13&gt;=$QE$27,PS13,0),IF(PU13&gt;=$QE$27,PV13,0),IF(PY13&gt;=$QE$27,PZ13,0),IF(QB13&gt;=$QE$27,QC13,0),IF(QZ13&gt;=$RM$27,RA13,0),IF(RC13&gt;=$RM$27,RD13,0),IF(RG13&gt;=$RM$27,RH13,0),IF(RJ13&gt;=$RM$27,RK13,0),IF(SH13&gt;=$SU$27,SI13,0),IF(SK13&gt;=$SU$27,SL13,0),IF(SO13&gt;=$SU$27,SP13,0),IF(SR13&gt;=$SU$27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0.18999999999999773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>IF(AA13&gt;0,AA13,"")</f>
        <v>14.4</v>
      </c>
      <c r="AP13" s="39">
        <f>IF(AB13&gt;0,AB13,"")</f>
        <v>14.78</v>
      </c>
      <c r="AQ13" s="41">
        <f>IF(SUM(Y13:AB13)-AC13&gt;0,SUM(Y13:AB13)-AC13,"")</f>
        <v>53.98</v>
      </c>
      <c r="AR13" s="41">
        <f>IF(AF13&gt;0,AF13,"")</f>
        <v>14.2</v>
      </c>
      <c r="AS13" s="41">
        <f>IF(AG13&gt;0,AG13,"")</f>
        <v>14.51</v>
      </c>
      <c r="AT13" s="41">
        <f>IF(SUM(AD13:AG13)-AH13&gt;0,SUM(AD13:AG13)-AH13,"")</f>
        <v>53.21</v>
      </c>
      <c r="AU13" s="41">
        <f>IF(AQ13="","",MAX(AQ13,AT13))</f>
        <v>53.98</v>
      </c>
      <c r="AV13" s="41">
        <f>IF(AK13&gt;0,AK13,"")</f>
        <v>6.1</v>
      </c>
      <c r="AW13" s="41">
        <f>IF(AL13&gt;0,AL13,"")</f>
        <v>6.26</v>
      </c>
      <c r="AX13" s="41">
        <f>IF(SUM(AI13:AL13)-AM13&gt;0,SUM(AI13:AL13)-AM13,"")</f>
        <v>22.559999999999995</v>
      </c>
      <c r="AY13" s="41">
        <f>IF(SUM(AU13,AX13)&gt;0,SUM(AU13,AX13),"")</f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>IF(BB13&gt;0,BB13,"")</f>
        <v>14.4</v>
      </c>
      <c r="BQ13" s="40">
        <f>IF(BC13&gt;0,BC13,"")</f>
        <v>14.93</v>
      </c>
      <c r="BR13" s="11">
        <f>IF(SUM(AZ13:BC13)-BD13&gt;0,SUM(AZ13:BC13)-BD13,"")</f>
        <v>54.33</v>
      </c>
      <c r="BS13" s="11">
        <f>IF(BG13&gt;0,BG13,"")</f>
        <v>14.4</v>
      </c>
      <c r="BT13" s="11">
        <f>IF(BH13&gt;0,BH13,"")</f>
        <v>15.14</v>
      </c>
      <c r="BU13" s="11">
        <f>IF(SUM(BE13:BH13)-BI13&gt;0,SUM(BE13:BH13)-BI13,"")</f>
        <v>55.14</v>
      </c>
      <c r="BV13" s="11">
        <f>IF(BR13="","",MAX(BR13,BU13))</f>
        <v>55.14</v>
      </c>
      <c r="BW13" s="11">
        <f>IF(BL13&gt;0,BL13,"")</f>
        <v>14.4</v>
      </c>
      <c r="BX13" s="11">
        <f>IF(BM13&gt;0,BM13,"")</f>
        <v>15.03</v>
      </c>
      <c r="BY13" s="11">
        <f>IF(SUM(BJ13:BM13)-BN13&gt;0,SUM(BJ13:BM13)-BN13,"")</f>
        <v>54.13</v>
      </c>
      <c r="BZ13" s="11">
        <f>IF(SUM(BV13,BY13)&gt;0,SUM(BV13,BY13),"")</f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5.9</v>
      </c>
      <c r="CR13" s="39">
        <f>IF(CD13&gt;0,CD13,"")</f>
        <v>6.18</v>
      </c>
      <c r="CS13" s="41">
        <f>IF(SUM(CA13:CD13)-CE13&gt;0,SUM(CA13:CD13)-CE13,"")</f>
        <v>21.28</v>
      </c>
      <c r="CT13" s="41">
        <f>IF(CH13&gt;0,CH13,"")</f>
        <v>5.9</v>
      </c>
      <c r="CU13" s="41">
        <f>IF(CI13&gt;0,CI13,"")</f>
        <v>6.13</v>
      </c>
      <c r="CV13" s="41">
        <f>IF(SUM(CF13:CI13)-CJ13&gt;0,SUM(CF13:CI13)-CJ13,"")</f>
        <v>21.03</v>
      </c>
      <c r="CW13" s="41">
        <f>IF(CS13="","",MAX(CS13,CV13))</f>
        <v>21.28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21.28</v>
      </c>
      <c r="DB13" s="52">
        <f>IF(MAX(ED13,FL13,GT13,IB13,JJ13,KR13,LZ13,NH13,OP13,PX13,RF13,SN13)-IF(N13="",0,N13)&gt;0.001,MAX(ED13,FL13,GT13,IB13,JJ13,KR13,LZ13,NH13,OP13,PX13,RF13,SN13)-IF(N13="",0,N13),"")</f>
        <v>0.18999999999999773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>
        <v>15.2</v>
      </c>
      <c r="DE13" s="17">
        <v>9.5</v>
      </c>
      <c r="DF13" s="17">
        <v>14.4</v>
      </c>
      <c r="DG13" s="17">
        <v>14.7</v>
      </c>
      <c r="DH13" s="17">
        <v>0</v>
      </c>
      <c r="DI13" s="17">
        <v>15.7</v>
      </c>
      <c r="DJ13" s="17">
        <v>9.1</v>
      </c>
      <c r="DK13" s="17">
        <v>14.4</v>
      </c>
      <c r="DL13" s="17">
        <v>14.97</v>
      </c>
      <c r="DM13" s="17">
        <v>0</v>
      </c>
      <c r="DN13" s="17"/>
      <c r="DO13" s="17"/>
      <c r="DP13" s="17"/>
      <c r="DQ13" s="17"/>
      <c r="DR13" s="17"/>
      <c r="DS13" s="17">
        <v>15.3</v>
      </c>
      <c r="DT13" s="17">
        <v>8.8000000000000007</v>
      </c>
      <c r="DU13" s="17">
        <v>14.4</v>
      </c>
      <c r="DV13" s="17">
        <v>14.8</v>
      </c>
      <c r="DW13" s="17">
        <v>0</v>
      </c>
      <c r="DX13" s="41">
        <f>IF(DF13&gt;0,DF13,"")</f>
        <v>14.4</v>
      </c>
      <c r="DY13" s="41">
        <f>IF(DG13&gt;0,DG13,"")</f>
        <v>14.7</v>
      </c>
      <c r="DZ13" s="41">
        <f>IF(SUM(DD13:DG13)-DH13&gt;0,SUM(DD13:DG13)-DH13,"")</f>
        <v>53.8</v>
      </c>
      <c r="EA13" s="41">
        <f>IF(DK13&gt;0,DK13,"")</f>
        <v>14.4</v>
      </c>
      <c r="EB13" s="41">
        <f>IF(DL13&gt;0,DL13,"")</f>
        <v>14.97</v>
      </c>
      <c r="EC13" s="41">
        <f>IF(SUM(DI13:DL13)-DM13&gt;0,SUM(DI13:DL13)-DM13,"")</f>
        <v>54.169999999999995</v>
      </c>
      <c r="ED13" s="41">
        <f>IF(MAX(DZ13,EC13)&gt;0,MAX(DZ13,EC13),"")</f>
        <v>54.169999999999995</v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>
        <f>IF(DU13&gt;0,DU13,"")</f>
        <v>14.4</v>
      </c>
      <c r="EI13" s="41">
        <f>IF(DV13&gt;0,DV13,"")</f>
        <v>14.8</v>
      </c>
      <c r="EJ13" s="41">
        <f>IF(SUM(DS13:DV13)-DW13&gt;0,SUM(DS13:DV13)-DW13,"")</f>
        <v>53.3</v>
      </c>
      <c r="EK13" s="41">
        <f>IF(SUM(ED13,EG13,EJ13)&gt;0,SUM(ED13,EG13,EJ13),"")</f>
        <v>107.47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>
        <v>4.0999999999999996</v>
      </c>
      <c r="OY13" s="18">
        <v>2.5</v>
      </c>
      <c r="OZ13" s="18">
        <v>5.0999999999999996</v>
      </c>
      <c r="PA13" s="18">
        <v>4.79</v>
      </c>
      <c r="PB13" s="18">
        <v>0</v>
      </c>
      <c r="PC13" s="18">
        <v>4.3</v>
      </c>
      <c r="PD13" s="18">
        <v>2.7</v>
      </c>
      <c r="PE13" s="18">
        <v>5.0999999999999996</v>
      </c>
      <c r="PF13" s="18">
        <v>4.83</v>
      </c>
      <c r="PG13" s="18">
        <v>0</v>
      </c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>
        <f>IF(OZ13&gt;0,OZ13,"")</f>
        <v>5.0999999999999996</v>
      </c>
      <c r="PS13" s="11">
        <f>IF(PA13&gt;0,PA13,"")</f>
        <v>4.79</v>
      </c>
      <c r="PT13" s="11">
        <f>IF(SUM(OX13:PA13)-PB13&gt;0,SUM(OX13:PA13)-PB13,"")</f>
        <v>16.489999999999998</v>
      </c>
      <c r="PU13" s="11">
        <f>IF(PE13&gt;0,PE13,"")</f>
        <v>5.0999999999999996</v>
      </c>
      <c r="PV13" s="11">
        <f>IF(PF13&gt;0,PF13,"")</f>
        <v>4.83</v>
      </c>
      <c r="PW13" s="11">
        <f>IF(SUM(PC13:PF13)-PG13&gt;0,SUM(PC13:PF13)-PG13,"")</f>
        <v>16.93</v>
      </c>
      <c r="PX13" s="11">
        <f>IF(MAX(PT13,PW13)&gt;0,MAX(PT13,PW13),"")</f>
        <v>16.93</v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>
        <f>IF(SUM(PX13,QA13,QD13)&gt;0,SUM(PX13,QA13,QD13),"")</f>
        <v>16.93</v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10.85</v>
      </c>
      <c r="SW13" s="23">
        <f>IF($CP13="P",CB13,(CB13+BA13)/2)</f>
        <v>6.25</v>
      </c>
      <c r="SX13" s="23">
        <f>IF($CP13="P",CC13,(CC13+BB13)/2)</f>
        <v>10.15</v>
      </c>
      <c r="SY13" s="23">
        <f>IF($CP13="P",CD13,(CD13+BC13)/2)</f>
        <v>10.555</v>
      </c>
      <c r="SZ13" s="23">
        <f>IF($CP13="P",CE13,(CE13+BD13)/2)</f>
        <v>0</v>
      </c>
      <c r="TA13" s="23">
        <f>IF($CP13="P",CF13,(CF13+BE13)/2)</f>
        <v>11.049999999999999</v>
      </c>
      <c r="TB13" s="23">
        <f>IF($CP13="P",CG13,(CG13+BF13)/2)</f>
        <v>6.25</v>
      </c>
      <c r="TC13" s="23">
        <f>IF($CP13="P",CH13,(CH13+BG13)/2)</f>
        <v>10.15</v>
      </c>
      <c r="TD13" s="23">
        <f>IF($CP13="P",CI13,(CI13+BH13)/2)</f>
        <v>10.635</v>
      </c>
      <c r="TE13" s="23">
        <f>IF($CP13="P",CJ13,(CJ13+BI13)/2)</f>
        <v>0</v>
      </c>
      <c r="TF13" s="23">
        <f>IF($CP13="P",CK13,(CK13+BJ13)/2)</f>
        <v>7.65</v>
      </c>
      <c r="TG13" s="23">
        <f>IF($CP13="P",CL13,(CL13+BK13)/2)</f>
        <v>4.7</v>
      </c>
      <c r="TH13" s="23">
        <f>IF($CP13="P",CM13,(CM13+BL13)/2)</f>
        <v>7.2</v>
      </c>
      <c r="TI13" s="23">
        <f>IF($CP13="P",CN13,(CN13+BM13)/2)</f>
        <v>7.5149999999999997</v>
      </c>
      <c r="TJ13" s="23">
        <f>IF($CP13="P",CO13,(CO13+BN13)/2)</f>
        <v>0</v>
      </c>
      <c r="TK13" s="28" t="s">
        <v>57</v>
      </c>
      <c r="TL13" s="41">
        <f>IF(SX13&gt;0,SX13,"")</f>
        <v>10.15</v>
      </c>
      <c r="TM13" s="41">
        <f>IF(SY13&gt;0,SY13,"")</f>
        <v>10.555</v>
      </c>
      <c r="TN13" s="41">
        <f>IF(SUM(SV13:SY13)-SZ13&gt;0,SUM(SV13:SY13)-SZ13,"")</f>
        <v>37.805</v>
      </c>
      <c r="TO13" s="41">
        <f>IF(TC13&gt;0,TC13,"")</f>
        <v>10.15</v>
      </c>
      <c r="TP13" s="41">
        <f>IF(TD13&gt;0,TD13,"")</f>
        <v>10.635</v>
      </c>
      <c r="TQ13" s="41">
        <f>IF(SUM(TA13:TD13)-TE13&gt;0,SUM(TA13:TD13)-TE13,"")</f>
        <v>38.084999999999994</v>
      </c>
      <c r="TR13" s="41">
        <f>IF(MAX(TN13,TQ13)&gt;0,MAX(TN13,TQ13),"")</f>
        <v>38.084999999999994</v>
      </c>
      <c r="TS13" s="41">
        <f>IF(TH13&gt;0,TH13,"")</f>
        <v>7.2</v>
      </c>
      <c r="TT13" s="41">
        <f>IF(TI13&gt;0,TI13,"")</f>
        <v>7.5149999999999997</v>
      </c>
      <c r="TU13" s="41">
        <f>IF(SUM(TF13:TI13)-TJ13&gt;0,SUM(TF13:TI13)-TJ13,"")</f>
        <v>27.065000000000001</v>
      </c>
      <c r="TV13" s="41">
        <f>IF(SUM(TR13,TU13)&gt;0,SUM(TR13,TU13),"")</f>
        <v>65.149999999999991</v>
      </c>
    </row>
    <row r="14" spans="1:542" x14ac:dyDescent="0.2">
      <c r="A14" s="4" cm="1">
        <f t="array" ref="A14">IF(AND(H14&lt;&gt;"",H14&lt;&gt;"No DD"),SUMPRODUCT((H$4:H$25&lt;&gt;"")*(H$4:H$25&lt;&gt;"No DD")*(E$4:E$25&gt;E14))+1,IF(H14="No DD",SUMPRODUCT((H$4:H$25="No DD")*(E$4:E$25&gt;E14))+1+SUMPRODUCT((H$4:H$25&lt;&gt;"")*(H$4:H$25&lt;&gt;"No DD")),""))</f>
        <v>9</v>
      </c>
      <c r="B14" s="5" t="s">
        <v>152</v>
      </c>
      <c r="C14" s="4" t="s">
        <v>151</v>
      </c>
      <c r="D14" s="4">
        <v>2004</v>
      </c>
      <c r="E14" s="9">
        <f>SUM(J14:V14)+SUM(J14:T14)*0.0000001+SUM(J14)*0.0000000000001</f>
        <v>230.70002208200546</v>
      </c>
      <c r="F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G14" s="3" t="str">
        <f>IF(OR(AND(AQ14&gt;=AY$31,AQ14&lt;&gt;"",AN14=""),AND(AT14&gt;=AY$31,AT14&lt;&gt;"",AN14=""),AND(AX14&gt;=AY$31,AX14&lt;&gt;"",AN14=""),AND(BR14&gt;=BZ$31,BR14&lt;&gt;"",BO14=""),AND(BU14&gt;=BZ$31,BU14&lt;&gt;"",BO14=""),AND(BY14&gt;=BZ$31,BY14&lt;&gt;"",BO14=""),AND(CS14&gt;=DA$31,CS14&lt;&gt;"",CP14=""),AND(CV14&gt;=DA$31,CV14&lt;&gt;"",CP14=""),AND(CZ14&gt;=DA$31,CZ14&lt;&gt;"",CP14=""),AND(DZ14&gt;=EK$31,DZ14&lt;&gt;""),AND(EC14&gt;=EK$31,EC14&lt;&gt;""),AND(EG14&gt;=EK$31,EG14&lt;&gt;""),AND(EJ14&gt;=EK$31,EJ14&lt;&gt;""),AND(FH14&gt;=FS$31,FH14&lt;&gt;""),AND(FK14&gt;=FS$31,FK14&lt;&gt;""),AND(FO14&gt;=FS$31,FO14&lt;&gt;""),AND(FR14&gt;=FS$31,FR14&lt;&gt;""),AND(GP14&gt;=HA$31,GP14&lt;&gt;""),AND(GS14&gt;=HA$31,GS14&lt;&gt;""),AND(GW14&gt;=HA$31,GW14&lt;&gt;""),AND(GZ14&gt;=HA$31,GZ14&lt;&gt;""),AND(HX14&gt;=II$31,HX14&lt;&gt;""),AND(IA14&gt;=II$31,IA14&lt;&gt;""),AND(IE14&gt;=II$31,IE14&lt;&gt;""),AND(IH14&gt;=II$31,IH14&lt;&gt;""),AND(JF14&gt;=JQ$31,JF14&lt;&gt;""),AND(JI14&gt;=JQ$31,JI14&lt;&gt;""),AND(JM14&gt;=JQ$31,JM14&lt;&gt;""),AND(JP14&gt;=JQ$31,JP14&lt;&gt;""),AND(KN14&gt;=KY$31,KN14&lt;&gt;""),AND(KQ14&gt;=KY$31,KQ14&lt;&gt;""),AND(KU14&gt;=KY$31,KU14&lt;&gt;""),AND(KX14&gt;=KY$31,KX14&lt;&gt;""),AND(LV14&gt;=MG$31,LV14&lt;&gt;""),AND(LY14&gt;=MG$31,LY14&lt;&gt;""),AND(MC14&gt;=MG$31,MC14&lt;&gt;""),AND(MF14&gt;=MG$31,MF14&lt;&gt;""),AND(ND14&gt;=NO$31,ND14&lt;&gt;""),AND(NG14&gt;=NO$31,NG14&lt;&gt;""),AND(NK14&gt;=NO$31,NK14&lt;&gt;""),AND(NN14&gt;=NO$31,NN14&lt;&gt;""),AND(OL14&gt;=OW$31,OL14&lt;&gt;""),AND(OO14&gt;=OW$31,OO14&lt;&gt;""),AND(OS14&gt;=OW$31,OS14&lt;&gt;""),AND(OV14&gt;=OW$31,OV14&lt;&gt;""),AND(PT14&gt;=QE$31,PT14&lt;&gt;""),AND(PW14&gt;=QE$31,PW14&lt;&gt;""),AND(QA14&gt;=QE$31,QA14&lt;&gt;""),AND(QD14&gt;=QE$31,QD14&lt;&gt;""),AND(RB14&gt;=RM$31,RB14&lt;&gt;""),AND(RE14&gt;=RM$31,RE14&lt;&gt;""),AND(RI14&gt;=RM$31,RI14&lt;&gt;""),AND(RL14&gt;=RM$31,RL14&lt;&gt;""),AND(SJ14&gt;=SU$31,SJ14&lt;&gt;""),AND(SM14&gt;=SU$31,SM14&lt;&gt;""),AND(SQ14&gt;=SU$31,SQ14&lt;&gt;""),AND(ST14&gt;=SU$31,ST14&lt;&gt;"")),"P","")</f>
        <v>P</v>
      </c>
      <c r="H14" s="37" t="str">
        <f>IF(AND(G14="P",F14=""),"No DD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Merit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Excellence",IF(I14="P","Worlds Team",IF(F14="P","National Team","")))))</f>
        <v>No DD</v>
      </c>
      <c r="I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P","")</f>
        <v/>
      </c>
      <c r="J14" s="8">
        <f>IF(COUNT(AQ14,AT14,BR14,BU14,CS14,CV14)&gt;0,LARGE((AQ14,AT14,BR14,BU14,CS14,CV14),1),0)</f>
        <v>54.769999999999996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53.910000000000004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43.65</v>
      </c>
      <c r="O14" s="8" t="str">
        <f>IF(N14="","",IF(OR(N14=CS14,N14=CV14),$CA$1,IF(OR(N14=BR14,N14=BU14),$AZ$1,IF(OR(N14=AQ14,N14=AT14),$Y$1,""))))</f>
        <v>2023 Elite Canada</v>
      </c>
      <c r="P14" s="8">
        <f>IF(MAX(AX14,BY14,CZ14)&gt;0,MAX(AX14,BY14,CZ14),0)</f>
        <v>54.489999999999995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&gt;0,MAX(IF(AO14&gt;=$AY$27,AP14,0),IF(AR14&gt;=$AY$27,AS14,0),IF(AV14&gt;=$AY$27,AW14,0),IF(BP14&gt;=$BZ$27,BQ14,0),IF(BS14&gt;=$BZ$27,BT14,0),IF(BW14&gt;=$BZ$27,BX14,0),IF(CQ14&gt;=$DA$27,CR14,0),IF(CT14&gt;=$DA$27,CU14,0),IF(CX14&gt;=$DA$27,CY14,0),IF(DX14&gt;=$EK$27,DY14,0),IF(EA14&gt;=$EK$27,EB14,0),IF(EE14&gt;=$EK$27,EF14,0),IF(EH14&gt;=$EK$27,EI14,0),IF(FF14&gt;=$FS$27,FG14,0),IF(FI14&gt;=$FS$27,FJ14,0),IF(FM14&gt;=$FS$27,FN14,0),IF(FP14&gt;=$FS$27,FQ14,0),IF(GN14&gt;=$HA$27,GO14,0),IF(GQ14&gt;=$HA$27,GR14,0),IF(GU14&gt;=$HA$27,GV14,0),IF(GX14&gt;=$HA$27,GY14,0),IF(HV14&gt;=$II$27,HW14,0),IF(HY14&gt;=$II$27,HZ14,0),IF(IC14&gt;=$II$27,ID14,0),IF(IF14&gt;=$II$27,IG14,0),IF(JD14&gt;=$JQ$27,JE14,0),IF(JG14&gt;=$JQ$27,JH14,0),IF(JK14&gt;=$JQ$27,JL14,0),IF(JN14&gt;=$JQ$27,JO14,0),IF(KL14&gt;=$KY$27,KM14,0),IF(KO14&gt;=$KY$27,KP14,0),IF(KS14&gt;=$KY$27,KT14,0),IF(KV14&gt;=$KY$27,KW14,0),IF(LT14&gt;=$MG$27,LU14,0),IF(LW14&gt;=$MG$27,LX14,0),IF(MA14&gt;=$MG$27,MB14,0),IF(MD14&gt;=$MG$27,ME14,0),IF(NB14&gt;=$NO$27,NC14,0),IF(NE14&gt;=$NO$27,NF14,0),IF(NI14&gt;=$NO$27,NJ14,0),IF(NL14&gt;=$NO$27,NM14,0),IF(OJ14&gt;=$OW$27,OK14,0),IF(OM14&gt;=$OW$27,ON14,0),IF(OQ14&gt;=$OW$27,OR14,0),IF(OT14&gt;=$OW$27,OU14,0),IF(PR14&gt;=$QE$27,PS14,0),IF(PU14&gt;=$QE$27,PV14,0),IF(PY14&gt;=$QE$27,PZ14,0),IF(QB14&gt;=$QE$27,QC14,0),IF(QZ14&gt;=$RM$27,RA14,0),IF(RC14&gt;=$RM$27,RD14,0),IF(RG14&gt;=$RM$27,RH14,0),IF(RJ14&gt;=$RM$27,RK14,0),IF(SH14&gt;=$SU$27,SI14,0),IF(SK14&gt;=$SU$27,SL14,0),IF(SO14&gt;=$SU$27,SP14,0),IF(SR14&gt;=$SU$27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9.8800000000000026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>IF(AA14&gt;0,AA14,"")</f>
        <v>10.7</v>
      </c>
      <c r="AP14" s="39">
        <f>IF(AB14&gt;0,AB14,"")</f>
        <v>12.55</v>
      </c>
      <c r="AQ14" s="41">
        <f>IF(SUM(Y14:AB14)-AC14&gt;0,SUM(Y14:AB14)-AC14,"")</f>
        <v>43.65</v>
      </c>
      <c r="AR14" s="41">
        <f>IF(AF14&gt;0,AF14,"")</f>
        <v>13.4</v>
      </c>
      <c r="AS14" s="41">
        <f>IF(AG14&gt;0,AG14,"")</f>
        <v>15.97</v>
      </c>
      <c r="AT14" s="41">
        <f>IF(SUM(AD14:AG14)-AH14&gt;0,SUM(AD14:AG14)-AH14,"")</f>
        <v>54.769999999999996</v>
      </c>
      <c r="AU14" s="41">
        <f>IF(AQ14="","",MAX(AQ14,AT14))</f>
        <v>54.769999999999996</v>
      </c>
      <c r="AV14" s="41">
        <f>IF(AK14&gt;0,AK14,"")</f>
        <v>13.4</v>
      </c>
      <c r="AW14" s="41">
        <f>IF(AL14&gt;0,AL14,"")</f>
        <v>15.87</v>
      </c>
      <c r="AX14" s="41">
        <f>IF(SUM(AI14:AL14)-AM14&gt;0,SUM(AI14:AL14)-AM14,"")</f>
        <v>52.769999999999996</v>
      </c>
      <c r="AY14" s="41">
        <f>IF(SUM(AU14,AX14)&gt;0,SUM(AU14,AX14),"")</f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>IF(BB14&gt;0,BB14,"")</f>
        <v>6.35</v>
      </c>
      <c r="BQ14" s="40">
        <f>IF(BC14&gt;0,BC14,"")</f>
        <v>7.1800000000000006</v>
      </c>
      <c r="BR14" s="11">
        <f>IF(SUM(AZ14:BC14)-BD14&gt;0,SUM(AZ14:BC14)-BD14,"")</f>
        <v>24.979999999999997</v>
      </c>
      <c r="BS14" s="11">
        <f>IF(BG14&gt;0,BG14,"")</f>
        <v>9.4499999999999993</v>
      </c>
      <c r="BT14" s="11">
        <f>IF(BH14&gt;0,BH14,"")</f>
        <v>11.49</v>
      </c>
      <c r="BU14" s="11">
        <f>IF(SUM(BE14:BH14)-BI14&gt;0,SUM(BE14:BH14)-BI14,"")</f>
        <v>38.440000000000005</v>
      </c>
      <c r="BV14" s="11">
        <f>IF(BR14="","",MAX(BR14,BU14))</f>
        <v>38.440000000000005</v>
      </c>
      <c r="BW14" s="11">
        <f>IF(BL14&gt;0,BL14,"")</f>
        <v>6.7</v>
      </c>
      <c r="BX14" s="11">
        <f>IF(BM14&gt;0,BM14,"")</f>
        <v>7.9349999999999996</v>
      </c>
      <c r="BY14" s="11">
        <f>IF(SUM(BJ14:BM14)-BN14&gt;0,SUM(BJ14:BM14)-BN14,"")</f>
        <v>26.384999999999998</v>
      </c>
      <c r="BZ14" s="11">
        <f>IF(SUM(BV14,BY14)&gt;0,SUM(BV14,BY14),"")</f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>IF(CC14&gt;0,CC14,"")</f>
        <v>10.1</v>
      </c>
      <c r="CR14" s="39">
        <f>IF(CD14&gt;0,CD14,"")</f>
        <v>13.07</v>
      </c>
      <c r="CS14" s="41">
        <f>IF(SUM(CA14:CD14)-CE14&gt;0,SUM(CA14:CD14)-CE14,"")</f>
        <v>41.47</v>
      </c>
      <c r="CT14" s="41">
        <f>IF(CH14&gt;0,CH14,"")</f>
        <v>13.4</v>
      </c>
      <c r="CU14" s="41">
        <f>IF(CI14&gt;0,CI14,"")</f>
        <v>16.309999999999999</v>
      </c>
      <c r="CV14" s="41">
        <f>IF(SUM(CF14:CI14)-CJ14&gt;0,SUM(CF14:CI14)-CJ14,"")</f>
        <v>53.910000000000004</v>
      </c>
      <c r="CW14" s="41">
        <f>IF(CS14="","",MAX(CS14,CV14))</f>
        <v>53.910000000000004</v>
      </c>
      <c r="CX14" s="41">
        <f>IF(CM14&gt;0,CM14,"")</f>
        <v>14</v>
      </c>
      <c r="CY14" s="41">
        <f>IF(CN14&gt;0,CN14,"")</f>
        <v>16.190000000000001</v>
      </c>
      <c r="CZ14" s="41">
        <f>IF(SUM(CK14:CN14)-CO14&gt;0,SUM(CK14:CN14)-CO14,"")</f>
        <v>54.489999999999995</v>
      </c>
      <c r="DA14" s="41">
        <f>IF(SUM(CW14,CZ14)&gt;0,SUM(CW14,CZ14),"")</f>
        <v>108.4</v>
      </c>
      <c r="DB14" s="52">
        <f>IF(MAX(ED14,FL14,GT14,IB14,JJ14,KR14,LZ14,NH14,OP14,PX14,RF14,SN14)-IF(N14="",0,N14)&gt;0.001,MAX(ED14,FL14,GT14,IB14,JJ14,KR14,LZ14,NH14,OP14,PX14,RF14,SN14)-IF(N14="",0,N14),"")</f>
        <v>9.8800000000000026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>IF(DF14&gt;0,DF14,"")</f>
        <v>12.3</v>
      </c>
      <c r="DY14" s="41">
        <f>IF(DG14&gt;0,DG14,"")</f>
        <v>15.58</v>
      </c>
      <c r="DZ14" s="41">
        <f>IF(SUM(DD14:DG14)-DH14&gt;0,SUM(DD14:DG14)-DH14,"")</f>
        <v>50.58</v>
      </c>
      <c r="EA14" s="41">
        <f>IF(DK14&gt;0,DK14,"")</f>
        <v>13.8</v>
      </c>
      <c r="EB14" s="41">
        <f>IF(DL14&gt;0,DL14,"")</f>
        <v>15.83</v>
      </c>
      <c r="EC14" s="41">
        <f>IF(SUM(DI14:DL14)-DM14&gt;0,SUM(DI14:DL14)-DM14,"")</f>
        <v>53.53</v>
      </c>
      <c r="ED14" s="41">
        <f>IF(MAX(DZ14,EC14)&gt;0,MAX(DZ14,EC14),"")</f>
        <v>53.53</v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>
        <f>IF(DU14&gt;0,DU14,"")</f>
        <v>13.8</v>
      </c>
      <c r="EI14" s="41">
        <f>IF(DV14&gt;0,DV14,"")</f>
        <v>15.76</v>
      </c>
      <c r="EJ14" s="41">
        <f>IF(SUM(DS14:DV14)-DW14&gt;0,SUM(DS14:DV14)-DW14,"")</f>
        <v>53.46</v>
      </c>
      <c r="EK14" s="41">
        <f>IF(SUM(ED14,EG14,EJ14)&gt;0,SUM(ED14,EG14,EJ14),"")</f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9.0249999999999986</v>
      </c>
      <c r="SW14" s="23">
        <f>IF($CP14="P",CB14,(CB14+BA14)/2)</f>
        <v>5.85</v>
      </c>
      <c r="SX14" s="23">
        <f>IF($CP14="P",CC14,(CC14+BB14)/2)</f>
        <v>8.2249999999999996</v>
      </c>
      <c r="SY14" s="23">
        <f>IF($CP14="P",CD14,(CD14+BC14)/2)</f>
        <v>10.125</v>
      </c>
      <c r="SZ14" s="23">
        <f>IF($CP14="P",CE14,(CE14+BD14)/2)</f>
        <v>0</v>
      </c>
      <c r="TA14" s="23">
        <f>IF($CP14="P",CF14,(CF14+BE14)/2)</f>
        <v>13.100000000000001</v>
      </c>
      <c r="TB14" s="23">
        <f>IF($CP14="P",CG14,(CG14+BF14)/2)</f>
        <v>7.8250000000000002</v>
      </c>
      <c r="TC14" s="23">
        <f>IF($CP14="P",CH14,(CH14+BG14)/2)</f>
        <v>11.425000000000001</v>
      </c>
      <c r="TD14" s="23">
        <f>IF($CP14="P",CI14,(CI14+BH14)/2)</f>
        <v>13.899999999999999</v>
      </c>
      <c r="TE14" s="23">
        <f>IF($CP14="P",CJ14,(CJ14+BI14)/2)</f>
        <v>7.5000000000000011E-2</v>
      </c>
      <c r="TF14" s="23">
        <f>IF($CP14="P",CK14,(CK14+BJ14)/2)</f>
        <v>11.574999999999999</v>
      </c>
      <c r="TG14" s="23">
        <f>IF($CP14="P",CL14,(CL14+BK14)/2)</f>
        <v>6.4749999999999996</v>
      </c>
      <c r="TH14" s="23">
        <f>IF($CP14="P",CM14,(CM14+BL14)/2)</f>
        <v>10.35</v>
      </c>
      <c r="TI14" s="23">
        <f>IF($CP14="P",CN14,(CN14+BM14)/2)</f>
        <v>12.0625</v>
      </c>
      <c r="TJ14" s="23">
        <f>IF($CP14="P",CO14,(CO14+BN14)/2)</f>
        <v>2.5000000000000001E-2</v>
      </c>
      <c r="TK14" s="28" t="s">
        <v>57</v>
      </c>
      <c r="TL14" s="41">
        <f>IF(SX14&gt;0,SX14,"")</f>
        <v>8.2249999999999996</v>
      </c>
      <c r="TM14" s="41">
        <f>IF(SY14&gt;0,SY14,"")</f>
        <v>10.125</v>
      </c>
      <c r="TN14" s="41">
        <f>IF(SUM(SV14:SY14)-SZ14&gt;0,SUM(SV14:SY14)-SZ14,"")</f>
        <v>33.224999999999994</v>
      </c>
      <c r="TO14" s="41">
        <f>IF(TC14&gt;0,TC14,"")</f>
        <v>11.425000000000001</v>
      </c>
      <c r="TP14" s="41">
        <f>IF(TD14&gt;0,TD14,"")</f>
        <v>13.899999999999999</v>
      </c>
      <c r="TQ14" s="41">
        <f>IF(SUM(TA14:TD14)-TE14&gt;0,SUM(TA14:TD14)-TE14,"")</f>
        <v>46.174999999999997</v>
      </c>
      <c r="TR14" s="41">
        <f>IF(MAX(TN14,TQ14)&gt;0,MAX(TN14,TQ14),"")</f>
        <v>46.174999999999997</v>
      </c>
      <c r="TS14" s="41">
        <f>IF(TH14&gt;0,TH14,"")</f>
        <v>10.35</v>
      </c>
      <c r="TT14" s="41">
        <f>IF(TI14&gt;0,TI14,"")</f>
        <v>12.0625</v>
      </c>
      <c r="TU14" s="41">
        <f>IF(SUM(TF14:TI14)-TJ14&gt;0,SUM(TF14:TI14)-TJ14,"")</f>
        <v>40.4375</v>
      </c>
      <c r="TV14" s="41">
        <f>IF(SUM(TR14,TU14)&gt;0,SUM(TR14,TU14),"")</f>
        <v>86.612499999999997</v>
      </c>
    </row>
    <row r="15" spans="1:542" x14ac:dyDescent="0.2">
      <c r="A15" s="4" cm="1">
        <f t="array" ref="A15">IF(AND(H15&lt;&gt;"",H15&lt;&gt;"No DD"),SUMPRODUCT((H$4:H$25&lt;&gt;"")*(H$4:H$25&lt;&gt;"No DD")*(E$4:E$25&gt;E15))+1,IF(H15="No DD",SUMPRODUCT((H$4:H$25="No DD")*(E$4:E$25&gt;E15))+1+SUMPRODUCT((H$4:H$25&lt;&gt;"")*(H$4:H$25&lt;&gt;"No DD")),""))</f>
        <v>10</v>
      </c>
      <c r="B15" s="5" t="s">
        <v>229</v>
      </c>
      <c r="C15" s="4" t="s">
        <v>3</v>
      </c>
      <c r="D15" s="4">
        <v>2005</v>
      </c>
      <c r="E15" s="9">
        <f>SUM(J15:V15)+SUM(J15:T15)*0.0000001+SUM(J15)*0.0000000000001</f>
        <v>226.29002261700543</v>
      </c>
      <c r="F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G15" s="3" t="str">
        <f>IF(OR(AND(AQ15&gt;=AY$31,AQ15&lt;&gt;"",AN15=""),AND(AT15&gt;=AY$31,AT15&lt;&gt;"",AN15=""),AND(AX15&gt;=AY$31,AX15&lt;&gt;"",AN15=""),AND(BR15&gt;=BZ$31,BR15&lt;&gt;"",BO15=""),AND(BU15&gt;=BZ$31,BU15&lt;&gt;"",BO15=""),AND(BY15&gt;=BZ$31,BY15&lt;&gt;"",BO15=""),AND(CS15&gt;=DA$31,CS15&lt;&gt;"",CP15=""),AND(CV15&gt;=DA$31,CV15&lt;&gt;"",CP15=""),AND(CZ15&gt;=DA$31,CZ15&lt;&gt;"",CP15=""),AND(DZ15&gt;=EK$31,DZ15&lt;&gt;""),AND(EC15&gt;=EK$31,EC15&lt;&gt;""),AND(EG15&gt;=EK$31,EG15&lt;&gt;""),AND(EJ15&gt;=EK$31,EJ15&lt;&gt;""),AND(FH15&gt;=FS$31,FH15&lt;&gt;""),AND(FK15&gt;=FS$31,FK15&lt;&gt;""),AND(FO15&gt;=FS$31,FO15&lt;&gt;""),AND(FR15&gt;=FS$31,FR15&lt;&gt;""),AND(GP15&gt;=HA$31,GP15&lt;&gt;""),AND(GS15&gt;=HA$31,GS15&lt;&gt;""),AND(GW15&gt;=HA$31,GW15&lt;&gt;""),AND(GZ15&gt;=HA$31,GZ15&lt;&gt;""),AND(HX15&gt;=II$31,HX15&lt;&gt;""),AND(IA15&gt;=II$31,IA15&lt;&gt;""),AND(IE15&gt;=II$31,IE15&lt;&gt;""),AND(IH15&gt;=II$31,IH15&lt;&gt;""),AND(JF15&gt;=JQ$31,JF15&lt;&gt;""),AND(JI15&gt;=JQ$31,JI15&lt;&gt;""),AND(JM15&gt;=JQ$31,JM15&lt;&gt;""),AND(JP15&gt;=JQ$31,JP15&lt;&gt;""),AND(KN15&gt;=KY$31,KN15&lt;&gt;""),AND(KQ15&gt;=KY$31,KQ15&lt;&gt;""),AND(KU15&gt;=KY$31,KU15&lt;&gt;""),AND(KX15&gt;=KY$31,KX15&lt;&gt;""),AND(LV15&gt;=MG$31,LV15&lt;&gt;""),AND(LY15&gt;=MG$31,LY15&lt;&gt;""),AND(MC15&gt;=MG$31,MC15&lt;&gt;""),AND(MF15&gt;=MG$31,MF15&lt;&gt;""),AND(ND15&gt;=NO$31,ND15&lt;&gt;""),AND(NG15&gt;=NO$31,NG15&lt;&gt;""),AND(NK15&gt;=NO$31,NK15&lt;&gt;""),AND(NN15&gt;=NO$31,NN15&lt;&gt;""),AND(OL15&gt;=OW$31,OL15&lt;&gt;""),AND(OO15&gt;=OW$31,OO15&lt;&gt;""),AND(OS15&gt;=OW$31,OS15&lt;&gt;""),AND(OV15&gt;=OW$31,OV15&lt;&gt;""),AND(PT15&gt;=QE$31,PT15&lt;&gt;""),AND(PW15&gt;=QE$31,PW15&lt;&gt;""),AND(QA15&gt;=QE$31,QA15&lt;&gt;""),AND(QD15&gt;=QE$31,QD15&lt;&gt;""),AND(RB15&gt;=RM$31,RB15&lt;&gt;""),AND(RE15&gt;=RM$31,RE15&lt;&gt;""),AND(RI15&gt;=RM$31,RI15&lt;&gt;""),AND(RL15&gt;=RM$31,RL15&lt;&gt;""),AND(SJ15&gt;=SU$31,SJ15&lt;&gt;""),AND(SM15&gt;=SU$31,SM15&lt;&gt;""),AND(SQ15&gt;=SU$31,SQ15&lt;&gt;""),AND(ST15&gt;=SU$31,ST15&lt;&gt;"")),"P","")</f>
        <v>P</v>
      </c>
      <c r="H15" s="37" t="str">
        <f>IF(AND(G15="P",F15=""),"No DD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Merit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Excellence",IF(I15="P","Worlds Team",IF(F15="P","National Team","")))))</f>
        <v>No DD</v>
      </c>
      <c r="I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&gt;0,MAX(IF(AO15&gt;=$AY$27,AP15,0),IF(AR15&gt;=$AY$27,AS15,0),IF(AV15&gt;=$AY$27,AW15,0),IF(BP15&gt;=$BZ$27,BQ15,0),IF(BS15&gt;=$BZ$27,BT15,0),IF(BW15&gt;=$BZ$27,BX15,0),IF(CQ15&gt;=$DA$27,CR15,0),IF(CT15&gt;=$DA$27,CU15,0),IF(CX15&gt;=$DA$27,CY15,0),IF(DX15&gt;=$EK$27,DY15,0),IF(EA15&gt;=$EK$27,EB15,0),IF(EE15&gt;=$EK$27,EF15,0),IF(EH15&gt;=$EK$27,EI15,0),IF(FF15&gt;=$FS$27,FG15,0),IF(FI15&gt;=$FS$27,FJ15,0),IF(FM15&gt;=$FS$27,FN15,0),IF(FP15&gt;=$FS$27,FQ15,0),IF(GN15&gt;=$HA$27,GO15,0),IF(GQ15&gt;=$HA$27,GR15,0),IF(GU15&gt;=$HA$27,GV15,0),IF(GX15&gt;=$HA$27,GY15,0),IF(HV15&gt;=$II$27,HW15,0),IF(HY15&gt;=$II$27,HZ15,0),IF(IC15&gt;=$II$27,ID15,0),IF(IF15&gt;=$II$27,IG15,0),IF(JD15&gt;=$JQ$27,JE15,0),IF(JG15&gt;=$JQ$27,JH15,0),IF(JK15&gt;=$JQ$27,JL15,0),IF(JN15&gt;=$JQ$27,JO15,0),IF(KL15&gt;=$KY$27,KM15,0),IF(KO15&gt;=$KY$27,KP15,0),IF(KS15&gt;=$KY$27,KT15,0),IF(KV15&gt;=$KY$27,KW15,0),IF(LT15&gt;=$MG$27,LU15,0),IF(LW15&gt;=$MG$27,LX15,0),IF(MA15&gt;=$MG$27,MB15,0),IF(MD15&gt;=$MG$27,ME15,0),IF(NB15&gt;=$NO$27,NC15,0),IF(NE15&gt;=$NO$27,NF15,0),IF(NI15&gt;=$NO$27,NJ15,0),IF(NL15&gt;=$NO$27,NM15,0),IF(OJ15&gt;=$OW$27,OK15,0),IF(OM15&gt;=$OW$27,ON15,0),IF(OQ15&gt;=$OW$27,OR15,0),IF(OT15&gt;=$OW$27,OU15,0),IF(PR15&gt;=$QE$27,PS15,0),IF(PU15&gt;=$QE$27,PV15,0),IF(PY15&gt;=$QE$27,PZ15,0),IF(QB15&gt;=$QE$27,QC15,0),IF(QZ15&gt;=$RM$27,RA15,0),IF(RC15&gt;=$RM$27,RD15,0),IF(RG15&gt;=$RM$27,RH15,0),IF(RJ15&gt;=$RM$27,RK15,0),IF(SH15&gt;=$SU$27,SI15,0),IF(SK15&gt;=$SU$27,SL15,0),IF(SO15&gt;=$SU$27,SP15,0),IF(SR15&gt;=$SU$27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0.12000000000001165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>
        <f>IF(MAX(ED15,FL15,GT15,IB15,JJ15,KR15,LZ15,NH15,OP15,PX15,RF15,SN15)-IF(N15="",0,N15)&gt;0.001,MAX(ED15,FL15,GT15,IB15,JJ15,KR15,LZ15,NH15,OP15,PX15,RF15,SN15)-IF(N15="",0,N15),"")</f>
        <v>0.12000000000001165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>
        <v>5.3</v>
      </c>
      <c r="OY15" s="18">
        <v>3.8</v>
      </c>
      <c r="OZ15" s="18">
        <v>6.5</v>
      </c>
      <c r="PA15" s="18">
        <v>6.33</v>
      </c>
      <c r="PB15" s="18">
        <v>0</v>
      </c>
      <c r="PC15" s="18">
        <v>13.3</v>
      </c>
      <c r="PD15" s="18">
        <v>9.3000000000000007</v>
      </c>
      <c r="PE15" s="18">
        <v>14</v>
      </c>
      <c r="PF15" s="18">
        <v>15.27</v>
      </c>
      <c r="PG15" s="18">
        <v>0</v>
      </c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>IF(OZ15&gt;0,OZ15,"")</f>
        <v>6.5</v>
      </c>
      <c r="PS15" s="11">
        <f>IF(PA15&gt;0,PA15,"")</f>
        <v>6.33</v>
      </c>
      <c r="PT15" s="11">
        <f>IF(SUM(OX15:PA15)-PB15&gt;0,SUM(OX15:PA15)-PB15,"")</f>
        <v>21.93</v>
      </c>
      <c r="PU15" s="11">
        <f>IF(PE15&gt;0,PE15,"")</f>
        <v>14</v>
      </c>
      <c r="PV15" s="11">
        <f>IF(PF15&gt;0,PF15,"")</f>
        <v>15.27</v>
      </c>
      <c r="PW15" s="11">
        <f>IF(SUM(PC15:PF15)-PG15&gt;0,SUM(PC15:PF15)-PG15,"")</f>
        <v>51.870000000000005</v>
      </c>
      <c r="PX15" s="11">
        <f>IF(MAX(PT15,PW15)&gt;0,MAX(PT15,PW15),"")</f>
        <v>51.870000000000005</v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>
        <f>IF(SUM(PX15,QA15,QD15)&gt;0,SUM(PX15,QA15,QD15),"")</f>
        <v>51.870000000000005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DD"),SUMPRODUCT((H$4:H$25&lt;&gt;"")*(H$4:H$25&lt;&gt;"No DD")*(E$4:E$25&gt;E16))+1,IF(H16="No DD",SUMPRODUCT((H$4:H$25="No DD")*(E$4:E$25&gt;E16))+1+SUMPRODUCT((H$4:H$25&lt;&gt;"")*(H$4:H$25&lt;&gt;"No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G16" s="3" t="str">
        <f>IF(OR(AND(AQ16&gt;=AY$31,AQ16&lt;&gt;"",AN16=""),AND(AT16&gt;=AY$31,AT16&lt;&gt;"",AN16=""),AND(AX16&gt;=AY$31,AX16&lt;&gt;"",AN16=""),AND(BR16&gt;=BZ$31,BR16&lt;&gt;"",BO16=""),AND(BU16&gt;=BZ$31,BU16&lt;&gt;"",BO16=""),AND(BY16&gt;=BZ$31,BY16&lt;&gt;"",BO16=""),AND(CS16&gt;=DA$31,CS16&lt;&gt;"",CP16=""),AND(CV16&gt;=DA$31,CV16&lt;&gt;"",CP16=""),AND(CZ16&gt;=DA$31,CZ16&lt;&gt;"",CP16=""),AND(DZ16&gt;=EK$31,DZ16&lt;&gt;""),AND(EC16&gt;=EK$31,EC16&lt;&gt;""),AND(EG16&gt;=EK$31,EG16&lt;&gt;""),AND(EJ16&gt;=EK$31,EJ16&lt;&gt;""),AND(FH16&gt;=FS$31,FH16&lt;&gt;""),AND(FK16&gt;=FS$31,FK16&lt;&gt;""),AND(FO16&gt;=FS$31,FO16&lt;&gt;""),AND(FR16&gt;=FS$31,FR16&lt;&gt;""),AND(GP16&gt;=HA$31,GP16&lt;&gt;""),AND(GS16&gt;=HA$31,GS16&lt;&gt;""),AND(GW16&gt;=HA$31,GW16&lt;&gt;""),AND(GZ16&gt;=HA$31,GZ16&lt;&gt;""),AND(HX16&gt;=II$31,HX16&lt;&gt;""),AND(IA16&gt;=II$31,IA16&lt;&gt;""),AND(IE16&gt;=II$31,IE16&lt;&gt;""),AND(IH16&gt;=II$31,IH16&lt;&gt;""),AND(JF16&gt;=JQ$31,JF16&lt;&gt;""),AND(JI16&gt;=JQ$31,JI16&lt;&gt;""),AND(JM16&gt;=JQ$31,JM16&lt;&gt;""),AND(JP16&gt;=JQ$31,JP16&lt;&gt;""),AND(KN16&gt;=KY$31,KN16&lt;&gt;""),AND(KQ16&gt;=KY$31,KQ16&lt;&gt;""),AND(KU16&gt;=KY$31,KU16&lt;&gt;""),AND(KX16&gt;=KY$31,KX16&lt;&gt;""),AND(LV16&gt;=MG$31,LV16&lt;&gt;""),AND(LY16&gt;=MG$31,LY16&lt;&gt;""),AND(MC16&gt;=MG$31,MC16&lt;&gt;""),AND(MF16&gt;=MG$31,MF16&lt;&gt;""),AND(ND16&gt;=NO$31,ND16&lt;&gt;""),AND(NG16&gt;=NO$31,NG16&lt;&gt;""),AND(NK16&gt;=NO$31,NK16&lt;&gt;""),AND(NN16&gt;=NO$31,NN16&lt;&gt;""),AND(OL16&gt;=OW$31,OL16&lt;&gt;""),AND(OO16&gt;=OW$31,OO16&lt;&gt;""),AND(OS16&gt;=OW$31,OS16&lt;&gt;""),AND(OV16&gt;=OW$31,OV16&lt;&gt;""),AND(PT16&gt;=QE$31,PT16&lt;&gt;""),AND(PW16&gt;=QE$31,PW16&lt;&gt;""),AND(QA16&gt;=QE$31,QA16&lt;&gt;""),AND(QD16&gt;=QE$31,QD16&lt;&gt;""),AND(RB16&gt;=RM$31,RB16&lt;&gt;""),AND(RE16&gt;=RM$31,RE16&lt;&gt;""),AND(RI16&gt;=RM$31,RI16&lt;&gt;""),AND(RL16&gt;=RM$31,RL16&lt;&gt;""),AND(SJ16&gt;=SU$31,SJ16&lt;&gt;""),AND(SM16&gt;=SU$31,SM16&lt;&gt;""),AND(SQ16&gt;=SU$31,SQ16&lt;&gt;""),AND(ST16&gt;=SU$31,ST16&lt;&gt;"")),"P","")</f>
        <v/>
      </c>
      <c r="H16" s="37" t="str">
        <f>IF(AND(G16="P",F16=""),"No DD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Merit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Excellence",IF(I16="P","Worlds Team",IF(F16="P","National Team","")))))</f>
        <v/>
      </c>
      <c r="I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&gt;0,MAX(IF(AO16&gt;=$AY$27,AP16,0),IF(AR16&gt;=$AY$27,AS16,0),IF(AV16&gt;=$AY$27,AW16,0),IF(BP16&gt;=$BZ$27,BQ16,0),IF(BS16&gt;=$BZ$27,BT16,0),IF(BW16&gt;=$BZ$27,BX16,0),IF(CQ16&gt;=$DA$27,CR16,0),IF(CT16&gt;=$DA$27,CU16,0),IF(CX16&gt;=$DA$27,CY16,0),IF(DX16&gt;=$EK$27,DY16,0),IF(EA16&gt;=$EK$27,EB16,0),IF(EE16&gt;=$EK$27,EF16,0),IF(EH16&gt;=$EK$27,EI16,0),IF(FF16&gt;=$FS$27,FG16,0),IF(FI16&gt;=$FS$27,FJ16,0),IF(FM16&gt;=$FS$27,FN16,0),IF(FP16&gt;=$FS$27,FQ16,0),IF(GN16&gt;=$HA$27,GO16,0),IF(GQ16&gt;=$HA$27,GR16,0),IF(GU16&gt;=$HA$27,GV16,0),IF(GX16&gt;=$HA$27,GY16,0),IF(HV16&gt;=$II$27,HW16,0),IF(HY16&gt;=$II$27,HZ16,0),IF(IC16&gt;=$II$27,ID16,0),IF(IF16&gt;=$II$27,IG16,0),IF(JD16&gt;=$JQ$27,JE16,0),IF(JG16&gt;=$JQ$27,JH16,0),IF(JK16&gt;=$JQ$27,JL16,0),IF(JN16&gt;=$JQ$27,JO16,0),IF(KL16&gt;=$KY$27,KM16,0),IF(KO16&gt;=$KY$27,KP16,0),IF(KS16&gt;=$KY$27,KT16,0),IF(KV16&gt;=$KY$27,KW16,0),IF(LT16&gt;=$MG$27,LU16,0),IF(LW16&gt;=$MG$27,LX16,0),IF(MA16&gt;=$MG$27,MB16,0),IF(MD16&gt;=$MG$27,ME16,0),IF(NB16&gt;=$NO$27,NC16,0),IF(NE16&gt;=$NO$27,NF16,0),IF(NI16&gt;=$NO$27,NJ16,0),IF(NL16&gt;=$NO$27,NM16,0),IF(OJ16&gt;=$OW$27,OK16,0),IF(OM16&gt;=$OW$27,ON16,0),IF(OQ16&gt;=$OW$27,OR16,0),IF(OT16&gt;=$OW$27,OU16,0),IF(PR16&gt;=$QE$27,PS16,0),IF(PU16&gt;=$QE$27,PV16,0),IF(PY16&gt;=$QE$27,PZ16,0),IF(QB16&gt;=$QE$27,QC16,0),IF(QZ16&gt;=$RM$27,RA16,0),IF(RC16&gt;=$RM$27,RD16,0),IF(RG16&gt;=$RM$27,RH16,0),IF(RJ16&gt;=$RM$27,RK16,0),IF(SH16&gt;=$SU$27,SI16,0),IF(SK16&gt;=$SU$27,SL16,0),IF(SO16&gt;=$SU$27,SP16,0),IF(SR16&gt;=$SU$27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>
        <v>13.9</v>
      </c>
      <c r="DE16" s="17">
        <v>9.5</v>
      </c>
      <c r="DF16" s="17">
        <v>13.7</v>
      </c>
      <c r="DG16" s="17">
        <v>14.78</v>
      </c>
      <c r="DH16" s="17">
        <v>0</v>
      </c>
      <c r="DI16" s="17">
        <v>2.6</v>
      </c>
      <c r="DJ16" s="17">
        <v>1.7</v>
      </c>
      <c r="DK16" s="17">
        <v>3.2</v>
      </c>
      <c r="DL16" s="17">
        <v>3.28</v>
      </c>
      <c r="DM16" s="17">
        <v>0</v>
      </c>
      <c r="DN16" s="17"/>
      <c r="DO16" s="17"/>
      <c r="DP16" s="17"/>
      <c r="DQ16" s="17"/>
      <c r="DR16" s="17"/>
      <c r="DS16" s="17">
        <v>5.5</v>
      </c>
      <c r="DT16" s="17">
        <v>3.7</v>
      </c>
      <c r="DU16" s="17">
        <v>5.8</v>
      </c>
      <c r="DV16" s="17">
        <v>6.33</v>
      </c>
      <c r="DW16" s="17">
        <v>0</v>
      </c>
      <c r="DX16" s="41">
        <f>IF(DF16&gt;0,DF16,"")</f>
        <v>13.7</v>
      </c>
      <c r="DY16" s="41">
        <f>IF(DG16&gt;0,DG16,"")</f>
        <v>14.78</v>
      </c>
      <c r="DZ16" s="41">
        <f>IF(SUM(DD16:DG16)-DH16&gt;0,SUM(DD16:DG16)-DH16,"")</f>
        <v>51.879999999999995</v>
      </c>
      <c r="EA16" s="41">
        <f>IF(DK16&gt;0,DK16,"")</f>
        <v>3.2</v>
      </c>
      <c r="EB16" s="41">
        <f>IF(DL16&gt;0,DL16,"")</f>
        <v>3.28</v>
      </c>
      <c r="EC16" s="41">
        <f>IF(SUM(DI16:DL16)-DM16&gt;0,SUM(DI16:DL16)-DM16,"")</f>
        <v>10.78</v>
      </c>
      <c r="ED16" s="41">
        <f>IF(MAX(DZ16,EC16)&gt;0,MAX(DZ16,EC16),"")</f>
        <v>51.879999999999995</v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>
        <f>IF(DU16&gt;0,DU16,"")</f>
        <v>5.8</v>
      </c>
      <c r="EI16" s="41">
        <f>IF(DV16&gt;0,DV16,"")</f>
        <v>6.33</v>
      </c>
      <c r="EJ16" s="41">
        <f>IF(SUM(DS16:DV16)-DW16&gt;0,SUM(DS16:DV16)-DW16,"")</f>
        <v>21.33</v>
      </c>
      <c r="EK16" s="41">
        <f>IF(SUM(ED16,EG16,EJ16)&gt;0,SUM(ED16,EG16,EJ16),"")</f>
        <v>73.209999999999994</v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DD"),SUMPRODUCT((H$4:H$25&lt;&gt;"")*(H$4:H$25&lt;&gt;"No DD")*(E$4:E$25&gt;E17))+1,IF(H17="No DD",SUMPRODUCT((H$4:H$25="No DD")*(E$4:E$25&gt;E17))+1+SUMPRODUCT((H$4:H$25&lt;&gt;"")*(H$4:H$25&lt;&gt;"No DD")),""))</f>
        <v/>
      </c>
      <c r="B17" s="5" t="s">
        <v>32</v>
      </c>
      <c r="C17" s="4" t="s">
        <v>8</v>
      </c>
      <c r="D17" s="4">
        <v>1998</v>
      </c>
      <c r="E17" s="9">
        <f>SUM(J17:V17)+SUM(J17:T17)*0.0000001+SUM(J17)*0.0000000000001</f>
        <v>220.49002204900523</v>
      </c>
      <c r="F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G17" s="3" t="str">
        <f>IF(OR(AND(AQ17&gt;=AY$31,AQ17&lt;&gt;"",AN17=""),AND(AT17&gt;=AY$31,AT17&lt;&gt;"",AN17=""),AND(AX17&gt;=AY$31,AX17&lt;&gt;"",AN17=""),AND(BR17&gt;=BZ$31,BR17&lt;&gt;"",BO17=""),AND(BU17&gt;=BZ$31,BU17&lt;&gt;"",BO17=""),AND(BY17&gt;=BZ$31,BY17&lt;&gt;"",BO17=""),AND(CS17&gt;=DA$31,CS17&lt;&gt;"",CP17=""),AND(CV17&gt;=DA$31,CV17&lt;&gt;"",CP17=""),AND(CZ17&gt;=DA$31,CZ17&lt;&gt;"",CP17=""),AND(DZ17&gt;=EK$31,DZ17&lt;&gt;""),AND(EC17&gt;=EK$31,EC17&lt;&gt;""),AND(EG17&gt;=EK$31,EG17&lt;&gt;""),AND(EJ17&gt;=EK$31,EJ17&lt;&gt;""),AND(FH17&gt;=FS$31,FH17&lt;&gt;""),AND(FK17&gt;=FS$31,FK17&lt;&gt;""),AND(FO17&gt;=FS$31,FO17&lt;&gt;""),AND(FR17&gt;=FS$31,FR17&lt;&gt;""),AND(GP17&gt;=HA$31,GP17&lt;&gt;""),AND(GS17&gt;=HA$31,GS17&lt;&gt;""),AND(GW17&gt;=HA$31,GW17&lt;&gt;""),AND(GZ17&gt;=HA$31,GZ17&lt;&gt;""),AND(HX17&gt;=II$31,HX17&lt;&gt;""),AND(IA17&gt;=II$31,IA17&lt;&gt;""),AND(IE17&gt;=II$31,IE17&lt;&gt;""),AND(IH17&gt;=II$31,IH17&lt;&gt;""),AND(JF17&gt;=JQ$31,JF17&lt;&gt;""),AND(JI17&gt;=JQ$31,JI17&lt;&gt;""),AND(JM17&gt;=JQ$31,JM17&lt;&gt;""),AND(JP17&gt;=JQ$31,JP17&lt;&gt;""),AND(KN17&gt;=KY$31,KN17&lt;&gt;""),AND(KQ17&gt;=KY$31,KQ17&lt;&gt;""),AND(KU17&gt;=KY$31,KU17&lt;&gt;""),AND(KX17&gt;=KY$31,KX17&lt;&gt;""),AND(LV17&gt;=MG$31,LV17&lt;&gt;""),AND(LY17&gt;=MG$31,LY17&lt;&gt;""),AND(MC17&gt;=MG$31,MC17&lt;&gt;""),AND(MF17&gt;=MG$31,MF17&lt;&gt;""),AND(ND17&gt;=NO$31,ND17&lt;&gt;""),AND(NG17&gt;=NO$31,NG17&lt;&gt;""),AND(NK17&gt;=NO$31,NK17&lt;&gt;""),AND(NN17&gt;=NO$31,NN17&lt;&gt;""),AND(OL17&gt;=OW$31,OL17&lt;&gt;""),AND(OO17&gt;=OW$31,OO17&lt;&gt;""),AND(OS17&gt;=OW$31,OS17&lt;&gt;""),AND(OV17&gt;=OW$31,OV17&lt;&gt;""),AND(PT17&gt;=QE$31,PT17&lt;&gt;""),AND(PW17&gt;=QE$31,PW17&lt;&gt;""),AND(QA17&gt;=QE$31,QA17&lt;&gt;""),AND(QD17&gt;=QE$31,QD17&lt;&gt;""),AND(RB17&gt;=RM$31,RB17&lt;&gt;""),AND(RE17&gt;=RM$31,RE17&lt;&gt;""),AND(RI17&gt;=RM$31,RI17&lt;&gt;""),AND(RL17&gt;=RM$31,RL17&lt;&gt;""),AND(SJ17&gt;=SU$31,SJ17&lt;&gt;""),AND(SM17&gt;=SU$31,SM17&lt;&gt;""),AND(SQ17&gt;=SU$31,SQ17&lt;&gt;""),AND(ST17&gt;=SU$31,ST17&lt;&gt;"")),"P","")</f>
        <v/>
      </c>
      <c r="H17" s="37" t="str">
        <f>IF(AND(G17="P",F17=""),"No DD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Merit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Excellence",IF(I17="P","Worlds Team",IF(F17="P","National Team","")))))</f>
        <v/>
      </c>
      <c r="I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P","")</f>
        <v/>
      </c>
      <c r="J17" s="8">
        <f>IF(COUNT(AQ17,AT17,BR17,BU17,CS17,CV17)&gt;0,LARGE((AQ17,AT17,BR17,BU17,CS17,CV17),1),0)</f>
        <v>52.54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52.319999999999993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52.07</v>
      </c>
      <c r="O17" s="8" t="str">
        <f>IF(N17="","",IF(OR(N17=CS17,N17=CV17),$CA$1,IF(OR(N17=BR17,N17=BU17),$AZ$1,IF(OR(N17=AQ17,N17=AT17),$Y$1,""))))</f>
        <v>2023 Domestic 3rd Trial</v>
      </c>
      <c r="P17" s="8">
        <f>IF(MAX(AX17,BY17,CZ17)&gt;0,MAX(AX17,BY17,CZ17),0)</f>
        <v>49.76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13.8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&gt;0,MAX(IF(AO17&gt;=$AY$27,AP17,0),IF(AR17&gt;=$AY$27,AS17,0),IF(AV17&gt;=$AY$27,AW17,0),IF(BP17&gt;=$BZ$27,BQ17,0),IF(BS17&gt;=$BZ$27,BT17,0),IF(BW17&gt;=$BZ$27,BX17,0),IF(CQ17&gt;=$DA$27,CR17,0),IF(CT17&gt;=$DA$27,CU17,0),IF(CX17&gt;=$DA$27,CY17,0),IF(DX17&gt;=$EK$27,DY17,0),IF(EA17&gt;=$EK$27,EB17,0),IF(EE17&gt;=$EK$27,EF17,0),IF(EH17&gt;=$EK$27,EI17,0),IF(FF17&gt;=$FS$27,FG17,0),IF(FI17&gt;=$FS$27,FJ17,0),IF(FM17&gt;=$FS$27,FN17,0),IF(FP17&gt;=$FS$27,FQ17,0),IF(GN17&gt;=$HA$27,GO17,0),IF(GQ17&gt;=$HA$27,GR17,0),IF(GU17&gt;=$HA$27,GV17,0),IF(GX17&gt;=$HA$27,GY17,0),IF(HV17&gt;=$II$27,HW17,0),IF(HY17&gt;=$II$27,HZ17,0),IF(IC17&gt;=$II$27,ID17,0),IF(IF17&gt;=$II$27,IG17,0),IF(JD17&gt;=$JQ$27,JE17,0),IF(JG17&gt;=$JQ$27,JH17,0),IF(JK17&gt;=$JQ$27,JL17,0),IF(JN17&gt;=$JQ$27,JO17,0),IF(KL17&gt;=$KY$27,KM17,0),IF(KO17&gt;=$KY$27,KP17,0),IF(KS17&gt;=$KY$27,KT17,0),IF(KV17&gt;=$KY$27,KW17,0),IF(LT17&gt;=$MG$27,LU17,0),IF(LW17&gt;=$MG$27,LX17,0),IF(MA17&gt;=$MG$27,MB17,0),IF(MD17&gt;=$MG$27,ME17,0),IF(NB17&gt;=$NO$27,NC17,0),IF(NE17&gt;=$NO$27,NF17,0),IF(NI17&gt;=$NO$27,NJ17,0),IF(NL17&gt;=$NO$27,NM17,0),IF(OJ17&gt;=$OW$27,OK17,0),IF(OM17&gt;=$OW$27,ON17,0),IF(OQ17&gt;=$OW$27,OR17,0),IF(OT17&gt;=$OW$27,OU17,0),IF(PR17&gt;=$QE$27,PS17,0),IF(PU17&gt;=$QE$27,PV17,0),IF(PY17&gt;=$QE$27,PZ17,0),IF(QB17&gt;=$QE$27,QC17,0),IF(QZ17&gt;=$RM$27,RA17,0),IF(RC17&gt;=$RM$27,RD17,0),IF(RG17&gt;=$RM$27,RH17,0),IF(RJ17&gt;=$RM$27,RK17,0),IF(SH17&gt;=$SU$27,SI17,0),IF(SK17&gt;=$SU$27,SL17,0),IF(SO17&gt;=$SU$27,SP17,0),IF(SR17&gt;=$SU$27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14.5</v>
      </c>
      <c r="Z17" s="23">
        <v>9</v>
      </c>
      <c r="AA17" s="23">
        <v>13.6</v>
      </c>
      <c r="AB17" s="23">
        <v>15.44</v>
      </c>
      <c r="AC17" s="23">
        <v>0</v>
      </c>
      <c r="AD17" s="23">
        <v>12.6</v>
      </c>
      <c r="AE17" s="23">
        <v>9.1999999999999993</v>
      </c>
      <c r="AF17" s="23">
        <v>13.5</v>
      </c>
      <c r="AG17" s="23">
        <v>15.77</v>
      </c>
      <c r="AH17" s="23">
        <v>0.2</v>
      </c>
      <c r="AI17" s="23">
        <v>14.9</v>
      </c>
      <c r="AJ17" s="23">
        <v>8.9</v>
      </c>
      <c r="AK17" s="23">
        <v>12.1</v>
      </c>
      <c r="AL17" s="23">
        <v>15.26</v>
      </c>
      <c r="AM17" s="23">
        <v>1.4</v>
      </c>
      <c r="AN17" s="28"/>
      <c r="AO17" s="39">
        <f>IF(AA17&gt;0,AA17,"")</f>
        <v>13.6</v>
      </c>
      <c r="AP17" s="39">
        <f>IF(AB17&gt;0,AB17,"")</f>
        <v>15.44</v>
      </c>
      <c r="AQ17" s="41">
        <f>IF(SUM(Y17:AB17)-AC17&gt;0,SUM(Y17:AB17)-AC17,"")</f>
        <v>52.54</v>
      </c>
      <c r="AR17" s="41">
        <f>IF(AF17&gt;0,AF17,"")</f>
        <v>13.5</v>
      </c>
      <c r="AS17" s="41">
        <f>IF(AG17&gt;0,AG17,"")</f>
        <v>15.77</v>
      </c>
      <c r="AT17" s="41">
        <f>IF(SUM(AD17:AG17)-AH17&gt;0,SUM(AD17:AG17)-AH17,"")</f>
        <v>50.86999999999999</v>
      </c>
      <c r="AU17" s="41">
        <f>IF(AQ17="","",MAX(AQ17,AT17))</f>
        <v>52.54</v>
      </c>
      <c r="AV17" s="41">
        <f>IF(AK17&gt;0,AK17,"")</f>
        <v>12.1</v>
      </c>
      <c r="AW17" s="41">
        <f>IF(AL17&gt;0,AL17,"")</f>
        <v>15.26</v>
      </c>
      <c r="AX17" s="41">
        <f>IF(SUM(AI17:AL17)-AM17&gt;0,SUM(AI17:AL17)-AM17,"")</f>
        <v>49.76</v>
      </c>
      <c r="AY17" s="41">
        <f>IF(SUM(AU17,AX17)&gt;0,SUM(AU17,AX17),"")</f>
        <v>102.3</v>
      </c>
      <c r="AZ17" s="27">
        <v>4.5999999999999996</v>
      </c>
      <c r="BA17" s="27">
        <v>3</v>
      </c>
      <c r="BB17" s="27">
        <v>4.2</v>
      </c>
      <c r="BC17" s="27">
        <v>4.9400000000000004</v>
      </c>
      <c r="BD17" s="27">
        <v>0</v>
      </c>
      <c r="BE17" s="27">
        <v>15.1</v>
      </c>
      <c r="BF17" s="27">
        <v>9.1</v>
      </c>
      <c r="BG17" s="27">
        <v>12.6</v>
      </c>
      <c r="BH17" s="27">
        <v>15.52</v>
      </c>
      <c r="BI17" s="27">
        <v>0</v>
      </c>
      <c r="BJ17" s="27">
        <v>3</v>
      </c>
      <c r="BK17" s="27">
        <v>1.5</v>
      </c>
      <c r="BL17" s="27">
        <v>2.7</v>
      </c>
      <c r="BM17" s="27">
        <v>4.04</v>
      </c>
      <c r="BN17" s="27">
        <v>0</v>
      </c>
      <c r="BO17" s="29"/>
      <c r="BP17" s="40">
        <f>IF(BB17&gt;0,BB17,"")</f>
        <v>4.2</v>
      </c>
      <c r="BQ17" s="40">
        <f>IF(BC17&gt;0,BC17,"")</f>
        <v>4.9400000000000004</v>
      </c>
      <c r="BR17" s="11">
        <f>IF(SUM(AZ17:BC17)-BD17&gt;0,SUM(AZ17:BC17)-BD17,"")</f>
        <v>16.740000000000002</v>
      </c>
      <c r="BS17" s="11">
        <f>IF(BG17&gt;0,BG17,"")</f>
        <v>12.6</v>
      </c>
      <c r="BT17" s="11">
        <f>IF(BH17&gt;0,BH17,"")</f>
        <v>15.52</v>
      </c>
      <c r="BU17" s="11">
        <f>IF(SUM(BE17:BH17)-BI17&gt;0,SUM(BE17:BH17)-BI17,"")</f>
        <v>52.319999999999993</v>
      </c>
      <c r="BV17" s="11">
        <f>IF(BR17="","",MAX(BR17,BU17))</f>
        <v>52.319999999999993</v>
      </c>
      <c r="BW17" s="11">
        <f>IF(BL17&gt;0,BL17,"")</f>
        <v>2.7</v>
      </c>
      <c r="BX17" s="11">
        <f>IF(BM17&gt;0,BM17,"")</f>
        <v>4.04</v>
      </c>
      <c r="BY17" s="11">
        <f>IF(SUM(BJ17:BM17)-BN17&gt;0,SUM(BJ17:BM17)-BN17,"")</f>
        <v>11.24</v>
      </c>
      <c r="BZ17" s="11">
        <f>IF(SUM(BV17,BY17)&gt;0,SUM(BV17,BY17),"")</f>
        <v>63.559999999999995</v>
      </c>
      <c r="CA17" s="23">
        <v>13.4</v>
      </c>
      <c r="CB17" s="23">
        <v>9.1</v>
      </c>
      <c r="CC17" s="23">
        <v>13.8</v>
      </c>
      <c r="CD17" s="23">
        <v>15.98</v>
      </c>
      <c r="CE17" s="23">
        <v>0.4</v>
      </c>
      <c r="CF17" s="23">
        <v>13.5</v>
      </c>
      <c r="CG17" s="23">
        <v>8.9</v>
      </c>
      <c r="CH17" s="23">
        <v>13.8</v>
      </c>
      <c r="CI17" s="23">
        <v>16.07</v>
      </c>
      <c r="CJ17" s="23">
        <v>0.2</v>
      </c>
      <c r="CK17" s="23"/>
      <c r="CL17" s="23"/>
      <c r="CM17" s="23"/>
      <c r="CN17" s="23"/>
      <c r="CO17" s="23"/>
      <c r="CP17" s="28"/>
      <c r="CQ17" s="39">
        <f>IF(CC17&gt;0,CC17,"")</f>
        <v>13.8</v>
      </c>
      <c r="CR17" s="39">
        <f>IF(CD17&gt;0,CD17,"")</f>
        <v>15.98</v>
      </c>
      <c r="CS17" s="41">
        <f>IF(SUM(CA17:CD17)-CE17&gt;0,SUM(CA17:CD17)-CE17,"")</f>
        <v>51.88</v>
      </c>
      <c r="CT17" s="41">
        <f>IF(CH17&gt;0,CH17,"")</f>
        <v>13.8</v>
      </c>
      <c r="CU17" s="41">
        <f>IF(CI17&gt;0,CI17,"")</f>
        <v>16.07</v>
      </c>
      <c r="CV17" s="41">
        <f>IF(SUM(CF17:CI17)-CJ17&gt;0,SUM(CF17:CI17)-CJ17,"")</f>
        <v>52.07</v>
      </c>
      <c r="CW17" s="41">
        <f>IF(CS17="","",MAX(CS17,CV17))</f>
        <v>52.07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52.07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9</v>
      </c>
      <c r="SW17" s="23">
        <f>IF($CP17="P",CB17,(CB17+BA17)/2)</f>
        <v>6.05</v>
      </c>
      <c r="SX17" s="23">
        <f>IF($CP17="P",CC17,(CC17+BB17)/2)</f>
        <v>9</v>
      </c>
      <c r="SY17" s="23">
        <f>IF($CP17="P",CD17,(CD17+BC17)/2)</f>
        <v>10.46</v>
      </c>
      <c r="SZ17" s="23">
        <f>IF($CP17="P",CE17,(CE17+BD17)/2)</f>
        <v>0.2</v>
      </c>
      <c r="TA17" s="23">
        <f>IF($CP17="P",CF17,(CF17+BE17)/2)</f>
        <v>14.3</v>
      </c>
      <c r="TB17" s="23">
        <f>IF($CP17="P",CG17,(CG17+BF17)/2)</f>
        <v>9</v>
      </c>
      <c r="TC17" s="23">
        <f>IF($CP17="P",CH17,(CH17+BG17)/2)</f>
        <v>13.2</v>
      </c>
      <c r="TD17" s="23">
        <f>IF($CP17="P",CI17,(CI17+BH17)/2)</f>
        <v>15.795</v>
      </c>
      <c r="TE17" s="23">
        <f>IF($CP17="P",CJ17,(CJ17+BI17)/2)</f>
        <v>0.1</v>
      </c>
      <c r="TF17" s="23">
        <f>IF($CP17="P",CK17,(CK17+BJ17)/2)</f>
        <v>1.5</v>
      </c>
      <c r="TG17" s="23">
        <f>IF($CP17="P",CL17,(CL17+BK17)/2)</f>
        <v>0.75</v>
      </c>
      <c r="TH17" s="23">
        <f>IF($CP17="P",CM17,(CM17+BL17)/2)</f>
        <v>1.35</v>
      </c>
      <c r="TI17" s="23">
        <f>IF($CP17="P",CN17,(CN17+BM17)/2)</f>
        <v>2.02</v>
      </c>
      <c r="TJ17" s="23">
        <f>IF($CP17="P",CO17,(CO17+BN17)/2)</f>
        <v>0</v>
      </c>
      <c r="TK17" s="28" t="s">
        <v>57</v>
      </c>
      <c r="TL17" s="41">
        <f>IF(SX17&gt;0,SX17,"")</f>
        <v>9</v>
      </c>
      <c r="TM17" s="41">
        <f>IF(SY17&gt;0,SY17,"")</f>
        <v>10.46</v>
      </c>
      <c r="TN17" s="41">
        <f>IF(SUM(SV17:SY17)-SZ17&gt;0,SUM(SV17:SY17)-SZ17,"")</f>
        <v>34.31</v>
      </c>
      <c r="TO17" s="41">
        <f>IF(TC17&gt;0,TC17,"")</f>
        <v>13.2</v>
      </c>
      <c r="TP17" s="41">
        <f>IF(TD17&gt;0,TD17,"")</f>
        <v>15.795</v>
      </c>
      <c r="TQ17" s="41">
        <f>IF(SUM(TA17:TD17)-TE17&gt;0,SUM(TA17:TD17)-TE17,"")</f>
        <v>52.195</v>
      </c>
      <c r="TR17" s="41">
        <f>IF(MAX(TN17,TQ17)&gt;0,MAX(TN17,TQ17),"")</f>
        <v>52.195</v>
      </c>
      <c r="TS17" s="41">
        <f>IF(TH17&gt;0,TH17,"")</f>
        <v>1.35</v>
      </c>
      <c r="TT17" s="41">
        <f>IF(TI17&gt;0,TI17,"")</f>
        <v>2.02</v>
      </c>
      <c r="TU17" s="41">
        <f>IF(SUM(TF17:TI17)-TJ17&gt;0,SUM(TF17:TI17)-TJ17,"")</f>
        <v>5.62</v>
      </c>
      <c r="TV17" s="41">
        <f>IF(SUM(TR17,TU17)&gt;0,SUM(TR17,TU17),"")</f>
        <v>57.814999999999998</v>
      </c>
    </row>
    <row r="18" spans="1:542" x14ac:dyDescent="0.2">
      <c r="A18" s="4" t="str" cm="1">
        <f t="array" ref="A18">IF(AND(H18&lt;&gt;"",H18&lt;&gt;"No DD"),SUMPRODUCT((H$4:H$25&lt;&gt;"")*(H$4:H$25&lt;&gt;"No DD")*(E$4:E$25&gt;E18))+1,IF(H18="No DD",SUMPRODUCT((H$4:H$25="No DD")*(E$4:E$25&gt;E18))+1+SUMPRODUCT((H$4:H$25&lt;&gt;"")*(H$4:H$25&lt;&gt;"No DD")),""))</f>
        <v/>
      </c>
      <c r="B18" s="5" t="s">
        <v>249</v>
      </c>
      <c r="C18" s="4" t="s">
        <v>5</v>
      </c>
      <c r="D18" s="4">
        <v>2007</v>
      </c>
      <c r="E18" s="9">
        <f>SUM(J18:V18)+SUM(J18:T18)*0.0000001+SUM(J18)*0.0000000000001</f>
        <v>196.87001754700538</v>
      </c>
      <c r="F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G18" s="3" t="str">
        <f>IF(OR(AND(AQ18&gt;=AY$31,AQ18&lt;&gt;"",AN18=""),AND(AT18&gt;=AY$31,AT18&lt;&gt;"",AN18=""),AND(AX18&gt;=AY$31,AX18&lt;&gt;"",AN18=""),AND(BR18&gt;=BZ$31,BR18&lt;&gt;"",BO18=""),AND(BU18&gt;=BZ$31,BU18&lt;&gt;"",BO18=""),AND(BY18&gt;=BZ$31,BY18&lt;&gt;"",BO18=""),AND(CS18&gt;=DA$31,CS18&lt;&gt;"",CP18=""),AND(CV18&gt;=DA$31,CV18&lt;&gt;"",CP18=""),AND(CZ18&gt;=DA$31,CZ18&lt;&gt;"",CP18=""),AND(DZ18&gt;=EK$31,DZ18&lt;&gt;""),AND(EC18&gt;=EK$31,EC18&lt;&gt;""),AND(EG18&gt;=EK$31,EG18&lt;&gt;""),AND(EJ18&gt;=EK$31,EJ18&lt;&gt;""),AND(FH18&gt;=FS$31,FH18&lt;&gt;""),AND(FK18&gt;=FS$31,FK18&lt;&gt;""),AND(FO18&gt;=FS$31,FO18&lt;&gt;""),AND(FR18&gt;=FS$31,FR18&lt;&gt;""),AND(GP18&gt;=HA$31,GP18&lt;&gt;""),AND(GS18&gt;=HA$31,GS18&lt;&gt;""),AND(GW18&gt;=HA$31,GW18&lt;&gt;""),AND(GZ18&gt;=HA$31,GZ18&lt;&gt;""),AND(HX18&gt;=II$31,HX18&lt;&gt;""),AND(IA18&gt;=II$31,IA18&lt;&gt;""),AND(IE18&gt;=II$31,IE18&lt;&gt;""),AND(IH18&gt;=II$31,IH18&lt;&gt;""),AND(JF18&gt;=JQ$31,JF18&lt;&gt;""),AND(JI18&gt;=JQ$31,JI18&lt;&gt;""),AND(JM18&gt;=JQ$31,JM18&lt;&gt;""),AND(JP18&gt;=JQ$31,JP18&lt;&gt;""),AND(KN18&gt;=KY$31,KN18&lt;&gt;""),AND(KQ18&gt;=KY$31,KQ18&lt;&gt;""),AND(KU18&gt;=KY$31,KU18&lt;&gt;""),AND(KX18&gt;=KY$31,KX18&lt;&gt;""),AND(LV18&gt;=MG$31,LV18&lt;&gt;""),AND(LY18&gt;=MG$31,LY18&lt;&gt;""),AND(MC18&gt;=MG$31,MC18&lt;&gt;""),AND(MF18&gt;=MG$31,MF18&lt;&gt;""),AND(ND18&gt;=NO$31,ND18&lt;&gt;""),AND(NG18&gt;=NO$31,NG18&lt;&gt;""),AND(NK18&gt;=NO$31,NK18&lt;&gt;""),AND(NN18&gt;=NO$31,NN18&lt;&gt;""),AND(OL18&gt;=OW$31,OL18&lt;&gt;""),AND(OO18&gt;=OW$31,OO18&lt;&gt;""),AND(OS18&gt;=OW$31,OS18&lt;&gt;""),AND(OV18&gt;=OW$31,OV18&lt;&gt;""),AND(PT18&gt;=QE$31,PT18&lt;&gt;""),AND(PW18&gt;=QE$31,PW18&lt;&gt;""),AND(QA18&gt;=QE$31,QA18&lt;&gt;""),AND(QD18&gt;=QE$31,QD18&lt;&gt;""),AND(RB18&gt;=RM$31,RB18&lt;&gt;""),AND(RE18&gt;=RM$31,RE18&lt;&gt;""),AND(RI18&gt;=RM$31,RI18&lt;&gt;""),AND(RL18&gt;=RM$31,RL18&lt;&gt;""),AND(SJ18&gt;=SU$31,SJ18&lt;&gt;""),AND(SM18&gt;=SU$31,SM18&lt;&gt;""),AND(SQ18&gt;=SU$31,SQ18&lt;&gt;""),AND(ST18&gt;=SU$31,ST18&lt;&gt;"")),"P","")</f>
        <v/>
      </c>
      <c r="H18" s="37" t="str">
        <f>IF(AND(G18="P",F18=""),"No DD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Merit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Excellence",IF(I18="P","Worlds Team",IF(F18="P","National Team","")))))</f>
        <v/>
      </c>
      <c r="I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P","")</f>
        <v/>
      </c>
      <c r="J18" s="8">
        <f>IF(COUNT(AQ18,AT18,BR18,BU18,CS18,CV18)&gt;0,LARGE((AQ18,AT18,BR18,BU18,CS18,CV18),1),0)</f>
        <v>53.759999999999991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52.78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53.93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15.000000000000002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&gt;0,MAX(IF(AO18&gt;=$AY$27,AP18,0),IF(AR18&gt;=$AY$27,AS18,0),IF(AV18&gt;=$AY$27,AW18,0),IF(BP18&gt;=$BZ$27,BQ18,0),IF(BS18&gt;=$BZ$27,BT18,0),IF(BW18&gt;=$BZ$27,BX18,0),IF(CQ18&gt;=$DA$27,CR18,0),IF(CT18&gt;=$DA$27,CU18,0),IF(CX18&gt;=$DA$27,CY18,0),IF(DX18&gt;=$EK$27,DY18,0),IF(EA18&gt;=$EK$27,EB18,0),IF(EE18&gt;=$EK$27,EF18,0),IF(EH18&gt;=$EK$27,EI18,0),IF(FF18&gt;=$FS$27,FG18,0),IF(FI18&gt;=$FS$27,FJ18,0),IF(FM18&gt;=$FS$27,FN18,0),IF(FP18&gt;=$FS$27,FQ18,0),IF(GN18&gt;=$HA$27,GO18,0),IF(GQ18&gt;=$HA$27,GR18,0),IF(GU18&gt;=$HA$27,GV18,0),IF(GX18&gt;=$HA$27,GY18,0),IF(HV18&gt;=$II$27,HW18,0),IF(HY18&gt;=$II$27,HZ18,0),IF(IC18&gt;=$II$27,ID18,0),IF(IF18&gt;=$II$27,IG18,0),IF(JD18&gt;=$JQ$27,JE18,0),IF(JG18&gt;=$JQ$27,JH18,0),IF(JK18&gt;=$JQ$27,JL18,0),IF(JN18&gt;=$JQ$27,JO18,0),IF(KL18&gt;=$KY$27,KM18,0),IF(KO18&gt;=$KY$27,KP18,0),IF(KS18&gt;=$KY$27,KT18,0),IF(KV18&gt;=$KY$27,KW18,0),IF(LT18&gt;=$MG$27,LU18,0),IF(LW18&gt;=$MG$27,LX18,0),IF(MA18&gt;=$MG$27,MB18,0),IF(MD18&gt;=$MG$27,ME18,0),IF(NB18&gt;=$NO$27,NC18,0),IF(NE18&gt;=$NO$27,NF18,0),IF(NI18&gt;=$NO$27,NJ18,0),IF(NL18&gt;=$NO$27,NM18,0),IF(OJ18&gt;=$OW$27,OK18,0),IF(OM18&gt;=$OW$27,ON18,0),IF(OQ18&gt;=$OW$27,OR18,0),IF(OT18&gt;=$OW$27,OU18,0),IF(PR18&gt;=$QE$27,PS18,0),IF(PU18&gt;=$QE$27,PV18,0),IF(PY18&gt;=$QE$27,PZ18,0),IF(QB18&gt;=$QE$27,QC18,0),IF(QZ18&gt;=$RM$27,RA18,0),IF(RC18&gt;=$RM$27,RD18,0),IF(RG18&gt;=$RM$27,RH18,0),IF(RJ18&gt;=$RM$27,RK18,0),IF(SH18&gt;=$SU$27,SI18,0),IF(SK18&gt;=$SU$27,SL18,0),IF(SO18&gt;=$SU$27,SP18,0),IF(SR18&gt;=$SU$27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>
        <f>IF(MAX(DB18,DC18)&gt;0,MAX(DB18,DC18),"")</f>
        <v>21.4</v>
      </c>
      <c r="W18" s="11" t="str">
        <f>IF(V18="","",IF(V18=DB18,"("&amp;DB$2&amp;")",IF(V18=DC18,"("&amp;DC$2&amp;")")))</f>
        <v>(Prelim)</v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>2023 WAGC (Nov 18)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8"/>
      <c r="AO18" s="39" t="str">
        <f>IF(AA18&gt;0,AA18,"")</f>
        <v/>
      </c>
      <c r="AP18" s="39" t="str">
        <f>IF(AB18&gt;0,AB18,"")</f>
        <v/>
      </c>
      <c r="AQ18" s="41" t="str">
        <f>IF(SUM(Y18:AB18)-AC18&gt;0,SUM(Y18:AB18)-AC18,"")</f>
        <v/>
      </c>
      <c r="AR18" s="41" t="str">
        <f>IF(AF18&gt;0,AF18,"")</f>
        <v/>
      </c>
      <c r="AS18" s="41" t="str">
        <f>IF(AG18&gt;0,AG18,"")</f>
        <v/>
      </c>
      <c r="AT18" s="41" t="str">
        <f>IF(SUM(AD18:AG18)-AH18&gt;0,SUM(AD18:AG18)-AH18,"")</f>
        <v/>
      </c>
      <c r="AU18" s="41" t="str">
        <f>IF(AQ18="","",MAX(AQ18,AT18))</f>
        <v/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 t="str">
        <f>IF(SUM(AU18,AX18)&gt;0,SUM(AU18,AX18),"")</f>
        <v/>
      </c>
      <c r="AZ18" s="27">
        <v>15.9</v>
      </c>
      <c r="BA18" s="27">
        <v>9.1999999999999993</v>
      </c>
      <c r="BB18" s="27">
        <v>12.7</v>
      </c>
      <c r="BC18" s="27">
        <v>14.98</v>
      </c>
      <c r="BD18" s="27">
        <v>0</v>
      </c>
      <c r="BE18" s="27"/>
      <c r="BF18" s="27"/>
      <c r="BG18" s="27"/>
      <c r="BH18" s="27"/>
      <c r="BI18" s="27"/>
      <c r="BJ18" s="27">
        <v>14</v>
      </c>
      <c r="BK18" s="27">
        <v>8.9</v>
      </c>
      <c r="BL18" s="27">
        <v>12.6</v>
      </c>
      <c r="BM18" s="27">
        <v>14.63</v>
      </c>
      <c r="BN18" s="27">
        <v>0</v>
      </c>
      <c r="BO18" s="29"/>
      <c r="BP18" s="40">
        <f>IF(BB18&gt;0,BB18,"")</f>
        <v>12.7</v>
      </c>
      <c r="BQ18" s="40">
        <f>IF(BC18&gt;0,BC18,"")</f>
        <v>14.98</v>
      </c>
      <c r="BR18" s="11">
        <f>IF(SUM(AZ18:BC18)-BD18&gt;0,SUM(AZ18:BC18)-BD18,"")</f>
        <v>52.78</v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>
        <f>IF(BR18="","",MAX(BR18,BU18))</f>
        <v>52.78</v>
      </c>
      <c r="BW18" s="11">
        <f>IF(BL18&gt;0,BL18,"")</f>
        <v>12.6</v>
      </c>
      <c r="BX18" s="11">
        <f>IF(BM18&gt;0,BM18,"")</f>
        <v>14.63</v>
      </c>
      <c r="BY18" s="11">
        <f>IF(SUM(BJ18:BM18)-BN18&gt;0,SUM(BJ18:BM18)-BN18,"")</f>
        <v>50.13</v>
      </c>
      <c r="BZ18" s="11">
        <f>IF(SUM(BV18,BY18)&gt;0,SUM(BV18,BY18),"")</f>
        <v>102.91</v>
      </c>
      <c r="CA18" s="23">
        <v>15.4</v>
      </c>
      <c r="CB18" s="23">
        <v>9</v>
      </c>
      <c r="CC18" s="23">
        <v>13.7</v>
      </c>
      <c r="CD18" s="23">
        <v>15.66</v>
      </c>
      <c r="CE18" s="23">
        <v>0</v>
      </c>
      <c r="CF18" s="23"/>
      <c r="CG18" s="23"/>
      <c r="CH18" s="23"/>
      <c r="CI18" s="23"/>
      <c r="CJ18" s="23"/>
      <c r="CK18" s="23">
        <v>14.4</v>
      </c>
      <c r="CL18" s="23">
        <v>9.1</v>
      </c>
      <c r="CM18" s="23">
        <v>15.000000000000002</v>
      </c>
      <c r="CN18" s="23">
        <v>15.43</v>
      </c>
      <c r="CO18" s="23">
        <v>0</v>
      </c>
      <c r="CP18" s="28"/>
      <c r="CQ18" s="39">
        <f>IF(CC18&gt;0,CC18,"")</f>
        <v>13.7</v>
      </c>
      <c r="CR18" s="39">
        <f>IF(CD18&gt;0,CD18,"")</f>
        <v>15.66</v>
      </c>
      <c r="CS18" s="41">
        <f>IF(SUM(CA18:CD18)-CE18&gt;0,SUM(CA18:CD18)-CE18,"")</f>
        <v>53.759999999999991</v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>
        <f>IF(CS18="","",MAX(CS18,CV18))</f>
        <v>53.759999999999991</v>
      </c>
      <c r="CX18" s="41">
        <f>IF(CM18&gt;0,CM18,"")</f>
        <v>15.000000000000002</v>
      </c>
      <c r="CY18" s="41">
        <f>IF(CN18&gt;0,CN18,"")</f>
        <v>15.43</v>
      </c>
      <c r="CZ18" s="41">
        <f>IF(SUM(CK18:CN18)-CO18&gt;0,SUM(CK18:CN18)-CO18,"")</f>
        <v>53.93</v>
      </c>
      <c r="DA18" s="41">
        <f>IF(SUM(CW18,CZ18)&gt;0,SUM(CW18,CZ18),"")</f>
        <v>107.69</v>
      </c>
      <c r="DB18" s="52">
        <f>IF(MAX(ED18,FL18,GT18,IB18,JJ18,KR18,LZ18,NH18,OP18,PX18,RF18,SN18)-IF(N18="",0,N18)&gt;0.001,MAX(ED18,FL18,GT18,IB18,JJ18,KR18,LZ18,NH18,OP18,PX18,RF18,SN18)-IF(N18="",0,N18),"")</f>
        <v>21.4</v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>
        <v>6</v>
      </c>
      <c r="OY18" s="18">
        <v>3.8</v>
      </c>
      <c r="OZ18" s="18">
        <v>5.2</v>
      </c>
      <c r="PA18" s="18">
        <v>6.4</v>
      </c>
      <c r="PB18" s="18">
        <v>0</v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>
        <f>IF(OZ18&gt;0,OZ18,"")</f>
        <v>5.2</v>
      </c>
      <c r="PS18" s="11">
        <f>IF(PA18&gt;0,PA18,"")</f>
        <v>6.4</v>
      </c>
      <c r="PT18" s="11">
        <f>IF(SUM(OX18:PA18)-PB18&gt;0,SUM(OX18:PA18)-PB18,"")</f>
        <v>21.4</v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>
        <f>IF(MAX(PT18,PW18)&gt;0,MAX(PT18,PW18),"")</f>
        <v>21.4</v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>
        <f>IF(SUM(PX18,QA18,QD18)&gt;0,SUM(PX18,QA18,QD18),"")</f>
        <v>21.4</v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15.65</v>
      </c>
      <c r="SW18" s="23">
        <f>IF($CP18="P",CB18,(CB18+BA18)/2)</f>
        <v>9.1</v>
      </c>
      <c r="SX18" s="23">
        <f>IF($CP18="P",CC18,(CC18+BB18)/2)</f>
        <v>13.2</v>
      </c>
      <c r="SY18" s="23">
        <f>IF($CP18="P",CD18,(CD18+BC18)/2)</f>
        <v>15.32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14.2</v>
      </c>
      <c r="TG18" s="23">
        <f>IF($CP18="P",CL18,(CL18+BK18)/2)</f>
        <v>9</v>
      </c>
      <c r="TH18" s="23">
        <f>IF($CP18="P",CM18,(CM18+BL18)/2)</f>
        <v>13.8</v>
      </c>
      <c r="TI18" s="23">
        <f>IF($CP18="P",CN18,(CN18+BM18)/2)</f>
        <v>15.030000000000001</v>
      </c>
      <c r="TJ18" s="23">
        <f>IF($CP18="P",CO18,(CO18+BN18)/2)</f>
        <v>0</v>
      </c>
      <c r="TK18" s="28" t="s">
        <v>57</v>
      </c>
      <c r="TL18" s="41">
        <f>IF(SX18&gt;0,SX18,"")</f>
        <v>13.2</v>
      </c>
      <c r="TM18" s="41">
        <f>IF(SY18&gt;0,SY18,"")</f>
        <v>15.32</v>
      </c>
      <c r="TN18" s="41">
        <f>IF(SUM(SV18:SY18)-SZ18&gt;0,SUM(SV18:SY18)-SZ18,"")</f>
        <v>53.27</v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>
        <f>IF(MAX(TN18,TQ18)&gt;0,MAX(TN18,TQ18),"")</f>
        <v>53.27</v>
      </c>
      <c r="TS18" s="41">
        <f>IF(TH18&gt;0,TH18,"")</f>
        <v>13.8</v>
      </c>
      <c r="TT18" s="41">
        <f>IF(TI18&gt;0,TI18,"")</f>
        <v>15.030000000000001</v>
      </c>
      <c r="TU18" s="41">
        <f>IF(SUM(TF18:TI18)-TJ18&gt;0,SUM(TF18:TI18)-TJ18,"")</f>
        <v>52.03</v>
      </c>
      <c r="TV18" s="41">
        <f>IF(SUM(TR18,TU18)&gt;0,SUM(TR18,TU18),"")</f>
        <v>105.30000000000001</v>
      </c>
    </row>
    <row r="19" spans="1:542" x14ac:dyDescent="0.2">
      <c r="A19" s="4" t="str" cm="1">
        <f t="array" ref="A19">IF(AND(H19&lt;&gt;"",H19&lt;&gt;"No DD"),SUMPRODUCT((H$4:H$25&lt;&gt;"")*(H$4:H$25&lt;&gt;"No DD")*(E$4:E$25&gt;E19))+1,IF(H19="No DD",SUMPRODUCT((H$4:H$25="No DD")*(E$4:E$25&gt;E19))+1+SUMPRODUCT((H$4:H$25&lt;&gt;"")*(H$4:H$25&lt;&gt;"No DD")),""))</f>
        <v/>
      </c>
      <c r="B19" s="5" t="s">
        <v>92</v>
      </c>
      <c r="C19" s="4" t="s">
        <v>8</v>
      </c>
      <c r="D19" s="4">
        <v>2004</v>
      </c>
      <c r="E19" s="9">
        <f>SUM(J19:V19)+SUM(J19:T19)*0.0000001+SUM(J19)*0.0000000000001</f>
        <v>186.99001869900525</v>
      </c>
      <c r="F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G19" s="3" t="str">
        <f>IF(OR(AND(AQ19&gt;=AY$31,AQ19&lt;&gt;"",AN19=""),AND(AT19&gt;=AY$31,AT19&lt;&gt;"",AN19=""),AND(AX19&gt;=AY$31,AX19&lt;&gt;"",AN19=""),AND(BR19&gt;=BZ$31,BR19&lt;&gt;"",BO19=""),AND(BU19&gt;=BZ$31,BU19&lt;&gt;"",BO19=""),AND(BY19&gt;=BZ$31,BY19&lt;&gt;"",BO19=""),AND(CS19&gt;=DA$31,CS19&lt;&gt;"",CP19=""),AND(CV19&gt;=DA$31,CV19&lt;&gt;"",CP19=""),AND(CZ19&gt;=DA$31,CZ19&lt;&gt;"",CP19=""),AND(DZ19&gt;=EK$31,DZ19&lt;&gt;""),AND(EC19&gt;=EK$31,EC19&lt;&gt;""),AND(EG19&gt;=EK$31,EG19&lt;&gt;""),AND(EJ19&gt;=EK$31,EJ19&lt;&gt;""),AND(FH19&gt;=FS$31,FH19&lt;&gt;""),AND(FK19&gt;=FS$31,FK19&lt;&gt;""),AND(FO19&gt;=FS$31,FO19&lt;&gt;""),AND(FR19&gt;=FS$31,FR19&lt;&gt;""),AND(GP19&gt;=HA$31,GP19&lt;&gt;""),AND(GS19&gt;=HA$31,GS19&lt;&gt;""),AND(GW19&gt;=HA$31,GW19&lt;&gt;""),AND(GZ19&gt;=HA$31,GZ19&lt;&gt;""),AND(HX19&gt;=II$31,HX19&lt;&gt;""),AND(IA19&gt;=II$31,IA19&lt;&gt;""),AND(IE19&gt;=II$31,IE19&lt;&gt;""),AND(IH19&gt;=II$31,IH19&lt;&gt;""),AND(JF19&gt;=JQ$31,JF19&lt;&gt;""),AND(JI19&gt;=JQ$31,JI19&lt;&gt;""),AND(JM19&gt;=JQ$31,JM19&lt;&gt;""),AND(JP19&gt;=JQ$31,JP19&lt;&gt;""),AND(KN19&gt;=KY$31,KN19&lt;&gt;""),AND(KQ19&gt;=KY$31,KQ19&lt;&gt;""),AND(KU19&gt;=KY$31,KU19&lt;&gt;""),AND(KX19&gt;=KY$31,KX19&lt;&gt;""),AND(LV19&gt;=MG$31,LV19&lt;&gt;""),AND(LY19&gt;=MG$31,LY19&lt;&gt;""),AND(MC19&gt;=MG$31,MC19&lt;&gt;""),AND(MF19&gt;=MG$31,MF19&lt;&gt;""),AND(ND19&gt;=NO$31,ND19&lt;&gt;""),AND(NG19&gt;=NO$31,NG19&lt;&gt;""),AND(NK19&gt;=NO$31,NK19&lt;&gt;""),AND(NN19&gt;=NO$31,NN19&lt;&gt;""),AND(OL19&gt;=OW$31,OL19&lt;&gt;""),AND(OO19&gt;=OW$31,OO19&lt;&gt;""),AND(OS19&gt;=OW$31,OS19&lt;&gt;""),AND(OV19&gt;=OW$31,OV19&lt;&gt;""),AND(PT19&gt;=QE$31,PT19&lt;&gt;""),AND(PW19&gt;=QE$31,PW19&lt;&gt;""),AND(QA19&gt;=QE$31,QA19&lt;&gt;""),AND(QD19&gt;=QE$31,QD19&lt;&gt;""),AND(RB19&gt;=RM$31,RB19&lt;&gt;""),AND(RE19&gt;=RM$31,RE19&lt;&gt;""),AND(RI19&gt;=RM$31,RI19&lt;&gt;""),AND(RL19&gt;=RM$31,RL19&lt;&gt;""),AND(SJ19&gt;=SU$31,SJ19&lt;&gt;""),AND(SM19&gt;=SU$31,SM19&lt;&gt;""),AND(SQ19&gt;=SU$31,SQ19&lt;&gt;""),AND(ST19&gt;=SU$31,ST19&lt;&gt;"")),"P","")</f>
        <v/>
      </c>
      <c r="H19" s="37" t="str">
        <f>IF(AND(G19="P",F19=""),"No DD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Merit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Excellence",IF(I19="P","Worlds Team",IF(F19="P","National Team","")))))</f>
        <v/>
      </c>
      <c r="I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P","")</f>
        <v/>
      </c>
      <c r="J19" s="8">
        <f>IF(COUNT(AQ19,AT19,BR19,BU19,CS19,CV19)&gt;0,LARGE((AQ19,AT19,BR19,BU19,CS19,CV19),1),0)</f>
        <v>52.599999999999994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50.26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16.79</v>
      </c>
      <c r="O19" s="8" t="str">
        <f>IF(N19="","",IF(OR(N19=CS19,N19=CV19),$CA$1,IF(OR(N19=BR19,N19=BU19),$AZ$1,IF(OR(N19=AQ19,N19=AT19),$Y$1,""))))</f>
        <v>2023 Elite Canada</v>
      </c>
      <c r="P19" s="8">
        <f>IF(MAX(AX19,BY19,CZ19)&gt;0,MAX(AX19,BY19,CZ19),0)</f>
        <v>53.84</v>
      </c>
      <c r="Q19" s="8" t="str">
        <f>IF(P19="","",IF(P19=CZ19,$CA$1,IF(P19=BY19,$AZ$1,IF(P19=AX19,$Y$1,""))))</f>
        <v>2023 Elite Canada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13.5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&gt;0,MAX(IF(AO19&gt;=$AY$27,AP19,0),IF(AR19&gt;=$AY$27,AS19,0),IF(AV19&gt;=$AY$27,AW19,0),IF(BP19&gt;=$BZ$27,BQ19,0),IF(BS19&gt;=$BZ$27,BT19,0),IF(BW19&gt;=$BZ$27,BX19,0),IF(CQ19&gt;=$DA$27,CR19,0),IF(CT19&gt;=$DA$27,CU19,0),IF(CX19&gt;=$DA$27,CY19,0),IF(DX19&gt;=$EK$27,DY19,0),IF(EA19&gt;=$EK$27,EB19,0),IF(EE19&gt;=$EK$27,EF19,0),IF(EH19&gt;=$EK$27,EI19,0),IF(FF19&gt;=$FS$27,FG19,0),IF(FI19&gt;=$FS$27,FJ19,0),IF(FM19&gt;=$FS$27,FN19,0),IF(FP19&gt;=$FS$27,FQ19,0),IF(GN19&gt;=$HA$27,GO19,0),IF(GQ19&gt;=$HA$27,GR19,0),IF(GU19&gt;=$HA$27,GV19,0),IF(GX19&gt;=$HA$27,GY19,0),IF(HV19&gt;=$II$27,HW19,0),IF(HY19&gt;=$II$27,HZ19,0),IF(IC19&gt;=$II$27,ID19,0),IF(IF19&gt;=$II$27,IG19,0),IF(JD19&gt;=$JQ$27,JE19,0),IF(JG19&gt;=$JQ$27,JH19,0),IF(JK19&gt;=$JQ$27,JL19,0),IF(JN19&gt;=$JQ$27,JO19,0),IF(KL19&gt;=$KY$27,KM19,0),IF(KO19&gt;=$KY$27,KP19,0),IF(KS19&gt;=$KY$27,KT19,0),IF(KV19&gt;=$KY$27,KW19,0),IF(LT19&gt;=$MG$27,LU19,0),IF(LW19&gt;=$MG$27,LX19,0),IF(MA19&gt;=$MG$27,MB19,0),IF(MD19&gt;=$MG$27,ME19,0),IF(NB19&gt;=$NO$27,NC19,0),IF(NE19&gt;=$NO$27,NF19,0),IF(NI19&gt;=$NO$27,NJ19,0),IF(NL19&gt;=$NO$27,NM19,0),IF(OJ19&gt;=$OW$27,OK19,0),IF(OM19&gt;=$OW$27,ON19,0),IF(OQ19&gt;=$OW$27,OR19,0),IF(OT19&gt;=$OW$27,OU19,0),IF(PR19&gt;=$QE$27,PS19,0),IF(PU19&gt;=$QE$27,PV19,0),IF(PY19&gt;=$QE$27,PZ19,0),IF(QB19&gt;=$QE$27,QC19,0),IF(QZ19&gt;=$RM$27,RA19,0),IF(RC19&gt;=$RM$27,RD19,0),IF(RG19&gt;=$RM$27,RH19,0),IF(RJ19&gt;=$RM$27,RK19,0),IF(SH19&gt;=$SU$27,SI19,0),IF(SK19&gt;=$SU$27,SL19,0),IF(SO19&gt;=$SU$27,SP19,0),IF(SR19&gt;=$SU$27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4.8</v>
      </c>
      <c r="Z19" s="23">
        <v>2.9</v>
      </c>
      <c r="AA19" s="23">
        <v>4.4000000000000004</v>
      </c>
      <c r="AB19" s="23">
        <v>4.6900000000000004</v>
      </c>
      <c r="AC19" s="23">
        <v>0</v>
      </c>
      <c r="AD19" s="23">
        <v>14.8</v>
      </c>
      <c r="AE19" s="23">
        <v>9.5</v>
      </c>
      <c r="AF19" s="23">
        <v>13.5</v>
      </c>
      <c r="AG19" s="23">
        <v>14.8</v>
      </c>
      <c r="AH19" s="23">
        <v>0</v>
      </c>
      <c r="AI19" s="23">
        <v>15.5</v>
      </c>
      <c r="AJ19" s="23">
        <v>9.6999999999999993</v>
      </c>
      <c r="AK19" s="23">
        <v>13.5</v>
      </c>
      <c r="AL19" s="23">
        <v>15.14</v>
      </c>
      <c r="AM19" s="23">
        <v>0</v>
      </c>
      <c r="AN19" s="28"/>
      <c r="AO19" s="39">
        <f>IF(AA19&gt;0,AA19,"")</f>
        <v>4.4000000000000004</v>
      </c>
      <c r="AP19" s="39">
        <f>IF(AB19&gt;0,AB19,"")</f>
        <v>4.6900000000000004</v>
      </c>
      <c r="AQ19" s="41">
        <f>IF(SUM(Y19:AB19)-AC19&gt;0,SUM(Y19:AB19)-AC19,"")</f>
        <v>16.79</v>
      </c>
      <c r="AR19" s="41">
        <f>IF(AF19&gt;0,AF19,"")</f>
        <v>13.5</v>
      </c>
      <c r="AS19" s="41">
        <f>IF(AG19&gt;0,AG19,"")</f>
        <v>14.8</v>
      </c>
      <c r="AT19" s="41">
        <f>IF(SUM(AD19:AG19)-AH19&gt;0,SUM(AD19:AG19)-AH19,"")</f>
        <v>52.599999999999994</v>
      </c>
      <c r="AU19" s="41">
        <f>IF(AQ19="","",MAX(AQ19,AT19))</f>
        <v>52.599999999999994</v>
      </c>
      <c r="AV19" s="41">
        <f>IF(AK19&gt;0,AK19,"")</f>
        <v>13.5</v>
      </c>
      <c r="AW19" s="41">
        <f>IF(AL19&gt;0,AL19,"")</f>
        <v>15.14</v>
      </c>
      <c r="AX19" s="41">
        <f>IF(SUM(AI19:AL19)-AM19&gt;0,SUM(AI19:AL19)-AM19,"")</f>
        <v>53.84</v>
      </c>
      <c r="AY19" s="41">
        <f>IF(SUM(AU19,AX19)&gt;0,SUM(AU19,AX19),"")</f>
        <v>106.44</v>
      </c>
      <c r="AZ19" s="27">
        <v>4.4000000000000004</v>
      </c>
      <c r="BA19" s="27">
        <v>2.6</v>
      </c>
      <c r="BB19" s="27">
        <v>4.2</v>
      </c>
      <c r="BC19" s="27">
        <v>4.66</v>
      </c>
      <c r="BD19" s="27">
        <v>0</v>
      </c>
      <c r="BE19" s="27">
        <v>15.08</v>
      </c>
      <c r="BF19" s="27">
        <v>9.3000000000000007</v>
      </c>
      <c r="BG19" s="27">
        <v>11.7</v>
      </c>
      <c r="BH19" s="27">
        <v>14.18</v>
      </c>
      <c r="BI19" s="27">
        <v>0</v>
      </c>
      <c r="BJ19" s="27">
        <v>4.4000000000000004</v>
      </c>
      <c r="BK19" s="27">
        <v>2.5</v>
      </c>
      <c r="BL19" s="27">
        <v>4.2</v>
      </c>
      <c r="BM19" s="27">
        <v>4.57</v>
      </c>
      <c r="BN19" s="27">
        <v>0</v>
      </c>
      <c r="BO19" s="29"/>
      <c r="BP19" s="40">
        <f>IF(BB19&gt;0,BB19,"")</f>
        <v>4.2</v>
      </c>
      <c r="BQ19" s="40">
        <f>IF(BC19&gt;0,BC19,"")</f>
        <v>4.66</v>
      </c>
      <c r="BR19" s="11">
        <f>IF(SUM(AZ19:BC19)-BD19&gt;0,SUM(AZ19:BC19)-BD19,"")</f>
        <v>15.86</v>
      </c>
      <c r="BS19" s="11">
        <f>IF(BG19&gt;0,BG19,"")</f>
        <v>11.7</v>
      </c>
      <c r="BT19" s="11">
        <f>IF(BH19&gt;0,BH19,"")</f>
        <v>14.18</v>
      </c>
      <c r="BU19" s="11">
        <f>IF(SUM(BE19:BH19)-BI19&gt;0,SUM(BE19:BH19)-BI19,"")</f>
        <v>50.26</v>
      </c>
      <c r="BV19" s="11">
        <f>IF(BR19="","",MAX(BR19,BU19))</f>
        <v>50.26</v>
      </c>
      <c r="BW19" s="11">
        <f>IF(BL19&gt;0,BL19,"")</f>
        <v>4.2</v>
      </c>
      <c r="BX19" s="11">
        <f>IF(BM19&gt;0,BM19,"")</f>
        <v>4.57</v>
      </c>
      <c r="BY19" s="11">
        <f>IF(SUM(BJ19:BM19)-BN19&gt;0,SUM(BJ19:BM19)-BN19,"")</f>
        <v>15.670000000000002</v>
      </c>
      <c r="BZ19" s="11">
        <f>IF(SUM(BV19,BY19)&gt;0,SUM(BV19,BY19),"")</f>
        <v>65.930000000000007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2.2000000000000002</v>
      </c>
      <c r="SW19" s="23">
        <f>IF($CP19="P",CB19,(CB19+BA19)/2)</f>
        <v>1.3</v>
      </c>
      <c r="SX19" s="23">
        <f>IF($CP19="P",CC19,(CC19+BB19)/2)</f>
        <v>2.1</v>
      </c>
      <c r="SY19" s="23">
        <f>IF($CP19="P",CD19,(CD19+BC19)/2)</f>
        <v>2.33</v>
      </c>
      <c r="SZ19" s="23">
        <f>IF($CP19="P",CE19,(CE19+BD19)/2)</f>
        <v>0</v>
      </c>
      <c r="TA19" s="23">
        <f>IF($CP19="P",CF19,(CF19+BE19)/2)</f>
        <v>7.54</v>
      </c>
      <c r="TB19" s="23">
        <f>IF($CP19="P",CG19,(CG19+BF19)/2)</f>
        <v>4.6500000000000004</v>
      </c>
      <c r="TC19" s="23">
        <f>IF($CP19="P",CH19,(CH19+BG19)/2)</f>
        <v>5.85</v>
      </c>
      <c r="TD19" s="23">
        <f>IF($CP19="P",CI19,(CI19+BH19)/2)</f>
        <v>7.09</v>
      </c>
      <c r="TE19" s="23">
        <f>IF($CP19="P",CJ19,(CJ19+BI19)/2)</f>
        <v>0</v>
      </c>
      <c r="TF19" s="23">
        <f>IF($CP19="P",CK19,(CK19+BJ19)/2)</f>
        <v>2.2000000000000002</v>
      </c>
      <c r="TG19" s="23">
        <f>IF($CP19="P",CL19,(CL19+BK19)/2)</f>
        <v>1.25</v>
      </c>
      <c r="TH19" s="23">
        <f>IF($CP19="P",CM19,(CM19+BL19)/2)</f>
        <v>2.1</v>
      </c>
      <c r="TI19" s="23">
        <f>IF($CP19="P",CN19,(CN19+BM19)/2)</f>
        <v>2.2850000000000001</v>
      </c>
      <c r="TJ19" s="23">
        <f>IF($CP19="P",CO19,(CO19+BN19)/2)</f>
        <v>0</v>
      </c>
      <c r="TK19" s="28" t="s">
        <v>57</v>
      </c>
      <c r="TL19" s="41">
        <f>IF(SX19&gt;0,SX19,"")</f>
        <v>2.1</v>
      </c>
      <c r="TM19" s="41">
        <f>IF(SY19&gt;0,SY19,"")</f>
        <v>2.33</v>
      </c>
      <c r="TN19" s="41">
        <f>IF(SUM(SV19:SY19)-SZ19&gt;0,SUM(SV19:SY19)-SZ19,"")</f>
        <v>7.93</v>
      </c>
      <c r="TO19" s="41">
        <f>IF(TC19&gt;0,TC19,"")</f>
        <v>5.85</v>
      </c>
      <c r="TP19" s="41">
        <f>IF(TD19&gt;0,TD19,"")</f>
        <v>7.09</v>
      </c>
      <c r="TQ19" s="41">
        <f>IF(SUM(TA19:TD19)-TE19&gt;0,SUM(TA19:TD19)-TE19,"")</f>
        <v>25.13</v>
      </c>
      <c r="TR19" s="41">
        <f>IF(MAX(TN19,TQ19)&gt;0,MAX(TN19,TQ19),"")</f>
        <v>25.13</v>
      </c>
      <c r="TS19" s="41">
        <f>IF(TH19&gt;0,TH19,"")</f>
        <v>2.1</v>
      </c>
      <c r="TT19" s="41">
        <f>IF(TI19&gt;0,TI19,"")</f>
        <v>2.2850000000000001</v>
      </c>
      <c r="TU19" s="41">
        <f>IF(SUM(TF19:TI19)-TJ19&gt;0,SUM(TF19:TI19)-TJ19,"")</f>
        <v>7.8350000000000009</v>
      </c>
      <c r="TV19" s="41">
        <f>IF(SUM(TR19,TU19)&gt;0,SUM(TR19,TU19),"")</f>
        <v>32.965000000000003</v>
      </c>
    </row>
    <row r="20" spans="1:542" x14ac:dyDescent="0.2">
      <c r="A20" s="4" t="str" cm="1">
        <f t="array" ref="A20">IF(AND(H20&lt;&gt;"",H20&lt;&gt;"No DD"),SUMPRODUCT((H$4:H$25&lt;&gt;"")*(H$4:H$25&lt;&gt;"No DD")*(E$4:E$25&gt;E20))+1,IF(H20="No DD",SUMPRODUCT((H$4:H$25="No DD")*(E$4:E$25&gt;E20))+1+SUMPRODUCT((H$4:H$25&lt;&gt;"")*(H$4:H$25&lt;&gt;"No DD")),""))</f>
        <v/>
      </c>
      <c r="B20" s="5" t="s">
        <v>147</v>
      </c>
      <c r="C20" s="4" t="s">
        <v>5</v>
      </c>
      <c r="D20" s="4">
        <v>2004</v>
      </c>
      <c r="E20" s="9">
        <f>SUM(J20:V20)+SUM(J20:T20)*0.0000001+SUM(J20)*0.0000000000001</f>
        <v>140.01001256300447</v>
      </c>
      <c r="F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G20" s="3" t="str">
        <f>IF(OR(AND(AQ20&gt;=AY$31,AQ20&lt;&gt;"",AN20=""),AND(AT20&gt;=AY$31,AT20&lt;&gt;"",AN20=""),AND(AX20&gt;=AY$31,AX20&lt;&gt;"",AN20=""),AND(BR20&gt;=BZ$31,BR20&lt;&gt;"",BO20=""),AND(BU20&gt;=BZ$31,BU20&lt;&gt;"",BO20=""),AND(BY20&gt;=BZ$31,BY20&lt;&gt;"",BO20=""),AND(CS20&gt;=DA$31,CS20&lt;&gt;"",CP20=""),AND(CV20&gt;=DA$31,CV20&lt;&gt;"",CP20=""),AND(CZ20&gt;=DA$31,CZ20&lt;&gt;"",CP20=""),AND(DZ20&gt;=EK$31,DZ20&lt;&gt;""),AND(EC20&gt;=EK$31,EC20&lt;&gt;""),AND(EG20&gt;=EK$31,EG20&lt;&gt;""),AND(EJ20&gt;=EK$31,EJ20&lt;&gt;""),AND(FH20&gt;=FS$31,FH20&lt;&gt;""),AND(FK20&gt;=FS$31,FK20&lt;&gt;""),AND(FO20&gt;=FS$31,FO20&lt;&gt;""),AND(FR20&gt;=FS$31,FR20&lt;&gt;""),AND(GP20&gt;=HA$31,GP20&lt;&gt;""),AND(GS20&gt;=HA$31,GS20&lt;&gt;""),AND(GW20&gt;=HA$31,GW20&lt;&gt;""),AND(GZ20&gt;=HA$31,GZ20&lt;&gt;""),AND(HX20&gt;=II$31,HX20&lt;&gt;""),AND(IA20&gt;=II$31,IA20&lt;&gt;""),AND(IE20&gt;=II$31,IE20&lt;&gt;""),AND(IH20&gt;=II$31,IH20&lt;&gt;""),AND(JF20&gt;=JQ$31,JF20&lt;&gt;""),AND(JI20&gt;=JQ$31,JI20&lt;&gt;""),AND(JM20&gt;=JQ$31,JM20&lt;&gt;""),AND(JP20&gt;=JQ$31,JP20&lt;&gt;""),AND(KN20&gt;=KY$31,KN20&lt;&gt;""),AND(KQ20&gt;=KY$31,KQ20&lt;&gt;""),AND(KU20&gt;=KY$31,KU20&lt;&gt;""),AND(KX20&gt;=KY$31,KX20&lt;&gt;""),AND(LV20&gt;=MG$31,LV20&lt;&gt;""),AND(LY20&gt;=MG$31,LY20&lt;&gt;""),AND(MC20&gt;=MG$31,MC20&lt;&gt;""),AND(MF20&gt;=MG$31,MF20&lt;&gt;""),AND(ND20&gt;=NO$31,ND20&lt;&gt;""),AND(NG20&gt;=NO$31,NG20&lt;&gt;""),AND(NK20&gt;=NO$31,NK20&lt;&gt;""),AND(NN20&gt;=NO$31,NN20&lt;&gt;""),AND(OL20&gt;=OW$31,OL20&lt;&gt;""),AND(OO20&gt;=OW$31,OO20&lt;&gt;""),AND(OS20&gt;=OW$31,OS20&lt;&gt;""),AND(OV20&gt;=OW$31,OV20&lt;&gt;""),AND(PT20&gt;=QE$31,PT20&lt;&gt;""),AND(PW20&gt;=QE$31,PW20&lt;&gt;""),AND(QA20&gt;=QE$31,QA20&lt;&gt;""),AND(QD20&gt;=QE$31,QD20&lt;&gt;""),AND(RB20&gt;=RM$31,RB20&lt;&gt;""),AND(RE20&gt;=RM$31,RE20&lt;&gt;""),AND(RI20&gt;=RM$31,RI20&lt;&gt;""),AND(RL20&gt;=RM$31,RL20&lt;&gt;""),AND(SJ20&gt;=SU$31,SJ20&lt;&gt;""),AND(SM20&gt;=SU$31,SM20&lt;&gt;""),AND(SQ20&gt;=SU$31,SQ20&lt;&gt;""),AND(ST20&gt;=SU$31,ST20&lt;&gt;"")),"P","")</f>
        <v/>
      </c>
      <c r="H20" s="37" t="str">
        <f>IF(AND(G20="P",F20=""),"No DD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Merit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Excellence",IF(I20="P","Worlds Team",IF(F20="P","National Team","")))))</f>
        <v/>
      </c>
      <c r="I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P","")</f>
        <v/>
      </c>
      <c r="J20" s="8">
        <f>IF(COUNT(AQ20,AT20,BR20,BU20,CS20,CV20)&gt;0,LARGE((AQ20,AT20,BR20,BU20,CS20,CV20),1),0)</f>
        <v>44.629999999999995</v>
      </c>
      <c r="K20" s="8" t="str">
        <f>IF(J20="","",IF(OR(J20=CS20,J20=CV20),$CA$1,IF(OR(J20=BR20,J20=BU20),$AZ$1,IF(OR(J20=AQ20,J20=AT20),$Y$1,""))))</f>
        <v>2023 Elite Canada</v>
      </c>
      <c r="L20" s="8">
        <f>IF(COUNT(AQ20,AT20,BR20,BU20,CS20,CV20)&gt;1,LARGE((AQ20,AT20,BR20,BU20,CS20,CV20),2),0)</f>
        <v>35.81</v>
      </c>
      <c r="M20" s="8" t="str">
        <f>IF(L20="","",IF(OR(L20=CS20,L20=CV20),$CA$1,IF(OR(L20=BR20,L20=BU20),$AZ$1,IF(OR(L20=AQ20,L20=AT20),$Y$1,""))))</f>
        <v>2023 Nationals</v>
      </c>
      <c r="N20" s="8">
        <f>IF(COUNT(AQ20,AT20,BR20,BU20,CS20,CV20)&gt;2,LARGE((AQ20,AT20,BR20,BU20,CS20,CV20),3),0)</f>
        <v>33.29</v>
      </c>
      <c r="O20" s="8" t="str">
        <f>IF(N20="","",IF(OR(N20=CS20,N20=CV20),$CA$1,IF(OR(N20=BR20,N20=BU20),$AZ$1,IF(OR(N20=AQ20,N20=AT20),$Y$1,""))))</f>
        <v>2023 Nationals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11.9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Elite Canada</v>
      </c>
      <c r="T20" s="8">
        <f>IF(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&gt;0,MAX(IF(AO20&gt;=$AY$27,AP20,0),IF(AR20&gt;=$AY$27,AS20,0),IF(AV20&gt;=$AY$27,AW20,0),IF(BP20&gt;=$BZ$27,BQ20,0),IF(BS20&gt;=$BZ$27,BT20,0),IF(BW20&gt;=$BZ$27,BX20,0),IF(CQ20&gt;=$DA$27,CR20,0),IF(CT20&gt;=$DA$27,CU20,0),IF(CX20&gt;=$DA$27,CY20,0),IF(DX20&gt;=$EK$27,DY20,0),IF(EA20&gt;=$EK$27,EB20,0),IF(EE20&gt;=$EK$27,EF20,0),IF(EH20&gt;=$EK$27,EI20,0),IF(FF20&gt;=$FS$27,FG20,0),IF(FI20&gt;=$FS$27,FJ20,0),IF(FM20&gt;=$FS$27,FN20,0),IF(FP20&gt;=$FS$27,FQ20,0),IF(GN20&gt;=$HA$27,GO20,0),IF(GQ20&gt;=$HA$27,GR20,0),IF(GU20&gt;=$HA$27,GV20,0),IF(GX20&gt;=$HA$27,GY20,0),IF(HV20&gt;=$II$27,HW20,0),IF(HY20&gt;=$II$27,HZ20,0),IF(IC20&gt;=$II$27,ID20,0),IF(IF20&gt;=$II$27,IG20,0),IF(JD20&gt;=$JQ$27,JE20,0),IF(JG20&gt;=$JQ$27,JH20,0),IF(JK20&gt;=$JQ$27,JL20,0),IF(JN20&gt;=$JQ$27,JO20,0),IF(KL20&gt;=$KY$27,KM20,0),IF(KO20&gt;=$KY$27,KP20,0),IF(KS20&gt;=$KY$27,KT20,0),IF(KV20&gt;=$KY$27,KW20,0),IF(LT20&gt;=$MG$27,LU20,0),IF(LW20&gt;=$MG$27,LX20,0),IF(MA20&gt;=$MG$27,MB20,0),IF(MD20&gt;=$MG$27,ME20,0),IF(NB20&gt;=$NO$27,NC20,0),IF(NE20&gt;=$NO$27,NF20,0),IF(NI20&gt;=$NO$27,NJ20,0),IF(NL20&gt;=$NO$27,NM20,0),IF(OJ20&gt;=$OW$27,OK20,0),IF(OM20&gt;=$OW$27,ON20,0),IF(OQ20&gt;=$OW$27,OR20,0),IF(OT20&gt;=$OW$27,OU20,0),IF(PR20&gt;=$QE$27,PS20,0),IF(PU20&gt;=$QE$27,PV20,0),IF(PY20&gt;=$QE$27,PZ20,0),IF(QB20&gt;=$QE$27,QC20,0),IF(QZ20&gt;=$RM$27,RA20,0),IF(RC20&gt;=$RM$27,RD20,0),IF(RG20&gt;=$RM$27,RH20,0),IF(RJ20&gt;=$RM$27,RK20,0),IF(SH20&gt;=$SU$27,SI20,0),IF(SK20&gt;=$SU$27,SL20,0),IF(SO20&gt;=$SU$27,SP20,0),IF(SR20&gt;=$SU$27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>
        <f>IF(MAX(DB20,DC20)&gt;0,MAX(DB20,DC20),"")</f>
        <v>14.380000000000003</v>
      </c>
      <c r="W20" s="11" t="str">
        <f>IF(V20="","",IF(V20=DB20,"("&amp;DB$2&amp;")",IF(V20=DC20,"("&amp;DC$2&amp;")")))</f>
        <v>(Prelim)</v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>2023 Pan Am Club Championships (May 14)</v>
      </c>
      <c r="Y20" s="23">
        <v>5.8</v>
      </c>
      <c r="Z20" s="23">
        <v>3.8</v>
      </c>
      <c r="AA20" s="23">
        <v>5.4</v>
      </c>
      <c r="AB20" s="23">
        <v>6.49</v>
      </c>
      <c r="AC20" s="23">
        <v>0.2</v>
      </c>
      <c r="AD20" s="23">
        <v>10.8</v>
      </c>
      <c r="AE20" s="23">
        <v>8.1</v>
      </c>
      <c r="AF20" s="23">
        <v>11.9</v>
      </c>
      <c r="AG20" s="23">
        <v>13.83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5.4</v>
      </c>
      <c r="AP20" s="39">
        <f>IF(AB20&gt;0,AB20,"")</f>
        <v>6.49</v>
      </c>
      <c r="AQ20" s="41">
        <f>IF(SUM(Y20:AB20)-AC20&gt;0,SUM(Y20:AB20)-AC20,"")</f>
        <v>21.290000000000003</v>
      </c>
      <c r="AR20" s="41">
        <f>IF(AF20&gt;0,AF20,"")</f>
        <v>11.9</v>
      </c>
      <c r="AS20" s="41">
        <f>IF(AG20&gt;0,AG20,"")</f>
        <v>13.83</v>
      </c>
      <c r="AT20" s="41">
        <f>IF(SUM(AD20:AG20)-AH20&gt;0,SUM(AD20:AG20)-AH20,"")</f>
        <v>44.629999999999995</v>
      </c>
      <c r="AU20" s="41">
        <f>IF(AQ20="","",MAX(AQ20,AT20))</f>
        <v>44.629999999999995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44.629999999999995</v>
      </c>
      <c r="AZ20" s="27">
        <v>4.25</v>
      </c>
      <c r="BA20" s="27">
        <v>6.7</v>
      </c>
      <c r="BB20" s="27">
        <v>9.4</v>
      </c>
      <c r="BC20" s="27">
        <v>12.94</v>
      </c>
      <c r="BD20" s="27">
        <v>0</v>
      </c>
      <c r="BE20" s="27">
        <v>8.6999999999999993</v>
      </c>
      <c r="BF20" s="27">
        <v>6.6</v>
      </c>
      <c r="BG20" s="27">
        <v>9.4</v>
      </c>
      <c r="BH20" s="27">
        <v>11.11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9.4</v>
      </c>
      <c r="BQ20" s="40">
        <f>IF(BC20&gt;0,BC20,"")</f>
        <v>12.94</v>
      </c>
      <c r="BR20" s="11">
        <f>IF(SUM(AZ20:BC20)-BD20&gt;0,SUM(AZ20:BC20)-BD20,"")</f>
        <v>33.29</v>
      </c>
      <c r="BS20" s="11">
        <f>IF(BG20&gt;0,BG20,"")</f>
        <v>9.4</v>
      </c>
      <c r="BT20" s="11">
        <f>IF(BH20&gt;0,BH20,"")</f>
        <v>11.11</v>
      </c>
      <c r="BU20" s="11">
        <f>IF(SUM(BE20:BH20)-BI20&gt;0,SUM(BE20:BH20)-BI20,"")</f>
        <v>35.81</v>
      </c>
      <c r="BV20" s="11">
        <f>IF(BR20="","",MAX(BR20,BU20))</f>
        <v>35.81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35.81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>
        <f>IF(MAX(ED20,FL20,GT20,IB20,JJ20,KR20,LZ20,NH20,OP20,PX20,RF20,SN20)-IF(N20="",0,N20)&gt;0.001,MAX(ED20,FL20,GT20,IB20,JJ20,KR20,LZ20,NH20,OP20,PX20,RF20,SN20)-IF(N20="",0,N20),"")</f>
        <v>14.380000000000003</v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>
        <v>11.6</v>
      </c>
      <c r="DE20" s="17">
        <v>8.6</v>
      </c>
      <c r="DF20" s="17">
        <v>10.5</v>
      </c>
      <c r="DG20" s="17">
        <v>15.95</v>
      </c>
      <c r="DH20" s="17">
        <v>0</v>
      </c>
      <c r="DI20" s="17">
        <v>11.5</v>
      </c>
      <c r="DJ20" s="17">
        <v>9.4</v>
      </c>
      <c r="DK20" s="17">
        <v>11.6</v>
      </c>
      <c r="DL20" s="17">
        <v>15.17</v>
      </c>
      <c r="DM20" s="17">
        <v>0</v>
      </c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>
        <f>IF(DF20&gt;0,DF20,"")</f>
        <v>10.5</v>
      </c>
      <c r="DY20" s="41">
        <f>IF(DG20&gt;0,DG20,"")</f>
        <v>15.95</v>
      </c>
      <c r="DZ20" s="41">
        <f>IF(SUM(DD20:DG20)-DH20&gt;0,SUM(DD20:DG20)-DH20,"")</f>
        <v>46.65</v>
      </c>
      <c r="EA20" s="41">
        <f>IF(DK20&gt;0,DK20,"")</f>
        <v>11.6</v>
      </c>
      <c r="EB20" s="41">
        <f>IF(DL20&gt;0,DL20,"")</f>
        <v>15.17</v>
      </c>
      <c r="EC20" s="41">
        <f>IF(SUM(DI20:DL20)-DM20&gt;0,SUM(DI20:DL20)-DM20,"")</f>
        <v>47.67</v>
      </c>
      <c r="ED20" s="41">
        <f>IF(MAX(DZ20,EC20)&gt;0,MAX(DZ20,EC20),"")</f>
        <v>47.67</v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>
        <f>IF(SUM(ED20,EG20,EJ20)&gt;0,SUM(ED20,EG20,EJ20),"")</f>
        <v>47.67</v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2.125</v>
      </c>
      <c r="SW20" s="23">
        <f>IF($CP20="P",CB20,(CB20+BA20)/2)</f>
        <v>3.35</v>
      </c>
      <c r="SX20" s="23">
        <f>IF($CP20="P",CC20,(CC20+BB20)/2)</f>
        <v>4.7</v>
      </c>
      <c r="SY20" s="23">
        <f>IF($CP20="P",CD20,(CD20+BC20)/2)</f>
        <v>6.47</v>
      </c>
      <c r="SZ20" s="23">
        <f>IF($CP20="P",CE20,(CE20+BD20)/2)</f>
        <v>0</v>
      </c>
      <c r="TA20" s="23">
        <f>IF($CP20="P",CF20,(CF20+BE20)/2)</f>
        <v>4.3499999999999996</v>
      </c>
      <c r="TB20" s="23">
        <f>IF($CP20="P",CG20,(CG20+BF20)/2)</f>
        <v>3.3</v>
      </c>
      <c r="TC20" s="23">
        <f>IF($CP20="P",CH20,(CH20+BG20)/2)</f>
        <v>4.7</v>
      </c>
      <c r="TD20" s="23">
        <f>IF($CP20="P",CI20,(CI20+BH20)/2)</f>
        <v>5.5549999999999997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4.7</v>
      </c>
      <c r="TM20" s="41">
        <f>IF(SY20&gt;0,SY20,"")</f>
        <v>6.47</v>
      </c>
      <c r="TN20" s="41">
        <f>IF(SUM(SV20:SY20)-SZ20&gt;0,SUM(SV20:SY20)-SZ20,"")</f>
        <v>16.645</v>
      </c>
      <c r="TO20" s="41">
        <f>IF(TC20&gt;0,TC20,"")</f>
        <v>4.7</v>
      </c>
      <c r="TP20" s="41">
        <f>IF(TD20&gt;0,TD20,"")</f>
        <v>5.5549999999999997</v>
      </c>
      <c r="TQ20" s="41">
        <f>IF(SUM(TA20:TD20)-TE20&gt;0,SUM(TA20:TD20)-TE20,"")</f>
        <v>17.905000000000001</v>
      </c>
      <c r="TR20" s="41">
        <f>IF(MAX(TN20,TQ20)&gt;0,MAX(TN20,TQ20),"")</f>
        <v>17.905000000000001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17.905000000000001</v>
      </c>
    </row>
    <row r="21" spans="1:542" x14ac:dyDescent="0.2">
      <c r="A21" s="4" t="str" cm="1">
        <f t="array" ref="A21">IF(AND(H21&lt;&gt;"",H21&lt;&gt;"No DD"),SUMPRODUCT((H$4:H$25&lt;&gt;"")*(H$4:H$25&lt;&gt;"No DD")*(E$4:E$25&gt;E21))+1,IF(H21="No DD",SUMPRODUCT((H$4:H$25="No DD")*(E$4:E$25&gt;E21))+1+SUMPRODUCT((H$4:H$25&lt;&gt;"")*(H$4:H$25&lt;&gt;"No DD")),""))</f>
        <v/>
      </c>
      <c r="B21" s="5" t="s">
        <v>77</v>
      </c>
      <c r="C21" s="4" t="s">
        <v>76</v>
      </c>
      <c r="D21" s="4">
        <v>2001</v>
      </c>
      <c r="E21" s="9">
        <f>SUM(J21:V21)+SUM(J21:T21)*0.0000001+SUM(J21)*0.0000000000001</f>
        <v>107.16001071600367</v>
      </c>
      <c r="F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G21" s="3" t="str">
        <f>IF(OR(AND(AQ21&gt;=AY$31,AQ21&lt;&gt;"",AN21=""),AND(AT21&gt;=AY$31,AT21&lt;&gt;"",AN21=""),AND(AX21&gt;=AY$31,AX21&lt;&gt;"",AN21=""),AND(BR21&gt;=BZ$31,BR21&lt;&gt;"",BO21=""),AND(BU21&gt;=BZ$31,BU21&lt;&gt;"",BO21=""),AND(BY21&gt;=BZ$31,BY21&lt;&gt;"",BO21=""),AND(CS21&gt;=DA$31,CS21&lt;&gt;"",CP21=""),AND(CV21&gt;=DA$31,CV21&lt;&gt;"",CP21=""),AND(CZ21&gt;=DA$31,CZ21&lt;&gt;"",CP21=""),AND(DZ21&gt;=EK$31,DZ21&lt;&gt;""),AND(EC21&gt;=EK$31,EC21&lt;&gt;""),AND(EG21&gt;=EK$31,EG21&lt;&gt;""),AND(EJ21&gt;=EK$31,EJ21&lt;&gt;""),AND(FH21&gt;=FS$31,FH21&lt;&gt;""),AND(FK21&gt;=FS$31,FK21&lt;&gt;""),AND(FO21&gt;=FS$31,FO21&lt;&gt;""),AND(FR21&gt;=FS$31,FR21&lt;&gt;""),AND(GP21&gt;=HA$31,GP21&lt;&gt;""),AND(GS21&gt;=HA$31,GS21&lt;&gt;""),AND(GW21&gt;=HA$31,GW21&lt;&gt;""),AND(GZ21&gt;=HA$31,GZ21&lt;&gt;""),AND(HX21&gt;=II$31,HX21&lt;&gt;""),AND(IA21&gt;=II$31,IA21&lt;&gt;""),AND(IE21&gt;=II$31,IE21&lt;&gt;""),AND(IH21&gt;=II$31,IH21&lt;&gt;""),AND(JF21&gt;=JQ$31,JF21&lt;&gt;""),AND(JI21&gt;=JQ$31,JI21&lt;&gt;""),AND(JM21&gt;=JQ$31,JM21&lt;&gt;""),AND(JP21&gt;=JQ$31,JP21&lt;&gt;""),AND(KN21&gt;=KY$31,KN21&lt;&gt;""),AND(KQ21&gt;=KY$31,KQ21&lt;&gt;""),AND(KU21&gt;=KY$31,KU21&lt;&gt;""),AND(KX21&gt;=KY$31,KX21&lt;&gt;""),AND(LV21&gt;=MG$31,LV21&lt;&gt;""),AND(LY21&gt;=MG$31,LY21&lt;&gt;""),AND(MC21&gt;=MG$31,MC21&lt;&gt;""),AND(MF21&gt;=MG$31,MF21&lt;&gt;""),AND(ND21&gt;=NO$31,ND21&lt;&gt;""),AND(NG21&gt;=NO$31,NG21&lt;&gt;""),AND(NK21&gt;=NO$31,NK21&lt;&gt;""),AND(NN21&gt;=NO$31,NN21&lt;&gt;""),AND(OL21&gt;=OW$31,OL21&lt;&gt;""),AND(OO21&gt;=OW$31,OO21&lt;&gt;""),AND(OS21&gt;=OW$31,OS21&lt;&gt;""),AND(OV21&gt;=OW$31,OV21&lt;&gt;""),AND(PT21&gt;=QE$31,PT21&lt;&gt;""),AND(PW21&gt;=QE$31,PW21&lt;&gt;""),AND(QA21&gt;=QE$31,QA21&lt;&gt;""),AND(QD21&gt;=QE$31,QD21&lt;&gt;""),AND(RB21&gt;=RM$31,RB21&lt;&gt;""),AND(RE21&gt;=RM$31,RE21&lt;&gt;""),AND(RI21&gt;=RM$31,RI21&lt;&gt;""),AND(RL21&gt;=RM$31,RL21&lt;&gt;""),AND(SJ21&gt;=SU$31,SJ21&lt;&gt;""),AND(SM21&gt;=SU$31,SM21&lt;&gt;""),AND(SQ21&gt;=SU$31,SQ21&lt;&gt;""),AND(ST21&gt;=SU$31,ST21&lt;&gt;"")),"P","")</f>
        <v/>
      </c>
      <c r="H21" s="37" t="str">
        <f>IF(AND(G21="P",F21=""),"No DD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Merit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Excellence",IF(I21="P","Worlds Team",IF(F21="P","National Team","")))))</f>
        <v/>
      </c>
      <c r="I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P","")</f>
        <v/>
      </c>
      <c r="J21" s="8">
        <f>IF(COUNT(AQ21,AT21,BR21,BU21,CS21,CV21)&gt;0,LARGE((AQ21,AT21,BR21,BU21,CS21,CV21),1),0)</f>
        <v>36.51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32.42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28.33</v>
      </c>
      <c r="O21" s="8" t="str">
        <f>IF(N21="","",IF(OR(N21=CS21,N21=CV21),$CA$1,IF(OR(N21=BR21,N21=BU21),$AZ$1,IF(OR(N21=AQ21,N21=AT21),$Y$1,""))))</f>
        <v>2023 Elite Canada</v>
      </c>
      <c r="P21" s="8">
        <f>IF(MAX(AX21,BY21,CZ21)&gt;0,MAX(AX21,BY21,CZ21),0)</f>
        <v>0</v>
      </c>
      <c r="Q21" s="8" t="str">
        <f>IF(P21="","",IF(P21=CZ21,$CA$1,IF(P21=BY21,$AZ$1,IF(P21=AX21,$Y$1,""))))</f>
        <v/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&gt;0,MAX(IF(AO21&gt;=$AY$27,AP21,0),IF(AR21&gt;=$AY$27,AS21,0),IF(AV21&gt;=$AY$27,AW21,0),IF(BP21&gt;=$BZ$27,BQ21,0),IF(BS21&gt;=$BZ$27,BT21,0),IF(BW21&gt;=$BZ$27,BX21,0),IF(CQ21&gt;=$DA$27,CR21,0),IF(CT21&gt;=$DA$27,CU21,0),IF(CX21&gt;=$DA$27,CY21,0),IF(DX21&gt;=$EK$27,DY21,0),IF(EA21&gt;=$EK$27,EB21,0),IF(EE21&gt;=$EK$27,EF21,0),IF(EH21&gt;=$EK$27,EI21,0),IF(FF21&gt;=$FS$27,FG21,0),IF(FI21&gt;=$FS$27,FJ21,0),IF(FM21&gt;=$FS$27,FN21,0),IF(FP21&gt;=$FS$27,FQ21,0),IF(GN21&gt;=$HA$27,GO21,0),IF(GQ21&gt;=$HA$27,GR21,0),IF(GU21&gt;=$HA$27,GV21,0),IF(GX21&gt;=$HA$27,GY21,0),IF(HV21&gt;=$II$27,HW21,0),IF(HY21&gt;=$II$27,HZ21,0),IF(IC21&gt;=$II$27,ID21,0),IF(IF21&gt;=$II$27,IG21,0),IF(JD21&gt;=$JQ$27,JE21,0),IF(JG21&gt;=$JQ$27,JH21,0),IF(JK21&gt;=$JQ$27,JL21,0),IF(JN21&gt;=$JQ$27,JO21,0),IF(KL21&gt;=$KY$27,KM21,0),IF(KO21&gt;=$KY$27,KP21,0),IF(KS21&gt;=$KY$27,KT21,0),IF(KV21&gt;=$KY$27,KW21,0),IF(LT21&gt;=$MG$27,LU21,0),IF(LW21&gt;=$MG$27,LX21,0),IF(MA21&gt;=$MG$27,MB21,0),IF(MD21&gt;=$MG$27,ME21,0),IF(NB21&gt;=$NO$27,NC21,0),IF(NE21&gt;=$NO$27,NF21,0),IF(NI21&gt;=$NO$27,NJ21,0),IF(NL21&gt;=$NO$27,NM21,0),IF(OJ21&gt;=$OW$27,OK21,0),IF(OM21&gt;=$OW$27,ON21,0),IF(OQ21&gt;=$OW$27,OR21,0),IF(OT21&gt;=$OW$27,OU21,0),IF(PR21&gt;=$QE$27,PS21,0),IF(PU21&gt;=$QE$27,PV21,0),IF(PY21&gt;=$QE$27,PZ21,0),IF(QB21&gt;=$QE$27,QC21,0),IF(QZ21&gt;=$RM$27,RA21,0),IF(RC21&gt;=$RM$27,RD21,0),IF(RG21&gt;=$RM$27,RH21,0),IF(RJ21&gt;=$RM$27,RK21,0),IF(SH21&gt;=$SU$27,SI21,0),IF(SK21&gt;=$SU$27,SL21,0),IF(SO21&gt;=$SU$27,SP21,0),IF(SR21&gt;=$SU$27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7.3</v>
      </c>
      <c r="Z21" s="23">
        <v>4.8</v>
      </c>
      <c r="AA21" s="23">
        <v>8.1999999999999993</v>
      </c>
      <c r="AB21" s="23">
        <v>8.0299999999999994</v>
      </c>
      <c r="AC21" s="23">
        <v>0</v>
      </c>
      <c r="AD21" s="23">
        <v>18.8</v>
      </c>
      <c r="AE21" s="23">
        <v>2</v>
      </c>
      <c r="AF21" s="23">
        <v>3.8</v>
      </c>
      <c r="AG21" s="23">
        <v>3.29</v>
      </c>
      <c r="AH21" s="23">
        <v>0</v>
      </c>
      <c r="AI21" s="23"/>
      <c r="AJ21" s="23"/>
      <c r="AK21" s="23"/>
      <c r="AL21" s="23"/>
      <c r="AM21" s="23"/>
      <c r="AN21" s="28"/>
      <c r="AO21" s="39">
        <f>IF(AA21&gt;0,AA21,"")</f>
        <v>8.1999999999999993</v>
      </c>
      <c r="AP21" s="39">
        <f>IF(AB21&gt;0,AB21,"")</f>
        <v>8.0299999999999994</v>
      </c>
      <c r="AQ21" s="41">
        <f>IF(SUM(Y21:AB21)-AC21&gt;0,SUM(Y21:AB21)-AC21,"")</f>
        <v>28.33</v>
      </c>
      <c r="AR21" s="41">
        <f>IF(AF21&gt;0,AF21,"")</f>
        <v>3.8</v>
      </c>
      <c r="AS21" s="41">
        <f>IF(AG21&gt;0,AG21,"")</f>
        <v>3.29</v>
      </c>
      <c r="AT21" s="41">
        <f>IF(SUM(AD21:AG21)-AH21&gt;0,SUM(AD21:AG21)-AH21,"")</f>
        <v>27.89</v>
      </c>
      <c r="AU21" s="41">
        <f>IF(AQ21="","",MAX(AQ21,AT21))</f>
        <v>28.33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28.33</v>
      </c>
      <c r="AZ21" s="27">
        <v>10.199999999999999</v>
      </c>
      <c r="BA21" s="27">
        <v>5.9</v>
      </c>
      <c r="BB21" s="27">
        <v>9.9</v>
      </c>
      <c r="BC21" s="27">
        <v>10.51</v>
      </c>
      <c r="BD21" s="27">
        <v>0</v>
      </c>
      <c r="BE21" s="27">
        <v>7.5</v>
      </c>
      <c r="BF21" s="27">
        <v>4.5</v>
      </c>
      <c r="BG21" s="27">
        <v>7.8</v>
      </c>
      <c r="BH21" s="27">
        <v>7.7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9.9</v>
      </c>
      <c r="BQ21" s="40">
        <f>IF(BC21&gt;0,BC21,"")</f>
        <v>10.51</v>
      </c>
      <c r="BR21" s="11">
        <f>IF(SUM(AZ21:BC21)-BD21&gt;0,SUM(AZ21:BC21)-BD21,"")</f>
        <v>36.51</v>
      </c>
      <c r="BS21" s="11">
        <f>IF(BG21&gt;0,BG21,"")</f>
        <v>7.8</v>
      </c>
      <c r="BT21" s="11">
        <f>IF(BH21&gt;0,BH21,"")</f>
        <v>7.7</v>
      </c>
      <c r="BU21" s="11">
        <f>IF(SUM(BE21:BH21)-BI21&gt;0,SUM(BE21:BH21)-BI21,"")</f>
        <v>27.5</v>
      </c>
      <c r="BV21" s="11">
        <f>IF(BR21="","",MAX(BR21,BU21))</f>
        <v>36.51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36.51</v>
      </c>
      <c r="CA21" s="23">
        <v>8.75</v>
      </c>
      <c r="CB21" s="23">
        <v>5.35</v>
      </c>
      <c r="CC21" s="23">
        <v>9.0500000000000007</v>
      </c>
      <c r="CD21" s="23">
        <v>9.27</v>
      </c>
      <c r="CE21" s="23">
        <v>0</v>
      </c>
      <c r="CF21" s="23">
        <v>13.15</v>
      </c>
      <c r="CG21" s="23">
        <v>3.25</v>
      </c>
      <c r="CH21" s="23">
        <v>5.8</v>
      </c>
      <c r="CI21" s="23">
        <v>5.4950000000000001</v>
      </c>
      <c r="CJ21" s="23">
        <v>0</v>
      </c>
      <c r="CK21" s="23">
        <v>0</v>
      </c>
      <c r="CL21" s="23">
        <v>0</v>
      </c>
      <c r="CM21" s="23">
        <v>0</v>
      </c>
      <c r="CN21" s="23">
        <v>0</v>
      </c>
      <c r="CO21" s="23">
        <v>0</v>
      </c>
      <c r="CP21" s="28" t="s">
        <v>57</v>
      </c>
      <c r="CQ21" s="39">
        <f>IF(CC21&gt;0,CC21,"")</f>
        <v>9.0500000000000007</v>
      </c>
      <c r="CR21" s="39">
        <f>IF(CD21&gt;0,CD21,"")</f>
        <v>9.27</v>
      </c>
      <c r="CS21" s="41">
        <f>IF(SUM(CA21:CD21)-CE21&gt;0,SUM(CA21:CD21)-CE21,"")</f>
        <v>32.42</v>
      </c>
      <c r="CT21" s="41">
        <f>IF(CH21&gt;0,CH21,"")</f>
        <v>5.8</v>
      </c>
      <c r="CU21" s="41">
        <f>IF(CI21&gt;0,CI21,"")</f>
        <v>5.4950000000000001</v>
      </c>
      <c r="CV21" s="41">
        <f>IF(SUM(CF21:CI21)-CJ21&gt;0,SUM(CF21:CI21)-CJ21,"")</f>
        <v>27.695</v>
      </c>
      <c r="CW21" s="41">
        <f>IF(CS21="","",MAX(CS21,CV21))</f>
        <v>32.42</v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>
        <f>IF(SUM(CW21,CZ21)&gt;0,SUM(CW21,CZ21),"")</f>
        <v>32.42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8.75</v>
      </c>
      <c r="SW21" s="23">
        <f>IF($CP21="P",CB21,(CB21+BA21)/2)</f>
        <v>5.35</v>
      </c>
      <c r="SX21" s="23">
        <f>IF($CP21="P",CC21,(CC21+BB21)/2)</f>
        <v>9.0500000000000007</v>
      </c>
      <c r="SY21" s="23">
        <f>IF($CP21="P",CD21,(CD21+BC21)/2)</f>
        <v>9.27</v>
      </c>
      <c r="SZ21" s="23">
        <f>IF($CP21="P",CE21,(CE21+BD21)/2)</f>
        <v>0</v>
      </c>
      <c r="TA21" s="23">
        <f>IF($CP21="P",CF21,(CF21+BE21)/2)</f>
        <v>13.15</v>
      </c>
      <c r="TB21" s="23">
        <f>IF($CP21="P",CG21,(CG21+BF21)/2)</f>
        <v>3.25</v>
      </c>
      <c r="TC21" s="23">
        <f>IF($CP21="P",CH21,(CH21+BG21)/2)</f>
        <v>5.8</v>
      </c>
      <c r="TD21" s="23">
        <f>IF($CP21="P",CI21,(CI21+BH21)/2)</f>
        <v>5.4950000000000001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>
        <f>IF(SX21&gt;0,SX21,"")</f>
        <v>9.0500000000000007</v>
      </c>
      <c r="TM21" s="41">
        <f>IF(SY21&gt;0,SY21,"")</f>
        <v>9.27</v>
      </c>
      <c r="TN21" s="41">
        <f>IF(SUM(SV21:SY21)-SZ21&gt;0,SUM(SV21:SY21)-SZ21,"")</f>
        <v>32.42</v>
      </c>
      <c r="TO21" s="41">
        <f>IF(TC21&gt;0,TC21,"")</f>
        <v>5.8</v>
      </c>
      <c r="TP21" s="41">
        <f>IF(TD21&gt;0,TD21,"")</f>
        <v>5.4950000000000001</v>
      </c>
      <c r="TQ21" s="41">
        <f>IF(SUM(TA21:TD21)-TE21&gt;0,SUM(TA21:TD21)-TE21,"")</f>
        <v>27.695</v>
      </c>
      <c r="TR21" s="41">
        <f>IF(MAX(TN21,TQ21)&gt;0,MAX(TN21,TQ21),"")</f>
        <v>32.42</v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>
        <f>IF(SUM(TR21,TU21)&gt;0,SUM(TR21,TU21),"")</f>
        <v>32.42</v>
      </c>
    </row>
    <row r="22" spans="1:542" x14ac:dyDescent="0.2">
      <c r="A22" s="4" t="str" cm="1">
        <f t="array" ref="A22">IF(AND(H22&lt;&gt;"",H22&lt;&gt;"No DD"),SUMPRODUCT((H$4:H$25&lt;&gt;"")*(H$4:H$25&lt;&gt;"No DD")*(E$4:E$25&gt;E22))+1,IF(H22="No DD",SUMPRODUCT((H$4:H$25="No DD")*(E$4:E$25&gt;E22))+1+SUMPRODUCT((H$4:H$25&lt;&gt;"")*(H$4:H$25&lt;&gt;"No DD")),""))</f>
        <v/>
      </c>
      <c r="B22" s="5" t="s">
        <v>228</v>
      </c>
      <c r="C22" s="4" t="s">
        <v>6</v>
      </c>
      <c r="D22" s="4">
        <v>2001</v>
      </c>
      <c r="E22" s="9">
        <f>SUM(J22:V22)+SUM(J22:T22)*0.0000001+SUM(J22)*0.0000000000001</f>
        <v>106.27001062700531</v>
      </c>
      <c r="F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G22" s="3" t="str">
        <f>IF(OR(AND(AQ22&gt;=AY$31,AQ22&lt;&gt;"",AN22=""),AND(AT22&gt;=AY$31,AT22&lt;&gt;"",AN22=""),AND(AX22&gt;=AY$31,AX22&lt;&gt;"",AN22=""),AND(BR22&gt;=BZ$31,BR22&lt;&gt;"",BO22=""),AND(BU22&gt;=BZ$31,BU22&lt;&gt;"",BO22=""),AND(BY22&gt;=BZ$31,BY22&lt;&gt;"",BO22=""),AND(CS22&gt;=DA$31,CS22&lt;&gt;"",CP22=""),AND(CV22&gt;=DA$31,CV22&lt;&gt;"",CP22=""),AND(CZ22&gt;=DA$31,CZ22&lt;&gt;"",CP22=""),AND(DZ22&gt;=EK$31,DZ22&lt;&gt;""),AND(EC22&gt;=EK$31,EC22&lt;&gt;""),AND(EG22&gt;=EK$31,EG22&lt;&gt;""),AND(EJ22&gt;=EK$31,EJ22&lt;&gt;""),AND(FH22&gt;=FS$31,FH22&lt;&gt;""),AND(FK22&gt;=FS$31,FK22&lt;&gt;""),AND(FO22&gt;=FS$31,FO22&lt;&gt;""),AND(FR22&gt;=FS$31,FR22&lt;&gt;""),AND(GP22&gt;=HA$31,GP22&lt;&gt;""),AND(GS22&gt;=HA$31,GS22&lt;&gt;""),AND(GW22&gt;=HA$31,GW22&lt;&gt;""),AND(GZ22&gt;=HA$31,GZ22&lt;&gt;""),AND(HX22&gt;=II$31,HX22&lt;&gt;""),AND(IA22&gt;=II$31,IA22&lt;&gt;""),AND(IE22&gt;=II$31,IE22&lt;&gt;""),AND(IH22&gt;=II$31,IH22&lt;&gt;""),AND(JF22&gt;=JQ$31,JF22&lt;&gt;""),AND(JI22&gt;=JQ$31,JI22&lt;&gt;""),AND(JM22&gt;=JQ$31,JM22&lt;&gt;""),AND(JP22&gt;=JQ$31,JP22&lt;&gt;""),AND(KN22&gt;=KY$31,KN22&lt;&gt;""),AND(KQ22&gt;=KY$31,KQ22&lt;&gt;""),AND(KU22&gt;=KY$31,KU22&lt;&gt;""),AND(KX22&gt;=KY$31,KX22&lt;&gt;""),AND(LV22&gt;=MG$31,LV22&lt;&gt;""),AND(LY22&gt;=MG$31,LY22&lt;&gt;""),AND(MC22&gt;=MG$31,MC22&lt;&gt;""),AND(MF22&gt;=MG$31,MF22&lt;&gt;""),AND(ND22&gt;=NO$31,ND22&lt;&gt;""),AND(NG22&gt;=NO$31,NG22&lt;&gt;""),AND(NK22&gt;=NO$31,NK22&lt;&gt;""),AND(NN22&gt;=NO$31,NN22&lt;&gt;""),AND(OL22&gt;=OW$31,OL22&lt;&gt;""),AND(OO22&gt;=OW$31,OO22&lt;&gt;""),AND(OS22&gt;=OW$31,OS22&lt;&gt;""),AND(OV22&gt;=OW$31,OV22&lt;&gt;""),AND(PT22&gt;=QE$31,PT22&lt;&gt;""),AND(PW22&gt;=QE$31,PW22&lt;&gt;""),AND(QA22&gt;=QE$31,QA22&lt;&gt;""),AND(QD22&gt;=QE$31,QD22&lt;&gt;""),AND(RB22&gt;=RM$31,RB22&lt;&gt;""),AND(RE22&gt;=RM$31,RE22&lt;&gt;""),AND(RI22&gt;=RM$31,RI22&lt;&gt;""),AND(RL22&gt;=RM$31,RL22&lt;&gt;""),AND(SJ22&gt;=SU$31,SJ22&lt;&gt;""),AND(SM22&gt;=SU$31,SM22&lt;&gt;""),AND(SQ22&gt;=SU$31,SQ22&lt;&gt;""),AND(ST22&gt;=SU$31,ST22&lt;&gt;"")),"P","")</f>
        <v/>
      </c>
      <c r="H22" s="37" t="str">
        <f>IF(AND(G22="P",F22=""),"No DD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Merit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Excellence",IF(I22="P","Worlds Team",IF(F22="P","National Team","")))))</f>
        <v/>
      </c>
      <c r="I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P","")</f>
        <v/>
      </c>
      <c r="J22" s="8">
        <f>IF(COUNT(AQ22,AT22,BR22,BU22,CS22,CV22)&gt;0,LARGE((AQ22,AT22,BR22,BU22,CS22,CV22),1),0)</f>
        <v>53.19</v>
      </c>
      <c r="K22" s="8" t="str">
        <f>IF(J22="","",IF(OR(J22=CS22,J22=CV22),$CA$1,IF(OR(J22=BR22,J22=BU22),$AZ$1,IF(OR(J22=AQ22,J22=AT22),$Y$1,""))))</f>
        <v>2023 Domestic 3rd Trial</v>
      </c>
      <c r="L22" s="8">
        <f>IF(COUNT(AQ22,AT22,BR22,BU22,CS22,CV22)&gt;1,LARGE((AQ22,AT22,BR22,BU22,CS22,CV22),2),0)</f>
        <v>21.62</v>
      </c>
      <c r="M22" s="8" t="str">
        <f>IF(L22="","",IF(OR(L22=CS22,L22=CV22),$CA$1,IF(OR(L22=BR22,L22=BU22),$AZ$1,IF(OR(L22=AQ22,L22=AT22),$Y$1,""))))</f>
        <v>2023 Domestic 3rd Trial</v>
      </c>
      <c r="N22" s="8">
        <f>IF(COUNT(AQ22,AT22,BR22,BU22,CS22,CV22)&gt;2,LARGE((AQ22,AT22,BR22,BU22,CS22,CV22),3),0)</f>
        <v>0</v>
      </c>
      <c r="O22" s="8" t="str">
        <f>IF(N22="","",IF(OR(N22=CS22,N22=CV22),$CA$1,IF(OR(N22=BR22,N22=BU22),$AZ$1,IF(OR(N22=AQ22,N22=AT22),$Y$1,""))))</f>
        <v/>
      </c>
      <c r="P22" s="8">
        <f>IF(MAX(AX22,BY22,CZ22)&gt;0,MAX(AX22,BY22,CZ22),0)</f>
        <v>16.66</v>
      </c>
      <c r="Q22" s="8" t="str">
        <f>IF(P22="","",IF(P22=CZ22,$CA$1,IF(P22=BY22,$AZ$1,IF(P22=AX22,$Y$1,""))))</f>
        <v>2023 Domestic 3rd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14.8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Domestic 3rd Trial</v>
      </c>
      <c r="T22" s="8">
        <f>IF(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&gt;0,MAX(IF(AO22&gt;=$AY$27,AP22,0),IF(AR22&gt;=$AY$27,AS22,0),IF(AV22&gt;=$AY$27,AW22,0),IF(BP22&gt;=$BZ$27,BQ22,0),IF(BS22&gt;=$BZ$27,BT22,0),IF(BW22&gt;=$BZ$27,BX22,0),IF(CQ22&gt;=$DA$27,CR22,0),IF(CT22&gt;=$DA$27,CU22,0),IF(CX22&gt;=$DA$27,CY22,0),IF(DX22&gt;=$EK$27,DY22,0),IF(EA22&gt;=$EK$27,EB22,0),IF(EE22&gt;=$EK$27,EF22,0),IF(EH22&gt;=$EK$27,EI22,0),IF(FF22&gt;=$FS$27,FG22,0),IF(FI22&gt;=$FS$27,FJ22,0),IF(FM22&gt;=$FS$27,FN22,0),IF(FP22&gt;=$FS$27,FQ22,0),IF(GN22&gt;=$HA$27,GO22,0),IF(GQ22&gt;=$HA$27,GR22,0),IF(GU22&gt;=$HA$27,GV22,0),IF(GX22&gt;=$HA$27,GY22,0),IF(HV22&gt;=$II$27,HW22,0),IF(HY22&gt;=$II$27,HZ22,0),IF(IC22&gt;=$II$27,ID22,0),IF(IF22&gt;=$II$27,IG22,0),IF(JD22&gt;=$JQ$27,JE22,0),IF(JG22&gt;=$JQ$27,JH22,0),IF(JK22&gt;=$JQ$27,JL22,0),IF(JN22&gt;=$JQ$27,JO22,0),IF(KL22&gt;=$KY$27,KM22,0),IF(KO22&gt;=$KY$27,KP22,0),IF(KS22&gt;=$KY$27,KT22,0),IF(KV22&gt;=$KY$27,KW22,0),IF(LT22&gt;=$MG$27,LU22,0),IF(LW22&gt;=$MG$27,LX22,0),IF(MA22&gt;=$MG$27,MB22,0),IF(MD22&gt;=$MG$27,ME22,0),IF(NB22&gt;=$NO$27,NC22,0),IF(NE22&gt;=$NO$27,NF22,0),IF(NI22&gt;=$NO$27,NJ22,0),IF(NL22&gt;=$NO$27,NM22,0),IF(OJ22&gt;=$OW$27,OK22,0),IF(OM22&gt;=$OW$27,ON22,0),IF(OQ22&gt;=$OW$27,OR22,0),IF(OT22&gt;=$OW$27,OU22,0),IF(PR22&gt;=$QE$27,PS22,0),IF(PU22&gt;=$QE$27,PV22,0),IF(PY22&gt;=$QE$27,PZ22,0),IF(QB22&gt;=$QE$27,QC22,0),IF(QZ22&gt;=$RM$27,RA22,0),IF(RC22&gt;=$RM$27,RD22,0),IF(RG22&gt;=$RM$27,RH22,0),IF(RJ22&gt;=$RM$27,RK22,0),IF(SH22&gt;=$SU$27,SI22,0),IF(SK22&gt;=$SU$27,SL22,0),IF(SO22&gt;=$SU$27,SP22,0),IF(SR22&gt;=$SU$27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>IF(BB22&gt;0,BB22,"")</f>
        <v/>
      </c>
      <c r="BQ22" s="40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3">
        <v>5.2</v>
      </c>
      <c r="CB22" s="23">
        <v>3.6</v>
      </c>
      <c r="CC22" s="23">
        <v>6.3</v>
      </c>
      <c r="CD22" s="23">
        <v>6.52</v>
      </c>
      <c r="CE22" s="23">
        <v>0</v>
      </c>
      <c r="CF22" s="23">
        <v>13.1</v>
      </c>
      <c r="CG22" s="23">
        <v>9.6999999999999993</v>
      </c>
      <c r="CH22" s="23">
        <v>14.8</v>
      </c>
      <c r="CI22" s="23">
        <v>15.59</v>
      </c>
      <c r="CJ22" s="23">
        <v>0</v>
      </c>
      <c r="CK22" s="23">
        <v>3.8</v>
      </c>
      <c r="CL22" s="23">
        <v>3</v>
      </c>
      <c r="CM22" s="23">
        <v>4.9000000000000004</v>
      </c>
      <c r="CN22" s="23">
        <v>4.96</v>
      </c>
      <c r="CO22" s="23">
        <v>0</v>
      </c>
      <c r="CP22" s="28"/>
      <c r="CQ22" s="39">
        <f>IF(CC22&gt;0,CC22,"")</f>
        <v>6.3</v>
      </c>
      <c r="CR22" s="39">
        <f>IF(CD22&gt;0,CD22,"")</f>
        <v>6.52</v>
      </c>
      <c r="CS22" s="41">
        <f>IF(SUM(CA22:CD22)-CE22&gt;0,SUM(CA22:CD22)-CE22,"")</f>
        <v>21.62</v>
      </c>
      <c r="CT22" s="41">
        <f>IF(CH22&gt;0,CH22,"")</f>
        <v>14.8</v>
      </c>
      <c r="CU22" s="41">
        <f>IF(CI22&gt;0,CI22,"")</f>
        <v>15.59</v>
      </c>
      <c r="CV22" s="41">
        <f>IF(SUM(CF22:CI22)-CJ22&gt;0,SUM(CF22:CI22)-CJ22,"")</f>
        <v>53.19</v>
      </c>
      <c r="CW22" s="41">
        <f>IF(CS22="","",MAX(CS22,CV22))</f>
        <v>53.19</v>
      </c>
      <c r="CX22" s="41">
        <f>IF(CM22&gt;0,CM22,"")</f>
        <v>4.9000000000000004</v>
      </c>
      <c r="CY22" s="41">
        <f>IF(CN22&gt;0,CN22,"")</f>
        <v>4.96</v>
      </c>
      <c r="CZ22" s="41">
        <f>IF(SUM(CK22:CN22)-CO22&gt;0,SUM(CK22:CN22)-CO22,"")</f>
        <v>16.66</v>
      </c>
      <c r="DA22" s="41">
        <f>IF(SUM(CW22,CZ22)&gt;0,SUM(CW22,CZ22),"")</f>
        <v>69.849999999999994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2.6</v>
      </c>
      <c r="SW22" s="23">
        <f>IF($CP22="P",CB22,(CB22+BA22)/2)</f>
        <v>1.8</v>
      </c>
      <c r="SX22" s="23">
        <f>IF($CP22="P",CC22,(CC22+BB22)/2)</f>
        <v>3.15</v>
      </c>
      <c r="SY22" s="23">
        <f>IF($CP22="P",CD22,(CD22+BC22)/2)</f>
        <v>3.26</v>
      </c>
      <c r="SZ22" s="23">
        <f>IF($CP22="P",CE22,(CE22+BD22)/2)</f>
        <v>0</v>
      </c>
      <c r="TA22" s="23">
        <f>IF($CP22="P",CF22,(CF22+BE22)/2)</f>
        <v>6.55</v>
      </c>
      <c r="TB22" s="23">
        <f>IF($CP22="P",CG22,(CG22+BF22)/2)</f>
        <v>4.8499999999999996</v>
      </c>
      <c r="TC22" s="23">
        <f>IF($CP22="P",CH22,(CH22+BG22)/2)</f>
        <v>7.4</v>
      </c>
      <c r="TD22" s="23">
        <f>IF($CP22="P",CI22,(CI22+BH22)/2)</f>
        <v>7.7949999999999999</v>
      </c>
      <c r="TE22" s="23">
        <f>IF($CP22="P",CJ22,(CJ22+BI22)/2)</f>
        <v>0</v>
      </c>
      <c r="TF22" s="23">
        <f>IF($CP22="P",CK22,(CK22+BJ22)/2)</f>
        <v>1.9</v>
      </c>
      <c r="TG22" s="23">
        <f>IF($CP22="P",CL22,(CL22+BK22)/2)</f>
        <v>1.5</v>
      </c>
      <c r="TH22" s="23">
        <f>IF($CP22="P",CM22,(CM22+BL22)/2)</f>
        <v>2.4500000000000002</v>
      </c>
      <c r="TI22" s="23">
        <f>IF($CP22="P",CN22,(CN22+BM22)/2)</f>
        <v>2.48</v>
      </c>
      <c r="TJ22" s="23">
        <f>IF($CP22="P",CO22,(CO22+BN22)/2)</f>
        <v>0</v>
      </c>
      <c r="TK22" s="28" t="s">
        <v>57</v>
      </c>
      <c r="TL22" s="41">
        <f>IF(SX22&gt;0,SX22,"")</f>
        <v>3.15</v>
      </c>
      <c r="TM22" s="41">
        <f>IF(SY22&gt;0,SY22,"")</f>
        <v>3.26</v>
      </c>
      <c r="TN22" s="41">
        <f>IF(SUM(SV22:SY22)-SZ22&gt;0,SUM(SV22:SY22)-SZ22,"")</f>
        <v>10.81</v>
      </c>
      <c r="TO22" s="41">
        <f>IF(TC22&gt;0,TC22,"")</f>
        <v>7.4</v>
      </c>
      <c r="TP22" s="41">
        <f>IF(TD22&gt;0,TD22,"")</f>
        <v>7.7949999999999999</v>
      </c>
      <c r="TQ22" s="41">
        <f>IF(SUM(TA22:TD22)-TE22&gt;0,SUM(TA22:TD22)-TE22,"")</f>
        <v>26.594999999999999</v>
      </c>
      <c r="TR22" s="41">
        <f>IF(MAX(TN22,TQ22)&gt;0,MAX(TN22,TQ22),"")</f>
        <v>26.594999999999999</v>
      </c>
      <c r="TS22" s="41">
        <f>IF(TH22&gt;0,TH22,"")</f>
        <v>2.4500000000000002</v>
      </c>
      <c r="TT22" s="41">
        <f>IF(TI22&gt;0,TI22,"")</f>
        <v>2.48</v>
      </c>
      <c r="TU22" s="41">
        <f>IF(SUM(TF22:TI22)-TJ22&gt;0,SUM(TF22:TI22)-TJ22,"")</f>
        <v>8.33</v>
      </c>
      <c r="TV22" s="41">
        <f>IF(SUM(TR22,TU22)&gt;0,SUM(TR22,TU22),"")</f>
        <v>34.924999999999997</v>
      </c>
    </row>
    <row r="23" spans="1:542" x14ac:dyDescent="0.2">
      <c r="A23" s="4" t="str" cm="1">
        <f t="array" ref="A23">IF(AND(H23&lt;&gt;"",H23&lt;&gt;"No DD"),SUMPRODUCT((H$4:H$25&lt;&gt;"")*(H$4:H$25&lt;&gt;"No DD")*(E$4:E$25&gt;E23))+1,IF(H23="No DD",SUMPRODUCT((H$4:H$25="No DD")*(E$4:E$25&gt;E23))+1+SUMPRODUCT((H$4:H$25&lt;&gt;"")*(H$4:H$25&lt;&gt;"No DD")),""))</f>
        <v/>
      </c>
      <c r="B23" s="5" t="s">
        <v>153</v>
      </c>
      <c r="C23" s="4" t="s">
        <v>5</v>
      </c>
      <c r="D23" s="4">
        <v>1993</v>
      </c>
      <c r="E23" s="9">
        <f>SUM(J23:V23)+SUM(J23:T23)*0.0000001+SUM(J23)*0.0000000000001</f>
        <v>62.73000627300339</v>
      </c>
      <c r="F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G23" s="3" t="str">
        <f>IF(OR(AND(AQ23&gt;=AY$31,AQ23&lt;&gt;"",AN23=""),AND(AT23&gt;=AY$31,AT23&lt;&gt;"",AN23=""),AND(AX23&gt;=AY$31,AX23&lt;&gt;"",AN23=""),AND(BR23&gt;=BZ$31,BR23&lt;&gt;"",BO23=""),AND(BU23&gt;=BZ$31,BU23&lt;&gt;"",BO23=""),AND(BY23&gt;=BZ$31,BY23&lt;&gt;"",BO23=""),AND(CS23&gt;=DA$31,CS23&lt;&gt;"",CP23=""),AND(CV23&gt;=DA$31,CV23&lt;&gt;"",CP23=""),AND(CZ23&gt;=DA$31,CZ23&lt;&gt;"",CP23=""),AND(DZ23&gt;=EK$31,DZ23&lt;&gt;""),AND(EC23&gt;=EK$31,EC23&lt;&gt;""),AND(EG23&gt;=EK$31,EG23&lt;&gt;""),AND(EJ23&gt;=EK$31,EJ23&lt;&gt;""),AND(FH23&gt;=FS$31,FH23&lt;&gt;""),AND(FK23&gt;=FS$31,FK23&lt;&gt;""),AND(FO23&gt;=FS$31,FO23&lt;&gt;""),AND(FR23&gt;=FS$31,FR23&lt;&gt;""),AND(GP23&gt;=HA$31,GP23&lt;&gt;""),AND(GS23&gt;=HA$31,GS23&lt;&gt;""),AND(GW23&gt;=HA$31,GW23&lt;&gt;""),AND(GZ23&gt;=HA$31,GZ23&lt;&gt;""),AND(HX23&gt;=II$31,HX23&lt;&gt;""),AND(IA23&gt;=II$31,IA23&lt;&gt;""),AND(IE23&gt;=II$31,IE23&lt;&gt;""),AND(IH23&gt;=II$31,IH23&lt;&gt;""),AND(JF23&gt;=JQ$31,JF23&lt;&gt;""),AND(JI23&gt;=JQ$31,JI23&lt;&gt;""),AND(JM23&gt;=JQ$31,JM23&lt;&gt;""),AND(JP23&gt;=JQ$31,JP23&lt;&gt;""),AND(KN23&gt;=KY$31,KN23&lt;&gt;""),AND(KQ23&gt;=KY$31,KQ23&lt;&gt;""),AND(KU23&gt;=KY$31,KU23&lt;&gt;""),AND(KX23&gt;=KY$31,KX23&lt;&gt;""),AND(LV23&gt;=MG$31,LV23&lt;&gt;""),AND(LY23&gt;=MG$31,LY23&lt;&gt;""),AND(MC23&gt;=MG$31,MC23&lt;&gt;""),AND(MF23&gt;=MG$31,MF23&lt;&gt;""),AND(ND23&gt;=NO$31,ND23&lt;&gt;""),AND(NG23&gt;=NO$31,NG23&lt;&gt;""),AND(NK23&gt;=NO$31,NK23&lt;&gt;""),AND(NN23&gt;=NO$31,NN23&lt;&gt;""),AND(OL23&gt;=OW$31,OL23&lt;&gt;""),AND(OO23&gt;=OW$31,OO23&lt;&gt;""),AND(OS23&gt;=OW$31,OS23&lt;&gt;""),AND(OV23&gt;=OW$31,OV23&lt;&gt;""),AND(PT23&gt;=QE$31,PT23&lt;&gt;""),AND(PW23&gt;=QE$31,PW23&lt;&gt;""),AND(QA23&gt;=QE$31,QA23&lt;&gt;""),AND(QD23&gt;=QE$31,QD23&lt;&gt;""),AND(RB23&gt;=RM$31,RB23&lt;&gt;""),AND(RE23&gt;=RM$31,RE23&lt;&gt;""),AND(RI23&gt;=RM$31,RI23&lt;&gt;""),AND(RL23&gt;=RM$31,RL23&lt;&gt;""),AND(SJ23&gt;=SU$31,SJ23&lt;&gt;""),AND(SM23&gt;=SU$31,SM23&lt;&gt;""),AND(SQ23&gt;=SU$31,SQ23&lt;&gt;""),AND(ST23&gt;=SU$31,ST23&lt;&gt;"")),"P","")</f>
        <v/>
      </c>
      <c r="H23" s="37" t="str">
        <f>IF(AND(G23="P",F23=""),"No DD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Merit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Excellence",IF(I23="P","Worlds Team",IF(F23="P","National Team","")))))</f>
        <v/>
      </c>
      <c r="I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P","")</f>
        <v/>
      </c>
      <c r="J23" s="8">
        <f>IF(COUNT(AQ23,AT23,BR23,BU23,CS23,CV23)&gt;0,LARGE((AQ23,AT23,BR23,BU23,CS23,CV23),1),0)</f>
        <v>33.92</v>
      </c>
      <c r="K23" s="8" t="str">
        <f>IF(J23="","",IF(OR(J23=CS23,J23=CV23),$CA$1,IF(OR(J23=BR23,J23=BU23),$AZ$1,IF(OR(J23=AQ23,J23=AT23),$Y$1,""))))</f>
        <v>2023 Elite Canada</v>
      </c>
      <c r="L23" s="8">
        <f>IF(COUNT(AQ23,AT23,BR23,BU23,CS23,CV23)&gt;1,LARGE((AQ23,AT23,BR23,BU23,CS23,CV23),2),0)</f>
        <v>15.63</v>
      </c>
      <c r="M23" s="8" t="str">
        <f>IF(L23="","",IF(OR(L23=CS23,L23=CV23),$CA$1,IF(OR(L23=BR23,L23=BU23),$AZ$1,IF(OR(L23=AQ23,L23=AT23),$Y$1,""))))</f>
        <v>2023 Elite Canada</v>
      </c>
      <c r="N23" s="8">
        <f>IF(COUNT(AQ23,AT23,BR23,BU23,CS23,CV23)&gt;2,LARGE((AQ23,AT23,BR23,BU23,CS23,CV23),3),0)</f>
        <v>5.58</v>
      </c>
      <c r="O23" s="8" t="str">
        <f>IF(N23="","",IF(OR(N23=CS23,N23=CV23),$CA$1,IF(OR(N23=BR23,N23=BU23),$AZ$1,IF(OR(N23=AQ23,N23=AT23),$Y$1,""))))</f>
        <v>2023 Nationals</v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7.6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Elite Canada</v>
      </c>
      <c r="T23" s="8">
        <f>IF(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&gt;0,MAX(IF(AO23&gt;=$AY$27,AP23,0),IF(AR23&gt;=$AY$27,AS23,0),IF(AV23&gt;=$AY$27,AW23,0),IF(BP23&gt;=$BZ$27,BQ23,0),IF(BS23&gt;=$BZ$27,BT23,0),IF(BW23&gt;=$BZ$27,BX23,0),IF(CQ23&gt;=$DA$27,CR23,0),IF(CT23&gt;=$DA$27,CU23,0),IF(CX23&gt;=$DA$27,CY23,0),IF(DX23&gt;=$EK$27,DY23,0),IF(EA23&gt;=$EK$27,EB23,0),IF(EE23&gt;=$EK$27,EF23,0),IF(EH23&gt;=$EK$27,EI23,0),IF(FF23&gt;=$FS$27,FG23,0),IF(FI23&gt;=$FS$27,FJ23,0),IF(FM23&gt;=$FS$27,FN23,0),IF(FP23&gt;=$FS$27,FQ23,0),IF(GN23&gt;=$HA$27,GO23,0),IF(GQ23&gt;=$HA$27,GR23,0),IF(GU23&gt;=$HA$27,GV23,0),IF(GX23&gt;=$HA$27,GY23,0),IF(HV23&gt;=$II$27,HW23,0),IF(HY23&gt;=$II$27,HZ23,0),IF(IC23&gt;=$II$27,ID23,0),IF(IF23&gt;=$II$27,IG23,0),IF(JD23&gt;=$JQ$27,JE23,0),IF(JG23&gt;=$JQ$27,JH23,0),IF(JK23&gt;=$JQ$27,JL23,0),IF(JN23&gt;=$JQ$27,JO23,0),IF(KL23&gt;=$KY$27,KM23,0),IF(KO23&gt;=$KY$27,KP23,0),IF(KS23&gt;=$KY$27,KT23,0),IF(KV23&gt;=$KY$27,KW23,0),IF(LT23&gt;=$MG$27,LU23,0),IF(LW23&gt;=$MG$27,LX23,0),IF(MA23&gt;=$MG$27,MB23,0),IF(MD23&gt;=$MG$27,ME23,0),IF(NB23&gt;=$NO$27,NC23,0),IF(NE23&gt;=$NO$27,NF23,0),IF(NI23&gt;=$NO$27,NJ23,0),IF(NL23&gt;=$NO$27,NM23,0),IF(OJ23&gt;=$OW$27,OK23,0),IF(OM23&gt;=$OW$27,ON23,0),IF(OQ23&gt;=$OW$27,OR23,0),IF(OT23&gt;=$OW$27,OU23,0),IF(PR23&gt;=$QE$27,PS23,0),IF(PU23&gt;=$QE$27,PV23,0),IF(PY23&gt;=$QE$27,PZ23,0),IF(QB23&gt;=$QE$27,QC23,0),IF(QZ23&gt;=$RM$27,RA23,0),IF(RC23&gt;=$RM$27,RD23,0),IF(RG23&gt;=$RM$27,RH23,0),IF(RJ23&gt;=$RM$27,RK23,0),IF(SH23&gt;=$SU$27,SI23,0),IF(SK23&gt;=$SU$27,SL23,0),IF(SO23&gt;=$SU$27,SP23,0),IF(SR23&gt;=$SU$27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4.3</v>
      </c>
      <c r="Z23" s="23">
        <v>3</v>
      </c>
      <c r="AA23" s="23">
        <v>3.5</v>
      </c>
      <c r="AB23" s="23">
        <v>4.83</v>
      </c>
      <c r="AC23" s="23">
        <v>0</v>
      </c>
      <c r="AD23" s="23">
        <v>9.6</v>
      </c>
      <c r="AE23" s="23">
        <v>6.3</v>
      </c>
      <c r="AF23" s="23">
        <v>7.6</v>
      </c>
      <c r="AG23" s="23">
        <v>10.42</v>
      </c>
      <c r="AH23" s="23">
        <v>0</v>
      </c>
      <c r="AI23" s="23"/>
      <c r="AJ23" s="23"/>
      <c r="AK23" s="23"/>
      <c r="AL23" s="23"/>
      <c r="AM23" s="23"/>
      <c r="AN23" s="28"/>
      <c r="AO23" s="39">
        <f>IF(AA23&gt;0,AA23,"")</f>
        <v>3.5</v>
      </c>
      <c r="AP23" s="39">
        <f>IF(AB23&gt;0,AB23,"")</f>
        <v>4.83</v>
      </c>
      <c r="AQ23" s="41">
        <f>IF(SUM(Y23:AB23)-AC23&gt;0,SUM(Y23:AB23)-AC23,"")</f>
        <v>15.63</v>
      </c>
      <c r="AR23" s="41">
        <f>IF(AF23&gt;0,AF23,"")</f>
        <v>7.6</v>
      </c>
      <c r="AS23" s="41">
        <f>IF(AG23&gt;0,AG23,"")</f>
        <v>10.42</v>
      </c>
      <c r="AT23" s="41">
        <f>IF(SUM(AD23:AG23)-AH23&gt;0,SUM(AD23:AG23)-AH23,"")</f>
        <v>33.92</v>
      </c>
      <c r="AU23" s="41">
        <f>IF(AQ23="","",MAX(AQ23,AT23))</f>
        <v>33.92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33.92</v>
      </c>
      <c r="AZ23" s="27">
        <v>1.2</v>
      </c>
      <c r="BA23" s="27">
        <v>1</v>
      </c>
      <c r="BB23" s="27">
        <v>1.7</v>
      </c>
      <c r="BC23" s="27">
        <v>1.65</v>
      </c>
      <c r="BD23" s="27">
        <v>0</v>
      </c>
      <c r="BE23" s="27">
        <v>1.2</v>
      </c>
      <c r="BF23" s="27">
        <v>1</v>
      </c>
      <c r="BG23" s="27">
        <v>1.7</v>
      </c>
      <c r="BH23" s="27">
        <v>1.68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1.7</v>
      </c>
      <c r="BQ23" s="40">
        <f>IF(BC23&gt;0,BC23,"")</f>
        <v>1.65</v>
      </c>
      <c r="BR23" s="11">
        <f>IF(SUM(AZ23:BC23)-BD23&gt;0,SUM(AZ23:BC23)-BD23,"")</f>
        <v>5.5500000000000007</v>
      </c>
      <c r="BS23" s="11">
        <f>IF(BG23&gt;0,BG23,"")</f>
        <v>1.7</v>
      </c>
      <c r="BT23" s="11">
        <f>IF(BH23&gt;0,BH23,"")</f>
        <v>1.68</v>
      </c>
      <c r="BU23" s="11">
        <f>IF(SUM(BE23:BH23)-BI23&gt;0,SUM(BE23:BH23)-BI23,"")</f>
        <v>5.58</v>
      </c>
      <c r="BV23" s="11">
        <f>IF(BR23="","",MAX(BR23,BU23))</f>
        <v>5.58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5.58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0.6</v>
      </c>
      <c r="SW23" s="23">
        <f>IF($CP23="P",CB23,(CB23+BA23)/2)</f>
        <v>0.5</v>
      </c>
      <c r="SX23" s="23">
        <f>IF($CP23="P",CC23,(CC23+BB23)/2)</f>
        <v>0.85</v>
      </c>
      <c r="SY23" s="23">
        <f>IF($CP23="P",CD23,(CD23+BC23)/2)</f>
        <v>0.82499999999999996</v>
      </c>
      <c r="SZ23" s="23">
        <f>IF($CP23="P",CE23,(CE23+BD23)/2)</f>
        <v>0</v>
      </c>
      <c r="TA23" s="23">
        <f>IF($CP23="P",CF23,(CF23+BE23)/2)</f>
        <v>0.6</v>
      </c>
      <c r="TB23" s="23">
        <f>IF($CP23="P",CG23,(CG23+BF23)/2)</f>
        <v>0.5</v>
      </c>
      <c r="TC23" s="23">
        <f>IF($CP23="P",CH23,(CH23+BG23)/2)</f>
        <v>0.85</v>
      </c>
      <c r="TD23" s="23">
        <f>IF($CP23="P",CI23,(CI23+BH23)/2)</f>
        <v>0.84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0.85</v>
      </c>
      <c r="TM23" s="41">
        <f>IF(SY23&gt;0,SY23,"")</f>
        <v>0.82499999999999996</v>
      </c>
      <c r="TN23" s="41">
        <f>IF(SUM(SV23:SY23)-SZ23&gt;0,SUM(SV23:SY23)-SZ23,"")</f>
        <v>2.7750000000000004</v>
      </c>
      <c r="TO23" s="41">
        <f>IF(TC23&gt;0,TC23,"")</f>
        <v>0.85</v>
      </c>
      <c r="TP23" s="41">
        <f>IF(TD23&gt;0,TD23,"")</f>
        <v>0.84</v>
      </c>
      <c r="TQ23" s="41">
        <f>IF(SUM(TA23:TD23)-TE23&gt;0,SUM(TA23:TD23)-TE23,"")</f>
        <v>2.79</v>
      </c>
      <c r="TR23" s="41">
        <f>IF(MAX(TN23,TQ23)&gt;0,MAX(TN23,TQ23),"")</f>
        <v>2.79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2.79</v>
      </c>
    </row>
    <row r="24" spans="1:542" x14ac:dyDescent="0.2">
      <c r="A24" s="4" t="str" cm="1">
        <f t="array" ref="A24">IF(AND(H24&lt;&gt;"",H24&lt;&gt;"No DD"),SUMPRODUCT((H$4:H$25&lt;&gt;"")*(H$4:H$25&lt;&gt;"No DD")*(E$4:E$25&gt;E24))+1,IF(H24="No DD",SUMPRODUCT((H$4:H$25="No DD")*(E$4:E$25&gt;E24))+1+SUMPRODUCT((H$4:H$25&lt;&gt;"")*(H$4:H$25&lt;&gt;"No DD")),""))</f>
        <v/>
      </c>
      <c r="B24" s="5" t="s">
        <v>69</v>
      </c>
      <c r="C24" s="4" t="s">
        <v>5</v>
      </c>
      <c r="D24" s="4">
        <v>1991</v>
      </c>
      <c r="E24" s="9">
        <f>SUM(J24:V24)+SUM(J24:T24)*0.0000001+SUM(J24)*0.0000000000001</f>
        <v>18.550001855001085</v>
      </c>
      <c r="F24" s="3" t="str">
        <f>IF(OR(AND(AO24&gt;=AY$27,AO24&lt;&gt;"",AQ24&gt;=AY$31,AQ24&lt;&gt;"",AN24=""),AND(AR24&gt;=AY$27,AR24&lt;&gt;"",AT24&gt;=AY$31,AT24&lt;&gt;"",AN24=""),AND(AV24&gt;=AY$27,AV24&lt;&gt;"",AX24&gt;=AY$31,AX24&lt;&gt;"",AN24=""),AND(BP24&gt;=BZ$27,BP24&lt;&gt;"",BR24&gt;=BZ$31,BR24&lt;&gt;"",BO24=""),AND(BS24&gt;=BZ$27,BS24&lt;&gt;"",BU24&gt;=BZ$31,BU24&lt;&gt;"",BO24=""),AND(BW24&gt;=BZ$27,BW24&lt;&gt;"",BY24&gt;=BZ$31,BY24&lt;&gt;"",BO24=""),AND(CQ24&gt;=DA$27,CQ24&lt;&gt;"",CS24&gt;=DA$31,CS24&lt;&gt;"",CP24=""),AND(CT24&gt;=DA$27,CT24&lt;&gt;"",CV24&gt;=DA$31,CV24&lt;&gt;"",CP24=""),AND(CX24&gt;=DA$27,CX24&lt;&gt;"",CZ24&gt;=DA$31,CZ24&lt;&gt;"",CP24=""),AND(DX24&gt;=EK$27,DX24&lt;&gt;"",DZ24&gt;=EK$31,DZ24&lt;&gt;""),AND(EA24&gt;=EK$27,EA24&lt;&gt;"",EC24&gt;=EK$31,EC24&lt;&gt;""),AND(EE24&gt;=EK$27,EE24&lt;&gt;"",EG24&gt;=EK$31,EG24&lt;&gt;""),AND(EH24&gt;=EK$27,EH24&lt;&gt;"",EJ24&gt;=EK$31,EJ24&lt;&gt;""),AND(FF24&gt;=FS$27,FF24&lt;&gt;"",FH24&gt;=FS$31,FH24&lt;&gt;""),AND(FI24&gt;=FS$27,FI24&lt;&gt;"",FK24&gt;=FS$31,FK24&lt;&gt;""),AND(FM24&gt;=FS$27,FM24&lt;&gt;"",FO24&gt;=FS$31,FO24&lt;&gt;""),AND(FP24&gt;=FS$27,FP24&lt;&gt;"",FR24&gt;=FS$31,FR24&lt;&gt;""),AND(GN24&gt;=HA$27,GN24&lt;&gt;"",GP24&gt;=HA$31,GP24&lt;&gt;""),AND(GQ24&gt;=HA$27,GQ24&lt;&gt;"",GS24&gt;=HA$31,GS24&lt;&gt;""),AND(GU24&gt;=HA$27,GU24&lt;&gt;"",GW24&gt;=HA$31,GW24&lt;&gt;""),AND(GX24&gt;=HA$27,GX24&lt;&gt;"",GZ24&gt;=HA$31,GZ24&lt;&gt;""),AND(HV24&gt;=II$27,HV24&lt;&gt;"",HX24&gt;=II$31,HX24&lt;&gt;""),AND(HY24&gt;=II$27,HY24&lt;&gt;"",IA24&gt;=II$31,IA24&lt;&gt;""),AND(IC24&gt;=II$27,IC24&lt;&gt;"",IE24&gt;=II$31,IE24&lt;&gt;""),AND(IF24&gt;=II$27,IF24&lt;&gt;"",IH24&gt;=II$31,IH24&lt;&gt;""),AND(JD24&gt;=JQ$27,JD24&lt;&gt;"",JF24&gt;=JQ$31,JF24&lt;&gt;""),AND(JG24&gt;=JQ$27,JG24&lt;&gt;"",JI24&gt;=JQ$31,JI24&lt;&gt;""),AND(JK24&gt;=JQ$27,JK24&lt;&gt;"",JM24&gt;=JQ$31,JM24&lt;&gt;""),AND(JN24&gt;=JQ$27,JN24&lt;&gt;"",JP24&gt;=JQ$31,JP24&lt;&gt;""),AND(KL24&gt;=KY$27,KL24&lt;&gt;"",KN24&gt;=KY$31,KN24&lt;&gt;""),AND(KO24&gt;=KY$27,KO24&lt;&gt;"",KQ24&gt;=KY$31,KQ24&lt;&gt;""),AND(KS24&gt;=KY$27,KS24&lt;&gt;"",KU24&gt;=KY$31,KU24&lt;&gt;""),AND(KV24&gt;=KY$27,KV24&lt;&gt;"",KX24&gt;=KY$31,KX24&lt;&gt;""),AND(LT24&gt;=MG$27,LT24&lt;&gt;"",LV24&gt;=MG$31,LV24&lt;&gt;""),AND(LW24&gt;=MG$27,LW24&lt;&gt;"",LY24&gt;=MG$31,LY24&lt;&gt;""),AND(MA24&gt;=MG$27,MA24&lt;&gt;"",MC24&gt;=MG$31,MC24&lt;&gt;""),AND(MD24&gt;=MG$27,MD24&lt;&gt;"",MF24&gt;=MG$31,MF24&lt;&gt;""),AND(NB24&gt;=NO$27,NB24&lt;&gt;"",ND24&gt;=NO$31,ND24&lt;&gt;""),AND(NE24&gt;=NO$27,NE24&lt;&gt;"",NG24&gt;=NO$31,NG24&lt;&gt;""),AND(NI24&gt;=NO$27,NI24&lt;&gt;"",NK24&gt;=NO$31,NK24&lt;&gt;""),AND(NL24&gt;=NO$27,NL24&lt;&gt;"",NN24&gt;=NO$31,NN24&lt;&gt;""),AND(OJ24&gt;=OW$27,OJ24&lt;&gt;"",OL24&gt;=OW$31,OL24&lt;&gt;""),AND(OM24&gt;=OW$27,OM24&lt;&gt;"",OO24&gt;=OW$31,OO24&lt;&gt;""),AND(OQ24&gt;=OW$27,OQ24&lt;&gt;"",OS24&gt;=OW$31,OS24&lt;&gt;""),AND(OT24&gt;=OW$27,OT24&lt;&gt;"",OV24&gt;=OW$31,OV24&lt;&gt;""),AND(PR24&gt;=QE$27,PR24&lt;&gt;"",PT24&gt;=QE$31,PT24&lt;&gt;""),AND(PU24&gt;=QE$27,PU24&lt;&gt;"",PW24&gt;=QE$31,PW24&lt;&gt;""),AND(PY24&gt;=QE$27,PY24&lt;&gt;"",QA24&gt;=QE$31,QA24&lt;&gt;""),AND(QB24&gt;=QE$27,QB24&lt;&gt;"",QD24&gt;=QE$31,QD24&lt;&gt;""),AND(QZ24&gt;=RM$27,QZ24&lt;&gt;"",RB24&gt;=RM$31,RB24&lt;&gt;""),AND(RC24&gt;=RM$27,RC24&lt;&gt;"",RE24&gt;=RM$31,RE24&lt;&gt;""),AND(RG24&gt;=RM$27,RG24&lt;&gt;"",RI24&gt;=RM$31,RI24&lt;&gt;""),AND(RJ24&gt;=RM$27,RJ24&lt;&gt;"",RL24&gt;=RM$31,RL24&lt;&gt;""),AND(SH24&gt;=SU$27,SH24&lt;&gt;"",SJ24&gt;=SU$31,SJ24&lt;&gt;""),AND(SK24&gt;=SU$27,SK24&lt;&gt;"",SM24&gt;=SU$31,SM24&lt;&gt;""),AND(SO24&gt;=SU$27,SO24&lt;&gt;"",SQ24&gt;=SU$31,SQ24&lt;&gt;""),AND(SR24&gt;=SU$27,SR24&lt;&gt;"",ST24&gt;=SU$31,ST24&lt;&gt;"")),"P","")</f>
        <v/>
      </c>
      <c r="G24" s="3" t="str">
        <f>IF(OR(AND(AQ24&gt;=AY$31,AQ24&lt;&gt;"",AN24=""),AND(AT24&gt;=AY$31,AT24&lt;&gt;"",AN24=""),AND(AX24&gt;=AY$31,AX24&lt;&gt;"",AN24=""),AND(BR24&gt;=BZ$31,BR24&lt;&gt;"",BO24=""),AND(BU24&gt;=BZ$31,BU24&lt;&gt;"",BO24=""),AND(BY24&gt;=BZ$31,BY24&lt;&gt;"",BO24=""),AND(CS24&gt;=DA$31,CS24&lt;&gt;"",CP24=""),AND(CV24&gt;=DA$31,CV24&lt;&gt;"",CP24=""),AND(CZ24&gt;=DA$31,CZ24&lt;&gt;"",CP24=""),AND(DZ24&gt;=EK$31,DZ24&lt;&gt;""),AND(EC24&gt;=EK$31,EC24&lt;&gt;""),AND(EG24&gt;=EK$31,EG24&lt;&gt;""),AND(EJ24&gt;=EK$31,EJ24&lt;&gt;""),AND(FH24&gt;=FS$31,FH24&lt;&gt;""),AND(FK24&gt;=FS$31,FK24&lt;&gt;""),AND(FO24&gt;=FS$31,FO24&lt;&gt;""),AND(FR24&gt;=FS$31,FR24&lt;&gt;""),AND(GP24&gt;=HA$31,GP24&lt;&gt;""),AND(GS24&gt;=HA$31,GS24&lt;&gt;""),AND(GW24&gt;=HA$31,GW24&lt;&gt;""),AND(GZ24&gt;=HA$31,GZ24&lt;&gt;""),AND(HX24&gt;=II$31,HX24&lt;&gt;""),AND(IA24&gt;=II$31,IA24&lt;&gt;""),AND(IE24&gt;=II$31,IE24&lt;&gt;""),AND(IH24&gt;=II$31,IH24&lt;&gt;""),AND(JF24&gt;=JQ$31,JF24&lt;&gt;""),AND(JI24&gt;=JQ$31,JI24&lt;&gt;""),AND(JM24&gt;=JQ$31,JM24&lt;&gt;""),AND(JP24&gt;=JQ$31,JP24&lt;&gt;""),AND(KN24&gt;=KY$31,KN24&lt;&gt;""),AND(KQ24&gt;=KY$31,KQ24&lt;&gt;""),AND(KU24&gt;=KY$31,KU24&lt;&gt;""),AND(KX24&gt;=KY$31,KX24&lt;&gt;""),AND(LV24&gt;=MG$31,LV24&lt;&gt;""),AND(LY24&gt;=MG$31,LY24&lt;&gt;""),AND(MC24&gt;=MG$31,MC24&lt;&gt;""),AND(MF24&gt;=MG$31,MF24&lt;&gt;""),AND(ND24&gt;=NO$31,ND24&lt;&gt;""),AND(NG24&gt;=NO$31,NG24&lt;&gt;""),AND(NK24&gt;=NO$31,NK24&lt;&gt;""),AND(NN24&gt;=NO$31,NN24&lt;&gt;""),AND(OL24&gt;=OW$31,OL24&lt;&gt;""),AND(OO24&gt;=OW$31,OO24&lt;&gt;""),AND(OS24&gt;=OW$31,OS24&lt;&gt;""),AND(OV24&gt;=OW$31,OV24&lt;&gt;""),AND(PT24&gt;=QE$31,PT24&lt;&gt;""),AND(PW24&gt;=QE$31,PW24&lt;&gt;""),AND(QA24&gt;=QE$31,QA24&lt;&gt;""),AND(QD24&gt;=QE$31,QD24&lt;&gt;""),AND(RB24&gt;=RM$31,RB24&lt;&gt;""),AND(RE24&gt;=RM$31,RE24&lt;&gt;""),AND(RI24&gt;=RM$31,RI24&lt;&gt;""),AND(RL24&gt;=RM$31,RL24&lt;&gt;""),AND(SJ24&gt;=SU$31,SJ24&lt;&gt;""),AND(SM24&gt;=SU$31,SM24&lt;&gt;""),AND(SQ24&gt;=SU$31,SQ24&lt;&gt;""),AND(ST24&gt;=SU$31,ST24&lt;&gt;"")),"P","")</f>
        <v/>
      </c>
      <c r="H24" s="37" t="str">
        <f>IF(AND(G24="P",F24=""),"No DD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Merit",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),"Excellence",IF(I24="P","Worlds Team",IF(F24="P","National Team","")))))</f>
        <v/>
      </c>
      <c r="I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),"P","")</f>
        <v/>
      </c>
      <c r="J24" s="8">
        <f>IF(COUNT(AQ24,AT24,BR24,BU24,CS24,CV24)&gt;0,LARGE((AQ24,AT24,BR24,BU24,CS24,CV24),1),0)</f>
        <v>10.8</v>
      </c>
      <c r="K24" s="8" t="str">
        <f>IF(J24="","",IF(OR(J24=CS24,J24=CV24),$CA$1,IF(OR(J24=BR24,J24=BU24),$AZ$1,IF(OR(J24=AQ24,J24=AT24),$Y$1,""))))</f>
        <v>2023 Nationals</v>
      </c>
      <c r="L24" s="8">
        <f>IF(COUNT(AQ24,AT24,BR24,BU24,CS24,CV24)&gt;1,LARGE((AQ24,AT24,BR24,BU24,CS24,CV24),2),0)</f>
        <v>5.65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2.1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&gt;0,MAX(IF(AO24&gt;=$AY$27,AP24,0),IF(AR24&gt;=$AY$27,AS24,0),IF(AV24&gt;=$AY$27,AW24,0),IF(BP24&gt;=$BZ$27,BQ24,0),IF(BS24&gt;=$BZ$27,BT24,0),IF(BW24&gt;=$BZ$27,BX24,0),IF(CQ24&gt;=$DA$27,CR24,0),IF(CT24&gt;=$DA$27,CU24,0),IF(CX24&gt;=$DA$27,CY24,0),IF(DX24&gt;=$EK$27,DY24,0),IF(EA24&gt;=$EK$27,EB24,0),IF(EE24&gt;=$EK$27,EF24,0),IF(EH24&gt;=$EK$27,EI24,0),IF(FF24&gt;=$FS$27,FG24,0),IF(FI24&gt;=$FS$27,FJ24,0),IF(FM24&gt;=$FS$27,FN24,0),IF(FP24&gt;=$FS$27,FQ24,0),IF(GN24&gt;=$HA$27,GO24,0),IF(GQ24&gt;=$HA$27,GR24,0),IF(GU24&gt;=$HA$27,GV24,0),IF(GX24&gt;=$HA$27,GY24,0),IF(HV24&gt;=$II$27,HW24,0),IF(HY24&gt;=$II$27,HZ24,0),IF(IC24&gt;=$II$27,ID24,0),IF(IF24&gt;=$II$27,IG24,0),IF(JD24&gt;=$JQ$27,JE24,0),IF(JG24&gt;=$JQ$27,JH24,0),IF(JK24&gt;=$JQ$27,JL24,0),IF(JN24&gt;=$JQ$27,JO24,0),IF(KL24&gt;=$KY$27,KM24,0),IF(KO24&gt;=$KY$27,KP24,0),IF(KS24&gt;=$KY$27,KT24,0),IF(KV24&gt;=$KY$27,KW24,0),IF(LT24&gt;=$MG$27,LU24,0),IF(LW24&gt;=$MG$27,LX24,0),IF(MA24&gt;=$MG$27,MB24,0),IF(MD24&gt;=$MG$27,ME24,0),IF(NB24&gt;=$NO$27,NC24,0),IF(NE24&gt;=$NO$27,NF24,0),IF(NI24&gt;=$NO$27,NJ24,0),IF(NL24&gt;=$NO$27,NM24,0),IF(OJ24&gt;=$OW$27,OK24,0),IF(OM24&gt;=$OW$27,ON24,0),IF(OQ24&gt;=$OW$27,OR24,0),IF(OT24&gt;=$OW$27,OU24,0),IF(PR24&gt;=$QE$27,PS24,0),IF(PU24&gt;=$QE$27,PV24,0),IF(PY24&gt;=$QE$27,PZ24,0),IF(QB24&gt;=$QE$27,QC24,0),IF(QZ24&gt;=$RM$27,RA24,0),IF(RC24&gt;=$RM$27,RD24,0),IF(RG24&gt;=$RM$27,RH24,0),IF(RJ24&gt;=$RM$27,RK24,0),IF(SH24&gt;=$SU$27,SI24,0),IF(SK24&gt;=$SU$27,SL24,0),IF(SO24&gt;=$SU$27,SP24,0),IF(SR24&gt;=$SU$27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>
        <v>3.4</v>
      </c>
      <c r="BA24" s="27">
        <v>1.8</v>
      </c>
      <c r="BB24" s="27">
        <v>2.1</v>
      </c>
      <c r="BC24" s="27">
        <v>3.5</v>
      </c>
      <c r="BD24" s="27">
        <v>0</v>
      </c>
      <c r="BE24" s="27">
        <v>1.4</v>
      </c>
      <c r="BF24" s="27">
        <v>1</v>
      </c>
      <c r="BG24" s="27">
        <v>1.5</v>
      </c>
      <c r="BH24" s="27">
        <v>1.75</v>
      </c>
      <c r="BI24" s="27">
        <v>0</v>
      </c>
      <c r="BJ24" s="27"/>
      <c r="BK24" s="27"/>
      <c r="BL24" s="27"/>
      <c r="BM24" s="27"/>
      <c r="BN24" s="27"/>
      <c r="BO24" s="29"/>
      <c r="BP24" s="40">
        <f>IF(BB24&gt;0,BB24,"")</f>
        <v>2.1</v>
      </c>
      <c r="BQ24" s="40">
        <f>IF(BC24&gt;0,BC24,"")</f>
        <v>3.5</v>
      </c>
      <c r="BR24" s="11">
        <f>IF(SUM(AZ24:BC24)-BD24&gt;0,SUM(AZ24:BC24)-BD24,"")</f>
        <v>10.8</v>
      </c>
      <c r="BS24" s="11">
        <f>IF(BG24&gt;0,BG24,"")</f>
        <v>1.5</v>
      </c>
      <c r="BT24" s="11">
        <f>IF(BH24&gt;0,BH24,"")</f>
        <v>1.75</v>
      </c>
      <c r="BU24" s="11">
        <f>IF(SUM(BE24:BH24)-BI24&gt;0,SUM(BE24:BH24)-BI24,"")</f>
        <v>5.65</v>
      </c>
      <c r="BV24" s="11">
        <f>IF(BR24="","",MAX(BR24,BU24))</f>
        <v>10.8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10.8</v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>IF(CC24&gt;0,CC24,"")</f>
        <v/>
      </c>
      <c r="CR24" s="39" t="str">
        <f>IF(CD24&gt;0,CD24,"")</f>
        <v/>
      </c>
      <c r="CS24" s="41" t="str">
        <f>IF(SUM(CA24:CD24)-CE24&gt;0,SUM(CA24:CD24)-CE24,"")</f>
        <v/>
      </c>
      <c r="CT24" s="41" t="str">
        <f>IF(CH24&gt;0,CH24,"")</f>
        <v/>
      </c>
      <c r="CU24" s="41" t="str">
        <f>IF(CI24&gt;0,CI24,"")</f>
        <v/>
      </c>
      <c r="CV24" s="41" t="str">
        <f>IF(SUM(CF24:CI24)-CJ24&gt;0,SUM(CF24:CI24)-CJ24,"")</f>
        <v/>
      </c>
      <c r="CW24" s="41" t="str">
        <f>IF(CS24="","",MAX(CS24,CV24))</f>
        <v/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 t="str">
        <f>IF(SUM(CW24,CZ24)&gt;0,SUM(CW24,CZ24),"")</f>
        <v/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1.7</v>
      </c>
      <c r="SW24" s="23">
        <f>IF($CP24="P",CB24,(CB24+BA24)/2)</f>
        <v>0.9</v>
      </c>
      <c r="SX24" s="23">
        <f>IF($CP24="P",CC24,(CC24+BB24)/2)</f>
        <v>1.05</v>
      </c>
      <c r="SY24" s="23">
        <f>IF($CP24="P",CD24,(CD24+BC24)/2)</f>
        <v>1.75</v>
      </c>
      <c r="SZ24" s="23">
        <f>IF($CP24="P",CE24,(CE24+BD24)/2)</f>
        <v>0</v>
      </c>
      <c r="TA24" s="23">
        <f>IF($CP24="P",CF24,(CF24+BE24)/2)</f>
        <v>0.7</v>
      </c>
      <c r="TB24" s="23">
        <f>IF($CP24="P",CG24,(CG24+BF24)/2)</f>
        <v>0.5</v>
      </c>
      <c r="TC24" s="23">
        <f>IF($CP24="P",CH24,(CH24+BG24)/2)</f>
        <v>0.75</v>
      </c>
      <c r="TD24" s="23">
        <f>IF($CP24="P",CI24,(CI24+BH24)/2)</f>
        <v>0.875</v>
      </c>
      <c r="TE24" s="23">
        <f>IF($CP24="P",CJ24,(CJ24+BI24)/2)</f>
        <v>0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57</v>
      </c>
      <c r="TL24" s="41">
        <f>IF(SX24&gt;0,SX24,"")</f>
        <v>1.05</v>
      </c>
      <c r="TM24" s="41">
        <f>IF(SY24&gt;0,SY24,"")</f>
        <v>1.75</v>
      </c>
      <c r="TN24" s="41">
        <f>IF(SUM(SV24:SY24)-SZ24&gt;0,SUM(SV24:SY24)-SZ24,"")</f>
        <v>5.4</v>
      </c>
      <c r="TO24" s="41">
        <f>IF(TC24&gt;0,TC24,"")</f>
        <v>0.75</v>
      </c>
      <c r="TP24" s="41">
        <f>IF(TD24&gt;0,TD24,"")</f>
        <v>0.875</v>
      </c>
      <c r="TQ24" s="41">
        <f>IF(SUM(TA24:TD24)-TE24&gt;0,SUM(TA24:TD24)-TE24,"")</f>
        <v>2.8250000000000002</v>
      </c>
      <c r="TR24" s="41">
        <f>IF(MAX(TN24,TQ24)&gt;0,MAX(TN24,TQ24),"")</f>
        <v>5.4</v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>
        <f>IF(SUM(TR24,TU24)&gt;0,SUM(TR24,TU24),"")</f>
        <v>5.4</v>
      </c>
    </row>
    <row r="25" spans="1:542" x14ac:dyDescent="0.2">
      <c r="B25" s="5"/>
      <c r="D25" s="1"/>
    </row>
    <row r="26" spans="1:542" x14ac:dyDescent="0.2">
      <c r="G26" s="37"/>
      <c r="I26" s="37"/>
    </row>
    <row r="27" spans="1:542" x14ac:dyDescent="0.2">
      <c r="B27" s="24" t="s">
        <v>54</v>
      </c>
      <c r="C27" s="5"/>
      <c r="G27" s="3"/>
      <c r="AR27" s="42"/>
      <c r="AS27" s="42"/>
      <c r="AT27" s="42"/>
      <c r="AV27" s="33"/>
      <c r="AW27" s="33"/>
      <c r="AY27" s="43">
        <v>15.4</v>
      </c>
      <c r="BS27" s="42"/>
      <c r="BT27" s="42"/>
      <c r="BU27" s="42"/>
      <c r="BW27" s="33"/>
      <c r="BX27" s="33"/>
      <c r="BZ27" s="43">
        <v>15.4</v>
      </c>
      <c r="CT27" s="42"/>
      <c r="CU27" s="42"/>
      <c r="CV27" s="42"/>
      <c r="CX27" s="33"/>
      <c r="CY27" s="33"/>
      <c r="DA27" s="43">
        <v>15.4</v>
      </c>
      <c r="DX27" s="5"/>
      <c r="DY27" s="5"/>
      <c r="EH27" s="2"/>
      <c r="EI27" s="2"/>
      <c r="EK27" s="43">
        <v>15.4</v>
      </c>
      <c r="FF27" s="5"/>
      <c r="FG27" s="5"/>
      <c r="FP27" s="2"/>
      <c r="FQ27" s="2"/>
      <c r="FS27" s="43">
        <v>15.4</v>
      </c>
      <c r="GN27" s="5"/>
      <c r="GO27" s="5"/>
      <c r="GX27" s="2"/>
      <c r="GY27" s="2"/>
      <c r="HA27" s="43">
        <v>15.4</v>
      </c>
      <c r="HV27" s="5"/>
      <c r="HW27" s="5"/>
      <c r="IF27" s="2"/>
      <c r="IG27" s="2"/>
      <c r="II27" s="43">
        <v>15.4</v>
      </c>
      <c r="JD27" s="5"/>
      <c r="JE27" s="5"/>
      <c r="JN27" s="2"/>
      <c r="JO27" s="2"/>
      <c r="JQ27" s="43">
        <v>15.4</v>
      </c>
      <c r="KL27" s="5"/>
      <c r="KM27" s="5"/>
      <c r="KV27" s="2"/>
      <c r="KW27" s="2"/>
      <c r="KY27" s="43">
        <v>15.4</v>
      </c>
      <c r="LT27" s="5"/>
      <c r="LU27" s="5"/>
      <c r="MD27" s="2"/>
      <c r="ME27" s="2"/>
      <c r="MG27" s="43">
        <v>15.4</v>
      </c>
      <c r="NB27" s="5"/>
      <c r="NC27" s="5"/>
      <c r="NL27" s="2"/>
      <c r="NM27" s="2"/>
      <c r="NO27" s="43">
        <v>15.4</v>
      </c>
      <c r="OJ27" s="5"/>
      <c r="OK27" s="5"/>
      <c r="OT27" s="2"/>
      <c r="OU27" s="2"/>
      <c r="OW27" s="43">
        <v>15.4</v>
      </c>
      <c r="PR27" s="5"/>
      <c r="PS27" s="5"/>
      <c r="QB27" s="2"/>
      <c r="QC27" s="2"/>
      <c r="QE27" s="43">
        <v>15.4</v>
      </c>
      <c r="QZ27" s="5"/>
      <c r="RA27" s="5"/>
      <c r="RJ27" s="2"/>
      <c r="RK27" s="2"/>
      <c r="RM27" s="43">
        <v>15.4</v>
      </c>
      <c r="SH27" s="5"/>
      <c r="SI27" s="5"/>
      <c r="SR27" s="2"/>
      <c r="SS27" s="2"/>
      <c r="SU27" s="43">
        <v>15.4</v>
      </c>
    </row>
    <row r="28" spans="1:542" x14ac:dyDescent="0.2">
      <c r="B28" s="31" t="s">
        <v>53</v>
      </c>
      <c r="C28" s="5"/>
      <c r="X28" s="2"/>
      <c r="AR28" s="42"/>
      <c r="AS28" s="42"/>
      <c r="AT28" s="42"/>
      <c r="AV28" s="33"/>
      <c r="AW28" s="33"/>
      <c r="AY28" s="44">
        <v>16</v>
      </c>
      <c r="BS28" s="42"/>
      <c r="BT28" s="42"/>
      <c r="BU28" s="42"/>
      <c r="BW28" s="33"/>
      <c r="BX28" s="33"/>
      <c r="BZ28" s="44">
        <v>16</v>
      </c>
      <c r="CT28" s="42"/>
      <c r="CU28" s="42"/>
      <c r="CV28" s="42"/>
      <c r="CX28" s="33"/>
      <c r="CY28" s="33"/>
      <c r="DA28" s="44">
        <v>16</v>
      </c>
      <c r="DX28" s="5"/>
      <c r="DY28" s="5"/>
      <c r="EH28" s="2"/>
      <c r="EI28" s="2"/>
      <c r="EK28" s="44">
        <v>16</v>
      </c>
      <c r="FF28" s="5"/>
      <c r="FG28" s="5"/>
      <c r="FP28" s="2"/>
      <c r="FQ28" s="2"/>
      <c r="FS28" s="44">
        <v>16</v>
      </c>
      <c r="GN28" s="5"/>
      <c r="GO28" s="5"/>
      <c r="GX28" s="2"/>
      <c r="GY28" s="2"/>
      <c r="HA28" s="44">
        <v>16</v>
      </c>
      <c r="HV28" s="5"/>
      <c r="HW28" s="5"/>
      <c r="IF28" s="2"/>
      <c r="IG28" s="2"/>
      <c r="II28" s="44">
        <v>16</v>
      </c>
      <c r="JD28" s="5"/>
      <c r="JE28" s="5"/>
      <c r="JN28" s="2"/>
      <c r="JO28" s="2"/>
      <c r="JQ28" s="44">
        <v>16</v>
      </c>
      <c r="KL28" s="5"/>
      <c r="KM28" s="5"/>
      <c r="KV28" s="2"/>
      <c r="KW28" s="2"/>
      <c r="KY28" s="44">
        <v>16</v>
      </c>
      <c r="LT28" s="5"/>
      <c r="LU28" s="5"/>
      <c r="MD28" s="2"/>
      <c r="ME28" s="2"/>
      <c r="MG28" s="44">
        <v>16</v>
      </c>
      <c r="NB28" s="5"/>
      <c r="NC28" s="5"/>
      <c r="NL28" s="2"/>
      <c r="NM28" s="2"/>
      <c r="NO28" s="44">
        <v>16</v>
      </c>
      <c r="OJ28" s="5"/>
      <c r="OK28" s="5"/>
      <c r="OT28" s="2"/>
      <c r="OU28" s="2"/>
      <c r="OW28" s="44">
        <v>16</v>
      </c>
      <c r="PR28" s="5"/>
      <c r="PS28" s="5"/>
      <c r="QB28" s="2"/>
      <c r="QC28" s="2"/>
      <c r="QE28" s="44">
        <v>16</v>
      </c>
      <c r="QZ28" s="5"/>
      <c r="RA28" s="5"/>
      <c r="RJ28" s="2"/>
      <c r="RK28" s="2"/>
      <c r="RM28" s="44">
        <v>16</v>
      </c>
      <c r="SH28" s="5"/>
      <c r="SI28" s="5"/>
      <c r="SR28" s="2"/>
      <c r="SS28" s="2"/>
      <c r="SU28" s="44">
        <v>16</v>
      </c>
    </row>
    <row r="29" spans="1:542" x14ac:dyDescent="0.2">
      <c r="A29" s="5"/>
      <c r="B29" s="32" t="s">
        <v>67</v>
      </c>
      <c r="C29" s="5"/>
      <c r="E29" s="2"/>
      <c r="AR29" s="42"/>
      <c r="AS29" s="42"/>
      <c r="AT29" s="42"/>
      <c r="AU29" s="33"/>
      <c r="AV29" s="33"/>
      <c r="AW29" s="33"/>
      <c r="AX29" s="33"/>
      <c r="AY29" s="45">
        <v>16.2</v>
      </c>
      <c r="BS29" s="42"/>
      <c r="BT29" s="42"/>
      <c r="BU29" s="42"/>
      <c r="BW29" s="33"/>
      <c r="BX29" s="33"/>
      <c r="BZ29" s="45">
        <v>16.2</v>
      </c>
      <c r="CT29" s="42"/>
      <c r="CU29" s="42"/>
      <c r="CV29" s="42"/>
      <c r="CW29" s="33"/>
      <c r="CX29" s="33"/>
      <c r="CY29" s="33"/>
      <c r="CZ29" s="33"/>
      <c r="DA29" s="45">
        <v>16.2</v>
      </c>
      <c r="DX29" s="5"/>
      <c r="DY29" s="5"/>
      <c r="EH29" s="2"/>
      <c r="EI29" s="2"/>
      <c r="EK29" s="45">
        <v>16.2</v>
      </c>
      <c r="FF29" s="5"/>
      <c r="FG29" s="5"/>
      <c r="FP29" s="2"/>
      <c r="FQ29" s="2"/>
      <c r="FS29" s="45">
        <v>16.2</v>
      </c>
      <c r="GN29" s="5"/>
      <c r="GO29" s="5"/>
      <c r="GX29" s="2"/>
      <c r="GY29" s="2"/>
      <c r="HA29" s="45">
        <v>16.2</v>
      </c>
      <c r="HV29" s="5"/>
      <c r="HW29" s="5"/>
      <c r="IF29" s="2"/>
      <c r="IG29" s="2"/>
      <c r="II29" s="45">
        <v>16.2</v>
      </c>
      <c r="JD29" s="5"/>
      <c r="JE29" s="5"/>
      <c r="JN29" s="2"/>
      <c r="JO29" s="2"/>
      <c r="JQ29" s="45">
        <v>16.2</v>
      </c>
      <c r="KL29" s="5"/>
      <c r="KM29" s="5"/>
      <c r="KV29" s="2"/>
      <c r="KW29" s="2"/>
      <c r="KY29" s="45">
        <v>16.2</v>
      </c>
      <c r="LT29" s="5"/>
      <c r="LU29" s="5"/>
      <c r="MD29" s="2"/>
      <c r="ME29" s="2"/>
      <c r="MG29" s="45">
        <v>16.2</v>
      </c>
      <c r="NB29" s="5"/>
      <c r="NC29" s="5"/>
      <c r="NL29" s="2"/>
      <c r="NM29" s="2"/>
      <c r="NO29" s="45">
        <v>16.2</v>
      </c>
      <c r="OJ29" s="5"/>
      <c r="OK29" s="5"/>
      <c r="OT29" s="2"/>
      <c r="OU29" s="2"/>
      <c r="OW29" s="45">
        <v>16.2</v>
      </c>
      <c r="PR29" s="5"/>
      <c r="PS29" s="5"/>
      <c r="QB29" s="2"/>
      <c r="QC29" s="2"/>
      <c r="QE29" s="45">
        <v>16.2</v>
      </c>
      <c r="QZ29" s="5"/>
      <c r="RA29" s="5"/>
      <c r="RJ29" s="2"/>
      <c r="RK29" s="2"/>
      <c r="RM29" s="45">
        <v>16.2</v>
      </c>
      <c r="SH29" s="5"/>
      <c r="SI29" s="5"/>
      <c r="SR29" s="2"/>
      <c r="SS29" s="2"/>
      <c r="SU29" s="45">
        <v>16.2</v>
      </c>
    </row>
    <row r="30" spans="1:542" x14ac:dyDescent="0.2">
      <c r="A30" s="5"/>
      <c r="B30" s="36" t="s">
        <v>80</v>
      </c>
      <c r="C30" s="5"/>
      <c r="E30" s="2"/>
      <c r="AR30" s="42"/>
      <c r="AS30" s="42"/>
      <c r="AT30" s="42"/>
      <c r="AU30" s="33"/>
      <c r="AV30" s="33"/>
      <c r="AW30" s="33"/>
      <c r="AX30" s="33"/>
      <c r="AY30" s="46">
        <v>17.100000000000001</v>
      </c>
      <c r="BS30" s="42"/>
      <c r="BT30" s="42"/>
      <c r="BU30" s="42"/>
      <c r="BW30" s="33"/>
      <c r="BX30" s="33"/>
      <c r="BZ30" s="46">
        <v>17.100000000000001</v>
      </c>
      <c r="CT30" s="42"/>
      <c r="CU30" s="42"/>
      <c r="CV30" s="42"/>
      <c r="CW30" s="33"/>
      <c r="CX30" s="33"/>
      <c r="CY30" s="33"/>
      <c r="CZ30" s="33"/>
      <c r="DA30" s="46">
        <v>17.100000000000001</v>
      </c>
      <c r="DX30" s="5"/>
      <c r="DY30" s="5"/>
      <c r="EH30" s="2"/>
      <c r="EI30" s="2"/>
      <c r="EK30" s="46">
        <v>17.100000000000001</v>
      </c>
      <c r="FF30" s="5"/>
      <c r="FG30" s="5"/>
      <c r="FP30" s="2"/>
      <c r="FQ30" s="2"/>
      <c r="FS30" s="46">
        <v>17.100000000000001</v>
      </c>
      <c r="GN30" s="5"/>
      <c r="GO30" s="5"/>
      <c r="GX30" s="2"/>
      <c r="GY30" s="2"/>
      <c r="HA30" s="46">
        <v>17.100000000000001</v>
      </c>
      <c r="HV30" s="5"/>
      <c r="HW30" s="5"/>
      <c r="IF30" s="2"/>
      <c r="IG30" s="2"/>
      <c r="II30" s="46">
        <v>17.100000000000001</v>
      </c>
      <c r="JD30" s="5"/>
      <c r="JE30" s="5"/>
      <c r="JN30" s="2"/>
      <c r="JO30" s="2"/>
      <c r="JQ30" s="46">
        <v>17.100000000000001</v>
      </c>
      <c r="KL30" s="5"/>
      <c r="KM30" s="5"/>
      <c r="KV30" s="2"/>
      <c r="KW30" s="2"/>
      <c r="KY30" s="46">
        <v>17.100000000000001</v>
      </c>
      <c r="LT30" s="5"/>
      <c r="LU30" s="5"/>
      <c r="MD30" s="2"/>
      <c r="ME30" s="2"/>
      <c r="MG30" s="46">
        <v>17.100000000000001</v>
      </c>
      <c r="NB30" s="5"/>
      <c r="NC30" s="5"/>
      <c r="NL30" s="2"/>
      <c r="NM30" s="2"/>
      <c r="NO30" s="46">
        <v>17.100000000000001</v>
      </c>
      <c r="OJ30" s="5"/>
      <c r="OK30" s="5"/>
      <c r="OT30" s="2"/>
      <c r="OU30" s="2"/>
      <c r="OW30" s="46">
        <v>17.100000000000001</v>
      </c>
      <c r="PR30" s="5"/>
      <c r="PS30" s="5"/>
      <c r="QB30" s="2"/>
      <c r="QC30" s="2"/>
      <c r="QE30" s="46">
        <v>17.100000000000001</v>
      </c>
      <c r="QZ30" s="5"/>
      <c r="RA30" s="5"/>
      <c r="RJ30" s="2"/>
      <c r="RK30" s="2"/>
      <c r="RM30" s="46">
        <v>17.100000000000001</v>
      </c>
      <c r="SH30" s="5"/>
      <c r="SI30" s="5"/>
      <c r="SR30" s="2"/>
      <c r="SS30" s="2"/>
      <c r="SU30" s="46">
        <v>17.100000000000001</v>
      </c>
    </row>
    <row r="31" spans="1:542" x14ac:dyDescent="0.2">
      <c r="A31" s="5"/>
      <c r="B31" s="35" t="s">
        <v>51</v>
      </c>
      <c r="C31" s="5"/>
      <c r="P31" s="2"/>
      <c r="AR31" s="42"/>
      <c r="AS31" s="42"/>
      <c r="AT31" s="42"/>
      <c r="AU31" s="33"/>
      <c r="AV31" s="33"/>
      <c r="AW31" s="33"/>
      <c r="AX31" s="33"/>
      <c r="AY31" s="47">
        <v>54</v>
      </c>
      <c r="BS31" s="42"/>
      <c r="BT31" s="42"/>
      <c r="BU31" s="42"/>
      <c r="BW31" s="33"/>
      <c r="BX31" s="33"/>
      <c r="BZ31" s="47">
        <v>54</v>
      </c>
      <c r="CT31" s="42"/>
      <c r="CU31" s="42"/>
      <c r="CV31" s="42"/>
      <c r="CW31" s="33"/>
      <c r="CX31" s="33"/>
      <c r="CY31" s="33"/>
      <c r="CZ31" s="33"/>
      <c r="DA31" s="47">
        <v>54</v>
      </c>
      <c r="DX31" s="5"/>
      <c r="DY31" s="5"/>
      <c r="EH31" s="2"/>
      <c r="EI31" s="2"/>
      <c r="EK31" s="47">
        <v>54</v>
      </c>
      <c r="FF31" s="5"/>
      <c r="FG31" s="5"/>
      <c r="FP31" s="2"/>
      <c r="FQ31" s="2"/>
      <c r="FS31" s="47">
        <v>54</v>
      </c>
      <c r="GN31" s="5"/>
      <c r="GO31" s="5"/>
      <c r="GX31" s="2"/>
      <c r="GY31" s="2"/>
      <c r="HA31" s="47">
        <v>54</v>
      </c>
      <c r="HV31" s="5"/>
      <c r="HW31" s="5"/>
      <c r="IF31" s="2"/>
      <c r="IG31" s="2"/>
      <c r="II31" s="47">
        <v>54</v>
      </c>
      <c r="JD31" s="5"/>
      <c r="JE31" s="5"/>
      <c r="JN31" s="2"/>
      <c r="JO31" s="2"/>
      <c r="JQ31" s="47">
        <v>54</v>
      </c>
      <c r="KL31" s="5"/>
      <c r="KM31" s="5"/>
      <c r="KV31" s="2"/>
      <c r="KW31" s="2"/>
      <c r="KY31" s="47">
        <v>54</v>
      </c>
      <c r="LT31" s="5"/>
      <c r="LU31" s="5"/>
      <c r="MD31" s="2"/>
      <c r="ME31" s="2"/>
      <c r="MG31" s="47">
        <v>54</v>
      </c>
      <c r="NB31" s="5"/>
      <c r="NC31" s="5"/>
      <c r="NL31" s="2"/>
      <c r="NM31" s="2"/>
      <c r="NO31" s="47">
        <v>54</v>
      </c>
      <c r="OJ31" s="5"/>
      <c r="OK31" s="5"/>
      <c r="OT31" s="2"/>
      <c r="OU31" s="2"/>
      <c r="OW31" s="47">
        <v>54</v>
      </c>
      <c r="PR31" s="5"/>
      <c r="PS31" s="5"/>
      <c r="QB31" s="2"/>
      <c r="QC31" s="2"/>
      <c r="QE31" s="47">
        <v>54</v>
      </c>
      <c r="QZ31" s="5"/>
      <c r="RA31" s="5"/>
      <c r="RJ31" s="2"/>
      <c r="RK31" s="2"/>
      <c r="RM31" s="47">
        <v>54</v>
      </c>
      <c r="SH31" s="5"/>
      <c r="SI31" s="5"/>
      <c r="SR31" s="2"/>
      <c r="SS31" s="2"/>
      <c r="SU31" s="47">
        <v>54</v>
      </c>
    </row>
    <row r="32" spans="1:542" x14ac:dyDescent="0.2">
      <c r="A32" s="5"/>
      <c r="B32" s="25" t="s">
        <v>52</v>
      </c>
      <c r="C32" s="5"/>
      <c r="P32" s="2"/>
      <c r="AR32" s="42"/>
      <c r="AS32" s="42"/>
      <c r="AT32" s="42"/>
      <c r="AU32" s="33"/>
      <c r="AV32" s="33"/>
      <c r="AW32" s="33"/>
      <c r="AX32" s="33"/>
      <c r="AY32" s="48">
        <v>56</v>
      </c>
      <c r="BS32" s="42"/>
      <c r="BT32" s="42"/>
      <c r="BU32" s="42"/>
      <c r="BW32" s="33"/>
      <c r="BX32" s="33"/>
      <c r="BZ32" s="48">
        <v>56</v>
      </c>
      <c r="CT32" s="42"/>
      <c r="CU32" s="42"/>
      <c r="CV32" s="42"/>
      <c r="CW32" s="33"/>
      <c r="CX32" s="33"/>
      <c r="CY32" s="33"/>
      <c r="CZ32" s="33"/>
      <c r="DA32" s="48">
        <v>56</v>
      </c>
      <c r="DX32" s="5"/>
      <c r="DY32" s="5"/>
      <c r="EH32" s="2"/>
      <c r="EI32" s="2"/>
      <c r="EK32" s="48">
        <v>56</v>
      </c>
      <c r="FF32" s="5"/>
      <c r="FG32" s="5"/>
      <c r="FP32" s="2"/>
      <c r="FQ32" s="2"/>
      <c r="FS32" s="48">
        <v>56</v>
      </c>
      <c r="GN32" s="5"/>
      <c r="GO32" s="5"/>
      <c r="GX32" s="2"/>
      <c r="GY32" s="2"/>
      <c r="HA32" s="48">
        <v>56</v>
      </c>
      <c r="HV32" s="5"/>
      <c r="HW32" s="5"/>
      <c r="IF32" s="2"/>
      <c r="IG32" s="2"/>
      <c r="II32" s="48">
        <v>56</v>
      </c>
      <c r="JD32" s="5"/>
      <c r="JE32" s="5"/>
      <c r="JN32" s="2"/>
      <c r="JO32" s="2"/>
      <c r="JQ32" s="48">
        <v>56</v>
      </c>
      <c r="KL32" s="5"/>
      <c r="KM32" s="5"/>
      <c r="KV32" s="2"/>
      <c r="KW32" s="2"/>
      <c r="KY32" s="48">
        <v>56</v>
      </c>
      <c r="LT32" s="5"/>
      <c r="LU32" s="5"/>
      <c r="MD32" s="2"/>
      <c r="ME32" s="2"/>
      <c r="MG32" s="48">
        <v>56</v>
      </c>
      <c r="NB32" s="5"/>
      <c r="NC32" s="5"/>
      <c r="NL32" s="2"/>
      <c r="NM32" s="2"/>
      <c r="NO32" s="48">
        <v>56</v>
      </c>
      <c r="OJ32" s="5"/>
      <c r="OK32" s="5"/>
      <c r="OT32" s="2"/>
      <c r="OU32" s="2"/>
      <c r="OW32" s="48">
        <v>56</v>
      </c>
      <c r="PR32" s="5"/>
      <c r="PS32" s="5"/>
      <c r="QB32" s="2"/>
      <c r="QC32" s="2"/>
      <c r="QE32" s="48">
        <v>56</v>
      </c>
      <c r="QZ32" s="5"/>
      <c r="RA32" s="5"/>
      <c r="RJ32" s="2"/>
      <c r="RK32" s="2"/>
      <c r="RM32" s="48">
        <v>56</v>
      </c>
      <c r="SH32" s="5"/>
      <c r="SI32" s="5"/>
      <c r="SR32" s="2"/>
      <c r="SS32" s="2"/>
      <c r="SU32" s="48">
        <v>56</v>
      </c>
    </row>
    <row r="33" spans="1:515" x14ac:dyDescent="0.2">
      <c r="A33" s="5"/>
      <c r="B33" s="34" t="s">
        <v>66</v>
      </c>
      <c r="C33" s="5"/>
      <c r="AR33" s="42"/>
      <c r="AS33" s="42"/>
      <c r="AT33" s="42"/>
      <c r="AU33" s="33"/>
      <c r="AV33" s="33"/>
      <c r="AW33" s="33"/>
      <c r="AX33" s="33"/>
      <c r="AY33" s="49">
        <v>57</v>
      </c>
      <c r="BS33" s="42"/>
      <c r="BT33" s="42"/>
      <c r="BU33" s="42"/>
      <c r="BW33" s="33"/>
      <c r="BX33" s="33"/>
      <c r="BZ33" s="49">
        <v>57</v>
      </c>
      <c r="CT33" s="42"/>
      <c r="CU33" s="42"/>
      <c r="CV33" s="42"/>
      <c r="CW33" s="33"/>
      <c r="CX33" s="33"/>
      <c r="CY33" s="33"/>
      <c r="CZ33" s="33"/>
      <c r="DA33" s="49">
        <v>57</v>
      </c>
      <c r="DX33" s="5"/>
      <c r="DY33" s="5"/>
      <c r="EH33" s="2"/>
      <c r="EI33" s="2"/>
      <c r="EJ33" s="38"/>
      <c r="EK33" s="49">
        <v>57</v>
      </c>
      <c r="FF33" s="5"/>
      <c r="FG33" s="5"/>
      <c r="FP33" s="2"/>
      <c r="FQ33" s="2"/>
      <c r="FR33" s="38"/>
      <c r="FS33" s="49">
        <v>57</v>
      </c>
      <c r="GN33" s="5"/>
      <c r="GO33" s="5"/>
      <c r="GX33" s="2"/>
      <c r="GY33" s="2"/>
      <c r="GZ33" s="38"/>
      <c r="HA33" s="49">
        <v>57</v>
      </c>
      <c r="HV33" s="5"/>
      <c r="HW33" s="5"/>
      <c r="IF33" s="2"/>
      <c r="IG33" s="2"/>
      <c r="IH33" s="38"/>
      <c r="II33" s="49">
        <v>57</v>
      </c>
      <c r="JD33" s="5"/>
      <c r="JE33" s="5"/>
      <c r="JN33" s="2"/>
      <c r="JO33" s="2"/>
      <c r="JP33" s="38"/>
      <c r="JQ33" s="49">
        <v>57</v>
      </c>
      <c r="KL33" s="5"/>
      <c r="KM33" s="5"/>
      <c r="KV33" s="2"/>
      <c r="KW33" s="2"/>
      <c r="KX33" s="38"/>
      <c r="KY33" s="49">
        <v>57</v>
      </c>
      <c r="LT33" s="5"/>
      <c r="LU33" s="5"/>
      <c r="MD33" s="2"/>
      <c r="ME33" s="2"/>
      <c r="MF33" s="38"/>
      <c r="MG33" s="49">
        <v>57</v>
      </c>
      <c r="NB33" s="5"/>
      <c r="NC33" s="5"/>
      <c r="NL33" s="2"/>
      <c r="NM33" s="2"/>
      <c r="NN33" s="38"/>
      <c r="NO33" s="49">
        <v>57</v>
      </c>
      <c r="OJ33" s="5"/>
      <c r="OK33" s="5"/>
      <c r="OT33" s="2"/>
      <c r="OU33" s="2"/>
      <c r="OV33" s="38"/>
      <c r="OW33" s="49">
        <v>57</v>
      </c>
      <c r="PR33" s="5"/>
      <c r="PS33" s="5"/>
      <c r="QB33" s="2"/>
      <c r="QC33" s="2"/>
      <c r="QD33" s="38"/>
      <c r="QE33" s="49">
        <v>57</v>
      </c>
      <c r="QZ33" s="5"/>
      <c r="RA33" s="5"/>
      <c r="RJ33" s="2"/>
      <c r="RK33" s="2"/>
      <c r="RL33" s="38"/>
      <c r="RM33" s="49">
        <v>57</v>
      </c>
      <c r="SH33" s="5"/>
      <c r="SI33" s="5"/>
      <c r="SR33" s="2"/>
      <c r="SS33" s="2"/>
      <c r="ST33" s="38"/>
      <c r="SU33" s="49">
        <v>57</v>
      </c>
    </row>
    <row r="34" spans="1:515" x14ac:dyDescent="0.2">
      <c r="A34" s="5"/>
      <c r="B34" s="26" t="s">
        <v>35</v>
      </c>
      <c r="C34" s="5"/>
      <c r="P34" s="2"/>
      <c r="AR34" s="42"/>
      <c r="AS34" s="42"/>
      <c r="AT34" s="42"/>
      <c r="AU34" s="33"/>
      <c r="AV34" s="42"/>
      <c r="AW34" s="42"/>
      <c r="AX34" s="33"/>
      <c r="AY34" s="50">
        <v>59</v>
      </c>
      <c r="BS34" s="42"/>
      <c r="BT34" s="42"/>
      <c r="BU34" s="42"/>
      <c r="BW34" s="42"/>
      <c r="BX34" s="33"/>
      <c r="BZ34" s="50">
        <v>59</v>
      </c>
      <c r="CT34" s="42"/>
      <c r="CU34" s="42"/>
      <c r="CV34" s="42"/>
      <c r="CW34" s="33"/>
      <c r="CX34" s="42"/>
      <c r="CY34" s="33"/>
      <c r="CZ34" s="33"/>
      <c r="DA34" s="50">
        <v>59</v>
      </c>
      <c r="DX34" s="5"/>
      <c r="DY34" s="5"/>
      <c r="EH34" s="42"/>
      <c r="EI34" s="2"/>
      <c r="EK34" s="50">
        <v>59</v>
      </c>
      <c r="FF34" s="5"/>
      <c r="FG34" s="5"/>
      <c r="FP34" s="42"/>
      <c r="FQ34" s="2"/>
      <c r="FS34" s="50">
        <v>59</v>
      </c>
      <c r="GN34" s="5"/>
      <c r="GO34" s="5"/>
      <c r="GX34" s="2"/>
      <c r="GY34" s="2"/>
      <c r="HA34" s="50">
        <v>59</v>
      </c>
      <c r="HV34" s="5"/>
      <c r="HW34" s="5"/>
      <c r="IF34" s="42"/>
      <c r="IG34" s="2"/>
      <c r="II34" s="50">
        <v>59</v>
      </c>
      <c r="JD34" s="5"/>
      <c r="JE34" s="5"/>
      <c r="JN34" s="2"/>
      <c r="JO34" s="2"/>
      <c r="JQ34" s="50">
        <v>59</v>
      </c>
      <c r="KL34" s="5"/>
      <c r="KM34" s="5"/>
      <c r="KV34" s="2"/>
      <c r="KW34" s="2"/>
      <c r="KY34" s="50">
        <v>59</v>
      </c>
      <c r="LT34" s="5"/>
      <c r="LU34" s="5"/>
      <c r="MD34" s="2"/>
      <c r="ME34" s="2"/>
      <c r="MG34" s="50">
        <v>59</v>
      </c>
      <c r="NB34" s="5"/>
      <c r="NC34" s="5"/>
      <c r="NL34" s="2"/>
      <c r="NM34" s="2"/>
      <c r="NO34" s="50">
        <v>59</v>
      </c>
      <c r="OJ34" s="5"/>
      <c r="OK34" s="5"/>
      <c r="OT34" s="2"/>
      <c r="OU34" s="2"/>
      <c r="OW34" s="50">
        <v>59</v>
      </c>
      <c r="PR34" s="5"/>
      <c r="PS34" s="5"/>
      <c r="QB34" s="2"/>
      <c r="QC34" s="2"/>
      <c r="QE34" s="50">
        <v>59</v>
      </c>
      <c r="QZ34" s="5"/>
      <c r="RA34" s="5"/>
      <c r="RJ34" s="2"/>
      <c r="RK34" s="2"/>
      <c r="RM34" s="50">
        <v>59</v>
      </c>
      <c r="SH34" s="5"/>
      <c r="SI34" s="5"/>
      <c r="SR34" s="2"/>
      <c r="SS34" s="2"/>
      <c r="SU34" s="50">
        <v>59</v>
      </c>
    </row>
    <row r="35" spans="1:515" x14ac:dyDescent="0.2">
      <c r="B35" s="30" t="s">
        <v>58</v>
      </c>
      <c r="C35" s="2"/>
      <c r="AU35" s="33"/>
      <c r="AX35" s="33"/>
      <c r="CW35" s="33"/>
      <c r="CZ35" s="33"/>
    </row>
    <row r="36" spans="1:515" x14ac:dyDescent="0.2">
      <c r="A36" s="5"/>
      <c r="B36" s="5"/>
      <c r="C36" s="2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W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A38" s="5"/>
      <c r="B38" s="5"/>
      <c r="C38" s="20"/>
      <c r="V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4">
      <sortCondition descending="1" ref="F1:F25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4">
    <cfRule type="expression" dxfId="742" priority="51275" stopIfTrue="1">
      <formula>IF($AN4&lt;&gt;"",1,0)</formula>
    </cfRule>
  </conditionalFormatting>
  <conditionalFormatting sqref="AZ4:BZ24">
    <cfRule type="expression" dxfId="741" priority="210" stopIfTrue="1">
      <formula>IF($BO4&lt;&gt;"",1,0)</formula>
    </cfRule>
  </conditionalFormatting>
  <conditionalFormatting sqref="CA4:DA24">
    <cfRule type="expression" dxfId="740" priority="206" stopIfTrue="1">
      <formula>IF($CP4&lt;&gt;"",1,0)</formula>
    </cfRule>
  </conditionalFormatting>
  <conditionalFormatting sqref="BW35:BW1048576 BP1:BP1048576 BS1:BS1048576 BW1:BW33">
    <cfRule type="cellIs" dxfId="739" priority="52632" operator="between">
      <formula>$BZ$30</formula>
      <formula>1000</formula>
    </cfRule>
    <cfRule type="cellIs" dxfId="738" priority="52633" operator="between">
      <formula>$BZ$29</formula>
      <formula>$BZ$30</formula>
    </cfRule>
    <cfRule type="cellIs" dxfId="737" priority="52634" operator="between">
      <formula>$BZ$28</formula>
      <formula>$BZ$29</formula>
    </cfRule>
    <cfRule type="cellIs" dxfId="736" priority="52635" operator="between">
      <formula>$BZ$27</formula>
      <formula>$BZ$28</formula>
    </cfRule>
  </conditionalFormatting>
  <conditionalFormatting sqref="CX35:CX1048576 CQ1:CQ1048576 CT1:CT1048576 CX1:CX33">
    <cfRule type="cellIs" dxfId="735" priority="51509" operator="between">
      <formula>$DA$30</formula>
      <formula>1000</formula>
    </cfRule>
    <cfRule type="cellIs" dxfId="734" priority="51510" operator="between">
      <formula>$DA$29</formula>
      <formula>$DA$30</formula>
    </cfRule>
    <cfRule type="cellIs" dxfId="733" priority="51511" operator="between">
      <formula>$DA$28</formula>
      <formula>$DA$29</formula>
    </cfRule>
    <cfRule type="cellIs" dxfId="732" priority="51512" operator="between">
      <formula>$DA$27</formula>
      <formula>$DA$28</formula>
    </cfRule>
  </conditionalFormatting>
  <conditionalFormatting sqref="EH35:EH1048576 DX1:DX1048576 EA1:EA1048576 EE1:EE1048576 EH1:EH33">
    <cfRule type="cellIs" dxfId="731" priority="52660" operator="between">
      <formula>$EK$30</formula>
      <formula>1000</formula>
    </cfRule>
    <cfRule type="cellIs" dxfId="730" priority="52661" operator="between">
      <formula>$EK$29</formula>
      <formula>$EK$30</formula>
    </cfRule>
    <cfRule type="cellIs" dxfId="729" priority="52662" operator="between">
      <formula>$EK$28</formula>
      <formula>$EK$29</formula>
    </cfRule>
    <cfRule type="cellIs" dxfId="728" priority="52663" operator="between">
      <formula>$EK$27</formula>
      <formula>$EK$28</formula>
    </cfRule>
  </conditionalFormatting>
  <conditionalFormatting sqref="FP35:FP1048576 FF1:FF1048576 FI1:FI1048576 FM1:FM1048576 FP1:FP33">
    <cfRule type="cellIs" dxfId="727" priority="190" operator="between">
      <formula>$FS$30</formula>
      <formula>1000</formula>
    </cfRule>
    <cfRule type="cellIs" dxfId="726" priority="191" operator="between">
      <formula>$FS$29</formula>
      <formula>$FS$30</formula>
    </cfRule>
    <cfRule type="cellIs" dxfId="725" priority="192" operator="between">
      <formula>$FS$28</formula>
      <formula>$FS$29</formula>
    </cfRule>
    <cfRule type="cellIs" dxfId="724" priority="193" operator="between">
      <formula>$FS$27</formula>
      <formula>$FS$28</formula>
    </cfRule>
  </conditionalFormatting>
  <conditionalFormatting sqref="IF35:IF1048576 HV1:HV1048576 HY1:HY1048576 IC1:IC1048576 IF1:IF33">
    <cfRule type="cellIs" dxfId="723" priority="158" operator="between">
      <formula>$II$30</formula>
      <formula>1000</formula>
    </cfRule>
    <cfRule type="cellIs" dxfId="722" priority="159" operator="between">
      <formula>$II$29</formula>
      <formula>$II$30</formula>
    </cfRule>
    <cfRule type="cellIs" dxfId="721" priority="160" operator="between">
      <formula>$II$28</formula>
      <formula>$II$29</formula>
    </cfRule>
    <cfRule type="cellIs" dxfId="720" priority="161" operator="between">
      <formula>$II$27</formula>
      <formula>$II$28</formula>
    </cfRule>
  </conditionalFormatting>
  <conditionalFormatting sqref="AW34 AO1:AO1048576 AR1:AR1048576 AV1:AV1048576">
    <cfRule type="cellIs" dxfId="719" priority="22" operator="between">
      <formula>$AY$30</formula>
      <formula>1000</formula>
    </cfRule>
    <cfRule type="cellIs" dxfId="718" priority="23" operator="between">
      <formula>$AY$29</formula>
      <formula>$AY$30</formula>
    </cfRule>
    <cfRule type="cellIs" dxfId="717" priority="24" operator="between">
      <formula>$AY$28</formula>
      <formula>$AY$29</formula>
    </cfRule>
    <cfRule type="cellIs" dxfId="716" priority="25" operator="between">
      <formula>$AY$27</formula>
      <formula>$AY$28</formula>
    </cfRule>
  </conditionalFormatting>
  <conditionalFormatting sqref="BW34">
    <cfRule type="cellIs" dxfId="715" priority="18" operator="between">
      <formula>$AY$30</formula>
      <formula>1000</formula>
    </cfRule>
    <cfRule type="cellIs" dxfId="714" priority="19" operator="between">
      <formula>$AY$29</formula>
      <formula>$AY$30</formula>
    </cfRule>
    <cfRule type="cellIs" dxfId="713" priority="20" operator="between">
      <formula>$AY$28</formula>
      <formula>$AY$29</formula>
    </cfRule>
    <cfRule type="cellIs" dxfId="712" priority="21" operator="between">
      <formula>$AY$27</formula>
      <formula>$AY$28</formula>
    </cfRule>
  </conditionalFormatting>
  <conditionalFormatting sqref="CX34">
    <cfRule type="cellIs" dxfId="711" priority="14" operator="between">
      <formula>$AY$30</formula>
      <formula>1000</formula>
    </cfRule>
    <cfRule type="cellIs" dxfId="710" priority="15" operator="between">
      <formula>$AY$29</formula>
      <formula>$AY$30</formula>
    </cfRule>
    <cfRule type="cellIs" dxfId="709" priority="16" operator="between">
      <formula>$AY$28</formula>
      <formula>$AY$29</formula>
    </cfRule>
    <cfRule type="cellIs" dxfId="708" priority="17" operator="between">
      <formula>$AY$27</formula>
      <formula>$AY$28</formula>
    </cfRule>
  </conditionalFormatting>
  <conditionalFormatting sqref="EH34">
    <cfRule type="cellIs" dxfId="707" priority="10" operator="between">
      <formula>$AY$30</formula>
      <formula>1000</formula>
    </cfRule>
    <cfRule type="cellIs" dxfId="706" priority="11" operator="between">
      <formula>$AY$29</formula>
      <formula>$AY$30</formula>
    </cfRule>
    <cfRule type="cellIs" dxfId="705" priority="12" operator="between">
      <formula>$AY$28</formula>
      <formula>$AY$29</formula>
    </cfRule>
    <cfRule type="cellIs" dxfId="704" priority="13" operator="between">
      <formula>$AY$27</formula>
      <formula>$AY$28</formula>
    </cfRule>
  </conditionalFormatting>
  <conditionalFormatting sqref="FP34">
    <cfRule type="cellIs" dxfId="703" priority="6" operator="between">
      <formula>$AY$30</formula>
      <formula>1000</formula>
    </cfRule>
    <cfRule type="cellIs" dxfId="702" priority="7" operator="between">
      <formula>$AY$29</formula>
      <formula>$AY$30</formula>
    </cfRule>
    <cfRule type="cellIs" dxfId="701" priority="8" operator="between">
      <formula>$AY$28</formula>
      <formula>$AY$29</formula>
    </cfRule>
    <cfRule type="cellIs" dxfId="700" priority="9" operator="between">
      <formula>$AY$27</formula>
      <formula>$AY$28</formula>
    </cfRule>
  </conditionalFormatting>
  <conditionalFormatting sqref="IF34">
    <cfRule type="cellIs" dxfId="699" priority="2" operator="between">
      <formula>$AY$30</formula>
      <formula>1000</formula>
    </cfRule>
    <cfRule type="cellIs" dxfId="698" priority="3" operator="between">
      <formula>$AY$29</formula>
      <formula>$AY$30</formula>
    </cfRule>
    <cfRule type="cellIs" dxfId="697" priority="4" operator="between">
      <formula>$AY$28</formula>
      <formula>$AY$29</formula>
    </cfRule>
    <cfRule type="cellIs" dxfId="696" priority="5" operator="between">
      <formula>$AY$27</formula>
      <formula>$AY$28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AY$34</formula>
      <formula>1000</formula>
    </cfRule>
    <cfRule type="cellIs" dxfId="691" priority="81978" operator="between">
      <formula>AY$33</formula>
      <formula>AY$34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EK$34</formula>
      <formula>1000</formula>
    </cfRule>
    <cfRule type="cellIs" dxfId="689" priority="81990" operator="between">
      <formula>EK$33</formula>
      <formula>EK$34</formula>
    </cfRule>
  </conditionalFormatting>
  <conditionalFormatting sqref="AQ1:AQ1048576 AT1:AT1048576 AX1:AX1048576">
    <cfRule type="cellIs" dxfId="688" priority="82061" operator="between">
      <formula>$AY$34</formula>
      <formula>1000</formula>
    </cfRule>
    <cfRule type="cellIs" dxfId="687" priority="82062" operator="between">
      <formula>$AY$33</formula>
      <formula>$AY$34</formula>
    </cfRule>
    <cfRule type="cellIs" dxfId="686" priority="82063" operator="between">
      <formula>$AY$32</formula>
      <formula>$AY$33</formula>
    </cfRule>
    <cfRule type="cellIs" dxfId="685" priority="82064" operator="between">
      <formula>$AY$31</formula>
      <formula>$AY$32</formula>
    </cfRule>
  </conditionalFormatting>
  <conditionalFormatting sqref="BR1:BR1048576 BU1:BU1048576 BY1:BY1048576">
    <cfRule type="cellIs" dxfId="684" priority="82097" operator="between">
      <formula>$BZ$34</formula>
      <formula>1000</formula>
    </cfRule>
    <cfRule type="cellIs" dxfId="683" priority="82098" operator="between">
      <formula>$BZ$33</formula>
      <formula>$BZ$34</formula>
    </cfRule>
    <cfRule type="cellIs" dxfId="682" priority="82099" operator="between">
      <formula>$BZ$32</formula>
      <formula>$BZ$33</formula>
    </cfRule>
    <cfRule type="cellIs" dxfId="681" priority="82100" operator="between">
      <formula>$BZ$31</formula>
      <formula>$BZ$32</formula>
    </cfRule>
  </conditionalFormatting>
  <conditionalFormatting sqref="CS1:CS1048576 CV1:CV1048576 CZ1:CZ1048576">
    <cfRule type="cellIs" dxfId="680" priority="82133" operator="between">
      <formula>$DA$34</formula>
      <formula>1000</formula>
    </cfRule>
    <cfRule type="cellIs" dxfId="679" priority="82134" operator="between">
      <formula>$DA$33</formula>
      <formula>$DA$34</formula>
    </cfRule>
    <cfRule type="cellIs" dxfId="678" priority="82135" operator="between">
      <formula>$DA$32</formula>
      <formula>$DA$33</formula>
    </cfRule>
    <cfRule type="cellIs" dxfId="677" priority="82136" operator="between">
      <formula>$DA$31</formula>
      <formula>$DA$32</formula>
    </cfRule>
  </conditionalFormatting>
  <conditionalFormatting sqref="NB1:NB1048576 NE1:NE1048576 NI1:NI1048576 NL1:NL1048576">
    <cfRule type="cellIs" dxfId="676" priority="82169" operator="between">
      <formula>$NO$27</formula>
      <formula>$NO$28</formula>
    </cfRule>
  </conditionalFormatting>
  <conditionalFormatting sqref="DZ1:DZ1048576 EC1:EC1048576 EG1:EG1048576 EJ1:EJ1048576">
    <cfRule type="cellIs" dxfId="675" priority="82181" operator="between">
      <formula>$EK$34</formula>
      <formula>1000</formula>
    </cfRule>
    <cfRule type="cellIs" dxfId="674" priority="82182" operator="between">
      <formula>$EK$33</formula>
      <formula>$EK$34</formula>
    </cfRule>
    <cfRule type="cellIs" dxfId="673" priority="82183" operator="between">
      <formula>$EK$32</formula>
      <formula>$EK$33</formula>
    </cfRule>
    <cfRule type="cellIs" dxfId="672" priority="82184" operator="between">
      <formula>$EK$31</formula>
      <formula>$EK$32</formula>
    </cfRule>
  </conditionalFormatting>
  <conditionalFormatting sqref="FH1:FH1048576 FK1:FK1048576 FO1:FO1048576 FR1:FR1048576">
    <cfRule type="cellIs" dxfId="671" priority="82229" operator="between">
      <formula>$FS$34</formula>
      <formula>1000</formula>
    </cfRule>
    <cfRule type="cellIs" dxfId="670" priority="82230" operator="between">
      <formula>$FS$33</formula>
      <formula>$FS$34</formula>
    </cfRule>
    <cfRule type="cellIs" dxfId="669" priority="82231" operator="between">
      <formula>$FS$32</formula>
      <formula>$FS$33</formula>
    </cfRule>
    <cfRule type="cellIs" dxfId="668" priority="82232" operator="between">
      <formula>$FS$31</formula>
      <formula>$FS$32</formula>
    </cfRule>
  </conditionalFormatting>
  <conditionalFormatting sqref="GN1:GN1048576 GQ1:GQ1048576 GU1:GU1048576 GX1:GX1048576">
    <cfRule type="cellIs" dxfId="667" priority="82277" operator="between">
      <formula>$HA$30</formula>
      <formula>1000</formula>
    </cfRule>
    <cfRule type="cellIs" dxfId="666" priority="82278" operator="between">
      <formula>$HA$29</formula>
      <formula>$HA$30</formula>
    </cfRule>
    <cfRule type="cellIs" dxfId="665" priority="82279" operator="between">
      <formula>$HA$28</formula>
      <formula>$HA$29</formula>
    </cfRule>
    <cfRule type="cellIs" dxfId="664" priority="82280" operator="between">
      <formula>$HA$27</formula>
      <formula>$HA$28</formula>
    </cfRule>
  </conditionalFormatting>
  <conditionalFormatting sqref="GP1:GP1048576 GS1:GS1048576 GW1:GW1048576 GZ1:GZ1048576">
    <cfRule type="cellIs" dxfId="663" priority="82325" operator="between">
      <formula>$HA$34</formula>
      <formula>1000</formula>
    </cfRule>
    <cfRule type="cellIs" dxfId="662" priority="82326" operator="between">
      <formula>$HA$33</formula>
      <formula>$HA$34</formula>
    </cfRule>
    <cfRule type="cellIs" dxfId="661" priority="82327" operator="between">
      <formula>$HA$32</formula>
      <formula>$HA$33</formula>
    </cfRule>
    <cfRule type="cellIs" dxfId="660" priority="82328" operator="between">
      <formula>$HA$31</formula>
      <formula>$HA$32</formula>
    </cfRule>
  </conditionalFormatting>
  <conditionalFormatting sqref="HX1:HX1048576 IA1:IA1048576 IE1:IE1048576 IH1:IH1048576">
    <cfRule type="cellIs" dxfId="659" priority="82373" operator="between">
      <formula>$II$34</formula>
      <formula>1000</formula>
    </cfRule>
    <cfRule type="cellIs" dxfId="658" priority="82374" operator="between">
      <formula>$II$33</formula>
      <formula>$II$34</formula>
    </cfRule>
    <cfRule type="cellIs" dxfId="657" priority="82375" operator="between">
      <formula>$II$32</formula>
      <formula>$II$33</formula>
    </cfRule>
    <cfRule type="cellIs" dxfId="656" priority="82376" operator="between">
      <formula>$II$31</formula>
      <formula>$II$32</formula>
    </cfRule>
  </conditionalFormatting>
  <conditionalFormatting sqref="JD1:JD1048576 JG1:JG1048576 JK1:JK1048576 JN1:JN1048576">
    <cfRule type="cellIs" dxfId="655" priority="82421" operator="between">
      <formula>$JQ$30</formula>
      <formula>1000</formula>
    </cfRule>
    <cfRule type="cellIs" dxfId="654" priority="82422" operator="between">
      <formula>$JQ$29</formula>
      <formula>$JQ$30</formula>
    </cfRule>
    <cfRule type="cellIs" dxfId="653" priority="82423" operator="between">
      <formula>$JQ$28</formula>
      <formula>$JQ$29</formula>
    </cfRule>
    <cfRule type="cellIs" dxfId="652" priority="82424" operator="between">
      <formula>$JQ$27</formula>
      <formula>$JQ$28</formula>
    </cfRule>
  </conditionalFormatting>
  <conditionalFormatting sqref="JF1:JF1048576 JI1:JI1048576 JM1:JM1048576 JP1:JP1048576">
    <cfRule type="cellIs" dxfId="651" priority="82469" operator="between">
      <formula>$JQ$34</formula>
      <formula>1000</formula>
    </cfRule>
    <cfRule type="cellIs" dxfId="650" priority="82470" operator="between">
      <formula>$JQ$33</formula>
      <formula>$JQ$34</formula>
    </cfRule>
    <cfRule type="cellIs" dxfId="649" priority="82471" operator="between">
      <formula>$JQ$32</formula>
      <formula>$JQ$33</formula>
    </cfRule>
    <cfRule type="cellIs" dxfId="648" priority="82472" operator="between">
      <formula>$JQ$31</formula>
      <formula>$JQ$32</formula>
    </cfRule>
  </conditionalFormatting>
  <conditionalFormatting sqref="KL1:KL1048576 KO1:KO1048576 KS1:KS1048576 KV1:KV1048576">
    <cfRule type="cellIs" dxfId="647" priority="82517" operator="between">
      <formula>$KY$30</formula>
      <formula>1000</formula>
    </cfRule>
    <cfRule type="cellIs" dxfId="646" priority="82518" operator="between">
      <formula>$KY$29</formula>
      <formula>$KY$30</formula>
    </cfRule>
    <cfRule type="cellIs" dxfId="645" priority="82519" operator="between">
      <formula>$KY$28</formula>
      <formula>$KY$29</formula>
    </cfRule>
    <cfRule type="cellIs" dxfId="644" priority="82520" operator="between">
      <formula>$KY$27</formula>
      <formula>$KY$28</formula>
    </cfRule>
  </conditionalFormatting>
  <conditionalFormatting sqref="KN1:KN1048576 KQ1:KQ1048576 KU1:KU1048576 KX1:KX1048576">
    <cfRule type="cellIs" dxfId="643" priority="82565" operator="between">
      <formula>$KY$34</formula>
      <formula>1000</formula>
    </cfRule>
    <cfRule type="cellIs" dxfId="642" priority="82566" operator="between">
      <formula>$KY$33</formula>
      <formula>$KY$34</formula>
    </cfRule>
    <cfRule type="cellIs" dxfId="641" priority="82567" operator="between">
      <formula>$KY$32</formula>
      <formula>$KY$33</formula>
    </cfRule>
    <cfRule type="cellIs" dxfId="640" priority="82568" operator="between">
      <formula>$KY$31</formula>
      <formula>$KY$32</formula>
    </cfRule>
  </conditionalFormatting>
  <conditionalFormatting sqref="LT1:LT1048576 LW1:LW1048576 MA1:MA1048576 MD1:MD1048576">
    <cfRule type="cellIs" dxfId="639" priority="82613" operator="between">
      <formula>$MG$30</formula>
      <formula>1000</formula>
    </cfRule>
    <cfRule type="cellIs" dxfId="638" priority="82614" operator="between">
      <formula>$MG$29</formula>
      <formula>$MG$30</formula>
    </cfRule>
    <cfRule type="cellIs" dxfId="637" priority="82615" operator="between">
      <formula>$MG$28</formula>
      <formula>$MG$29</formula>
    </cfRule>
    <cfRule type="cellIs" dxfId="636" priority="82616" operator="between">
      <formula>$MG$27</formula>
      <formula>$MG$28</formula>
    </cfRule>
  </conditionalFormatting>
  <conditionalFormatting sqref="LV1:LV1048576 LY1:LY1048576 MC1:MC1048576 MF1:MF1048576">
    <cfRule type="cellIs" dxfId="635" priority="82661" operator="between">
      <formula>$MG$34</formula>
      <formula>1000</formula>
    </cfRule>
    <cfRule type="cellIs" dxfId="634" priority="82662" operator="between">
      <formula>$MG$33</formula>
      <formula>$MG$34</formula>
    </cfRule>
    <cfRule type="cellIs" dxfId="633" priority="82663" operator="between">
      <formula>$MG$32</formula>
      <formula>$MG$33</formula>
    </cfRule>
    <cfRule type="cellIs" dxfId="632" priority="82664" operator="between">
      <formula>$MG$31</formula>
      <formula>$MG$32</formula>
    </cfRule>
  </conditionalFormatting>
  <conditionalFormatting sqref="NB1:NB1048576 NE1:NE1048576 NI1:NI1048576">
    <cfRule type="cellIs" dxfId="631" priority="82709" operator="between">
      <formula>$NO$30</formula>
      <formula>1000</formula>
    </cfRule>
    <cfRule type="cellIs" dxfId="630" priority="82710" operator="between">
      <formula>$NO$29</formula>
      <formula>$NO$30</formula>
    </cfRule>
    <cfRule type="cellIs" dxfId="629" priority="82711" operator="between">
      <formula>$NO$28</formula>
      <formula>$NO$29</formula>
    </cfRule>
  </conditionalFormatting>
  <conditionalFormatting sqref="ND1:ND1048576 NG1:NG1048576 NK1:NK1048576 NN1:NN1048576">
    <cfRule type="cellIs" dxfId="628" priority="82736" operator="between">
      <formula>$NO$34</formula>
      <formula>1000</formula>
    </cfRule>
    <cfRule type="cellIs" dxfId="627" priority="82737" operator="between">
      <formula>$NO$33</formula>
      <formula>$NO$34</formula>
    </cfRule>
    <cfRule type="cellIs" dxfId="626" priority="82738" operator="between">
      <formula>$NO$32</formula>
      <formula>$NO$33</formula>
    </cfRule>
    <cfRule type="cellIs" dxfId="625" priority="82739" operator="between">
      <formula>$NO$31</formula>
      <formula>$NO$32</formula>
    </cfRule>
  </conditionalFormatting>
  <conditionalFormatting sqref="OJ1:OJ1048576 OM1:OM1048576 OQ1:OQ1048576 OT1:OT1048576">
    <cfRule type="cellIs" dxfId="624" priority="82784" operator="between">
      <formula>$OW$30</formula>
      <formula>1000</formula>
    </cfRule>
    <cfRule type="cellIs" dxfId="623" priority="82785" operator="between">
      <formula>$OW$29</formula>
      <formula>$OW$30</formula>
    </cfRule>
    <cfRule type="cellIs" dxfId="622" priority="82786" operator="between">
      <formula>$OW$28</formula>
      <formula>$OW$29</formula>
    </cfRule>
    <cfRule type="cellIs" dxfId="621" priority="82787" operator="between">
      <formula>$OW$27</formula>
      <formula>$OW$28</formula>
    </cfRule>
  </conditionalFormatting>
  <conditionalFormatting sqref="OL1:OL1048576 OO1:OO1048576 OS1:OS1048576 OV1:OV1048576">
    <cfRule type="cellIs" dxfId="620" priority="82832" operator="between">
      <formula>$OW$34</formula>
      <formula>1000</formula>
    </cfRule>
    <cfRule type="cellIs" dxfId="619" priority="82833" operator="between">
      <formula>$OW$33</formula>
      <formula>$OW$34</formula>
    </cfRule>
    <cfRule type="cellIs" dxfId="618" priority="82834" operator="between">
      <formula>$OW$32</formula>
      <formula>$OW$33</formula>
    </cfRule>
    <cfRule type="cellIs" dxfId="617" priority="82835" operator="between">
      <formula>$OW$31</formula>
      <formula>$OW$32</formula>
    </cfRule>
  </conditionalFormatting>
  <conditionalFormatting sqref="PR1:PR1048576 PU1:PU1048576 PY1:PY1048576 QB1:QB1048576">
    <cfRule type="cellIs" dxfId="616" priority="82880" operator="between">
      <formula>$QE$30</formula>
      <formula>1000</formula>
    </cfRule>
    <cfRule type="cellIs" dxfId="615" priority="82881" operator="between">
      <formula>$QE$29</formula>
      <formula>$QE$30</formula>
    </cfRule>
    <cfRule type="cellIs" dxfId="614" priority="82882" operator="between">
      <formula>$QE$28</formula>
      <formula>$QE$29</formula>
    </cfRule>
    <cfRule type="cellIs" dxfId="613" priority="82883" operator="between">
      <formula>$QE$27</formula>
      <formula>$QE$28</formula>
    </cfRule>
  </conditionalFormatting>
  <conditionalFormatting sqref="PT1:PT1048576 PW1:PW1048576 QA1:QA1048576 QD1:QD1048576">
    <cfRule type="cellIs" dxfId="612" priority="82928" operator="between">
      <formula>$QE$34</formula>
      <formula>1000</formula>
    </cfRule>
    <cfRule type="cellIs" dxfId="611" priority="82929" operator="between">
      <formula>$QE$33</formula>
      <formula>$QE$34</formula>
    </cfRule>
    <cfRule type="cellIs" dxfId="610" priority="82930" operator="between">
      <formula>$QE$32</formula>
      <formula>$QE$33</formula>
    </cfRule>
    <cfRule type="cellIs" dxfId="609" priority="82931" operator="between">
      <formula>$QE$31</formula>
      <formula>$QE$32</formula>
    </cfRule>
  </conditionalFormatting>
  <conditionalFormatting sqref="QZ1:QZ1048576 RC1:RC1048576 RG1:RG1048576 RJ1:RJ1048576">
    <cfRule type="cellIs" dxfId="608" priority="82976" operator="between">
      <formula>$RM$30</formula>
      <formula>1000</formula>
    </cfRule>
    <cfRule type="cellIs" dxfId="607" priority="82977" operator="between">
      <formula>$RM$29</formula>
      <formula>$RM$30</formula>
    </cfRule>
    <cfRule type="cellIs" dxfId="606" priority="82978" operator="between">
      <formula>$RM$28</formula>
      <formula>$RM$29</formula>
    </cfRule>
    <cfRule type="cellIs" dxfId="605" priority="82979" operator="between">
      <formula>$RM$27</formula>
      <formula>$RM$28</formula>
    </cfRule>
  </conditionalFormatting>
  <conditionalFormatting sqref="RB1:RB1048576 RE1:RE1048576 RI1:RI1048576 RL1:RL1048576">
    <cfRule type="cellIs" dxfId="604" priority="83024" operator="between">
      <formula>$RM$34</formula>
      <formula>1000</formula>
    </cfRule>
    <cfRule type="cellIs" dxfId="603" priority="83025" operator="between">
      <formula>$RM$33</formula>
      <formula>$RM$34</formula>
    </cfRule>
    <cfRule type="cellIs" dxfId="602" priority="83026" operator="between">
      <formula>$RM$32</formula>
      <formula>$RM$33</formula>
    </cfRule>
    <cfRule type="cellIs" dxfId="601" priority="83027" operator="between">
      <formula>$RM$31</formula>
      <formula>$RM$32</formula>
    </cfRule>
  </conditionalFormatting>
  <conditionalFormatting sqref="SH1:SH1048576 SK1:SK1048576 SO1:SO1048576 SR1:SR1048576">
    <cfRule type="cellIs" dxfId="600" priority="83072" operator="between">
      <formula>$SU$30</formula>
      <formula>1000</formula>
    </cfRule>
    <cfRule type="cellIs" dxfId="599" priority="83073" operator="between">
      <formula>$SU$29</formula>
      <formula>$SU$30</formula>
    </cfRule>
    <cfRule type="cellIs" dxfId="598" priority="83074" operator="between">
      <formula>$SU$28</formula>
      <formula>$SU$29</formula>
    </cfRule>
    <cfRule type="cellIs" dxfId="597" priority="83075" operator="between">
      <formula>$SU$27</formula>
      <formula>$SU$28</formula>
    </cfRule>
  </conditionalFormatting>
  <conditionalFormatting sqref="SJ1:SJ1048576 SM1:SM1048576 SQ1:SQ1048576 ST1:ST1048576">
    <cfRule type="cellIs" dxfId="596" priority="83120" operator="between">
      <formula>$SU$34</formula>
      <formula>1000</formula>
    </cfRule>
    <cfRule type="cellIs" dxfId="595" priority="83121" operator="between">
      <formula>$SU$33</formula>
      <formula>$SU$34</formula>
    </cfRule>
    <cfRule type="cellIs" dxfId="594" priority="83122" operator="between">
      <formula>$SU$32</formula>
      <formula>$SU$33</formula>
    </cfRule>
    <cfRule type="cellIs" dxfId="593" priority="83123" operator="between">
      <formula>$SU$31</formula>
      <formula>$SU$32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100</v>
      </c>
      <c r="K1" s="71" t="s">
        <v>33</v>
      </c>
      <c r="L1" s="73" t="s">
        <v>101</v>
      </c>
      <c r="M1" s="71" t="s">
        <v>33</v>
      </c>
      <c r="N1" s="73" t="s">
        <v>125</v>
      </c>
      <c r="O1" s="71" t="s">
        <v>33</v>
      </c>
      <c r="P1" s="71" t="s">
        <v>13</v>
      </c>
      <c r="Q1" s="71" t="s">
        <v>33</v>
      </c>
      <c r="R1" s="71" t="s">
        <v>102</v>
      </c>
      <c r="S1" s="71" t="s">
        <v>33</v>
      </c>
      <c r="T1" s="73" t="s">
        <v>103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174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210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257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203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209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222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233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234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238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241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242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256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258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104</v>
      </c>
      <c r="AP2" s="14" t="s">
        <v>105</v>
      </c>
      <c r="AQ2" s="14" t="s">
        <v>21</v>
      </c>
      <c r="AR2" s="14" t="s">
        <v>81</v>
      </c>
      <c r="AS2" s="14" t="s">
        <v>106</v>
      </c>
      <c r="AT2" s="14" t="s">
        <v>22</v>
      </c>
      <c r="AU2" s="14" t="s">
        <v>24</v>
      </c>
      <c r="AV2" s="14" t="s">
        <v>107</v>
      </c>
      <c r="AW2" s="14" t="s">
        <v>108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104</v>
      </c>
      <c r="BQ2" s="13" t="s">
        <v>105</v>
      </c>
      <c r="BR2" s="13" t="s">
        <v>21</v>
      </c>
      <c r="BS2" s="13" t="s">
        <v>81</v>
      </c>
      <c r="BT2" s="13" t="s">
        <v>106</v>
      </c>
      <c r="BU2" s="13" t="s">
        <v>22</v>
      </c>
      <c r="BV2" s="13" t="s">
        <v>24</v>
      </c>
      <c r="BW2" s="13" t="s">
        <v>107</v>
      </c>
      <c r="BX2" s="13" t="s">
        <v>108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104</v>
      </c>
      <c r="CR2" s="14" t="s">
        <v>105</v>
      </c>
      <c r="CS2" s="14" t="s">
        <v>21</v>
      </c>
      <c r="CT2" s="14" t="s">
        <v>81</v>
      </c>
      <c r="CU2" s="14" t="s">
        <v>106</v>
      </c>
      <c r="CV2" s="14" t="s">
        <v>22</v>
      </c>
      <c r="CW2" s="14" t="s">
        <v>24</v>
      </c>
      <c r="CX2" s="14" t="s">
        <v>107</v>
      </c>
      <c r="CY2" s="14" t="s">
        <v>108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109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104</v>
      </c>
      <c r="DY2" s="14" t="s">
        <v>105</v>
      </c>
      <c r="DZ2" s="14" t="s">
        <v>21</v>
      </c>
      <c r="EA2" s="14" t="s">
        <v>81</v>
      </c>
      <c r="EB2" s="14" t="s">
        <v>106</v>
      </c>
      <c r="EC2" s="14" t="s">
        <v>22</v>
      </c>
      <c r="ED2" s="14" t="s">
        <v>24</v>
      </c>
      <c r="EE2" s="14" t="s">
        <v>110</v>
      </c>
      <c r="EF2" s="14" t="s">
        <v>111</v>
      </c>
      <c r="EG2" s="14" t="s">
        <v>109</v>
      </c>
      <c r="EH2" s="14" t="s">
        <v>107</v>
      </c>
      <c r="EI2" s="14" t="s">
        <v>108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109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104</v>
      </c>
      <c r="FG2" s="13" t="s">
        <v>105</v>
      </c>
      <c r="FH2" s="13" t="s">
        <v>21</v>
      </c>
      <c r="FI2" s="13" t="s">
        <v>81</v>
      </c>
      <c r="FJ2" s="13" t="s">
        <v>106</v>
      </c>
      <c r="FK2" s="13" t="s">
        <v>22</v>
      </c>
      <c r="FL2" s="13" t="s">
        <v>24</v>
      </c>
      <c r="FM2" s="13" t="s">
        <v>110</v>
      </c>
      <c r="FN2" s="13" t="s">
        <v>111</v>
      </c>
      <c r="FO2" s="13" t="s">
        <v>109</v>
      </c>
      <c r="FP2" s="13" t="s">
        <v>107</v>
      </c>
      <c r="FQ2" s="13" t="s">
        <v>108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109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104</v>
      </c>
      <c r="GO2" s="14" t="s">
        <v>105</v>
      </c>
      <c r="GP2" s="14" t="s">
        <v>21</v>
      </c>
      <c r="GQ2" s="14" t="s">
        <v>81</v>
      </c>
      <c r="GR2" s="14" t="s">
        <v>106</v>
      </c>
      <c r="GS2" s="14" t="s">
        <v>22</v>
      </c>
      <c r="GT2" s="14" t="s">
        <v>24</v>
      </c>
      <c r="GU2" s="14" t="s">
        <v>110</v>
      </c>
      <c r="GV2" s="14" t="s">
        <v>111</v>
      </c>
      <c r="GW2" s="14" t="s">
        <v>109</v>
      </c>
      <c r="GX2" s="14" t="s">
        <v>107</v>
      </c>
      <c r="GY2" s="14" t="s">
        <v>108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109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104</v>
      </c>
      <c r="HW2" s="13" t="s">
        <v>105</v>
      </c>
      <c r="HX2" s="13" t="s">
        <v>21</v>
      </c>
      <c r="HY2" s="13" t="s">
        <v>81</v>
      </c>
      <c r="HZ2" s="13" t="s">
        <v>106</v>
      </c>
      <c r="IA2" s="13" t="s">
        <v>22</v>
      </c>
      <c r="IB2" s="13" t="s">
        <v>24</v>
      </c>
      <c r="IC2" s="13" t="s">
        <v>110</v>
      </c>
      <c r="ID2" s="13" t="s">
        <v>111</v>
      </c>
      <c r="IE2" s="13" t="s">
        <v>109</v>
      </c>
      <c r="IF2" s="13" t="s">
        <v>107</v>
      </c>
      <c r="IG2" s="13" t="s">
        <v>108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109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104</v>
      </c>
      <c r="JE2" s="14" t="s">
        <v>105</v>
      </c>
      <c r="JF2" s="14" t="s">
        <v>21</v>
      </c>
      <c r="JG2" s="14" t="s">
        <v>81</v>
      </c>
      <c r="JH2" s="14" t="s">
        <v>106</v>
      </c>
      <c r="JI2" s="14" t="s">
        <v>22</v>
      </c>
      <c r="JJ2" s="14" t="s">
        <v>24</v>
      </c>
      <c r="JK2" s="14" t="s">
        <v>110</v>
      </c>
      <c r="JL2" s="14" t="s">
        <v>111</v>
      </c>
      <c r="JM2" s="14" t="s">
        <v>109</v>
      </c>
      <c r="JN2" s="14" t="s">
        <v>107</v>
      </c>
      <c r="JO2" s="14" t="s">
        <v>108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109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104</v>
      </c>
      <c r="KM2" s="13" t="s">
        <v>105</v>
      </c>
      <c r="KN2" s="13" t="s">
        <v>21</v>
      </c>
      <c r="KO2" s="13" t="s">
        <v>81</v>
      </c>
      <c r="KP2" s="13" t="s">
        <v>106</v>
      </c>
      <c r="KQ2" s="13" t="s">
        <v>22</v>
      </c>
      <c r="KR2" s="13" t="s">
        <v>24</v>
      </c>
      <c r="KS2" s="13" t="s">
        <v>110</v>
      </c>
      <c r="KT2" s="13" t="s">
        <v>111</v>
      </c>
      <c r="KU2" s="13" t="s">
        <v>109</v>
      </c>
      <c r="KV2" s="13" t="s">
        <v>107</v>
      </c>
      <c r="KW2" s="13" t="s">
        <v>108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109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104</v>
      </c>
      <c r="LU2" s="14" t="s">
        <v>105</v>
      </c>
      <c r="LV2" s="14" t="s">
        <v>21</v>
      </c>
      <c r="LW2" s="14" t="s">
        <v>81</v>
      </c>
      <c r="LX2" s="14" t="s">
        <v>106</v>
      </c>
      <c r="LY2" s="14" t="s">
        <v>22</v>
      </c>
      <c r="LZ2" s="14" t="s">
        <v>24</v>
      </c>
      <c r="MA2" s="14" t="s">
        <v>110</v>
      </c>
      <c r="MB2" s="14" t="s">
        <v>111</v>
      </c>
      <c r="MC2" s="14" t="s">
        <v>109</v>
      </c>
      <c r="MD2" s="14" t="s">
        <v>107</v>
      </c>
      <c r="ME2" s="14" t="s">
        <v>108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109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104</v>
      </c>
      <c r="NC2" s="13" t="s">
        <v>105</v>
      </c>
      <c r="ND2" s="13" t="s">
        <v>21</v>
      </c>
      <c r="NE2" s="13" t="s">
        <v>81</v>
      </c>
      <c r="NF2" s="13" t="s">
        <v>106</v>
      </c>
      <c r="NG2" s="13" t="s">
        <v>22</v>
      </c>
      <c r="NH2" s="13" t="s">
        <v>24</v>
      </c>
      <c r="NI2" s="13" t="s">
        <v>110</v>
      </c>
      <c r="NJ2" s="13" t="s">
        <v>111</v>
      </c>
      <c r="NK2" s="13" t="s">
        <v>109</v>
      </c>
      <c r="NL2" s="13" t="s">
        <v>107</v>
      </c>
      <c r="NM2" s="13" t="s">
        <v>108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109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104</v>
      </c>
      <c r="OK2" s="14" t="s">
        <v>105</v>
      </c>
      <c r="OL2" s="14" t="s">
        <v>21</v>
      </c>
      <c r="OM2" s="14" t="s">
        <v>81</v>
      </c>
      <c r="ON2" s="14" t="s">
        <v>106</v>
      </c>
      <c r="OO2" s="14" t="s">
        <v>22</v>
      </c>
      <c r="OP2" s="14" t="s">
        <v>24</v>
      </c>
      <c r="OQ2" s="14" t="s">
        <v>110</v>
      </c>
      <c r="OR2" s="14" t="s">
        <v>111</v>
      </c>
      <c r="OS2" s="14" t="s">
        <v>109</v>
      </c>
      <c r="OT2" s="14" t="s">
        <v>107</v>
      </c>
      <c r="OU2" s="14" t="s">
        <v>108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109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104</v>
      </c>
      <c r="PS2" s="13" t="s">
        <v>105</v>
      </c>
      <c r="PT2" s="13" t="s">
        <v>21</v>
      </c>
      <c r="PU2" s="13" t="s">
        <v>81</v>
      </c>
      <c r="PV2" s="13" t="s">
        <v>106</v>
      </c>
      <c r="PW2" s="13" t="s">
        <v>22</v>
      </c>
      <c r="PX2" s="13" t="s">
        <v>24</v>
      </c>
      <c r="PY2" s="13" t="s">
        <v>110</v>
      </c>
      <c r="PZ2" s="13" t="s">
        <v>111</v>
      </c>
      <c r="QA2" s="13" t="s">
        <v>109</v>
      </c>
      <c r="QB2" s="13" t="s">
        <v>107</v>
      </c>
      <c r="QC2" s="13" t="s">
        <v>108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109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104</v>
      </c>
      <c r="RA2" s="14" t="s">
        <v>105</v>
      </c>
      <c r="RB2" s="14" t="s">
        <v>21</v>
      </c>
      <c r="RC2" s="14" t="s">
        <v>81</v>
      </c>
      <c r="RD2" s="14" t="s">
        <v>106</v>
      </c>
      <c r="RE2" s="14" t="s">
        <v>22</v>
      </c>
      <c r="RF2" s="14" t="s">
        <v>24</v>
      </c>
      <c r="RG2" s="14" t="s">
        <v>110</v>
      </c>
      <c r="RH2" s="14" t="s">
        <v>111</v>
      </c>
      <c r="RI2" s="14" t="s">
        <v>109</v>
      </c>
      <c r="RJ2" s="14" t="s">
        <v>107</v>
      </c>
      <c r="RK2" s="14" t="s">
        <v>108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109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104</v>
      </c>
      <c r="SI2" s="13" t="s">
        <v>105</v>
      </c>
      <c r="SJ2" s="13" t="s">
        <v>21</v>
      </c>
      <c r="SK2" s="13" t="s">
        <v>81</v>
      </c>
      <c r="SL2" s="13" t="s">
        <v>106</v>
      </c>
      <c r="SM2" s="13" t="s">
        <v>22</v>
      </c>
      <c r="SN2" s="13" t="s">
        <v>24</v>
      </c>
      <c r="SO2" s="13" t="s">
        <v>110</v>
      </c>
      <c r="SP2" s="13" t="s">
        <v>111</v>
      </c>
      <c r="SQ2" s="13" t="s">
        <v>109</v>
      </c>
      <c r="SR2" s="13" t="s">
        <v>107</v>
      </c>
      <c r="SS2" s="13" t="s">
        <v>108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104</v>
      </c>
      <c r="TM2" s="14" t="s">
        <v>105</v>
      </c>
      <c r="TN2" s="14" t="s">
        <v>21</v>
      </c>
      <c r="TO2" s="14" t="s">
        <v>81</v>
      </c>
      <c r="TP2" s="14" t="s">
        <v>106</v>
      </c>
      <c r="TQ2" s="14" t="s">
        <v>22</v>
      </c>
      <c r="TR2" s="14" t="s">
        <v>24</v>
      </c>
      <c r="TS2" s="14" t="s">
        <v>107</v>
      </c>
      <c r="TT2" s="14" t="s">
        <v>108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9.3000000000000007</v>
      </c>
      <c r="DF4" s="17">
        <v>13.6</v>
      </c>
      <c r="DG4" s="17">
        <v>14.84</v>
      </c>
      <c r="DH4" s="17">
        <v>0</v>
      </c>
      <c r="DI4" s="17">
        <v>15.6</v>
      </c>
      <c r="DJ4" s="17">
        <v>9.5</v>
      </c>
      <c r="DK4" s="17">
        <v>14</v>
      </c>
      <c r="DL4" s="17">
        <v>15.19</v>
      </c>
      <c r="DM4" s="17">
        <v>0</v>
      </c>
      <c r="DN4" s="17">
        <v>15.9</v>
      </c>
      <c r="DO4" s="17">
        <v>9.3000000000000007</v>
      </c>
      <c r="DP4" s="17">
        <v>14</v>
      </c>
      <c r="DQ4" s="17">
        <v>15.16</v>
      </c>
      <c r="DR4" s="17">
        <v>0</v>
      </c>
      <c r="DS4" s="17">
        <v>8.1999999999999993</v>
      </c>
      <c r="DT4" s="17">
        <v>4.8</v>
      </c>
      <c r="DU4" s="17">
        <v>7.6</v>
      </c>
      <c r="DV4" s="17">
        <v>8.14</v>
      </c>
      <c r="DW4" s="17">
        <v>0</v>
      </c>
      <c r="DX4" s="41">
        <f>IF(DF4&gt;0,DF4,"")</f>
        <v>13.6</v>
      </c>
      <c r="DY4" s="41">
        <f>IF(DG4&gt;0,DG4,"")</f>
        <v>14.84</v>
      </c>
      <c r="DZ4" s="41">
        <f>IF(SUM(DD4:DG4)-DH4&gt;0,SUM(DD4:DG4)-DH4,"")</f>
        <v>52.239999999999995</v>
      </c>
      <c r="EA4" s="41">
        <f>IF(DK4&gt;0,DK4,"")</f>
        <v>14</v>
      </c>
      <c r="EB4" s="41">
        <f>IF(DL4&gt;0,DL4,"")</f>
        <v>15.19</v>
      </c>
      <c r="EC4" s="41">
        <f>IF(SUM(DI4:DL4)-DM4&gt;0,SUM(DI4:DL4)-DM4,"")</f>
        <v>54.29</v>
      </c>
      <c r="ED4" s="41">
        <f>IF(MAX(DZ4,EC4)&gt;0,MAX(DZ4,EC4),"")</f>
        <v>54.29</v>
      </c>
      <c r="EE4" s="41">
        <f>IF(DP4&gt;0,DP4,"")</f>
        <v>14</v>
      </c>
      <c r="EF4" s="41">
        <f>IF(DQ4&gt;0,DQ4,"")</f>
        <v>15.16</v>
      </c>
      <c r="EG4" s="41">
        <f>IF(SUM(DN4:DQ4)-DR4&gt;0,SUM(DN4:DQ4)-DR4,"")</f>
        <v>54.36</v>
      </c>
      <c r="EH4" s="41">
        <f>IF(DU4&gt;0,DU4,"")</f>
        <v>7.6</v>
      </c>
      <c r="EI4" s="41">
        <f>IF(DV4&gt;0,DV4,"")</f>
        <v>8.14</v>
      </c>
      <c r="EJ4" s="41">
        <f>IF(SUM(DS4:DV4)-DW4&gt;0,SUM(DS4:DV4)-DW4,"")</f>
        <v>28.740000000000002</v>
      </c>
      <c r="EK4" s="41">
        <f>IF(SUM(ED4,EG4,EJ4)&gt;0,SUM(ED4,EG4,EJ4),"")</f>
        <v>137.39000000000001</v>
      </c>
      <c r="EL4" s="18">
        <v>14.2</v>
      </c>
      <c r="EM4" s="18">
        <v>9.1999999999999993</v>
      </c>
      <c r="EN4" s="18">
        <v>13.1</v>
      </c>
      <c r="EO4" s="18">
        <v>14.85</v>
      </c>
      <c r="EP4" s="18">
        <v>0</v>
      </c>
      <c r="EQ4" s="18">
        <v>14.9</v>
      </c>
      <c r="ER4" s="18">
        <v>9.1999999999999993</v>
      </c>
      <c r="ES4" s="18">
        <v>14</v>
      </c>
      <c r="ET4" s="18">
        <v>15.24</v>
      </c>
      <c r="EU4" s="18">
        <v>0</v>
      </c>
      <c r="EV4" s="18">
        <v>15.1</v>
      </c>
      <c r="EW4" s="18">
        <v>9.3000000000000007</v>
      </c>
      <c r="EX4" s="18">
        <v>14.4</v>
      </c>
      <c r="EY4" s="18">
        <v>15.31</v>
      </c>
      <c r="EZ4" s="18">
        <v>0</v>
      </c>
      <c r="FA4" s="18">
        <v>3.2</v>
      </c>
      <c r="FB4" s="18">
        <v>1.8</v>
      </c>
      <c r="FC4" s="18">
        <v>3.2</v>
      </c>
      <c r="FD4" s="18">
        <v>3.43</v>
      </c>
      <c r="FE4" s="18">
        <v>0</v>
      </c>
      <c r="FF4" s="11">
        <f>IF(EN4&gt;0,EN4,"")</f>
        <v>13.1</v>
      </c>
      <c r="FG4" s="11">
        <f>IF(EO4&gt;0,EO4,"")</f>
        <v>14.85</v>
      </c>
      <c r="FH4" s="11">
        <f>IF(SUM(EL4:EO4)-EP4&gt;0,SUM(EL4:EO4)-EP4,"")</f>
        <v>51.35</v>
      </c>
      <c r="FI4" s="11">
        <f>IF(ES4&gt;0,ES4,"")</f>
        <v>14</v>
      </c>
      <c r="FJ4" s="11">
        <f>IF(ET4&gt;0,ET4,"")</f>
        <v>15.24</v>
      </c>
      <c r="FK4" s="11">
        <f>IF(SUM(EQ4:ET4)-EU4&gt;0,SUM(EQ4:ET4)-EU4,"")</f>
        <v>53.34</v>
      </c>
      <c r="FL4" s="11">
        <f>IF(MAX(FH4,FK4)&gt;0,MAX(FH4,FK4),"")</f>
        <v>53.34</v>
      </c>
      <c r="FM4" s="11">
        <f>IF(EX4&gt;0,EX4,"")</f>
        <v>14.4</v>
      </c>
      <c r="FN4" s="11">
        <f>IF(EY4&gt;0,EY4,"")</f>
        <v>15.31</v>
      </c>
      <c r="FO4" s="11">
        <f>IF(SUM(EV4:EY4)-EZ4&gt;0,SUM(EV4:EY4)-EZ4,"")</f>
        <v>54.11</v>
      </c>
      <c r="FP4" s="11">
        <f>IF(FC4&gt;0,FC4,"")</f>
        <v>3.2</v>
      </c>
      <c r="FQ4" s="11">
        <f>IF(FD4&gt;0,FD4,"")</f>
        <v>3.43</v>
      </c>
      <c r="FR4" s="11">
        <f>IF(SUM(FA4:FD4)-FE4&gt;0,SUM(FA4:FD4)-FE4,"")</f>
        <v>11.629999999999999</v>
      </c>
      <c r="FS4" s="11">
        <f>IF(SUM(FL4,FO4,FR4)&gt;0,SUM(FL4,FO4,FR4),"")</f>
        <v>119.08</v>
      </c>
      <c r="FT4" s="17">
        <v>15.4</v>
      </c>
      <c r="FU4" s="17">
        <v>9.1999999999999993</v>
      </c>
      <c r="FV4" s="17">
        <v>14.4</v>
      </c>
      <c r="FW4" s="17">
        <v>15.32</v>
      </c>
      <c r="FX4" s="17">
        <v>0.2</v>
      </c>
      <c r="FY4" s="17">
        <v>3.2</v>
      </c>
      <c r="FZ4" s="17">
        <v>1.9</v>
      </c>
      <c r="GA4" s="17">
        <v>3.2</v>
      </c>
      <c r="GB4" s="17">
        <v>3.31</v>
      </c>
      <c r="GC4" s="17">
        <v>0</v>
      </c>
      <c r="GD4" s="17">
        <v>15.2</v>
      </c>
      <c r="GE4" s="17">
        <v>9.3000000000000007</v>
      </c>
      <c r="GF4" s="17">
        <v>14</v>
      </c>
      <c r="GG4" s="17">
        <v>15.3</v>
      </c>
      <c r="GH4" s="17">
        <v>0</v>
      </c>
      <c r="GI4" s="17"/>
      <c r="GJ4" s="17"/>
      <c r="GK4" s="17"/>
      <c r="GL4" s="17"/>
      <c r="GM4" s="17"/>
      <c r="GN4" s="41">
        <f>IF(FV4&gt;0,FV4,"")</f>
        <v>14.4</v>
      </c>
      <c r="GO4" s="41">
        <f>IF(FW4&gt;0,FW4,"")</f>
        <v>15.32</v>
      </c>
      <c r="GP4" s="41">
        <f>IF(SUM(FT4:FW4)-FX4&gt;0,SUM(FT4:FW4)-FX4,"")</f>
        <v>54.12</v>
      </c>
      <c r="GQ4" s="41">
        <f>IF(GA4&gt;0,GA4,"")</f>
        <v>3.2</v>
      </c>
      <c r="GR4" s="41">
        <f>IF(GB4&gt;0,GB4,"")</f>
        <v>3.31</v>
      </c>
      <c r="GS4" s="41">
        <f>IF(SUM(FY4:GB4)-GC4&gt;0,SUM(FY4:GB4)-GC4,"")</f>
        <v>11.610000000000001</v>
      </c>
      <c r="GT4" s="41">
        <f>IF(MAX(GP4,GS4)&gt;0,MAX(GP4,GS4),"")</f>
        <v>54.12</v>
      </c>
      <c r="GU4" s="41">
        <f>IF(GF4&gt;0,GF4,"")</f>
        <v>14</v>
      </c>
      <c r="GV4" s="41">
        <f>IF(GG4&gt;0,GG4,"")</f>
        <v>15.3</v>
      </c>
      <c r="GW4" s="41">
        <f>IF(SUM(GD4:GG4)-GH4&gt;0,SUM(GD4:GG4)-GH4,"")</f>
        <v>53.8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107.91999999999999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15.2</v>
      </c>
      <c r="IK4" s="17">
        <v>9.1</v>
      </c>
      <c r="IL4" s="17">
        <v>14</v>
      </c>
      <c r="IM4" s="17">
        <v>14.88</v>
      </c>
      <c r="IN4" s="17">
        <v>0</v>
      </c>
      <c r="IO4" s="17">
        <v>15.6</v>
      </c>
      <c r="IP4" s="17">
        <v>9.4</v>
      </c>
      <c r="IQ4" s="17">
        <v>12.3</v>
      </c>
      <c r="IR4" s="17">
        <v>14.97</v>
      </c>
      <c r="IS4" s="17">
        <v>0</v>
      </c>
      <c r="IT4" s="17">
        <v>15</v>
      </c>
      <c r="IU4" s="17">
        <v>9.5</v>
      </c>
      <c r="IV4" s="17">
        <v>14.2</v>
      </c>
      <c r="IW4" s="17">
        <v>14.94</v>
      </c>
      <c r="IX4" s="17">
        <v>0</v>
      </c>
      <c r="IY4" s="17"/>
      <c r="IZ4" s="17"/>
      <c r="JA4" s="17"/>
      <c r="JB4" s="17"/>
      <c r="JC4" s="17"/>
      <c r="JD4" s="41">
        <f>IF(IL4&gt;0,IL4,"")</f>
        <v>14</v>
      </c>
      <c r="JE4" s="41">
        <f>IF(IM4&gt;0,IM4,"")</f>
        <v>14.88</v>
      </c>
      <c r="JF4" s="41">
        <f>IF(SUM(IJ4:IM4)-IN4&gt;0,SUM(IJ4:IM4)-IN4,"")</f>
        <v>53.18</v>
      </c>
      <c r="JG4" s="41">
        <f>IF(IQ4&gt;0,IQ4,"")</f>
        <v>12.3</v>
      </c>
      <c r="JH4" s="41">
        <f>IF(IR4&gt;0,IR4,"")</f>
        <v>14.97</v>
      </c>
      <c r="JI4" s="41">
        <f>IF(SUM(IO4:IR4)-IS4&gt;0,SUM(IO4:IR4)-IS4,"")</f>
        <v>52.269999999999996</v>
      </c>
      <c r="JJ4" s="41">
        <f>IF(MAX(JF4,JI4)&gt;0,MAX(JF4,JI4),"")</f>
        <v>53.18</v>
      </c>
      <c r="JK4" s="41">
        <f>IF(IV4&gt;0,IV4,"")</f>
        <v>14.2</v>
      </c>
      <c r="JL4" s="41">
        <f>IF(IW4&gt;0,IW4,"")</f>
        <v>14.94</v>
      </c>
      <c r="JM4" s="41">
        <f>IF(SUM(IT4:IW4)-IX4&gt;0,SUM(IT4:IW4)-IX4,"")</f>
        <v>53.64</v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106.82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</v>
      </c>
      <c r="LA4" s="17">
        <v>9.3000000000000007</v>
      </c>
      <c r="LB4" s="17">
        <v>13.2</v>
      </c>
      <c r="LC4" s="17">
        <v>14.93</v>
      </c>
      <c r="LD4" s="17">
        <v>0</v>
      </c>
      <c r="LE4" s="17">
        <v>14.6</v>
      </c>
      <c r="LF4" s="17">
        <v>9.3000000000000007</v>
      </c>
      <c r="LG4" s="17">
        <v>13.6</v>
      </c>
      <c r="LH4" s="17">
        <v>14.81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>IF(LB4&gt;0,LB4,"")</f>
        <v>13.2</v>
      </c>
      <c r="LU4" s="41">
        <f>IF(LC4&gt;0,LC4,"")</f>
        <v>14.93</v>
      </c>
      <c r="LV4" s="41">
        <f>IF(SUM(KZ4:LC4)-LD4&gt;0,SUM(KZ4:LC4)-LD4,"")</f>
        <v>52.43</v>
      </c>
      <c r="LW4" s="41">
        <f>IF(LG4&gt;0,LG4,"")</f>
        <v>13.6</v>
      </c>
      <c r="LX4" s="41">
        <f>IF(LH4&gt;0,LH4,"")</f>
        <v>14.81</v>
      </c>
      <c r="LY4" s="41">
        <f>IF(SUM(LE4:LH4)-LI4&gt;0,SUM(LE4:LH4)-LI4,"")</f>
        <v>52.31</v>
      </c>
      <c r="LZ4" s="41">
        <f>IF(MAX(LV4,LY4)&gt;0,MAX(LV4,LY4),"")</f>
        <v>52.43</v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52.43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>
        <v>10.9</v>
      </c>
      <c r="MX4" s="18">
        <v>6</v>
      </c>
      <c r="MY4" s="18">
        <v>9.3000000000000007</v>
      </c>
      <c r="MZ4" s="18">
        <v>10.82</v>
      </c>
      <c r="NA4" s="18">
        <v>0</v>
      </c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>
        <f>IF(MY4&gt;0,MY4,"")</f>
        <v>9.3000000000000007</v>
      </c>
      <c r="NM4" s="11">
        <f>IF(MZ4&gt;0,MZ4,"")</f>
        <v>10.82</v>
      </c>
      <c r="NN4" s="11">
        <f>IF(SUM(MW4:MZ4)-NA4&gt;0,SUM(MW4:MZ4)-NA4,"")</f>
        <v>37.019999999999996</v>
      </c>
      <c r="NO4" s="11">
        <f>IF(SUM(NH4,NK4,NN4)&gt;0,SUM(NH4,NK4,NN4),"")</f>
        <v>37.019999999999996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>
        <v>15.2</v>
      </c>
      <c r="OY4" s="18">
        <v>9.5</v>
      </c>
      <c r="OZ4" s="18">
        <v>13</v>
      </c>
      <c r="PA4" s="18">
        <v>15.1</v>
      </c>
      <c r="PB4" s="18">
        <v>0</v>
      </c>
      <c r="PC4" s="18">
        <v>15.1</v>
      </c>
      <c r="PD4" s="18">
        <v>9.1</v>
      </c>
      <c r="PE4" s="18">
        <v>10.3</v>
      </c>
      <c r="PF4" s="18">
        <v>15.22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>IF(OZ4&gt;0,OZ4,"")</f>
        <v>13</v>
      </c>
      <c r="PS4" s="11">
        <f>IF(PA4&gt;0,PA4,"")</f>
        <v>15.1</v>
      </c>
      <c r="PT4" s="11">
        <f>IF(SUM(OX4:PA4)-PB4&gt;0,SUM(OX4:PA4)-PB4,"")</f>
        <v>52.800000000000004</v>
      </c>
      <c r="PU4" s="11">
        <f>IF(PE4&gt;0,PE4,"")</f>
        <v>10.3</v>
      </c>
      <c r="PV4" s="11">
        <f>IF(PF4&gt;0,PF4,"")</f>
        <v>15.22</v>
      </c>
      <c r="PW4" s="11">
        <f>IF(SUM(PC4:PF4)-PG4&gt;0,SUM(PC4:PF4)-PG4,"")</f>
        <v>49.72</v>
      </c>
      <c r="PX4" s="11">
        <f>IF(MAX(PT4,PW4)&gt;0,MAX(PT4,PW4),"")</f>
        <v>52.800000000000004</v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>
        <f>IF(SUM(PX4,QA4,QD4)&gt;0,SUM(PX4,QA4,QD4),"")</f>
        <v>52.800000000000004</v>
      </c>
      <c r="QF4" s="17">
        <v>15.1</v>
      </c>
      <c r="QG4" s="17">
        <v>9.5</v>
      </c>
      <c r="QH4" s="17">
        <v>13.8</v>
      </c>
      <c r="QI4" s="17">
        <v>15.16</v>
      </c>
      <c r="QJ4" s="17">
        <v>0</v>
      </c>
      <c r="QK4" s="17">
        <v>14.4</v>
      </c>
      <c r="QL4" s="17">
        <v>8.8000000000000007</v>
      </c>
      <c r="QM4" s="17">
        <v>11.9</v>
      </c>
      <c r="QN4" s="17">
        <v>15.04</v>
      </c>
      <c r="QO4" s="17">
        <v>0</v>
      </c>
      <c r="QP4" s="17">
        <v>14.8</v>
      </c>
      <c r="QQ4" s="17">
        <v>9</v>
      </c>
      <c r="QR4" s="17">
        <v>12.8</v>
      </c>
      <c r="QS4" s="17">
        <v>15.11</v>
      </c>
      <c r="QT4" s="17">
        <v>0</v>
      </c>
      <c r="QU4" s="17"/>
      <c r="QV4" s="17"/>
      <c r="QW4" s="17"/>
      <c r="QX4" s="17"/>
      <c r="QY4" s="17"/>
      <c r="QZ4" s="41">
        <f>IF(QH4&gt;0,QH4,"")</f>
        <v>13.8</v>
      </c>
      <c r="RA4" s="41">
        <f>IF(QI4&gt;0,QI4,"")</f>
        <v>15.16</v>
      </c>
      <c r="RB4" s="41">
        <f>IF(SUM(QF4:QI4)-QJ4&gt;0,SUM(QF4:QI4)-QJ4,"")</f>
        <v>53.56</v>
      </c>
      <c r="RC4" s="41">
        <f>IF(QM4&gt;0,QM4,"")</f>
        <v>11.9</v>
      </c>
      <c r="RD4" s="41">
        <f>IF(QN4&gt;0,QN4,"")</f>
        <v>15.04</v>
      </c>
      <c r="RE4" s="41">
        <f>IF(SUM(QK4:QN4)-QO4&gt;0,SUM(QK4:QN4)-QO4,"")</f>
        <v>50.14</v>
      </c>
      <c r="RF4" s="41">
        <f>IF(MAX(RB4,RE4)&gt;0,MAX(RB4,RE4),"")</f>
        <v>53.56</v>
      </c>
      <c r="RG4" s="41">
        <f>IF(QR4&gt;0,QR4,"")</f>
        <v>12.8</v>
      </c>
      <c r="RH4" s="41">
        <f>IF(QS4&gt;0,QS4,"")</f>
        <v>15.11</v>
      </c>
      <c r="RI4" s="41">
        <f>IF(SUM(QP4:QS4)-QT4&gt;0,SUM(QP4:QS4)-QT4,"")</f>
        <v>51.71</v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105.27000000000001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251.62002514800554</v>
      </c>
      <c r="F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G5" s="3" t="str">
        <f>IF(OR(AND(AQ5&gt;=AY$25,AQ5&lt;&gt;"",AN5=""),AND(AT5&gt;=AY$25,AT5&lt;&gt;"",AN5=""),AND(AX5&gt;=AY$25,AX5&lt;&gt;"",AN5=""),AND(BR5&gt;=BZ$25,BR5&lt;&gt;"",BO5=""),AND(BU5&gt;=BZ$25,BU5&lt;&gt;"",BO5=""),AND(BY5&gt;=BZ$25,BY5&lt;&gt;"",BO5=""),AND(CS5&gt;=DA$25,CS5&lt;&gt;"",CP5=""),AND(CV5&gt;=DA$25,CV5&lt;&gt;"",CP5=""),AND(CZ5&gt;=DA$25,CZ5&lt;&gt;"",CP5=""),AND(DZ5&gt;=EK$25,DZ5&lt;&gt;""),AND(EC5&gt;=EK$25,EC5&lt;&gt;""),AND(EG5&gt;=EK$25,EG5&lt;&gt;""),AND(EJ5&gt;=EK$25,EJ5&lt;&gt;""),AND(FH5&gt;=FS$25,FH5&lt;&gt;""),AND(FK5&gt;=FS$25,FK5&lt;&gt;""),AND(FO5&gt;=FS$25,FO5&lt;&gt;""),AND(FR5&gt;=FS$25,FR5&lt;&gt;""),AND(GP5&gt;=HA$25,GP5&lt;&gt;""),AND(GS5&gt;=HA$25,GS5&lt;&gt;""),AND(GW5&gt;=HA$25,GW5&lt;&gt;""),AND(GZ5&gt;=HA$25,GZ5&lt;&gt;""),AND(HX5&gt;=II$25,HX5&lt;&gt;""),AND(IA5&gt;=II$25,IA5&lt;&gt;""),AND(IE5&gt;=II$25,IE5&lt;&gt;""),AND(IH5&gt;=II$25,IH5&lt;&gt;""),AND(JF5&gt;=JQ$25,JF5&lt;&gt;""),AND(JI5&gt;=JQ$25,JI5&lt;&gt;""),AND(JM5&gt;=JQ$25,JM5&lt;&gt;""),AND(JP5&gt;=JQ$25,JP5&lt;&gt;""),AND(KN5&gt;=KY$25,KN5&lt;&gt;""),AND(KQ5&gt;=KY$25,KQ5&lt;&gt;""),AND(KU5&gt;=KY$25,KU5&lt;&gt;""),AND(KX5&gt;=KY$25,KX5&lt;&gt;""),AND(LV5&gt;=MG$25,LV5&lt;&gt;""),AND(LY5&gt;=MG$25,LY5&lt;&gt;""),AND(MC5&gt;=MG$25,MC5&lt;&gt;""),AND(MF5&gt;=MG$25,MF5&lt;&gt;""),AND(ND5&gt;=NO$25,ND5&lt;&gt;""),AND(NG5&gt;=NO$25,NG5&lt;&gt;""),AND(NK5&gt;=NO$25,NK5&lt;&gt;""),AND(NN5&gt;=NO$25,NN5&lt;&gt;""),AND(OL5&gt;=OW$25,OL5&lt;&gt;""),AND(OO5&gt;=OW$25,OO5&lt;&gt;""),AND(OS5&gt;=OW$25,OS5&lt;&gt;""),AND(OV5&gt;=OW$25,OV5&lt;&gt;""),AND(PT5&gt;=QE$25,PT5&lt;&gt;""),AND(PW5&gt;=QE$25,PW5&lt;&gt;""),AND(QA5&gt;=QE$25,QA5&lt;&gt;""),AND(QD5&gt;=QE$25,QD5&lt;&gt;""),AND(RB5&gt;=RM$25,RB5&lt;&gt;""),AND(RE5&gt;=RM$25,RE5&lt;&gt;""),AND(RI5&gt;=RM$25,RI5&lt;&gt;""),AND(RL5&gt;=RM$25,RL5&lt;&gt;""),AND(SJ5&gt;=SU$25,SJ5&lt;&gt;""),AND(SM5&gt;=SU$25,SM5&lt;&gt;""),AND(SQ5&gt;=SU$25,SQ5&lt;&gt;""),AND(ST5&gt;=SU$25,ST5&lt;&gt;"")),"P","")</f>
        <v>P</v>
      </c>
      <c r="H5" s="37" t="str">
        <f>IF(AND(G5="P",F5=""),"No DD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Merit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Excellence",IF(I5="P","Worlds Team",IF(F5="P","National Team","")))))</f>
        <v>Merit</v>
      </c>
      <c r="I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World Cup AZE (Feb 25)</v>
      </c>
      <c r="T5" s="8">
        <f>IF(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&gt;0,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0.13999999999999346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0.13999999999999346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16.2</v>
      </c>
      <c r="DE5" s="17">
        <v>9.5</v>
      </c>
      <c r="DF5" s="17">
        <v>14</v>
      </c>
      <c r="DG5" s="17">
        <v>14.83</v>
      </c>
      <c r="DH5" s="17">
        <v>0.4</v>
      </c>
      <c r="DI5" s="17">
        <v>15.9</v>
      </c>
      <c r="DJ5" s="17">
        <v>9.4</v>
      </c>
      <c r="DK5" s="17">
        <v>14.4</v>
      </c>
      <c r="DL5" s="17">
        <v>15.01</v>
      </c>
      <c r="DM5" s="17">
        <v>0</v>
      </c>
      <c r="DN5" s="17">
        <v>16.600000000000001</v>
      </c>
      <c r="DO5" s="17">
        <v>9.6999999999999993</v>
      </c>
      <c r="DP5" s="17">
        <v>14</v>
      </c>
      <c r="DQ5" s="17">
        <v>15.05</v>
      </c>
      <c r="DR5" s="17">
        <v>0</v>
      </c>
      <c r="DS5" s="17">
        <v>16.600000000000001</v>
      </c>
      <c r="DT5" s="17">
        <v>9.6999999999999993</v>
      </c>
      <c r="DU5" s="17">
        <v>13.2</v>
      </c>
      <c r="DV5" s="17">
        <v>14.8</v>
      </c>
      <c r="DW5" s="17">
        <v>0</v>
      </c>
      <c r="DX5" s="41">
        <f>IF(DF5&gt;0,DF5,"")</f>
        <v>14</v>
      </c>
      <c r="DY5" s="41">
        <f>IF(DG5&gt;0,DG5,"")</f>
        <v>14.83</v>
      </c>
      <c r="DZ5" s="41">
        <f>IF(SUM(DD5:DG5)-DH5&gt;0,SUM(DD5:DG5)-DH5,"")</f>
        <v>54.13</v>
      </c>
      <c r="EA5" s="41">
        <f>IF(DK5&gt;0,DK5,"")</f>
        <v>14.4</v>
      </c>
      <c r="EB5" s="41">
        <f>IF(DL5&gt;0,DL5,"")</f>
        <v>15.01</v>
      </c>
      <c r="EC5" s="41">
        <f>IF(SUM(DI5:DL5)-DM5&gt;0,SUM(DI5:DL5)-DM5,"")</f>
        <v>54.71</v>
      </c>
      <c r="ED5" s="41">
        <f>IF(MAX(DZ5,EC5)&gt;0,MAX(DZ5,EC5),"")</f>
        <v>54.71</v>
      </c>
      <c r="EE5" s="41">
        <f>IF(DP5&gt;0,DP5,"")</f>
        <v>14</v>
      </c>
      <c r="EF5" s="41">
        <f>IF(DQ5&gt;0,DQ5,"")</f>
        <v>15.05</v>
      </c>
      <c r="EG5" s="41">
        <f>IF(SUM(DN5:DQ5)-DR5&gt;0,SUM(DN5:DQ5)-DR5,"")</f>
        <v>55.349999999999994</v>
      </c>
      <c r="EH5" s="41">
        <f>IF(DU5&gt;0,DU5,"")</f>
        <v>13.2</v>
      </c>
      <c r="EI5" s="41">
        <f>IF(DV5&gt;0,DV5,"")</f>
        <v>14.8</v>
      </c>
      <c r="EJ5" s="41">
        <f>IF(SUM(DS5:DV5)-DW5&gt;0,SUM(DS5:DV5)-DW5,"")</f>
        <v>54.3</v>
      </c>
      <c r="EK5" s="41">
        <f>IF(SUM(ED5,EG5,EJ5)&gt;0,SUM(ED5,EG5,EJ5),"")</f>
        <v>164.36</v>
      </c>
      <c r="EL5" s="18">
        <v>14.8</v>
      </c>
      <c r="EM5" s="18">
        <v>9.6999999999999993</v>
      </c>
      <c r="EN5" s="18">
        <v>14.4</v>
      </c>
      <c r="EO5" s="18">
        <v>14.76</v>
      </c>
      <c r="EP5" s="18">
        <v>0</v>
      </c>
      <c r="EQ5" s="18">
        <v>15.6</v>
      </c>
      <c r="ER5" s="18">
        <v>9.4</v>
      </c>
      <c r="ES5" s="18">
        <v>14.4</v>
      </c>
      <c r="ET5" s="18">
        <v>15.13</v>
      </c>
      <c r="EU5" s="18">
        <v>0</v>
      </c>
      <c r="EV5" s="18">
        <v>15.4</v>
      </c>
      <c r="EW5" s="18">
        <v>9.4</v>
      </c>
      <c r="EX5" s="18">
        <v>14.4</v>
      </c>
      <c r="EY5" s="18">
        <v>14.91</v>
      </c>
      <c r="EZ5" s="18">
        <v>0</v>
      </c>
      <c r="FA5" s="18">
        <v>1.6</v>
      </c>
      <c r="FB5" s="18">
        <v>1</v>
      </c>
      <c r="FC5" s="18">
        <v>2</v>
      </c>
      <c r="FD5" s="18">
        <v>1.68</v>
      </c>
      <c r="FE5" s="18">
        <v>0</v>
      </c>
      <c r="FF5" s="11">
        <f>IF(EN5&gt;0,EN5,"")</f>
        <v>14.4</v>
      </c>
      <c r="FG5" s="11">
        <f>IF(EO5&gt;0,EO5,"")</f>
        <v>14.76</v>
      </c>
      <c r="FH5" s="11">
        <f>IF(SUM(EL5:EO5)-EP5&gt;0,SUM(EL5:EO5)-EP5,"")</f>
        <v>53.66</v>
      </c>
      <c r="FI5" s="11">
        <f>IF(ES5&gt;0,ES5,"")</f>
        <v>14.4</v>
      </c>
      <c r="FJ5" s="11">
        <f>IF(ET5&gt;0,ET5,"")</f>
        <v>15.13</v>
      </c>
      <c r="FK5" s="11">
        <f>IF(SUM(EQ5:ET5)-EU5&gt;0,SUM(EQ5:ET5)-EU5,"")</f>
        <v>54.53</v>
      </c>
      <c r="FL5" s="11">
        <f>IF(MAX(FH5,FK5)&gt;0,MAX(FH5,FK5),"")</f>
        <v>54.53</v>
      </c>
      <c r="FM5" s="11">
        <f>IF(EX5&gt;0,EX5,"")</f>
        <v>14.4</v>
      </c>
      <c r="FN5" s="11">
        <f>IF(EY5&gt;0,EY5,"")</f>
        <v>14.91</v>
      </c>
      <c r="FO5" s="11">
        <f>IF(SUM(EV5:EY5)-EZ5&gt;0,SUM(EV5:EY5)-EZ5,"")</f>
        <v>54.11</v>
      </c>
      <c r="FP5" s="11">
        <f>IF(FC5&gt;0,FC5,"")</f>
        <v>2</v>
      </c>
      <c r="FQ5" s="11">
        <f>IF(FD5&gt;0,FD5,"")</f>
        <v>1.68</v>
      </c>
      <c r="FR5" s="11">
        <f>IF(SUM(FA5:FD5)-FE5&gt;0,SUM(FA5:FD5)-FE5,"")</f>
        <v>6.2799999999999994</v>
      </c>
      <c r="FS5" s="11">
        <f>IF(SUM(FL5,FO5,FR5)&gt;0,SUM(FL5,FO5,FR5),"")</f>
        <v>114.92</v>
      </c>
      <c r="FT5" s="17">
        <v>14.4</v>
      </c>
      <c r="FU5" s="17">
        <v>8.5</v>
      </c>
      <c r="FV5" s="17">
        <v>12.4</v>
      </c>
      <c r="FW5" s="17">
        <v>13.58</v>
      </c>
      <c r="FX5" s="17">
        <v>0</v>
      </c>
      <c r="FY5" s="17">
        <v>15.7</v>
      </c>
      <c r="FZ5" s="17">
        <v>9.6</v>
      </c>
      <c r="GA5" s="17">
        <v>14.4</v>
      </c>
      <c r="GB5" s="17">
        <v>14.84</v>
      </c>
      <c r="GC5" s="17">
        <v>0</v>
      </c>
      <c r="GD5" s="17">
        <v>16.3</v>
      </c>
      <c r="GE5" s="17">
        <v>9.4</v>
      </c>
      <c r="GF5" s="17">
        <v>14</v>
      </c>
      <c r="GG5" s="17">
        <v>14.87</v>
      </c>
      <c r="GH5" s="17">
        <v>0</v>
      </c>
      <c r="GI5" s="17">
        <v>9.6</v>
      </c>
      <c r="GJ5" s="17">
        <v>5.7</v>
      </c>
      <c r="GK5" s="17">
        <v>9.1999999999999993</v>
      </c>
      <c r="GL5" s="17">
        <v>9.2200000000000006</v>
      </c>
      <c r="GM5" s="17">
        <v>0.2</v>
      </c>
      <c r="GN5" s="41">
        <f>IF(FV5&gt;0,FV5,"")</f>
        <v>12.4</v>
      </c>
      <c r="GO5" s="41">
        <f>IF(FW5&gt;0,FW5,"")</f>
        <v>13.58</v>
      </c>
      <c r="GP5" s="41">
        <f>IF(SUM(FT5:FW5)-FX5&gt;0,SUM(FT5:FW5)-FX5,"")</f>
        <v>48.879999999999995</v>
      </c>
      <c r="GQ5" s="41">
        <f>IF(GA5&gt;0,GA5,"")</f>
        <v>14.4</v>
      </c>
      <c r="GR5" s="41">
        <f>IF(GB5&gt;0,GB5,"")</f>
        <v>14.84</v>
      </c>
      <c r="GS5" s="41">
        <f>IF(SUM(FY5:GB5)-GC5&gt;0,SUM(FY5:GB5)-GC5,"")</f>
        <v>54.539999999999992</v>
      </c>
      <c r="GT5" s="41">
        <f>IF(MAX(GP5,GS5)&gt;0,MAX(GP5,GS5),"")</f>
        <v>54.539999999999992</v>
      </c>
      <c r="GU5" s="41">
        <f>IF(GF5&gt;0,GF5,"")</f>
        <v>14</v>
      </c>
      <c r="GV5" s="41">
        <f>IF(GG5&gt;0,GG5,"")</f>
        <v>14.87</v>
      </c>
      <c r="GW5" s="41">
        <f>IF(SUM(GD5:GG5)-GH5&gt;0,SUM(GD5:GG5)-GH5,"")</f>
        <v>54.57</v>
      </c>
      <c r="GX5" s="41">
        <f>IF(GK5&gt;0,GK5,"")</f>
        <v>9.1999999999999993</v>
      </c>
      <c r="GY5" s="41">
        <f>IF(GL5&gt;0,GL5,"")</f>
        <v>9.2200000000000006</v>
      </c>
      <c r="GZ5" s="41">
        <f>IF(SUM(GI5:GL5)-GM5&gt;0,SUM(GI5:GL5)-GM5,"")</f>
        <v>33.519999999999996</v>
      </c>
      <c r="HA5" s="41">
        <f>IF(SUM(GT5,GW5,GZ5)&gt;0,SUM(GT5,GW5,GZ5),"")</f>
        <v>142.63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16.3</v>
      </c>
      <c r="IK5" s="17">
        <v>9.5</v>
      </c>
      <c r="IL5" s="17">
        <v>14.4</v>
      </c>
      <c r="IM5" s="17">
        <v>14.93</v>
      </c>
      <c r="IN5" s="17">
        <v>0</v>
      </c>
      <c r="IO5" s="17">
        <v>15.6</v>
      </c>
      <c r="IP5" s="17">
        <v>9.6</v>
      </c>
      <c r="IQ5" s="17">
        <v>15</v>
      </c>
      <c r="IR5" s="17">
        <v>14.92</v>
      </c>
      <c r="IS5" s="17">
        <v>0</v>
      </c>
      <c r="IT5" s="17">
        <v>15.7</v>
      </c>
      <c r="IU5" s="17">
        <v>9.6999999999999993</v>
      </c>
      <c r="IV5" s="17">
        <v>14.4</v>
      </c>
      <c r="IW5" s="17">
        <v>15.07</v>
      </c>
      <c r="IX5" s="17">
        <v>0</v>
      </c>
      <c r="IY5" s="17">
        <v>15.6</v>
      </c>
      <c r="IZ5" s="17">
        <v>9.4</v>
      </c>
      <c r="JA5" s="17">
        <v>14.4</v>
      </c>
      <c r="JB5" s="17">
        <v>15.27</v>
      </c>
      <c r="JC5" s="17">
        <v>0</v>
      </c>
      <c r="JD5" s="41">
        <f>IF(IL5&gt;0,IL5,"")</f>
        <v>14.4</v>
      </c>
      <c r="JE5" s="41">
        <f>IF(IM5&gt;0,IM5,"")</f>
        <v>14.93</v>
      </c>
      <c r="JF5" s="41">
        <f>IF(SUM(IJ5:IM5)-IN5&gt;0,SUM(IJ5:IM5)-IN5,"")</f>
        <v>55.13</v>
      </c>
      <c r="JG5" s="41">
        <f>IF(IQ5&gt;0,IQ5,"")</f>
        <v>15</v>
      </c>
      <c r="JH5" s="41">
        <f>IF(IR5&gt;0,IR5,"")</f>
        <v>14.92</v>
      </c>
      <c r="JI5" s="41">
        <f>IF(SUM(IO5:IR5)-IS5&gt;0,SUM(IO5:IR5)-IS5,"")</f>
        <v>55.120000000000005</v>
      </c>
      <c r="JJ5" s="41">
        <f>IF(MAX(JF5,JI5)&gt;0,MAX(JF5,JI5),"")</f>
        <v>55.13</v>
      </c>
      <c r="JK5" s="41">
        <f>IF(IV5&gt;0,IV5,"")</f>
        <v>14.4</v>
      </c>
      <c r="JL5" s="41">
        <f>IF(IW5&gt;0,IW5,"")</f>
        <v>15.07</v>
      </c>
      <c r="JM5" s="41">
        <f>IF(SUM(IT5:IW5)-IX5&gt;0,SUM(IT5:IW5)-IX5,"")</f>
        <v>54.87</v>
      </c>
      <c r="JN5" s="41">
        <f>IF(JA5&gt;0,JA5,"")</f>
        <v>14.4</v>
      </c>
      <c r="JO5" s="41">
        <f>IF(JB5&gt;0,JB5,"")</f>
        <v>15.27</v>
      </c>
      <c r="JP5" s="41">
        <f>IF(SUM(IY5:JB5)-JC5&gt;0,SUM(IY5:JB5)-JC5,"")</f>
        <v>54.67</v>
      </c>
      <c r="JQ5" s="41">
        <f>IF(SUM(JJ5,JM5,JP5)&gt;0,SUM(JJ5,JM5,JP5),"")</f>
        <v>164.67000000000002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14.7</v>
      </c>
      <c r="LA5" s="17">
        <v>9.1</v>
      </c>
      <c r="LB5" s="17">
        <v>14.4</v>
      </c>
      <c r="LC5" s="17">
        <v>14.78</v>
      </c>
      <c r="LD5" s="17">
        <v>0</v>
      </c>
      <c r="LE5" s="17">
        <v>16.2</v>
      </c>
      <c r="LF5" s="17">
        <v>9.6</v>
      </c>
      <c r="LG5" s="17">
        <v>14.4</v>
      </c>
      <c r="LH5" s="17">
        <v>15.24</v>
      </c>
      <c r="LI5" s="17">
        <v>0.2</v>
      </c>
      <c r="LJ5" s="17">
        <v>15.8</v>
      </c>
      <c r="LK5" s="17">
        <v>9.8000000000000007</v>
      </c>
      <c r="LL5" s="17">
        <v>14.4</v>
      </c>
      <c r="LM5" s="17">
        <v>14.98</v>
      </c>
      <c r="LN5" s="17">
        <v>0</v>
      </c>
      <c r="LO5" s="17">
        <v>16.100000000000001</v>
      </c>
      <c r="LP5" s="17">
        <v>9.4</v>
      </c>
      <c r="LQ5" s="17">
        <v>14.4</v>
      </c>
      <c r="LR5" s="17">
        <v>15.22</v>
      </c>
      <c r="LS5" s="17">
        <v>0</v>
      </c>
      <c r="LT5" s="41">
        <f>IF(LB5&gt;0,LB5,"")</f>
        <v>14.4</v>
      </c>
      <c r="LU5" s="41">
        <f>IF(LC5&gt;0,LC5,"")</f>
        <v>14.78</v>
      </c>
      <c r="LV5" s="41">
        <f>IF(SUM(KZ5:LC5)-LD5&gt;0,SUM(KZ5:LC5)-LD5,"")</f>
        <v>52.98</v>
      </c>
      <c r="LW5" s="41">
        <f>IF(LG5&gt;0,LG5,"")</f>
        <v>14.4</v>
      </c>
      <c r="LX5" s="41">
        <f>IF(LH5&gt;0,LH5,"")</f>
        <v>15.24</v>
      </c>
      <c r="LY5" s="41">
        <f>IF(SUM(LE5:LH5)-LI5&gt;0,SUM(LE5:LH5)-LI5,"")</f>
        <v>55.239999999999995</v>
      </c>
      <c r="LZ5" s="41">
        <f>IF(MAX(LV5,LY5)&gt;0,MAX(LV5,LY5),"")</f>
        <v>55.239999999999995</v>
      </c>
      <c r="MA5" s="41">
        <f>IF(LL5&gt;0,LL5,"")</f>
        <v>14.4</v>
      </c>
      <c r="MB5" s="41">
        <f>IF(LM5&gt;0,LM5,"")</f>
        <v>14.98</v>
      </c>
      <c r="MC5" s="41">
        <f>IF(SUM(LJ5:LM5)-LN5&gt;0,SUM(LJ5:LM5)-LN5,"")</f>
        <v>54.980000000000004</v>
      </c>
      <c r="MD5" s="41">
        <f>IF(LQ5&gt;0,LQ5,"")</f>
        <v>14.4</v>
      </c>
      <c r="ME5" s="41">
        <f>IF(LR5&gt;0,LR5,"")</f>
        <v>15.22</v>
      </c>
      <c r="MF5" s="41">
        <f>IF(SUM(LO5:LR5)-LS5&gt;0,SUM(LO5:LR5)-LS5,"")</f>
        <v>55.12</v>
      </c>
      <c r="MG5" s="41">
        <f>IF(SUM(LZ5,MC5,MF5)&gt;0,SUM(LZ5,MC5,MF5),"")</f>
        <v>165.34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>
        <v>15.3</v>
      </c>
      <c r="MS5" s="18">
        <v>9.4</v>
      </c>
      <c r="MT5" s="18">
        <v>14.4</v>
      </c>
      <c r="MU5" s="18">
        <v>14.84</v>
      </c>
      <c r="MV5" s="18">
        <v>0</v>
      </c>
      <c r="MW5" s="18">
        <v>16</v>
      </c>
      <c r="MX5" s="18">
        <v>9.6</v>
      </c>
      <c r="MY5" s="18">
        <v>14.4</v>
      </c>
      <c r="MZ5" s="18">
        <v>15.11</v>
      </c>
      <c r="NA5" s="18">
        <v>0</v>
      </c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>
        <f>IF(MT5&gt;0,MT5,"")</f>
        <v>14.4</v>
      </c>
      <c r="NJ5" s="11">
        <f>IF(MU5&gt;0,MU5,"")</f>
        <v>14.84</v>
      </c>
      <c r="NK5" s="11">
        <f>IF(SUM(MR5:MU5)-MV5&gt;0,SUM(MR5:MU5)-MV5,"")</f>
        <v>53.94</v>
      </c>
      <c r="NL5" s="11">
        <f>IF(MY5&gt;0,MY5,"")</f>
        <v>14.4</v>
      </c>
      <c r="NM5" s="11">
        <f>IF(MZ5&gt;0,MZ5,"")</f>
        <v>15.11</v>
      </c>
      <c r="NN5" s="11">
        <f>IF(SUM(MW5:MZ5)-NA5&gt;0,SUM(MW5:MZ5)-NA5,"")</f>
        <v>55.11</v>
      </c>
      <c r="NO5" s="11">
        <f>IF(SUM(NH5,NK5,NN5)&gt;0,SUM(NH5,NK5,NN5),"")</f>
        <v>109.05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>IF(NR5&gt;0,NR5,"")</f>
        <v/>
      </c>
      <c r="OK5" s="41" t="str">
        <f>IF(NS5&gt;0,NS5,"")</f>
        <v/>
      </c>
      <c r="OL5" s="41" t="str">
        <f>IF(SUM(NP5:NS5)-NT5&gt;0,SUM(NP5:NS5)-NT5,"")</f>
        <v/>
      </c>
      <c r="OM5" s="41" t="str">
        <f>IF(NW5&gt;0,NW5,"")</f>
        <v/>
      </c>
      <c r="ON5" s="41" t="str">
        <f>IF(NX5&gt;0,NX5,"")</f>
        <v/>
      </c>
      <c r="OO5" s="41" t="str">
        <f>IF(SUM(NU5:NX5)-NY5&gt;0,SUM(NU5:NX5)-NY5,"")</f>
        <v/>
      </c>
      <c r="OP5" s="41" t="str">
        <f>IF(MAX(OL5,OO5)&gt;0,MAX(OL5,OO5),"")</f>
        <v/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 t="str">
        <f>IF(SUM(OP5,OS5,OV5)&gt;0,SUM(OP5,OS5,OV5),"")</f>
        <v/>
      </c>
      <c r="OX5" s="18">
        <v>15.2</v>
      </c>
      <c r="OY5" s="18">
        <v>9.8000000000000007</v>
      </c>
      <c r="OZ5" s="18">
        <v>14.6</v>
      </c>
      <c r="PA5" s="18">
        <v>14.8</v>
      </c>
      <c r="PB5" s="18">
        <v>0</v>
      </c>
      <c r="PC5" s="18">
        <v>15</v>
      </c>
      <c r="PD5" s="18">
        <v>8.9</v>
      </c>
      <c r="PE5" s="18">
        <v>15</v>
      </c>
      <c r="PF5" s="18">
        <v>14.94</v>
      </c>
      <c r="PG5" s="18">
        <v>0</v>
      </c>
      <c r="PH5" s="18">
        <v>15.1</v>
      </c>
      <c r="PI5" s="18">
        <v>9.6999999999999993</v>
      </c>
      <c r="PJ5" s="18">
        <v>15</v>
      </c>
      <c r="PK5" s="18">
        <v>14.86</v>
      </c>
      <c r="PL5" s="18">
        <v>0</v>
      </c>
      <c r="PM5" s="18">
        <v>3.2</v>
      </c>
      <c r="PN5" s="18">
        <v>1.8</v>
      </c>
      <c r="PO5" s="18">
        <v>3.2</v>
      </c>
      <c r="PP5" s="18">
        <v>3.24</v>
      </c>
      <c r="PQ5" s="18">
        <v>0</v>
      </c>
      <c r="PR5" s="11">
        <f>IF(OZ5&gt;0,OZ5,"")</f>
        <v>14.6</v>
      </c>
      <c r="PS5" s="11">
        <f>IF(PA5&gt;0,PA5,"")</f>
        <v>14.8</v>
      </c>
      <c r="PT5" s="11">
        <f>IF(SUM(OX5:PA5)-PB5&gt;0,SUM(OX5:PA5)-PB5,"")</f>
        <v>54.400000000000006</v>
      </c>
      <c r="PU5" s="11">
        <f>IF(PE5&gt;0,PE5,"")</f>
        <v>15</v>
      </c>
      <c r="PV5" s="11">
        <f>IF(PF5&gt;0,PF5,"")</f>
        <v>14.94</v>
      </c>
      <c r="PW5" s="11">
        <f>IF(SUM(PC5:PF5)-PG5&gt;0,SUM(PC5:PF5)-PG5,"")</f>
        <v>53.839999999999996</v>
      </c>
      <c r="PX5" s="11">
        <f>IF(MAX(PT5,PW5)&gt;0,MAX(PT5,PW5),"")</f>
        <v>54.400000000000006</v>
      </c>
      <c r="PY5" s="11">
        <f>IF(PJ5&gt;0,PJ5,"")</f>
        <v>15</v>
      </c>
      <c r="PZ5" s="11">
        <f>IF(PK5&gt;0,PK5,"")</f>
        <v>14.86</v>
      </c>
      <c r="QA5" s="11">
        <f>IF(SUM(PH5:PK5)-PL5&gt;0,SUM(PH5:PK5)-PL5,"")</f>
        <v>54.66</v>
      </c>
      <c r="QB5" s="11">
        <f>IF(PO5&gt;0,PO5,"")</f>
        <v>3.2</v>
      </c>
      <c r="QC5" s="11">
        <f>IF(PP5&gt;0,PP5,"")</f>
        <v>3.24</v>
      </c>
      <c r="QD5" s="11">
        <f>IF(SUM(PM5:PP5)-PQ5&gt;0,SUM(PM5:PP5)-PQ5,"")</f>
        <v>11.44</v>
      </c>
      <c r="QE5" s="11">
        <f>IF(SUM(PX5,QA5,QD5)&gt;0,SUM(PX5,QA5,QD5),"")</f>
        <v>120.5</v>
      </c>
      <c r="QF5" s="17">
        <v>8</v>
      </c>
      <c r="QG5" s="17">
        <v>4.2</v>
      </c>
      <c r="QH5" s="17">
        <v>5.9</v>
      </c>
      <c r="QI5" s="17">
        <v>7.62</v>
      </c>
      <c r="QJ5" s="17">
        <v>0</v>
      </c>
      <c r="QK5" s="17">
        <v>15.6</v>
      </c>
      <c r="QL5" s="17">
        <v>9.1999999999999993</v>
      </c>
      <c r="QM5" s="17">
        <v>13</v>
      </c>
      <c r="QN5" s="17">
        <v>14.88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>IF(QH5&gt;0,QH5,"")</f>
        <v>5.9</v>
      </c>
      <c r="RA5" s="41">
        <f>IF(QI5&gt;0,QI5,"")</f>
        <v>7.62</v>
      </c>
      <c r="RB5" s="41">
        <f>IF(SUM(QF5:QI5)-QJ5&gt;0,SUM(QF5:QI5)-QJ5,"")</f>
        <v>25.720000000000002</v>
      </c>
      <c r="RC5" s="41">
        <f>IF(QM5&gt;0,QM5,"")</f>
        <v>13</v>
      </c>
      <c r="RD5" s="41">
        <f>IF(QN5&gt;0,QN5,"")</f>
        <v>14.88</v>
      </c>
      <c r="RE5" s="41">
        <f>IF(SUM(QK5:QN5)-QO5&gt;0,SUM(QK5:QN5)-QO5,"")</f>
        <v>52.68</v>
      </c>
      <c r="RF5" s="41">
        <f>IF(MAX(RB5,RE5)&gt;0,MAX(RB5,RE5),"")</f>
        <v>52.68</v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>
        <f>IF(SUM(RF5,RI5,RL5)&gt;0,SUM(RF5,RI5,RL5),"")</f>
        <v>52.68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G6" s="3" t="str">
        <f>IF(OR(AND(AQ6&gt;=AY$25,AQ6&lt;&gt;"",AN6=""),AND(AT6&gt;=AY$25,AT6&lt;&gt;"",AN6=""),AND(AX6&gt;=AY$25,AX6&lt;&gt;"",AN6=""),AND(BR6&gt;=BZ$25,BR6&lt;&gt;"",BO6=""),AND(BU6&gt;=BZ$25,BU6&lt;&gt;"",BO6=""),AND(BY6&gt;=BZ$25,BY6&lt;&gt;"",BO6=""),AND(CS6&gt;=DA$25,CS6&lt;&gt;"",CP6=""),AND(CV6&gt;=DA$25,CV6&lt;&gt;"",CP6=""),AND(CZ6&gt;=DA$25,CZ6&lt;&gt;"",CP6=""),AND(DZ6&gt;=EK$25,DZ6&lt;&gt;""),AND(EC6&gt;=EK$25,EC6&lt;&gt;""),AND(EG6&gt;=EK$25,EG6&lt;&gt;""),AND(EJ6&gt;=EK$25,EJ6&lt;&gt;""),AND(FH6&gt;=FS$25,FH6&lt;&gt;""),AND(FK6&gt;=FS$25,FK6&lt;&gt;""),AND(FO6&gt;=FS$25,FO6&lt;&gt;""),AND(FR6&gt;=FS$25,FR6&lt;&gt;""),AND(GP6&gt;=HA$25,GP6&lt;&gt;""),AND(GS6&gt;=HA$25,GS6&lt;&gt;""),AND(GW6&gt;=HA$25,GW6&lt;&gt;""),AND(GZ6&gt;=HA$25,GZ6&lt;&gt;""),AND(HX6&gt;=II$25,HX6&lt;&gt;""),AND(IA6&gt;=II$25,IA6&lt;&gt;""),AND(IE6&gt;=II$25,IE6&lt;&gt;""),AND(IH6&gt;=II$25,IH6&lt;&gt;""),AND(JF6&gt;=JQ$25,JF6&lt;&gt;""),AND(JI6&gt;=JQ$25,JI6&lt;&gt;""),AND(JM6&gt;=JQ$25,JM6&lt;&gt;""),AND(JP6&gt;=JQ$25,JP6&lt;&gt;""),AND(KN6&gt;=KY$25,KN6&lt;&gt;""),AND(KQ6&gt;=KY$25,KQ6&lt;&gt;""),AND(KU6&gt;=KY$25,KU6&lt;&gt;""),AND(KX6&gt;=KY$25,KX6&lt;&gt;""),AND(LV6&gt;=MG$25,LV6&lt;&gt;""),AND(LY6&gt;=MG$25,LY6&lt;&gt;""),AND(MC6&gt;=MG$25,MC6&lt;&gt;""),AND(MF6&gt;=MG$25,MF6&lt;&gt;""),AND(ND6&gt;=NO$25,ND6&lt;&gt;""),AND(NG6&gt;=NO$25,NG6&lt;&gt;""),AND(NK6&gt;=NO$25,NK6&lt;&gt;""),AND(NN6&gt;=NO$25,NN6&lt;&gt;""),AND(OL6&gt;=OW$25,OL6&lt;&gt;""),AND(OO6&gt;=OW$25,OO6&lt;&gt;""),AND(OS6&gt;=OW$25,OS6&lt;&gt;""),AND(OV6&gt;=OW$25,OV6&lt;&gt;""),AND(PT6&gt;=QE$25,PT6&lt;&gt;""),AND(PW6&gt;=QE$25,PW6&lt;&gt;""),AND(QA6&gt;=QE$25,QA6&lt;&gt;""),AND(QD6&gt;=QE$25,QD6&lt;&gt;""),AND(RB6&gt;=RM$25,RB6&lt;&gt;""),AND(RE6&gt;=RM$25,RE6&lt;&gt;""),AND(RI6&gt;=RM$25,RI6&lt;&gt;""),AND(RL6&gt;=RM$25,RL6&lt;&gt;""),AND(SJ6&gt;=SU$25,SJ6&lt;&gt;""),AND(SM6&gt;=SU$25,SM6&lt;&gt;""),AND(SQ6&gt;=SU$25,SQ6&lt;&gt;""),AND(ST6&gt;=SU$25,ST6&lt;&gt;"")),"P","")</f>
        <v>P</v>
      </c>
      <c r="H6" s="37" t="str">
        <f>IF(AND(G6="P",F6=""),"No DD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Merit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Excellence",IF(I6="P","Worlds Team",IF(F6="P","National Team","")))))</f>
        <v>Merit</v>
      </c>
      <c r="I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&gt;0,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>
        <v>13.7</v>
      </c>
      <c r="DE6" s="17">
        <v>8.8000000000000007</v>
      </c>
      <c r="DF6" s="17">
        <v>14.2</v>
      </c>
      <c r="DG6" s="17">
        <v>14.09</v>
      </c>
      <c r="DH6" s="17">
        <v>0</v>
      </c>
      <c r="DI6" s="17">
        <v>14.4</v>
      </c>
      <c r="DJ6" s="17">
        <v>8.8000000000000007</v>
      </c>
      <c r="DK6" s="17">
        <v>14.2</v>
      </c>
      <c r="DL6" s="17">
        <v>14.04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>IF(DF6&gt;0,DF6,"")</f>
        <v>14.2</v>
      </c>
      <c r="DY6" s="41">
        <f>IF(DG6&gt;0,DG6,"")</f>
        <v>14.09</v>
      </c>
      <c r="DZ6" s="41">
        <f>IF(SUM(DD6:DG6)-DH6&gt;0,SUM(DD6:DG6)-DH6,"")</f>
        <v>50.790000000000006</v>
      </c>
      <c r="EA6" s="41">
        <f>IF(DK6&gt;0,DK6,"")</f>
        <v>14.2</v>
      </c>
      <c r="EB6" s="41">
        <f>IF(DL6&gt;0,DL6,"")</f>
        <v>14.04</v>
      </c>
      <c r="EC6" s="41">
        <f>IF(SUM(DI6:DL6)-DM6&gt;0,SUM(DI6:DL6)-DM6,"")</f>
        <v>51.440000000000005</v>
      </c>
      <c r="ED6" s="41">
        <f>IF(MAX(DZ6,EC6)&gt;0,MAX(DZ6,EC6),"")</f>
        <v>51.440000000000005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51.440000000000005</v>
      </c>
      <c r="EL6" s="18">
        <v>1.4</v>
      </c>
      <c r="EM6" s="18">
        <v>0.8</v>
      </c>
      <c r="EN6" s="18">
        <v>2</v>
      </c>
      <c r="EO6" s="18">
        <v>1.59</v>
      </c>
      <c r="EP6" s="18">
        <v>0</v>
      </c>
      <c r="EQ6" s="18">
        <v>5.4</v>
      </c>
      <c r="ER6" s="18">
        <v>3.6</v>
      </c>
      <c r="ES6" s="18">
        <v>6.3</v>
      </c>
      <c r="ET6" s="18">
        <v>5.95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2</v>
      </c>
      <c r="FG6" s="11">
        <f>IF(EO6&gt;0,EO6,"")</f>
        <v>1.59</v>
      </c>
      <c r="FH6" s="11">
        <f>IF(SUM(EL6:EO6)-EP6&gt;0,SUM(EL6:EO6)-EP6,"")</f>
        <v>5.79</v>
      </c>
      <c r="FI6" s="11">
        <f>IF(ES6&gt;0,ES6,"")</f>
        <v>6.3</v>
      </c>
      <c r="FJ6" s="11">
        <f>IF(ET6&gt;0,ET6,"")</f>
        <v>5.95</v>
      </c>
      <c r="FK6" s="11">
        <f>IF(SUM(EQ6:ET6)-EU6&gt;0,SUM(EQ6:ET6)-EU6,"")</f>
        <v>21.25</v>
      </c>
      <c r="FL6" s="11">
        <f>IF(MAX(FH6,FK6)&gt;0,MAX(FH6,FK6),"")</f>
        <v>21.25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21.25</v>
      </c>
      <c r="FT6" s="17">
        <v>14.9</v>
      </c>
      <c r="FU6" s="17">
        <v>9</v>
      </c>
      <c r="FV6" s="17">
        <v>13.8</v>
      </c>
      <c r="FW6" s="17">
        <v>14.63</v>
      </c>
      <c r="FX6" s="17">
        <v>0</v>
      </c>
      <c r="FY6" s="17">
        <v>16</v>
      </c>
      <c r="FZ6" s="17">
        <v>9.1999999999999993</v>
      </c>
      <c r="GA6" s="17">
        <v>13.8</v>
      </c>
      <c r="GB6" s="17">
        <v>15.01</v>
      </c>
      <c r="GC6" s="17">
        <v>0</v>
      </c>
      <c r="GD6" s="17">
        <v>15</v>
      </c>
      <c r="GE6" s="17">
        <v>9.6</v>
      </c>
      <c r="GF6" s="17">
        <v>13.8</v>
      </c>
      <c r="GG6" s="17">
        <v>14.59</v>
      </c>
      <c r="GH6" s="17">
        <v>0</v>
      </c>
      <c r="GI6" s="17"/>
      <c r="GJ6" s="17"/>
      <c r="GK6" s="17"/>
      <c r="GL6" s="17"/>
      <c r="GM6" s="17"/>
      <c r="GN6" s="41">
        <f>IF(FV6&gt;0,FV6,"")</f>
        <v>13.8</v>
      </c>
      <c r="GO6" s="41">
        <f>IF(FW6&gt;0,FW6,"")</f>
        <v>14.63</v>
      </c>
      <c r="GP6" s="41">
        <f>IF(SUM(FT6:FW6)-FX6&gt;0,SUM(FT6:FW6)-FX6,"")</f>
        <v>52.330000000000005</v>
      </c>
      <c r="GQ6" s="41">
        <f>IF(GA6&gt;0,GA6,"")</f>
        <v>13.8</v>
      </c>
      <c r="GR6" s="41">
        <f>IF(GB6&gt;0,GB6,"")</f>
        <v>15.01</v>
      </c>
      <c r="GS6" s="41">
        <f>IF(SUM(FY6:GB6)-GC6&gt;0,SUM(FY6:GB6)-GC6,"")</f>
        <v>54.01</v>
      </c>
      <c r="GT6" s="41">
        <f>IF(MAX(GP6,GS6)&gt;0,MAX(GP6,GS6),"")</f>
        <v>54.01</v>
      </c>
      <c r="GU6" s="41">
        <f>IF(GF6&gt;0,GF6,"")</f>
        <v>13.8</v>
      </c>
      <c r="GV6" s="41">
        <f>IF(GG6&gt;0,GG6,"")</f>
        <v>14.59</v>
      </c>
      <c r="GW6" s="41">
        <f>IF(SUM(GD6:GG6)-GH6&gt;0,SUM(GD6:GG6)-GH6,"")</f>
        <v>52.990000000000009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107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7</v>
      </c>
      <c r="IK6" s="17">
        <v>4.2</v>
      </c>
      <c r="IL6" s="17">
        <v>7.4</v>
      </c>
      <c r="IM6" s="17">
        <v>7.29</v>
      </c>
      <c r="IN6" s="17">
        <v>0.2</v>
      </c>
      <c r="IO6" s="17">
        <v>13.9</v>
      </c>
      <c r="IP6" s="17">
        <v>8.9</v>
      </c>
      <c r="IQ6" s="17">
        <v>13.8</v>
      </c>
      <c r="IR6" s="17">
        <v>13.96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7.4</v>
      </c>
      <c r="JE6" s="41">
        <f>IF(IM6&gt;0,IM6,"")</f>
        <v>7.29</v>
      </c>
      <c r="JF6" s="41">
        <f>IF(SUM(IJ6:IM6)-IN6&gt;0,SUM(IJ6:IM6)-IN6,"")</f>
        <v>25.69</v>
      </c>
      <c r="JG6" s="41">
        <f>IF(IQ6&gt;0,IQ6,"")</f>
        <v>13.8</v>
      </c>
      <c r="JH6" s="41">
        <f>IF(IR6&gt;0,IR6,"")</f>
        <v>13.96</v>
      </c>
      <c r="JI6" s="41">
        <f>IF(SUM(IO6:IR6)-IS6&gt;0,SUM(IO6:IR6)-IS6,"")</f>
        <v>50.56</v>
      </c>
      <c r="JJ6" s="41">
        <f>IF(MAX(JF6,JI6)&gt;0,MAX(JF6,JI6),"")</f>
        <v>50.56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50.56</v>
      </c>
      <c r="JR6" s="18">
        <v>6</v>
      </c>
      <c r="JS6" s="18">
        <v>3.8</v>
      </c>
      <c r="JT6" s="18">
        <v>6.1</v>
      </c>
      <c r="JU6" s="18">
        <v>6.16</v>
      </c>
      <c r="JV6" s="18">
        <v>0</v>
      </c>
      <c r="JW6" s="18">
        <v>14.6</v>
      </c>
      <c r="JX6" s="18">
        <v>9.1999999999999993</v>
      </c>
      <c r="JY6" s="18">
        <v>14.2</v>
      </c>
      <c r="JZ6" s="18">
        <v>14.5</v>
      </c>
      <c r="KA6" s="18">
        <v>0</v>
      </c>
      <c r="KB6" s="18"/>
      <c r="KC6" s="18"/>
      <c r="KD6" s="18"/>
      <c r="KE6" s="18"/>
      <c r="KF6" s="18"/>
      <c r="KG6" s="18">
        <v>13.9</v>
      </c>
      <c r="KH6" s="18">
        <v>9</v>
      </c>
      <c r="KI6" s="18">
        <v>12.4</v>
      </c>
      <c r="KJ6" s="18">
        <v>14.03</v>
      </c>
      <c r="KK6" s="18">
        <v>0</v>
      </c>
      <c r="KL6" s="11">
        <f>IF(JT6&gt;0,JT6,"")</f>
        <v>6.1</v>
      </c>
      <c r="KM6" s="11">
        <f>IF(JU6&gt;0,JU6,"")</f>
        <v>6.16</v>
      </c>
      <c r="KN6" s="11">
        <f>IF(SUM(JR6:JU6)-JV6&gt;0,SUM(JR6:JU6)-JV6,"")</f>
        <v>22.060000000000002</v>
      </c>
      <c r="KO6" s="11">
        <f>IF(JY6&gt;0,JY6,"")</f>
        <v>14.2</v>
      </c>
      <c r="KP6" s="11">
        <f>IF(JZ6&gt;0,JZ6,"")</f>
        <v>14.5</v>
      </c>
      <c r="KQ6" s="11">
        <f>IF(SUM(JW6:JZ6)-KA6&gt;0,SUM(JW6:JZ6)-KA6,"")</f>
        <v>52.5</v>
      </c>
      <c r="KR6" s="11">
        <f>IF(MAX(KN6,KQ6)&gt;0,MAX(KN6,KQ6),"")</f>
        <v>52.5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12.4</v>
      </c>
      <c r="KW6" s="11">
        <f>IF(KJ6&gt;0,KJ6,"")</f>
        <v>14.03</v>
      </c>
      <c r="KX6" s="11">
        <f>IF(SUM(KG6:KJ6)-KK6&gt;0,SUM(KG6:KJ6)-KK6,"")</f>
        <v>49.33</v>
      </c>
      <c r="KY6" s="11">
        <f>IF(SUM(KR6,KU6,KX6)&gt;0,SUM(KR6,KU6,KX6),"")</f>
        <v>101.83</v>
      </c>
      <c r="KZ6" s="17">
        <v>13.1</v>
      </c>
      <c r="LA6" s="17">
        <v>9.1999999999999993</v>
      </c>
      <c r="LB6" s="17">
        <v>12.9</v>
      </c>
      <c r="LC6" s="17">
        <v>14.27</v>
      </c>
      <c r="LD6" s="17">
        <v>0.2</v>
      </c>
      <c r="LE6" s="17">
        <v>15</v>
      </c>
      <c r="LF6" s="17">
        <v>9.1999999999999993</v>
      </c>
      <c r="LG6" s="17">
        <v>14.2</v>
      </c>
      <c r="LH6" s="17">
        <v>14.58</v>
      </c>
      <c r="LI6" s="17">
        <v>0.2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12.9</v>
      </c>
      <c r="LU6" s="41">
        <f>IF(LC6&gt;0,LC6,"")</f>
        <v>14.27</v>
      </c>
      <c r="LV6" s="41">
        <f>IF(SUM(KZ6:LC6)-LD6&gt;0,SUM(KZ6:LC6)-LD6,"")</f>
        <v>49.269999999999996</v>
      </c>
      <c r="LW6" s="41">
        <f>IF(LG6&gt;0,LG6,"")</f>
        <v>14.2</v>
      </c>
      <c r="LX6" s="41">
        <f>IF(LH6&gt;0,LH6,"")</f>
        <v>14.58</v>
      </c>
      <c r="LY6" s="41">
        <f>IF(SUM(LE6:LH6)-LI6&gt;0,SUM(LE6:LH6)-LI6,"")</f>
        <v>52.779999999999994</v>
      </c>
      <c r="LZ6" s="41">
        <f>IF(MAX(LV6,LY6)&gt;0,MAX(LV6,LY6),"")</f>
        <v>52.779999999999994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52.779999999999994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14.6</v>
      </c>
      <c r="MX6" s="18">
        <v>9</v>
      </c>
      <c r="MY6" s="18">
        <v>14.2</v>
      </c>
      <c r="MZ6" s="18">
        <v>14.5</v>
      </c>
      <c r="NA6" s="18">
        <v>0</v>
      </c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>
        <f>IF(MY6&gt;0,MY6,"")</f>
        <v>14.2</v>
      </c>
      <c r="NM6" s="11">
        <f>IF(MZ6&gt;0,MZ6,"")</f>
        <v>14.5</v>
      </c>
      <c r="NN6" s="11">
        <f>IF(SUM(MW6:MZ6)-NA6&gt;0,SUM(MW6:MZ6)-NA6,"")</f>
        <v>52.3</v>
      </c>
      <c r="NO6" s="11">
        <f>IF(SUM(NH6,NK6,NN6)&gt;0,SUM(NH6,NK6,NN6),"")</f>
        <v>52.3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>
        <v>4.5999999999999996</v>
      </c>
      <c r="OY6" s="18">
        <v>2.5</v>
      </c>
      <c r="OZ6" s="18">
        <v>4.7</v>
      </c>
      <c r="PA6" s="18">
        <v>4.6500000000000004</v>
      </c>
      <c r="PB6" s="18">
        <v>0</v>
      </c>
      <c r="PC6" s="18">
        <v>4.4000000000000004</v>
      </c>
      <c r="PD6" s="18">
        <v>2.5</v>
      </c>
      <c r="PE6" s="18">
        <v>4.7</v>
      </c>
      <c r="PF6" s="18">
        <v>4.57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>IF(OZ6&gt;0,OZ6,"")</f>
        <v>4.7</v>
      </c>
      <c r="PS6" s="11">
        <f>IF(PA6&gt;0,PA6,"")</f>
        <v>4.6500000000000004</v>
      </c>
      <c r="PT6" s="11">
        <f>IF(SUM(OX6:PA6)-PB6&gt;0,SUM(OX6:PA6)-PB6,"")</f>
        <v>16.450000000000003</v>
      </c>
      <c r="PU6" s="11">
        <f>IF(PE6&gt;0,PE6,"")</f>
        <v>4.7</v>
      </c>
      <c r="PV6" s="11">
        <f>IF(PF6&gt;0,PF6,"")</f>
        <v>4.57</v>
      </c>
      <c r="PW6" s="11">
        <f>IF(SUM(PC6:PF6)-PG6&gt;0,SUM(PC6:PF6)-PG6,"")</f>
        <v>16.170000000000002</v>
      </c>
      <c r="PX6" s="11">
        <f>IF(MAX(PT6,PW6)&gt;0,MAX(PT6,PW6),"")</f>
        <v>16.450000000000003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>
        <f>IF(SUM(PX6,QA6,QD6)&gt;0,SUM(PX6,QA6,QD6),"")</f>
        <v>16.450000000000003</v>
      </c>
      <c r="QF6" s="17">
        <v>14.1</v>
      </c>
      <c r="QG6" s="17">
        <v>9.4</v>
      </c>
      <c r="QH6" s="17">
        <v>14.2</v>
      </c>
      <c r="QI6" s="17">
        <v>14.33</v>
      </c>
      <c r="QJ6" s="17">
        <v>0</v>
      </c>
      <c r="QK6" s="17">
        <v>14.3</v>
      </c>
      <c r="QL6" s="17">
        <v>9.3000000000000007</v>
      </c>
      <c r="QM6" s="17">
        <v>14.2</v>
      </c>
      <c r="QN6" s="17">
        <v>14.19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14.2</v>
      </c>
      <c r="RA6" s="41">
        <f>IF(QI6&gt;0,QI6,"")</f>
        <v>14.33</v>
      </c>
      <c r="RB6" s="41">
        <f>IF(SUM(QF6:QI6)-QJ6&gt;0,SUM(QF6:QI6)-QJ6,"")</f>
        <v>52.03</v>
      </c>
      <c r="RC6" s="41">
        <f>IF(QM6&gt;0,QM6,"")</f>
        <v>14.2</v>
      </c>
      <c r="RD6" s="41">
        <f>IF(QN6&gt;0,QN6,"")</f>
        <v>14.19</v>
      </c>
      <c r="RE6" s="41">
        <f>IF(SUM(QK6:QN6)-QO6&gt;0,SUM(QK6:QN6)-QO6,"")</f>
        <v>51.989999999999995</v>
      </c>
      <c r="RF6" s="41">
        <f>IF(MAX(RB6,RE6)&gt;0,MAX(RB6,RE6),"")</f>
        <v>52.03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52.03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238.39002364500524</v>
      </c>
      <c r="F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G7" s="3" t="str">
        <f>IF(OR(AND(AQ7&gt;=AY$25,AQ7&lt;&gt;"",AN7=""),AND(AT7&gt;=AY$25,AT7&lt;&gt;"",AN7=""),AND(AX7&gt;=AY$25,AX7&lt;&gt;"",AN7=""),AND(BR7&gt;=BZ$25,BR7&lt;&gt;"",BO7=""),AND(BU7&gt;=BZ$25,BU7&lt;&gt;"",BO7=""),AND(BY7&gt;=BZ$25,BY7&lt;&gt;"",BO7=""),AND(CS7&gt;=DA$25,CS7&lt;&gt;"",CP7=""),AND(CV7&gt;=DA$25,CV7&lt;&gt;"",CP7=""),AND(CZ7&gt;=DA$25,CZ7&lt;&gt;"",CP7=""),AND(DZ7&gt;=EK$25,DZ7&lt;&gt;""),AND(EC7&gt;=EK$25,EC7&lt;&gt;""),AND(EG7&gt;=EK$25,EG7&lt;&gt;""),AND(EJ7&gt;=EK$25,EJ7&lt;&gt;""),AND(FH7&gt;=FS$25,FH7&lt;&gt;""),AND(FK7&gt;=FS$25,FK7&lt;&gt;""),AND(FO7&gt;=FS$25,FO7&lt;&gt;""),AND(FR7&gt;=FS$25,FR7&lt;&gt;""),AND(GP7&gt;=HA$25,GP7&lt;&gt;""),AND(GS7&gt;=HA$25,GS7&lt;&gt;""),AND(GW7&gt;=HA$25,GW7&lt;&gt;""),AND(GZ7&gt;=HA$25,GZ7&lt;&gt;""),AND(HX7&gt;=II$25,HX7&lt;&gt;""),AND(IA7&gt;=II$25,IA7&lt;&gt;""),AND(IE7&gt;=II$25,IE7&lt;&gt;""),AND(IH7&gt;=II$25,IH7&lt;&gt;""),AND(JF7&gt;=JQ$25,JF7&lt;&gt;""),AND(JI7&gt;=JQ$25,JI7&lt;&gt;""),AND(JM7&gt;=JQ$25,JM7&lt;&gt;""),AND(JP7&gt;=JQ$25,JP7&lt;&gt;""),AND(KN7&gt;=KY$25,KN7&lt;&gt;""),AND(KQ7&gt;=KY$25,KQ7&lt;&gt;""),AND(KU7&gt;=KY$25,KU7&lt;&gt;""),AND(KX7&gt;=KY$25,KX7&lt;&gt;""),AND(LV7&gt;=MG$25,LV7&lt;&gt;""),AND(LY7&gt;=MG$25,LY7&lt;&gt;""),AND(MC7&gt;=MG$25,MC7&lt;&gt;""),AND(MF7&gt;=MG$25,MF7&lt;&gt;""),AND(ND7&gt;=NO$25,ND7&lt;&gt;""),AND(NG7&gt;=NO$25,NG7&lt;&gt;""),AND(NK7&gt;=NO$25,NK7&lt;&gt;""),AND(NN7&gt;=NO$25,NN7&lt;&gt;""),AND(OL7&gt;=OW$25,OL7&lt;&gt;""),AND(OO7&gt;=OW$25,OO7&lt;&gt;""),AND(OS7&gt;=OW$25,OS7&lt;&gt;""),AND(OV7&gt;=OW$25,OV7&lt;&gt;""),AND(PT7&gt;=QE$25,PT7&lt;&gt;""),AND(PW7&gt;=QE$25,PW7&lt;&gt;""),AND(QA7&gt;=QE$25,QA7&lt;&gt;""),AND(QD7&gt;=QE$25,QD7&lt;&gt;""),AND(RB7&gt;=RM$25,RB7&lt;&gt;""),AND(RE7&gt;=RM$25,RE7&lt;&gt;""),AND(RI7&gt;=RM$25,RI7&lt;&gt;""),AND(RL7&gt;=RM$25,RL7&lt;&gt;""),AND(SJ7&gt;=SU$25,SJ7&lt;&gt;""),AND(SM7&gt;=SU$25,SM7&lt;&gt;""),AND(SQ7&gt;=SU$25,SQ7&lt;&gt;""),AND(ST7&gt;=SU$25,ST7&lt;&gt;"")),"P","")</f>
        <v>P</v>
      </c>
      <c r="H7" s="37" t="str">
        <f>IF(AND(G7="P",F7=""),"No DD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Merit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Excellence",IF(I7="P","Worlds Team",IF(F7="P","National Team","")))))</f>
        <v>Excellence</v>
      </c>
      <c r="I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World Cup AZE (Feb 25)</v>
      </c>
      <c r="T7" s="8">
        <f>IF(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&gt;0,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,0)</f>
        <v>14.81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13.6</v>
      </c>
      <c r="FG7" s="11">
        <f>IF(EO7&gt;0,EO7,"")</f>
        <v>14.5</v>
      </c>
      <c r="FH7" s="11">
        <f>IF(SUM(EL7:EO7)-EP7&gt;0,SUM(EL7:EO7)-EP7,"")</f>
        <v>50.3</v>
      </c>
      <c r="FI7" s="11">
        <f>IF(ES7&gt;0,ES7,"")</f>
        <v>13.6</v>
      </c>
      <c r="FJ7" s="11">
        <f>IF(ET7&gt;0,ET7,"")</f>
        <v>14.5</v>
      </c>
      <c r="FK7" s="11">
        <f>IF(SUM(EQ7:ET7)-EU7&gt;0,SUM(EQ7:ET7)-EU7,"")</f>
        <v>50.3</v>
      </c>
      <c r="FL7" s="11">
        <f>IF(MAX(FH7,FK7)&gt;0,MAX(FH7,FK7),"")</f>
        <v>50.3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13.6</v>
      </c>
      <c r="JE7" s="41">
        <f>IF(IM7&gt;0,IM7,"")</f>
        <v>14.37</v>
      </c>
      <c r="JF7" s="41">
        <f>IF(SUM(IJ7:IM7)-IN7&gt;0,SUM(IJ7:IM7)-IN7,"")</f>
        <v>49.97</v>
      </c>
      <c r="JG7" s="41">
        <f>IF(IQ7&gt;0,IQ7,"")</f>
        <v>13.6</v>
      </c>
      <c r="JH7" s="41">
        <f>IF(IR7&gt;0,IR7,"")</f>
        <v>14.7</v>
      </c>
      <c r="JI7" s="41">
        <f>IF(SUM(IO7:IR7)-IS7&gt;0,SUM(IO7:IR7)-IS7,"")</f>
        <v>51.7</v>
      </c>
      <c r="JJ7" s="41">
        <f>IF(MAX(JF7,JI7)&gt;0,MAX(JF7,JI7),"")</f>
        <v>51.7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>IF(OZ7&gt;0,OZ7,"")</f>
        <v>14</v>
      </c>
      <c r="PS7" s="11">
        <f>IF(PA7&gt;0,PA7,"")</f>
        <v>14.16</v>
      </c>
      <c r="PT7" s="11">
        <f>IF(SUM(OX7:PA7)-PB7&gt;0,SUM(OX7:PA7)-PB7,"")</f>
        <v>50.16</v>
      </c>
      <c r="PU7" s="11">
        <f>IF(PE7&gt;0,PE7,"")</f>
        <v>7.7</v>
      </c>
      <c r="PV7" s="11">
        <f>IF(PF7&gt;0,PF7,"")</f>
        <v>8.7200000000000006</v>
      </c>
      <c r="PW7" s="11">
        <f>IF(SUM(PC7:PF7)-PG7&gt;0,SUM(PC7:PF7)-PG7,"")</f>
        <v>28.82</v>
      </c>
      <c r="PX7" s="11">
        <f>IF(MAX(PT7,PW7)&gt;0,MAX(PT7,PW7),"")</f>
        <v>50.16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>
        <f>IF(SUM(PX7,QA7,QD7)&gt;0,SUM(PX7,QA7,QD7),"")</f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155</v>
      </c>
      <c r="C8" s="4" t="s">
        <v>3</v>
      </c>
      <c r="D8" s="4">
        <v>2004</v>
      </c>
      <c r="E8" s="9">
        <f>SUM(J8:V8)+SUM(J8:T8)*0.0000001+SUM(J8)*0.0000000000001</f>
        <v>236.68002363200523</v>
      </c>
      <c r="F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G8" s="3" t="str">
        <f>IF(OR(AND(AQ8&gt;=AY$25,AQ8&lt;&gt;"",AN8=""),AND(AT8&gt;=AY$25,AT8&lt;&gt;"",AN8=""),AND(AX8&gt;=AY$25,AX8&lt;&gt;"",AN8=""),AND(BR8&gt;=BZ$25,BR8&lt;&gt;"",BO8=""),AND(BU8&gt;=BZ$25,BU8&lt;&gt;"",BO8=""),AND(BY8&gt;=BZ$25,BY8&lt;&gt;"",BO8=""),AND(CS8&gt;=DA$25,CS8&lt;&gt;"",CP8=""),AND(CV8&gt;=DA$25,CV8&lt;&gt;"",CP8=""),AND(CZ8&gt;=DA$25,CZ8&lt;&gt;"",CP8=""),AND(DZ8&gt;=EK$25,DZ8&lt;&gt;""),AND(EC8&gt;=EK$25,EC8&lt;&gt;""),AND(EG8&gt;=EK$25,EG8&lt;&gt;""),AND(EJ8&gt;=EK$25,EJ8&lt;&gt;""),AND(FH8&gt;=FS$25,FH8&lt;&gt;""),AND(FK8&gt;=FS$25,FK8&lt;&gt;""),AND(FO8&gt;=FS$25,FO8&lt;&gt;""),AND(FR8&gt;=FS$25,FR8&lt;&gt;""),AND(GP8&gt;=HA$25,GP8&lt;&gt;""),AND(GS8&gt;=HA$25,GS8&lt;&gt;""),AND(GW8&gt;=HA$25,GW8&lt;&gt;""),AND(GZ8&gt;=HA$25,GZ8&lt;&gt;""),AND(HX8&gt;=II$25,HX8&lt;&gt;""),AND(IA8&gt;=II$25,IA8&lt;&gt;""),AND(IE8&gt;=II$25,IE8&lt;&gt;""),AND(IH8&gt;=II$25,IH8&lt;&gt;""),AND(JF8&gt;=JQ$25,JF8&lt;&gt;""),AND(JI8&gt;=JQ$25,JI8&lt;&gt;""),AND(JM8&gt;=JQ$25,JM8&lt;&gt;""),AND(JP8&gt;=JQ$25,JP8&lt;&gt;""),AND(KN8&gt;=KY$25,KN8&lt;&gt;""),AND(KQ8&gt;=KY$25,KQ8&lt;&gt;""),AND(KU8&gt;=KY$25,KU8&lt;&gt;""),AND(KX8&gt;=KY$25,KX8&lt;&gt;""),AND(LV8&gt;=MG$25,LV8&lt;&gt;""),AND(LY8&gt;=MG$25,LY8&lt;&gt;""),AND(MC8&gt;=MG$25,MC8&lt;&gt;""),AND(MF8&gt;=MG$25,MF8&lt;&gt;""),AND(ND8&gt;=NO$25,ND8&lt;&gt;""),AND(NG8&gt;=NO$25,NG8&lt;&gt;""),AND(NK8&gt;=NO$25,NK8&lt;&gt;""),AND(NN8&gt;=NO$25,NN8&lt;&gt;""),AND(OL8&gt;=OW$25,OL8&lt;&gt;""),AND(OO8&gt;=OW$25,OO8&lt;&gt;""),AND(OS8&gt;=OW$25,OS8&lt;&gt;""),AND(OV8&gt;=OW$25,OV8&lt;&gt;""),AND(PT8&gt;=QE$25,PT8&lt;&gt;""),AND(PW8&gt;=QE$25,PW8&lt;&gt;""),AND(QA8&gt;=QE$25,QA8&lt;&gt;""),AND(QD8&gt;=QE$25,QD8&lt;&gt;""),AND(RB8&gt;=RM$25,RB8&lt;&gt;""),AND(RE8&gt;=RM$25,RE8&lt;&gt;""),AND(RI8&gt;=RM$25,RI8&lt;&gt;""),AND(RL8&gt;=RM$25,RL8&lt;&gt;""),AND(SJ8&gt;=SU$25,SJ8&lt;&gt;""),AND(SM8&gt;=SU$25,SM8&lt;&gt;""),AND(SQ8&gt;=SU$25,SQ8&lt;&gt;""),AND(ST8&gt;=SU$25,ST8&lt;&gt;"")),"P","")</f>
        <v>P</v>
      </c>
      <c r="H8" s="37" t="str">
        <f>IF(AND(G8="P",F8=""),"No DD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Merit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Excellence",IF(I8="P","Worlds Team",IF(F8="P","National Team","")))))</f>
        <v>Excellence</v>
      </c>
      <c r="I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&gt;0,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>
        <f>IF(MAX(DB8,DC8)&gt;0,MAX(DB8,DC8),"")</f>
        <v>0.36000000000001364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>
        <f>IF(MAX(ED8,FL8,GT8,IB8,JJ8,KR8,LZ8,NH8,OP8,PX8,RF8,SN8)-IF(N8="",0,N8)&gt;0.001,MAX(ED8,FL8,GT8,IB8,JJ8,KR8,LZ8,NH8,OP8,PX8,RF8,SN8)-IF(N8="",0,N8),"")</f>
        <v>0.36000000000001364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>IF(DF8&gt;0,DF8,"")</f>
        <v>12.7</v>
      </c>
      <c r="DY8" s="41">
        <f>IF(DG8&gt;0,DG8,"")</f>
        <v>14.7</v>
      </c>
      <c r="DZ8" s="41">
        <f>IF(SUM(DD8:DG8)-DH8&gt;0,SUM(DD8:DG8)-DH8,"")</f>
        <v>50.7</v>
      </c>
      <c r="EA8" s="41">
        <f>IF(DK8&gt;0,DK8,"")</f>
        <v>12.9</v>
      </c>
      <c r="EB8" s="41">
        <f>IF(DL8&gt;0,DL8,"")</f>
        <v>14.44</v>
      </c>
      <c r="EC8" s="41">
        <f>IF(SUM(DI8:DL8)-DM8&gt;0,SUM(DI8:DL8)-DM8,"")</f>
        <v>50.14</v>
      </c>
      <c r="ED8" s="41">
        <f>IF(MAX(DZ8,EC8)&gt;0,MAX(DZ8,EC8),"")</f>
        <v>50.7</v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>
        <f>IF(DU8&gt;0,DU8,"")</f>
        <v>12.9</v>
      </c>
      <c r="EI8" s="41">
        <f>IF(DV8&gt;0,DV8,"")</f>
        <v>14.59</v>
      </c>
      <c r="EJ8" s="41">
        <f>IF(SUM(DS8:DV8)-DW8&gt;0,SUM(DS8:DV8)-DW8,"")</f>
        <v>51.09</v>
      </c>
      <c r="EK8" s="41">
        <f>IF(SUM(ED8,EG8,EJ8)&gt;0,SUM(ED8,EG8,EJ8),"")</f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13.4</v>
      </c>
      <c r="HW8" s="11">
        <f>IF(HE8&gt;0,HE8,"")</f>
        <v>14.46</v>
      </c>
      <c r="HX8" s="11">
        <f>IF(SUM(HB8:HE8)-HF8&gt;0,SUM(HB8:HE8)-HF8,"")</f>
        <v>49.86</v>
      </c>
      <c r="HY8" s="11">
        <f>IF(HI8&gt;0,HI8,"")</f>
        <v>12.2</v>
      </c>
      <c r="HZ8" s="11">
        <f>IF(HJ8&gt;0,HJ8,"")</f>
        <v>14.38</v>
      </c>
      <c r="IA8" s="11">
        <f>IF(SUM(HG8:HJ8)-HK8&gt;0,SUM(HG8:HJ8)-HK8,"")</f>
        <v>47.580000000000005</v>
      </c>
      <c r="IB8" s="11">
        <f>IF(MAX(HX8,IA8)&gt;0,MAX(HX8,IA8),"")</f>
        <v>49.86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>IF(NR8&gt;0,NR8,"")</f>
        <v>13.2</v>
      </c>
      <c r="OK8" s="41">
        <f>IF(NS8&gt;0,NS8,"")</f>
        <v>14.45</v>
      </c>
      <c r="OL8" s="41">
        <f>IF(SUM(NP8:NS8)-NT8&gt;0,SUM(NP8:NS8)-NT8,"")</f>
        <v>50.349999999999994</v>
      </c>
      <c r="OM8" s="41">
        <f>IF(NW8&gt;0,NW8,"")</f>
        <v>13.6</v>
      </c>
      <c r="ON8" s="41">
        <f>IF(NX8&gt;0,NX8,"")</f>
        <v>14.41</v>
      </c>
      <c r="OO8" s="41">
        <f>IF(SUM(NU8:NX8)-NY8&gt;0,SUM(NU8:NX8)-NY8,"")</f>
        <v>51.510000000000005</v>
      </c>
      <c r="OP8" s="41">
        <f>IF(MAX(OL8,OO8)&gt;0,MAX(OL8,OO8),"")</f>
        <v>51.510000000000005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>
        <f>IF(OG8&gt;0,OG8,"")</f>
        <v>13.6</v>
      </c>
      <c r="OU8" s="41">
        <f>IF(OH8&gt;0,OH8,"")</f>
        <v>14.43</v>
      </c>
      <c r="OV8" s="41">
        <f>IF(SUM(OE8:OH8)-OI8&gt;0,SUM(OE8:OH8)-OI8,"")</f>
        <v>51.83</v>
      </c>
      <c r="OW8" s="41">
        <f>IF(SUM(OP8,OS8,OV8)&gt;0,SUM(OP8,OS8,OV8),"")</f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127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G9" s="3" t="str">
        <f>IF(OR(AND(AQ9&gt;=AY$25,AQ9&lt;&gt;"",AN9=""),AND(AT9&gt;=AY$25,AT9&lt;&gt;"",AN9=""),AND(AX9&gt;=AY$25,AX9&lt;&gt;"",AN9=""),AND(BR9&gt;=BZ$25,BR9&lt;&gt;"",BO9=""),AND(BU9&gt;=BZ$25,BU9&lt;&gt;"",BO9=""),AND(BY9&gt;=BZ$25,BY9&lt;&gt;"",BO9=""),AND(CS9&gt;=DA$25,CS9&lt;&gt;"",CP9=""),AND(CV9&gt;=DA$25,CV9&lt;&gt;"",CP9=""),AND(CZ9&gt;=DA$25,CZ9&lt;&gt;"",CP9=""),AND(DZ9&gt;=EK$25,DZ9&lt;&gt;""),AND(EC9&gt;=EK$25,EC9&lt;&gt;""),AND(EG9&gt;=EK$25,EG9&lt;&gt;""),AND(EJ9&gt;=EK$25,EJ9&lt;&gt;""),AND(FH9&gt;=FS$25,FH9&lt;&gt;""),AND(FK9&gt;=FS$25,FK9&lt;&gt;""),AND(FO9&gt;=FS$25,FO9&lt;&gt;""),AND(FR9&gt;=FS$25,FR9&lt;&gt;""),AND(GP9&gt;=HA$25,GP9&lt;&gt;""),AND(GS9&gt;=HA$25,GS9&lt;&gt;""),AND(GW9&gt;=HA$25,GW9&lt;&gt;""),AND(GZ9&gt;=HA$25,GZ9&lt;&gt;""),AND(HX9&gt;=II$25,HX9&lt;&gt;""),AND(IA9&gt;=II$25,IA9&lt;&gt;""),AND(IE9&gt;=II$25,IE9&lt;&gt;""),AND(IH9&gt;=II$25,IH9&lt;&gt;""),AND(JF9&gt;=JQ$25,JF9&lt;&gt;""),AND(JI9&gt;=JQ$25,JI9&lt;&gt;""),AND(JM9&gt;=JQ$25,JM9&lt;&gt;""),AND(JP9&gt;=JQ$25,JP9&lt;&gt;""),AND(KN9&gt;=KY$25,KN9&lt;&gt;""),AND(KQ9&gt;=KY$25,KQ9&lt;&gt;""),AND(KU9&gt;=KY$25,KU9&lt;&gt;""),AND(KX9&gt;=KY$25,KX9&lt;&gt;""),AND(LV9&gt;=MG$25,LV9&lt;&gt;""),AND(LY9&gt;=MG$25,LY9&lt;&gt;""),AND(MC9&gt;=MG$25,MC9&lt;&gt;""),AND(MF9&gt;=MG$25,MF9&lt;&gt;""),AND(ND9&gt;=NO$25,ND9&lt;&gt;""),AND(NG9&gt;=NO$25,NG9&lt;&gt;""),AND(NK9&gt;=NO$25,NK9&lt;&gt;""),AND(NN9&gt;=NO$25,NN9&lt;&gt;""),AND(OL9&gt;=OW$25,OL9&lt;&gt;""),AND(OO9&gt;=OW$25,OO9&lt;&gt;""),AND(OS9&gt;=OW$25,OS9&lt;&gt;""),AND(OV9&gt;=OW$25,OV9&lt;&gt;""),AND(PT9&gt;=QE$25,PT9&lt;&gt;""),AND(PW9&gt;=QE$25,PW9&lt;&gt;""),AND(QA9&gt;=QE$25,QA9&lt;&gt;""),AND(QD9&gt;=QE$25,QD9&lt;&gt;""),AND(RB9&gt;=RM$25,RB9&lt;&gt;""),AND(RE9&gt;=RM$25,RE9&lt;&gt;""),AND(RI9&gt;=RM$25,RI9&lt;&gt;""),AND(RL9&gt;=RM$25,RL9&lt;&gt;""),AND(SJ9&gt;=SU$25,SJ9&lt;&gt;""),AND(SM9&gt;=SU$25,SM9&lt;&gt;""),AND(SQ9&gt;=SU$25,SQ9&lt;&gt;""),AND(ST9&gt;=SU$25,ST9&lt;&gt;"")),"P","")</f>
        <v>P</v>
      </c>
      <c r="H9" s="37" t="str">
        <f>IF(AND(G9="P",F9=""),"No DD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Merit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Excellence",IF(I9="P","Worlds Team",IF(F9="P","National Team","")))))</f>
        <v>Worlds Team</v>
      </c>
      <c r="I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&gt;0,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176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G10" s="3" t="str">
        <f>IF(OR(AND(AQ10&gt;=AY$25,AQ10&lt;&gt;"",AN10=""),AND(AT10&gt;=AY$25,AT10&lt;&gt;"",AN10=""),AND(AX10&gt;=AY$25,AX10&lt;&gt;"",AN10=""),AND(BR10&gt;=BZ$25,BR10&lt;&gt;"",BO10=""),AND(BU10&gt;=BZ$25,BU10&lt;&gt;"",BO10=""),AND(BY10&gt;=BZ$25,BY10&lt;&gt;"",BO10=""),AND(CS10&gt;=DA$25,CS10&lt;&gt;"",CP10=""),AND(CV10&gt;=DA$25,CV10&lt;&gt;"",CP10=""),AND(CZ10&gt;=DA$25,CZ10&lt;&gt;"",CP10=""),AND(DZ10&gt;=EK$25,DZ10&lt;&gt;""),AND(EC10&gt;=EK$25,EC10&lt;&gt;""),AND(EG10&gt;=EK$25,EG10&lt;&gt;""),AND(EJ10&gt;=EK$25,EJ10&lt;&gt;""),AND(FH10&gt;=FS$25,FH10&lt;&gt;""),AND(FK10&gt;=FS$25,FK10&lt;&gt;""),AND(FO10&gt;=FS$25,FO10&lt;&gt;""),AND(FR10&gt;=FS$25,FR10&lt;&gt;""),AND(GP10&gt;=HA$25,GP10&lt;&gt;""),AND(GS10&gt;=HA$25,GS10&lt;&gt;""),AND(GW10&gt;=HA$25,GW10&lt;&gt;""),AND(GZ10&gt;=HA$25,GZ10&lt;&gt;""),AND(HX10&gt;=II$25,HX10&lt;&gt;""),AND(IA10&gt;=II$25,IA10&lt;&gt;""),AND(IE10&gt;=II$25,IE10&lt;&gt;""),AND(IH10&gt;=II$25,IH10&lt;&gt;""),AND(JF10&gt;=JQ$25,JF10&lt;&gt;""),AND(JI10&gt;=JQ$25,JI10&lt;&gt;""),AND(JM10&gt;=JQ$25,JM10&lt;&gt;""),AND(JP10&gt;=JQ$25,JP10&lt;&gt;""),AND(KN10&gt;=KY$25,KN10&lt;&gt;""),AND(KQ10&gt;=KY$25,KQ10&lt;&gt;""),AND(KU10&gt;=KY$25,KU10&lt;&gt;""),AND(KX10&gt;=KY$25,KX10&lt;&gt;""),AND(LV10&gt;=MG$25,LV10&lt;&gt;""),AND(LY10&gt;=MG$25,LY10&lt;&gt;""),AND(MC10&gt;=MG$25,MC10&lt;&gt;""),AND(MF10&gt;=MG$25,MF10&lt;&gt;""),AND(ND10&gt;=NO$25,ND10&lt;&gt;""),AND(NG10&gt;=NO$25,NG10&lt;&gt;""),AND(NK10&gt;=NO$25,NK10&lt;&gt;""),AND(NN10&gt;=NO$25,NN10&lt;&gt;""),AND(OL10&gt;=OW$25,OL10&lt;&gt;""),AND(OO10&gt;=OW$25,OO10&lt;&gt;""),AND(OS10&gt;=OW$25,OS10&lt;&gt;""),AND(OV10&gt;=OW$25,OV10&lt;&gt;""),AND(PT10&gt;=QE$25,PT10&lt;&gt;""),AND(PW10&gt;=QE$25,PW10&lt;&gt;""),AND(QA10&gt;=QE$25,QA10&lt;&gt;""),AND(QD10&gt;=QE$25,QD10&lt;&gt;""),AND(RB10&gt;=RM$25,RB10&lt;&gt;""),AND(RE10&gt;=RM$25,RE10&lt;&gt;""),AND(RI10&gt;=RM$25,RI10&lt;&gt;""),AND(RL10&gt;=RM$25,RL10&lt;&gt;""),AND(SJ10&gt;=SU$25,SJ10&lt;&gt;""),AND(SM10&gt;=SU$25,SM10&lt;&gt;""),AND(SQ10&gt;=SU$25,SQ10&lt;&gt;""),AND(ST10&gt;=SU$25,ST10&lt;&gt;"")),"P","")</f>
        <v>P</v>
      </c>
      <c r="H10" s="37" t="str">
        <f>IF(AND(G10="P",F10=""),"No DD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Merit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Excellence",IF(I10="P","Worlds Team",IF(F10="P","National Team","")))))</f>
        <v>National Team</v>
      </c>
      <c r="I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&gt;0,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>
        <v>5.6</v>
      </c>
      <c r="NQ10" s="17">
        <v>3.3</v>
      </c>
      <c r="NR10" s="17">
        <v>5.2</v>
      </c>
      <c r="NS10" s="17">
        <v>5.9</v>
      </c>
      <c r="NT10" s="17">
        <v>0</v>
      </c>
      <c r="NU10" s="17">
        <v>3</v>
      </c>
      <c r="NV10" s="17">
        <v>2</v>
      </c>
      <c r="NW10" s="17">
        <v>2.7</v>
      </c>
      <c r="NX10" s="17">
        <v>3.03</v>
      </c>
      <c r="NY10" s="17">
        <v>0</v>
      </c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>IF(NR10&gt;0,NR10,"")</f>
        <v>5.2</v>
      </c>
      <c r="OK10" s="41">
        <f>IF(NS10&gt;0,NS10,"")</f>
        <v>5.9</v>
      </c>
      <c r="OL10" s="41">
        <f>IF(SUM(NP10:NS10)-NT10&gt;0,SUM(NP10:NS10)-NT10,"")</f>
        <v>20</v>
      </c>
      <c r="OM10" s="41">
        <f>IF(NW10&gt;0,NW10,"")</f>
        <v>2.7</v>
      </c>
      <c r="ON10" s="41">
        <f>IF(NX10&gt;0,NX10,"")</f>
        <v>3.03</v>
      </c>
      <c r="OO10" s="41">
        <f>IF(SUM(NU10:NX10)-NY10&gt;0,SUM(NU10:NX10)-NY10,"")</f>
        <v>10.73</v>
      </c>
      <c r="OP10" s="41">
        <f>IF(MAX(OL10,OO10)&gt;0,MAX(OL10,OO10),"")</f>
        <v>20</v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>
        <f>IF(SUM(OP10,OS10,OV10)&gt;0,SUM(OP10,OS10,OV10),"")</f>
        <v>20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G11" s="3" t="str">
        <f>IF(OR(AND(AQ11&gt;=AY$25,AQ11&lt;&gt;"",AN11=""),AND(AT11&gt;=AY$25,AT11&lt;&gt;"",AN11=""),AND(AX11&gt;=AY$25,AX11&lt;&gt;"",AN11=""),AND(BR11&gt;=BZ$25,BR11&lt;&gt;"",BO11=""),AND(BU11&gt;=BZ$25,BU11&lt;&gt;"",BO11=""),AND(BY11&gt;=BZ$25,BY11&lt;&gt;"",BO11=""),AND(CS11&gt;=DA$25,CS11&lt;&gt;"",CP11=""),AND(CV11&gt;=DA$25,CV11&lt;&gt;"",CP11=""),AND(CZ11&gt;=DA$25,CZ11&lt;&gt;"",CP11=""),AND(DZ11&gt;=EK$25,DZ11&lt;&gt;""),AND(EC11&gt;=EK$25,EC11&lt;&gt;""),AND(EG11&gt;=EK$25,EG11&lt;&gt;""),AND(EJ11&gt;=EK$25,EJ11&lt;&gt;""),AND(FH11&gt;=FS$25,FH11&lt;&gt;""),AND(FK11&gt;=FS$25,FK11&lt;&gt;""),AND(FO11&gt;=FS$25,FO11&lt;&gt;""),AND(FR11&gt;=FS$25,FR11&lt;&gt;""),AND(GP11&gt;=HA$25,GP11&lt;&gt;""),AND(GS11&gt;=HA$25,GS11&lt;&gt;""),AND(GW11&gt;=HA$25,GW11&lt;&gt;""),AND(GZ11&gt;=HA$25,GZ11&lt;&gt;""),AND(HX11&gt;=II$25,HX11&lt;&gt;""),AND(IA11&gt;=II$25,IA11&lt;&gt;""),AND(IE11&gt;=II$25,IE11&lt;&gt;""),AND(IH11&gt;=II$25,IH11&lt;&gt;""),AND(JF11&gt;=JQ$25,JF11&lt;&gt;""),AND(JI11&gt;=JQ$25,JI11&lt;&gt;""),AND(JM11&gt;=JQ$25,JM11&lt;&gt;""),AND(JP11&gt;=JQ$25,JP11&lt;&gt;""),AND(KN11&gt;=KY$25,KN11&lt;&gt;""),AND(KQ11&gt;=KY$25,KQ11&lt;&gt;""),AND(KU11&gt;=KY$25,KU11&lt;&gt;""),AND(KX11&gt;=KY$25,KX11&lt;&gt;""),AND(LV11&gt;=MG$25,LV11&lt;&gt;""),AND(LY11&gt;=MG$25,LY11&lt;&gt;""),AND(MC11&gt;=MG$25,MC11&lt;&gt;""),AND(MF11&gt;=MG$25,MF11&lt;&gt;""),AND(ND11&gt;=NO$25,ND11&lt;&gt;""),AND(NG11&gt;=NO$25,NG11&lt;&gt;""),AND(NK11&gt;=NO$25,NK11&lt;&gt;""),AND(NN11&gt;=NO$25,NN11&lt;&gt;""),AND(OL11&gt;=OW$25,OL11&lt;&gt;""),AND(OO11&gt;=OW$25,OO11&lt;&gt;""),AND(OS11&gt;=OW$25,OS11&lt;&gt;""),AND(OV11&gt;=OW$25,OV11&lt;&gt;""),AND(PT11&gt;=QE$25,PT11&lt;&gt;""),AND(PW11&gt;=QE$25,PW11&lt;&gt;""),AND(QA11&gt;=QE$25,QA11&lt;&gt;""),AND(QD11&gt;=QE$25,QD11&lt;&gt;""),AND(RB11&gt;=RM$25,RB11&lt;&gt;""),AND(RE11&gt;=RM$25,RE11&lt;&gt;""),AND(RI11&gt;=RM$25,RI11&lt;&gt;""),AND(RL11&gt;=RM$25,RL11&lt;&gt;""),AND(SJ11&gt;=SU$25,SJ11&lt;&gt;""),AND(SM11&gt;=SU$25,SM11&lt;&gt;""),AND(SQ11&gt;=SU$25,SQ11&lt;&gt;""),AND(ST11&gt;=SU$25,ST11&lt;&gt;"")),"P","")</f>
        <v>P</v>
      </c>
      <c r="H11" s="37" t="str">
        <f>IF(AND(G11="P",F11=""),"No DD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Merit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Excellence",IF(I11="P","Worlds Team",IF(F11="P","National Team","")))))</f>
        <v>Worlds Team</v>
      </c>
      <c r="I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&gt;0,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>P</v>
      </c>
      <c r="G12" s="3" t="str">
        <f>IF(OR(AND(AQ12&gt;=AY$25,AQ12&lt;&gt;"",AN12=""),AND(AT12&gt;=AY$25,AT12&lt;&gt;"",AN12=""),AND(AX12&gt;=AY$25,AX12&lt;&gt;"",AN12=""),AND(BR12&gt;=BZ$25,BR12&lt;&gt;"",BO12=""),AND(BU12&gt;=BZ$25,BU12&lt;&gt;"",BO12=""),AND(BY12&gt;=BZ$25,BY12&lt;&gt;"",BO12=""),AND(CS12&gt;=DA$25,CS12&lt;&gt;"",CP12=""),AND(CV12&gt;=DA$25,CV12&lt;&gt;"",CP12=""),AND(CZ12&gt;=DA$25,CZ12&lt;&gt;"",CP12=""),AND(DZ12&gt;=EK$25,DZ12&lt;&gt;""),AND(EC12&gt;=EK$25,EC12&lt;&gt;""),AND(EG12&gt;=EK$25,EG12&lt;&gt;""),AND(EJ12&gt;=EK$25,EJ12&lt;&gt;""),AND(FH12&gt;=FS$25,FH12&lt;&gt;""),AND(FK12&gt;=FS$25,FK12&lt;&gt;""),AND(FO12&gt;=FS$25,FO12&lt;&gt;""),AND(FR12&gt;=FS$25,FR12&lt;&gt;""),AND(GP12&gt;=HA$25,GP12&lt;&gt;""),AND(GS12&gt;=HA$25,GS12&lt;&gt;""),AND(GW12&gt;=HA$25,GW12&lt;&gt;""),AND(GZ12&gt;=HA$25,GZ12&lt;&gt;""),AND(HX12&gt;=II$25,HX12&lt;&gt;""),AND(IA12&gt;=II$25,IA12&lt;&gt;""),AND(IE12&gt;=II$25,IE12&lt;&gt;""),AND(IH12&gt;=II$25,IH12&lt;&gt;""),AND(JF12&gt;=JQ$25,JF12&lt;&gt;""),AND(JI12&gt;=JQ$25,JI12&lt;&gt;""),AND(JM12&gt;=JQ$25,JM12&lt;&gt;""),AND(JP12&gt;=JQ$25,JP12&lt;&gt;""),AND(KN12&gt;=KY$25,KN12&lt;&gt;""),AND(KQ12&gt;=KY$25,KQ12&lt;&gt;""),AND(KU12&gt;=KY$25,KU12&lt;&gt;""),AND(KX12&gt;=KY$25,KX12&lt;&gt;""),AND(LV12&gt;=MG$25,LV12&lt;&gt;""),AND(LY12&gt;=MG$25,LY12&lt;&gt;""),AND(MC12&gt;=MG$25,MC12&lt;&gt;""),AND(MF12&gt;=MG$25,MF12&lt;&gt;""),AND(ND12&gt;=NO$25,ND12&lt;&gt;""),AND(NG12&gt;=NO$25,NG12&lt;&gt;""),AND(NK12&gt;=NO$25,NK12&lt;&gt;""),AND(NN12&gt;=NO$25,NN12&lt;&gt;""),AND(OL12&gt;=OW$25,OL12&lt;&gt;""),AND(OO12&gt;=OW$25,OO12&lt;&gt;""),AND(OS12&gt;=OW$25,OS12&lt;&gt;""),AND(OV12&gt;=OW$25,OV12&lt;&gt;""),AND(PT12&gt;=QE$25,PT12&lt;&gt;""),AND(PW12&gt;=QE$25,PW12&lt;&gt;""),AND(QA12&gt;=QE$25,QA12&lt;&gt;""),AND(QD12&gt;=QE$25,QD12&lt;&gt;""),AND(RB12&gt;=RM$25,RB12&lt;&gt;""),AND(RE12&gt;=RM$25,RE12&lt;&gt;""),AND(RI12&gt;=RM$25,RI12&lt;&gt;""),AND(RL12&gt;=RM$25,RL12&lt;&gt;""),AND(SJ12&gt;=SU$25,SJ12&lt;&gt;""),AND(SM12&gt;=SU$25,SM12&lt;&gt;""),AND(SQ12&gt;=SU$25,SQ12&lt;&gt;""),AND(ST12&gt;=SU$25,ST12&lt;&gt;"")),"P","")</f>
        <v>P</v>
      </c>
      <c r="H12" s="37" t="str">
        <f>IF(AND(G12="P",F12=""),"No DD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Merit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Excellence",IF(I12="P","Worlds Team",IF(F12="P","National Team","")))))</f>
        <v>National Team</v>
      </c>
      <c r="I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&gt;0,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G13" s="3" t="str">
        <f>IF(OR(AND(AQ13&gt;=AY$25,AQ13&lt;&gt;"",AN13=""),AND(AT13&gt;=AY$25,AT13&lt;&gt;"",AN13=""),AND(AX13&gt;=AY$25,AX13&lt;&gt;"",AN13=""),AND(BR13&gt;=BZ$25,BR13&lt;&gt;"",BO13=""),AND(BU13&gt;=BZ$25,BU13&lt;&gt;"",BO13=""),AND(BY13&gt;=BZ$25,BY13&lt;&gt;"",BO13=""),AND(CS13&gt;=DA$25,CS13&lt;&gt;"",CP13=""),AND(CV13&gt;=DA$25,CV13&lt;&gt;"",CP13=""),AND(CZ13&gt;=DA$25,CZ13&lt;&gt;"",CP13=""),AND(DZ13&gt;=EK$25,DZ13&lt;&gt;""),AND(EC13&gt;=EK$25,EC13&lt;&gt;""),AND(EG13&gt;=EK$25,EG13&lt;&gt;""),AND(EJ13&gt;=EK$25,EJ13&lt;&gt;""),AND(FH13&gt;=FS$25,FH13&lt;&gt;""),AND(FK13&gt;=FS$25,FK13&lt;&gt;""),AND(FO13&gt;=FS$25,FO13&lt;&gt;""),AND(FR13&gt;=FS$25,FR13&lt;&gt;""),AND(GP13&gt;=HA$25,GP13&lt;&gt;""),AND(GS13&gt;=HA$25,GS13&lt;&gt;""),AND(GW13&gt;=HA$25,GW13&lt;&gt;""),AND(GZ13&gt;=HA$25,GZ13&lt;&gt;""),AND(HX13&gt;=II$25,HX13&lt;&gt;""),AND(IA13&gt;=II$25,IA13&lt;&gt;""),AND(IE13&gt;=II$25,IE13&lt;&gt;""),AND(IH13&gt;=II$25,IH13&lt;&gt;""),AND(JF13&gt;=JQ$25,JF13&lt;&gt;""),AND(JI13&gt;=JQ$25,JI13&lt;&gt;""),AND(JM13&gt;=JQ$25,JM13&lt;&gt;""),AND(JP13&gt;=JQ$25,JP13&lt;&gt;""),AND(KN13&gt;=KY$25,KN13&lt;&gt;""),AND(KQ13&gt;=KY$25,KQ13&lt;&gt;""),AND(KU13&gt;=KY$25,KU13&lt;&gt;""),AND(KX13&gt;=KY$25,KX13&lt;&gt;""),AND(LV13&gt;=MG$25,LV13&lt;&gt;""),AND(LY13&gt;=MG$25,LY13&lt;&gt;""),AND(MC13&gt;=MG$25,MC13&lt;&gt;""),AND(MF13&gt;=MG$25,MF13&lt;&gt;""),AND(ND13&gt;=NO$25,ND13&lt;&gt;""),AND(NG13&gt;=NO$25,NG13&lt;&gt;""),AND(NK13&gt;=NO$25,NK13&lt;&gt;""),AND(NN13&gt;=NO$25,NN13&lt;&gt;""),AND(OL13&gt;=OW$25,OL13&lt;&gt;""),AND(OO13&gt;=OW$25,OO13&lt;&gt;""),AND(OS13&gt;=OW$25,OS13&lt;&gt;""),AND(OV13&gt;=OW$25,OV13&lt;&gt;""),AND(PT13&gt;=QE$25,PT13&lt;&gt;""),AND(PW13&gt;=QE$25,PW13&lt;&gt;""),AND(QA13&gt;=QE$25,QA13&lt;&gt;""),AND(QD13&gt;=QE$25,QD13&lt;&gt;""),AND(RB13&gt;=RM$25,RB13&lt;&gt;""),AND(RE13&gt;=RM$25,RE13&lt;&gt;""),AND(RI13&gt;=RM$25,RI13&lt;&gt;""),AND(RL13&gt;=RM$25,RL13&lt;&gt;""),AND(SJ13&gt;=SU$25,SJ13&lt;&gt;""),AND(SM13&gt;=SU$25,SM13&lt;&gt;""),AND(SQ13&gt;=SU$25,SQ13&lt;&gt;""),AND(ST13&gt;=SU$25,ST13&lt;&gt;"")),"P","")</f>
        <v>P</v>
      </c>
      <c r="H13" s="37" t="str">
        <f>IF(AND(G13="P",F13=""),"No DD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Merit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Excellence",IF(I13="P","Worlds Team",IF(F13="P","National Team","")))))</f>
        <v>Excellence</v>
      </c>
      <c r="I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&gt;0,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[Club] Championships [Semifinal = Team Final]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>
        <v>15</v>
      </c>
      <c r="DE13" s="17">
        <v>9.4</v>
      </c>
      <c r="DF13" s="17">
        <v>14</v>
      </c>
      <c r="DG13" s="17">
        <v>14.71</v>
      </c>
      <c r="DH13" s="17">
        <v>0</v>
      </c>
      <c r="DI13" s="17">
        <v>15</v>
      </c>
      <c r="DJ13" s="17">
        <v>9.6</v>
      </c>
      <c r="DK13" s="17">
        <v>14</v>
      </c>
      <c r="DL13" s="17">
        <v>14.69</v>
      </c>
      <c r="DM13" s="17">
        <v>0</v>
      </c>
      <c r="DN13" s="17">
        <v>15.2</v>
      </c>
      <c r="DO13" s="17">
        <v>9.5</v>
      </c>
      <c r="DP13" s="17">
        <v>14</v>
      </c>
      <c r="DQ13" s="17">
        <v>14.54</v>
      </c>
      <c r="DR13" s="17">
        <v>0</v>
      </c>
      <c r="DS13" s="17"/>
      <c r="DT13" s="17"/>
      <c r="DU13" s="17"/>
      <c r="DV13" s="17"/>
      <c r="DW13" s="17"/>
      <c r="DX13" s="41">
        <f>IF(DF13&gt;0,DF13,"")</f>
        <v>14</v>
      </c>
      <c r="DY13" s="41">
        <f>IF(DG13&gt;0,DG13,"")</f>
        <v>14.71</v>
      </c>
      <c r="DZ13" s="41">
        <f>IF(SUM(DD13:DG13)-DH13&gt;0,SUM(DD13:DG13)-DH13,"")</f>
        <v>53.11</v>
      </c>
      <c r="EA13" s="41">
        <f>IF(DK13&gt;0,DK13,"")</f>
        <v>14</v>
      </c>
      <c r="EB13" s="41">
        <f>IF(DL13&gt;0,DL13,"")</f>
        <v>14.69</v>
      </c>
      <c r="EC13" s="41">
        <f>IF(SUM(DI13:DL13)-DM13&gt;0,SUM(DI13:DL13)-DM13,"")</f>
        <v>53.29</v>
      </c>
      <c r="ED13" s="41">
        <f>IF(MAX(DZ13,EC13)&gt;0,MAX(DZ13,EC13),"")</f>
        <v>53.29</v>
      </c>
      <c r="EE13" s="41">
        <f>IF(DP13&gt;0,DP13,"")</f>
        <v>14</v>
      </c>
      <c r="EF13" s="41">
        <f>IF(DQ13&gt;0,DQ13,"")</f>
        <v>14.54</v>
      </c>
      <c r="EG13" s="41">
        <f>IF(SUM(DN13:DQ13)-DR13&gt;0,SUM(DN13:DQ13)-DR13,"")</f>
        <v>53.24</v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>
        <f>IF(SUM(ED13,EG13,EJ13)&gt;0,SUM(ED13,EG13,EJ13),"")</f>
        <v>106.53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13.8</v>
      </c>
      <c r="FU13" s="17">
        <v>9.6</v>
      </c>
      <c r="FV13" s="17">
        <v>14</v>
      </c>
      <c r="FW13" s="17">
        <v>14.79</v>
      </c>
      <c r="FX13" s="17">
        <v>0</v>
      </c>
      <c r="FY13" s="17">
        <v>14.1</v>
      </c>
      <c r="FZ13" s="17">
        <v>9</v>
      </c>
      <c r="GA13" s="17">
        <v>13.7</v>
      </c>
      <c r="GB13" s="17">
        <v>14.43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>IF(FV13&gt;0,FV13,"")</f>
        <v>14</v>
      </c>
      <c r="GO13" s="41">
        <f>IF(FW13&gt;0,FW13,"")</f>
        <v>14.79</v>
      </c>
      <c r="GP13" s="41">
        <f>IF(SUM(FT13:FW13)-FX13&gt;0,SUM(FT13:FW13)-FX13,"")</f>
        <v>52.19</v>
      </c>
      <c r="GQ13" s="41">
        <f>IF(GA13&gt;0,GA13,"")</f>
        <v>13.7</v>
      </c>
      <c r="GR13" s="41">
        <f>IF(GB13&gt;0,GB13,"")</f>
        <v>14.43</v>
      </c>
      <c r="GS13" s="41">
        <f>IF(SUM(FY13:GB13)-GC13&gt;0,SUM(FY13:GB13)-GC13,"")</f>
        <v>51.23</v>
      </c>
      <c r="GT13" s="41">
        <f>IF(MAX(GP13,GS13)&gt;0,MAX(GP13,GS13),"")</f>
        <v>52.19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IF(SUM(GT13,GW13,GZ13)&gt;0,SUM(GT13,GW13,GZ13),"")</f>
        <v>52.19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175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G14" s="3" t="str">
        <f>IF(OR(AND(AQ14&gt;=AY$25,AQ14&lt;&gt;"",AN14=""),AND(AT14&gt;=AY$25,AT14&lt;&gt;"",AN14=""),AND(AX14&gt;=AY$25,AX14&lt;&gt;"",AN14=""),AND(BR14&gt;=BZ$25,BR14&lt;&gt;"",BO14=""),AND(BU14&gt;=BZ$25,BU14&lt;&gt;"",BO14=""),AND(BY14&gt;=BZ$25,BY14&lt;&gt;"",BO14=""),AND(CS14&gt;=DA$25,CS14&lt;&gt;"",CP14=""),AND(CV14&gt;=DA$25,CV14&lt;&gt;"",CP14=""),AND(CZ14&gt;=DA$25,CZ14&lt;&gt;"",CP14=""),AND(DZ14&gt;=EK$25,DZ14&lt;&gt;""),AND(EC14&gt;=EK$25,EC14&lt;&gt;""),AND(EG14&gt;=EK$25,EG14&lt;&gt;""),AND(EJ14&gt;=EK$25,EJ14&lt;&gt;""),AND(FH14&gt;=FS$25,FH14&lt;&gt;""),AND(FK14&gt;=FS$25,FK14&lt;&gt;""),AND(FO14&gt;=FS$25,FO14&lt;&gt;""),AND(FR14&gt;=FS$25,FR14&lt;&gt;""),AND(GP14&gt;=HA$25,GP14&lt;&gt;""),AND(GS14&gt;=HA$25,GS14&lt;&gt;""),AND(GW14&gt;=HA$25,GW14&lt;&gt;""),AND(GZ14&gt;=HA$25,GZ14&lt;&gt;""),AND(HX14&gt;=II$25,HX14&lt;&gt;""),AND(IA14&gt;=II$25,IA14&lt;&gt;""),AND(IE14&gt;=II$25,IE14&lt;&gt;""),AND(IH14&gt;=II$25,IH14&lt;&gt;""),AND(JF14&gt;=JQ$25,JF14&lt;&gt;""),AND(JI14&gt;=JQ$25,JI14&lt;&gt;""),AND(JM14&gt;=JQ$25,JM14&lt;&gt;""),AND(JP14&gt;=JQ$25,JP14&lt;&gt;""),AND(KN14&gt;=KY$25,KN14&lt;&gt;""),AND(KQ14&gt;=KY$25,KQ14&lt;&gt;""),AND(KU14&gt;=KY$25,KU14&lt;&gt;""),AND(KX14&gt;=KY$25,KX14&lt;&gt;""),AND(LV14&gt;=MG$25,LV14&lt;&gt;""),AND(LY14&gt;=MG$25,LY14&lt;&gt;""),AND(MC14&gt;=MG$25,MC14&lt;&gt;""),AND(MF14&gt;=MG$25,MF14&lt;&gt;""),AND(ND14&gt;=NO$25,ND14&lt;&gt;""),AND(NG14&gt;=NO$25,NG14&lt;&gt;""),AND(NK14&gt;=NO$25,NK14&lt;&gt;""),AND(NN14&gt;=NO$25,NN14&lt;&gt;""),AND(OL14&gt;=OW$25,OL14&lt;&gt;""),AND(OO14&gt;=OW$25,OO14&lt;&gt;""),AND(OS14&gt;=OW$25,OS14&lt;&gt;""),AND(OV14&gt;=OW$25,OV14&lt;&gt;""),AND(PT14&gt;=QE$25,PT14&lt;&gt;""),AND(PW14&gt;=QE$25,PW14&lt;&gt;""),AND(QA14&gt;=QE$25,QA14&lt;&gt;""),AND(QD14&gt;=QE$25,QD14&lt;&gt;""),AND(RB14&gt;=RM$25,RB14&lt;&gt;""),AND(RE14&gt;=RM$25,RE14&lt;&gt;""),AND(RI14&gt;=RM$25,RI14&lt;&gt;""),AND(RL14&gt;=RM$25,RL14&lt;&gt;""),AND(SJ14&gt;=SU$25,SJ14&lt;&gt;""),AND(SM14&gt;=SU$25,SM14&lt;&gt;""),AND(SQ14&gt;=SU$25,SQ14&lt;&gt;""),AND(ST14&gt;=SU$25,ST14&lt;&gt;"")),"P","")</f>
        <v>P</v>
      </c>
      <c r="H14" s="37" t="str">
        <f>IF(AND(G14="P",F14=""),"No DD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Merit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Excellence",IF(I14="P","Worlds Team",IF(F14="P","National Team","")))))</f>
        <v>No DD</v>
      </c>
      <c r="I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&gt;0,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[Club] Championships [Semifinal = Team Final]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>
        <v>13.3</v>
      </c>
      <c r="DE14" s="17">
        <v>9.3000000000000007</v>
      </c>
      <c r="DF14" s="17">
        <v>12.4</v>
      </c>
      <c r="DG14" s="17">
        <v>13.89</v>
      </c>
      <c r="DH14" s="17">
        <v>0</v>
      </c>
      <c r="DI14" s="17">
        <v>13</v>
      </c>
      <c r="DJ14" s="17">
        <v>9.1</v>
      </c>
      <c r="DK14" s="17">
        <v>12.2</v>
      </c>
      <c r="DL14" s="17">
        <v>13.41</v>
      </c>
      <c r="DM14" s="17">
        <v>0</v>
      </c>
      <c r="DN14" s="17"/>
      <c r="DO14" s="17"/>
      <c r="DP14" s="17"/>
      <c r="DQ14" s="17"/>
      <c r="DR14" s="17"/>
      <c r="DS14" s="17">
        <v>1.4</v>
      </c>
      <c r="DT14" s="17">
        <v>0.9</v>
      </c>
      <c r="DU14" s="17">
        <v>1.5</v>
      </c>
      <c r="DV14" s="17">
        <v>1.5</v>
      </c>
      <c r="DW14" s="17">
        <v>0</v>
      </c>
      <c r="DX14" s="41">
        <f>IF(DF14&gt;0,DF14,"")</f>
        <v>12.4</v>
      </c>
      <c r="DY14" s="41">
        <f>IF(DG14&gt;0,DG14,"")</f>
        <v>13.89</v>
      </c>
      <c r="DZ14" s="41">
        <f>IF(SUM(DD14:DG14)-DH14&gt;0,SUM(DD14:DG14)-DH14,"")</f>
        <v>48.89</v>
      </c>
      <c r="EA14" s="41">
        <f>IF(DK14&gt;0,DK14,"")</f>
        <v>12.2</v>
      </c>
      <c r="EB14" s="41">
        <f>IF(DL14&gt;0,DL14,"")</f>
        <v>13.41</v>
      </c>
      <c r="EC14" s="41">
        <f>IF(SUM(DI14:DL14)-DM14&gt;0,SUM(DI14:DL14)-DM14,"")</f>
        <v>47.709999999999994</v>
      </c>
      <c r="ED14" s="41">
        <f>IF(MAX(DZ14,EC14)&gt;0,MAX(DZ14,EC14),"")</f>
        <v>48.89</v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>
        <f>IF(DU14&gt;0,DU14,"")</f>
        <v>1.5</v>
      </c>
      <c r="EI14" s="41">
        <f>IF(DV14&gt;0,DV14,"")</f>
        <v>1.5</v>
      </c>
      <c r="EJ14" s="41">
        <f>IF(SUM(DS14:DV14)-DW14&gt;0,SUM(DS14:DV14)-DW14,"")</f>
        <v>5.3</v>
      </c>
      <c r="EK14" s="41">
        <f>IF(SUM(ED14,EG14,EJ14)&gt;0,SUM(ED14,EG14,EJ14),"")</f>
        <v>54.19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>
        <v>12.9</v>
      </c>
      <c r="NQ14" s="17">
        <v>9</v>
      </c>
      <c r="NR14" s="17">
        <v>12.2</v>
      </c>
      <c r="NS14" s="17">
        <v>13.26</v>
      </c>
      <c r="NT14" s="17">
        <v>0</v>
      </c>
      <c r="NU14" s="17">
        <v>8.4</v>
      </c>
      <c r="NV14" s="17">
        <v>5.3</v>
      </c>
      <c r="NW14" s="17">
        <v>7.5</v>
      </c>
      <c r="NX14" s="17">
        <v>8.26</v>
      </c>
      <c r="NY14" s="17">
        <v>0</v>
      </c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>
        <f>IF(NR14&gt;0,NR14,"")</f>
        <v>12.2</v>
      </c>
      <c r="OK14" s="41">
        <f>IF(NS14&gt;0,NS14,"")</f>
        <v>13.26</v>
      </c>
      <c r="OL14" s="41">
        <f>IF(SUM(NP14:NS14)-NT14&gt;0,SUM(NP14:NS14)-NT14,"")</f>
        <v>47.359999999999992</v>
      </c>
      <c r="OM14" s="41">
        <f>IF(NW14&gt;0,NW14,"")</f>
        <v>7.5</v>
      </c>
      <c r="ON14" s="41">
        <f>IF(NX14&gt;0,NX14,"")</f>
        <v>8.26</v>
      </c>
      <c r="OO14" s="41">
        <f>IF(SUM(NU14:NX14)-NY14&gt;0,SUM(NU14:NX14)-NY14,"")</f>
        <v>29.46</v>
      </c>
      <c r="OP14" s="41">
        <f>IF(MAX(OL14,OO14)&gt;0,MAX(OL14,OO14),"")</f>
        <v>47.359999999999992</v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>
        <f>IF(SUM(OP14,OS14,OV14)&gt;0,SUM(OP14,OS14,OV14),"")</f>
        <v>47.359999999999992</v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>12</v>
      </c>
      <c r="B15" s="5" t="s">
        <v>250</v>
      </c>
      <c r="C15" s="4" t="s">
        <v>8</v>
      </c>
      <c r="D15" s="4">
        <v>2007</v>
      </c>
      <c r="E15" s="9">
        <f>SUM(J15:V15)+SUM(J15:T15)*0.0000001+SUM(J15)*0.0000000000001</f>
        <v>210.52001604900502</v>
      </c>
      <c r="F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G15" s="3" t="str">
        <f>IF(OR(AND(AQ15&gt;=AY$25,AQ15&lt;&gt;"",AN15=""),AND(AT15&gt;=AY$25,AT15&lt;&gt;"",AN15=""),AND(AX15&gt;=AY$25,AX15&lt;&gt;"",AN15=""),AND(BR15&gt;=BZ$25,BR15&lt;&gt;"",BO15=""),AND(BU15&gt;=BZ$25,BU15&lt;&gt;"",BO15=""),AND(BY15&gt;=BZ$25,BY15&lt;&gt;"",BO15=""),AND(CS15&gt;=DA$25,CS15&lt;&gt;"",CP15=""),AND(CV15&gt;=DA$25,CV15&lt;&gt;"",CP15=""),AND(CZ15&gt;=DA$25,CZ15&lt;&gt;"",CP15=""),AND(DZ15&gt;=EK$25,DZ15&lt;&gt;""),AND(EC15&gt;=EK$25,EC15&lt;&gt;""),AND(EG15&gt;=EK$25,EG15&lt;&gt;""),AND(EJ15&gt;=EK$25,EJ15&lt;&gt;""),AND(FH15&gt;=FS$25,FH15&lt;&gt;""),AND(FK15&gt;=FS$25,FK15&lt;&gt;""),AND(FO15&gt;=FS$25,FO15&lt;&gt;""),AND(FR15&gt;=FS$25,FR15&lt;&gt;""),AND(GP15&gt;=HA$25,GP15&lt;&gt;""),AND(GS15&gt;=HA$25,GS15&lt;&gt;""),AND(GW15&gt;=HA$25,GW15&lt;&gt;""),AND(GZ15&gt;=HA$25,GZ15&lt;&gt;""),AND(HX15&gt;=II$25,HX15&lt;&gt;""),AND(IA15&gt;=II$25,IA15&lt;&gt;""),AND(IE15&gt;=II$25,IE15&lt;&gt;""),AND(IH15&gt;=II$25,IH15&lt;&gt;""),AND(JF15&gt;=JQ$25,JF15&lt;&gt;""),AND(JI15&gt;=JQ$25,JI15&lt;&gt;""),AND(JM15&gt;=JQ$25,JM15&lt;&gt;""),AND(JP15&gt;=JQ$25,JP15&lt;&gt;""),AND(KN15&gt;=KY$25,KN15&lt;&gt;""),AND(KQ15&gt;=KY$25,KQ15&lt;&gt;""),AND(KU15&gt;=KY$25,KU15&lt;&gt;""),AND(KX15&gt;=KY$25,KX15&lt;&gt;""),AND(LV15&gt;=MG$25,LV15&lt;&gt;""),AND(LY15&gt;=MG$25,LY15&lt;&gt;""),AND(MC15&gt;=MG$25,MC15&lt;&gt;""),AND(MF15&gt;=MG$25,MF15&lt;&gt;""),AND(ND15&gt;=NO$25,ND15&lt;&gt;""),AND(NG15&gt;=NO$25,NG15&lt;&gt;""),AND(NK15&gt;=NO$25,NK15&lt;&gt;""),AND(NN15&gt;=NO$25,NN15&lt;&gt;""),AND(OL15&gt;=OW$25,OL15&lt;&gt;""),AND(OO15&gt;=OW$25,OO15&lt;&gt;""),AND(OS15&gt;=OW$25,OS15&lt;&gt;""),AND(OV15&gt;=OW$25,OV15&lt;&gt;""),AND(PT15&gt;=QE$25,PT15&lt;&gt;""),AND(PW15&gt;=QE$25,PW15&lt;&gt;""),AND(QA15&gt;=QE$25,QA15&lt;&gt;""),AND(QD15&gt;=QE$25,QD15&lt;&gt;""),AND(RB15&gt;=RM$25,RB15&lt;&gt;""),AND(RE15&gt;=RM$25,RE15&lt;&gt;""),AND(RI15&gt;=RM$25,RI15&lt;&gt;""),AND(RL15&gt;=RM$25,RL15&lt;&gt;""),AND(SJ15&gt;=SU$25,SJ15&lt;&gt;""),AND(SM15&gt;=SU$25,SM15&lt;&gt;""),AND(SQ15&gt;=SU$25,SQ15&lt;&gt;""),AND(ST15&gt;=SU$25,ST15&lt;&gt;"")),"P","")</f>
        <v>P</v>
      </c>
      <c r="H15" s="37" t="str">
        <f>IF(AND(G15="P",F15=""),"No DD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Merit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Excellence",IF(I15="P","Worlds Team",IF(F15="P","National Team","")))))</f>
        <v>No DD</v>
      </c>
      <c r="I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J15" s="8">
        <f>IF(COUNT(AQ15,AT15,BR15,BU15,CS15,CV15)&gt;0,LARGE((AQ15,AT15,BR15,BU15,CS15,CV15),1),0)</f>
        <v>49.93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49.19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0</v>
      </c>
      <c r="O15" s="8" t="str">
        <f>IF(N15="","",IF(OR(N15=CS15,N15=CV15),$CA$1,IF(OR(N15=BR15,N15=BU15),$AZ$1,IF(OR(N15=AQ15,N15=AT15),$Y$1,""))))</f>
        <v/>
      </c>
      <c r="P15" s="8">
        <f>IF(MAX(AX15,BY15,CZ15)&gt;0,MAX(AX15,BY15,CZ15),0)</f>
        <v>49.47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11.9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WAGC (Nov 18)</v>
      </c>
      <c r="T15" s="8">
        <f>IF(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&gt;0,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>
        <f>IF(MAX(DB15,DC15)&gt;0,MAX(DB15,DC15),"")</f>
        <v>50.03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2023 WAGC (Nov 18)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14.6</v>
      </c>
      <c r="BA15" s="27">
        <v>9.1999999999999993</v>
      </c>
      <c r="BB15" s="27">
        <v>11.7</v>
      </c>
      <c r="BC15" s="27">
        <v>13.69</v>
      </c>
      <c r="BD15" s="27">
        <v>0</v>
      </c>
      <c r="BE15" s="27"/>
      <c r="BF15" s="27"/>
      <c r="BG15" s="27"/>
      <c r="BH15" s="27"/>
      <c r="BI15" s="27"/>
      <c r="BJ15" s="27">
        <v>15</v>
      </c>
      <c r="BK15" s="27">
        <v>9.3000000000000007</v>
      </c>
      <c r="BL15" s="27">
        <v>11.7</v>
      </c>
      <c r="BM15" s="27">
        <v>13.47</v>
      </c>
      <c r="BN15" s="27">
        <v>0</v>
      </c>
      <c r="BO15" s="29"/>
      <c r="BP15" s="40">
        <f>IF(BB15&gt;0,BB15,"")</f>
        <v>11.7</v>
      </c>
      <c r="BQ15" s="40">
        <f>IF(BC15&gt;0,BC15,"")</f>
        <v>13.69</v>
      </c>
      <c r="BR15" s="11">
        <f>IF(SUM(AZ15:BC15)-BD15&gt;0,SUM(AZ15:BC15)-BD15,"")</f>
        <v>49.19</v>
      </c>
      <c r="BS15" s="11" t="str">
        <f>IF(BG15&gt;0,BG15,"")</f>
        <v/>
      </c>
      <c r="BT15" s="11" t="str">
        <f>IF(BH15&gt;0,BH15,"")</f>
        <v/>
      </c>
      <c r="BU15" s="11" t="str">
        <f>IF(SUM(BE15:BH15)-BI15&gt;0,SUM(BE15:BH15)-BI15,"")</f>
        <v/>
      </c>
      <c r="BV15" s="11">
        <f>IF(BR15="","",MAX(BR15,BU15))</f>
        <v>49.19</v>
      </c>
      <c r="BW15" s="11">
        <f>IF(BL15&gt;0,BL15,"")</f>
        <v>11.7</v>
      </c>
      <c r="BX15" s="11">
        <f>IF(BM15&gt;0,BM15,"")</f>
        <v>13.47</v>
      </c>
      <c r="BY15" s="11">
        <f>IF(SUM(BJ15:BM15)-BN15&gt;0,SUM(BJ15:BM15)-BN15,"")</f>
        <v>49.47</v>
      </c>
      <c r="BZ15" s="11">
        <f>IF(SUM(BV15,BY15)&gt;0,SUM(BV15,BY15),"")</f>
        <v>98.66</v>
      </c>
      <c r="CA15" s="23">
        <v>15.2</v>
      </c>
      <c r="CB15" s="23">
        <v>9</v>
      </c>
      <c r="CC15" s="23">
        <v>11.700000000000001</v>
      </c>
      <c r="CD15" s="23">
        <v>14.03</v>
      </c>
      <c r="CE15" s="23">
        <v>0</v>
      </c>
      <c r="CF15" s="23"/>
      <c r="CG15" s="23"/>
      <c r="CH15" s="23"/>
      <c r="CI15" s="23"/>
      <c r="CJ15" s="23"/>
      <c r="CK15" s="23">
        <v>6.9</v>
      </c>
      <c r="CL15" s="23">
        <v>4.5</v>
      </c>
      <c r="CM15" s="23">
        <v>6.2</v>
      </c>
      <c r="CN15" s="23">
        <v>7.25</v>
      </c>
      <c r="CO15" s="23">
        <v>0</v>
      </c>
      <c r="CP15" s="28"/>
      <c r="CQ15" s="39">
        <f>IF(CC15&gt;0,CC15,"")</f>
        <v>11.700000000000001</v>
      </c>
      <c r="CR15" s="39">
        <f>IF(CD15&gt;0,CD15,"")</f>
        <v>14.03</v>
      </c>
      <c r="CS15" s="41">
        <f>IF(SUM(CA15:CD15)-CE15&gt;0,SUM(CA15:CD15)-CE15,"")</f>
        <v>49.93</v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>
        <f>IF(CS15="","",MAX(CS15,CV15))</f>
        <v>49.93</v>
      </c>
      <c r="CX15" s="41">
        <f>IF(CM15&gt;0,CM15,"")</f>
        <v>6.2</v>
      </c>
      <c r="CY15" s="41">
        <f>IF(CN15&gt;0,CN15,"")</f>
        <v>7.25</v>
      </c>
      <c r="CZ15" s="41">
        <f>IF(SUM(CK15:CN15)-CO15&gt;0,SUM(CK15:CN15)-CO15,"")</f>
        <v>24.85</v>
      </c>
      <c r="DA15" s="41">
        <f>IF(SUM(CW15,CZ15)&gt;0,SUM(CW15,CZ15),"")</f>
        <v>74.78</v>
      </c>
      <c r="DB15" s="52">
        <f>IF(MAX(ED15,FL15,GT15,IB15,JJ15,KR15,LZ15,NH15,OP15,PX15,RF15,SN15)-IF(N15="",0,N15)&gt;0.001,MAX(ED15,FL15,GT15,IB15,JJ15,KR15,LZ15,NH15,OP15,PX15,RF15,SN15)-IF(N15="",0,N15),"")</f>
        <v>50.03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>
        <v>14.9</v>
      </c>
      <c r="NQ15" s="17">
        <v>9.1</v>
      </c>
      <c r="NR15" s="17">
        <v>11.9</v>
      </c>
      <c r="NS15" s="17">
        <v>14.13</v>
      </c>
      <c r="NT15" s="17">
        <v>0</v>
      </c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>IF(NR15&gt;0,NR15,"")</f>
        <v>11.9</v>
      </c>
      <c r="OK15" s="41">
        <f>IF(NS15&gt;0,NS15,"")</f>
        <v>14.13</v>
      </c>
      <c r="OL15" s="41">
        <f>IF(SUM(NP15:NS15)-NT15&gt;0,SUM(NP15:NS15)-NT15,"")</f>
        <v>50.03</v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>
        <f>IF(MAX(OL15,OO15)&gt;0,MAX(OL15,OO15),"")</f>
        <v>50.03</v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>
        <f>IF(SUM(OP15,OS15,OV15)&gt;0,SUM(OP15,OS15,OV15),"")</f>
        <v>50.03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14.899999999999999</v>
      </c>
      <c r="SW15" s="23">
        <f>IF($CP15="P",CB15,(CB15+BA15)/2)</f>
        <v>9.1</v>
      </c>
      <c r="SX15" s="23">
        <f>IF($CP15="P",CC15,(CC15+BB15)/2)</f>
        <v>11.7</v>
      </c>
      <c r="SY15" s="23">
        <f>IF($CP15="P",CD15,(CD15+BC15)/2)</f>
        <v>13.86</v>
      </c>
      <c r="SZ15" s="23">
        <f>IF($CP15="P",CE15,(CE15+BD15)/2)</f>
        <v>0</v>
      </c>
      <c r="TA15" s="23">
        <f>IF($CP15="P",CF15,(CF15+BE15)/2)</f>
        <v>0</v>
      </c>
      <c r="TB15" s="23">
        <f>IF($CP15="P",CG15,(CG15+BF15)/2)</f>
        <v>0</v>
      </c>
      <c r="TC15" s="23">
        <f>IF($CP15="P",CH15,(CH15+BG15)/2)</f>
        <v>0</v>
      </c>
      <c r="TD15" s="23">
        <f>IF($CP15="P",CI15,(CI15+BH15)/2)</f>
        <v>0</v>
      </c>
      <c r="TE15" s="23">
        <f>IF($CP15="P",CJ15,(CJ15+BI15)/2)</f>
        <v>0</v>
      </c>
      <c r="TF15" s="23">
        <f>IF($CP15="P",CK15,(CK15+BJ15)/2)</f>
        <v>10.95</v>
      </c>
      <c r="TG15" s="23">
        <f>IF($CP15="P",CL15,(CL15+BK15)/2)</f>
        <v>6.9</v>
      </c>
      <c r="TH15" s="23">
        <f>IF($CP15="P",CM15,(CM15+BL15)/2)</f>
        <v>8.9499999999999993</v>
      </c>
      <c r="TI15" s="23">
        <f>IF($CP15="P",CN15,(CN15+BM15)/2)</f>
        <v>10.36</v>
      </c>
      <c r="TJ15" s="23">
        <f>IF($CP15="P",CO15,(CO15+BN15)/2)</f>
        <v>0</v>
      </c>
      <c r="TK15" s="28" t="s">
        <v>57</v>
      </c>
      <c r="TL15" s="41">
        <f>IF(SX15&gt;0,SX15,"")</f>
        <v>11.7</v>
      </c>
      <c r="TM15" s="41">
        <f>IF(SY15&gt;0,SY15,"")</f>
        <v>13.86</v>
      </c>
      <c r="TN15" s="41">
        <f>IF(SUM(SV15:SY15)-SZ15&gt;0,SUM(SV15:SY15)-SZ15,"")</f>
        <v>49.56</v>
      </c>
      <c r="TO15" s="41" t="str">
        <f>IF(TC15&gt;0,TC15,"")</f>
        <v/>
      </c>
      <c r="TP15" s="41" t="str">
        <f>IF(TD15&gt;0,TD15,"")</f>
        <v/>
      </c>
      <c r="TQ15" s="41" t="str">
        <f>IF(SUM(TA15:TD15)-TE15&gt;0,SUM(TA15:TD15)-TE15,"")</f>
        <v/>
      </c>
      <c r="TR15" s="41">
        <f>IF(MAX(TN15,TQ15)&gt;0,MAX(TN15,TQ15),"")</f>
        <v>49.56</v>
      </c>
      <c r="TS15" s="41">
        <f>IF(TH15&gt;0,TH15,"")</f>
        <v>8.9499999999999993</v>
      </c>
      <c r="TT15" s="41">
        <f>IF(TI15&gt;0,TI15,"")</f>
        <v>10.36</v>
      </c>
      <c r="TU15" s="41">
        <f>IF(SUM(TF15:TI15)-TJ15&gt;0,SUM(TF15:TI15)-TJ15,"")</f>
        <v>37.159999999999997</v>
      </c>
      <c r="TV15" s="41">
        <f>IF(SUM(TR15,TU15)&gt;0,SUM(TR15,TU15),"")</f>
        <v>86.72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154</v>
      </c>
      <c r="C16" s="4" t="s">
        <v>5</v>
      </c>
      <c r="D16" s="4">
        <v>2004</v>
      </c>
      <c r="E16" s="9">
        <f>SUM(J16:V16)+SUM(J16:T16)*0.0000001+SUM(J16)*0.0000000000001</f>
        <v>193.14001931400472</v>
      </c>
      <c r="F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G16" s="3" t="str">
        <f>IF(OR(AND(AQ16&gt;=AY$25,AQ16&lt;&gt;"",AN16=""),AND(AT16&gt;=AY$25,AT16&lt;&gt;"",AN16=""),AND(AX16&gt;=AY$25,AX16&lt;&gt;"",AN16=""),AND(BR16&gt;=BZ$25,BR16&lt;&gt;"",BO16=""),AND(BU16&gt;=BZ$25,BU16&lt;&gt;"",BO16=""),AND(BY16&gt;=BZ$25,BY16&lt;&gt;"",BO16=""),AND(CS16&gt;=DA$25,CS16&lt;&gt;"",CP16=""),AND(CV16&gt;=DA$25,CV16&lt;&gt;"",CP16=""),AND(CZ16&gt;=DA$25,CZ16&lt;&gt;"",CP16=""),AND(DZ16&gt;=EK$25,DZ16&lt;&gt;""),AND(EC16&gt;=EK$25,EC16&lt;&gt;""),AND(EG16&gt;=EK$25,EG16&lt;&gt;""),AND(EJ16&gt;=EK$25,EJ16&lt;&gt;""),AND(FH16&gt;=FS$25,FH16&lt;&gt;""),AND(FK16&gt;=FS$25,FK16&lt;&gt;""),AND(FO16&gt;=FS$25,FO16&lt;&gt;""),AND(FR16&gt;=FS$25,FR16&lt;&gt;""),AND(GP16&gt;=HA$25,GP16&lt;&gt;""),AND(GS16&gt;=HA$25,GS16&lt;&gt;""),AND(GW16&gt;=HA$25,GW16&lt;&gt;""),AND(GZ16&gt;=HA$25,GZ16&lt;&gt;""),AND(HX16&gt;=II$25,HX16&lt;&gt;""),AND(IA16&gt;=II$25,IA16&lt;&gt;""),AND(IE16&gt;=II$25,IE16&lt;&gt;""),AND(IH16&gt;=II$25,IH16&lt;&gt;""),AND(JF16&gt;=JQ$25,JF16&lt;&gt;""),AND(JI16&gt;=JQ$25,JI16&lt;&gt;""),AND(JM16&gt;=JQ$25,JM16&lt;&gt;""),AND(JP16&gt;=JQ$25,JP16&lt;&gt;""),AND(KN16&gt;=KY$25,KN16&lt;&gt;""),AND(KQ16&gt;=KY$25,KQ16&lt;&gt;""),AND(KU16&gt;=KY$25,KU16&lt;&gt;""),AND(KX16&gt;=KY$25,KX16&lt;&gt;""),AND(LV16&gt;=MG$25,LV16&lt;&gt;""),AND(LY16&gt;=MG$25,LY16&lt;&gt;""),AND(MC16&gt;=MG$25,MC16&lt;&gt;""),AND(MF16&gt;=MG$25,MF16&lt;&gt;""),AND(ND16&gt;=NO$25,ND16&lt;&gt;""),AND(NG16&gt;=NO$25,NG16&lt;&gt;""),AND(NK16&gt;=NO$25,NK16&lt;&gt;""),AND(NN16&gt;=NO$25,NN16&lt;&gt;""),AND(OL16&gt;=OW$25,OL16&lt;&gt;""),AND(OO16&gt;=OW$25,OO16&lt;&gt;""),AND(OS16&gt;=OW$25,OS16&lt;&gt;""),AND(OV16&gt;=OW$25,OV16&lt;&gt;""),AND(PT16&gt;=QE$25,PT16&lt;&gt;""),AND(PW16&gt;=QE$25,PW16&lt;&gt;""),AND(QA16&gt;=QE$25,QA16&lt;&gt;""),AND(QD16&gt;=QE$25,QD16&lt;&gt;""),AND(RB16&gt;=RM$25,RB16&lt;&gt;""),AND(RE16&gt;=RM$25,RE16&lt;&gt;""),AND(RI16&gt;=RM$25,RI16&lt;&gt;""),AND(RL16&gt;=RM$25,RL16&lt;&gt;""),AND(SJ16&gt;=SU$25,SJ16&lt;&gt;""),AND(SM16&gt;=SU$25,SM16&lt;&gt;""),AND(SQ16&gt;=SU$25,SQ16&lt;&gt;""),AND(ST16&gt;=SU$25,ST16&lt;&gt;"")),"P","")</f>
        <v/>
      </c>
      <c r="H16" s="37" t="str">
        <f>IF(AND(G16="P",F16=""),"No DD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Merit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Excellence",IF(I16="P","Worlds Team",IF(F16="P","National Team","")))))</f>
        <v/>
      </c>
      <c r="I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J16" s="8">
        <f>IF(COUNT(AQ16,AT16,BR16,BU16,CS16,CV16)&gt;0,LARGE((AQ16,AT16,BR16,BU16,CS16,CV16),1),0)</f>
        <v>47.3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47.12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44.34</v>
      </c>
      <c r="O16" s="8" t="str">
        <f>IF(N16="","",IF(OR(N16=CS16,N16=CV16),$CA$1,IF(OR(N16=BR16,N16=BU16),$AZ$1,IF(OR(N16=AQ16,N16=AT16),$Y$1,""))))</f>
        <v>2023 Domestic 3rd Trial</v>
      </c>
      <c r="P16" s="8">
        <f>IF(MAX(AX16,BY16,CZ16)&gt;0,MAX(AX16,BY16,CZ16),0)</f>
        <v>42.98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&gt;0,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 t="str">
        <f>IF(AQ16="","",MAX(AQ16,AT16))</f>
        <v/>
      </c>
      <c r="AV16" s="41" t="str">
        <f>IF(AK16&gt;0,AK16,"")</f>
        <v/>
      </c>
      <c r="AW16" s="41" t="str">
        <f>IF(AL16&gt;0,AL16,"")</f>
        <v/>
      </c>
      <c r="AX16" s="41" t="str">
        <f>IF(SUM(AI16:AL16)-AM16&gt;0,SUM(AI16:AL16)-AM16,"")</f>
        <v/>
      </c>
      <c r="AY16" s="41" t="str">
        <f>IF(SUM(AU16,AX16)&gt;0,SUM(AU16,AX16),"")</f>
        <v/>
      </c>
      <c r="AZ16" s="27">
        <v>13.4</v>
      </c>
      <c r="BA16" s="27">
        <v>8.9</v>
      </c>
      <c r="BB16" s="27">
        <v>11.2</v>
      </c>
      <c r="BC16" s="27">
        <v>13.62</v>
      </c>
      <c r="BD16" s="27">
        <v>0</v>
      </c>
      <c r="BE16" s="27">
        <v>13.7</v>
      </c>
      <c r="BF16" s="27">
        <v>8.6999999999999993</v>
      </c>
      <c r="BG16" s="27">
        <v>11.4</v>
      </c>
      <c r="BH16" s="27">
        <v>13.5</v>
      </c>
      <c r="BI16" s="27">
        <v>0</v>
      </c>
      <c r="BJ16" s="27">
        <v>12.3</v>
      </c>
      <c r="BK16" s="27">
        <v>8.6</v>
      </c>
      <c r="BL16" s="27">
        <v>10.1</v>
      </c>
      <c r="BM16" s="27">
        <v>13.08</v>
      </c>
      <c r="BN16" s="27">
        <v>1.1000000000000001</v>
      </c>
      <c r="BO16" s="29"/>
      <c r="BP16" s="40">
        <f>IF(BB16&gt;0,BB16,"")</f>
        <v>11.2</v>
      </c>
      <c r="BQ16" s="40">
        <f>IF(BC16&gt;0,BC16,"")</f>
        <v>13.62</v>
      </c>
      <c r="BR16" s="11">
        <f>IF(SUM(AZ16:BC16)-BD16&gt;0,SUM(AZ16:BC16)-BD16,"")</f>
        <v>47.12</v>
      </c>
      <c r="BS16" s="11">
        <f>IF(BG16&gt;0,BG16,"")</f>
        <v>11.4</v>
      </c>
      <c r="BT16" s="11">
        <f>IF(BH16&gt;0,BH16,"")</f>
        <v>13.5</v>
      </c>
      <c r="BU16" s="11">
        <f>IF(SUM(BE16:BH16)-BI16&gt;0,SUM(BE16:BH16)-BI16,"")</f>
        <v>47.3</v>
      </c>
      <c r="BV16" s="11">
        <f>IF(BR16="","",MAX(BR16,BU16))</f>
        <v>47.3</v>
      </c>
      <c r="BW16" s="11">
        <f>IF(BL16&gt;0,BL16,"")</f>
        <v>10.1</v>
      </c>
      <c r="BX16" s="11">
        <f>IF(BM16&gt;0,BM16,"")</f>
        <v>13.08</v>
      </c>
      <c r="BY16" s="11">
        <f>IF(SUM(BJ16:BM16)-BN16&gt;0,SUM(BJ16:BM16)-BN16,"")</f>
        <v>42.98</v>
      </c>
      <c r="BZ16" s="11">
        <f>IF(SUM(BV16,BY16)&gt;0,SUM(BV16,BY16),"")</f>
        <v>90.28</v>
      </c>
      <c r="CA16" s="23">
        <v>11.9</v>
      </c>
      <c r="CB16" s="23">
        <v>8.6</v>
      </c>
      <c r="CC16" s="23">
        <v>10.3</v>
      </c>
      <c r="CD16" s="23">
        <v>14.44</v>
      </c>
      <c r="CE16" s="23">
        <v>0.9</v>
      </c>
      <c r="CF16" s="23">
        <v>5.2</v>
      </c>
      <c r="CG16" s="23">
        <v>3.2</v>
      </c>
      <c r="CH16" s="23">
        <v>3.7</v>
      </c>
      <c r="CI16" s="23">
        <v>5.93</v>
      </c>
      <c r="CJ16" s="23">
        <v>0.2</v>
      </c>
      <c r="CK16" s="23">
        <v>11.3</v>
      </c>
      <c r="CL16" s="23">
        <v>7.2</v>
      </c>
      <c r="CM16" s="23">
        <v>9.1999999999999993</v>
      </c>
      <c r="CN16" s="23">
        <v>11.73</v>
      </c>
      <c r="CO16" s="23">
        <v>0</v>
      </c>
      <c r="CP16" s="28"/>
      <c r="CQ16" s="39">
        <f>IF(CC16&gt;0,CC16,"")</f>
        <v>10.3</v>
      </c>
      <c r="CR16" s="39">
        <f>IF(CD16&gt;0,CD16,"")</f>
        <v>14.44</v>
      </c>
      <c r="CS16" s="41">
        <f>IF(SUM(CA16:CD16)-CE16&gt;0,SUM(CA16:CD16)-CE16,"")</f>
        <v>44.34</v>
      </c>
      <c r="CT16" s="41">
        <f>IF(CH16&gt;0,CH16,"")</f>
        <v>3.7</v>
      </c>
      <c r="CU16" s="41">
        <f>IF(CI16&gt;0,CI16,"")</f>
        <v>5.93</v>
      </c>
      <c r="CV16" s="41">
        <f>IF(SUM(CF16:CI16)-CJ16&gt;0,SUM(CF16:CI16)-CJ16,"")</f>
        <v>17.830000000000002</v>
      </c>
      <c r="CW16" s="41">
        <f>IF(CS16="","",MAX(CS16,CV16))</f>
        <v>44.34</v>
      </c>
      <c r="CX16" s="41">
        <f>IF(CM16&gt;0,CM16,"")</f>
        <v>9.1999999999999993</v>
      </c>
      <c r="CY16" s="41">
        <f>IF(CN16&gt;0,CN16,"")</f>
        <v>11.73</v>
      </c>
      <c r="CZ16" s="41">
        <f>IF(SUM(CK16:CN16)-CO16&gt;0,SUM(CK16:CN16)-CO16,"")</f>
        <v>39.43</v>
      </c>
      <c r="DA16" s="41">
        <f>IF(SUM(CW16,CZ16)&gt;0,SUM(CW16,CZ16),"")</f>
        <v>83.77000000000001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12.65</v>
      </c>
      <c r="SW16" s="23">
        <f>IF($CP16="P",CB16,(CB16+BA16)/2)</f>
        <v>8.75</v>
      </c>
      <c r="SX16" s="23">
        <f>IF($CP16="P",CC16,(CC16+BB16)/2)</f>
        <v>10.75</v>
      </c>
      <c r="SY16" s="23">
        <f>IF($CP16="P",CD16,(CD16+BC16)/2)</f>
        <v>14.03</v>
      </c>
      <c r="SZ16" s="23">
        <f>IF($CP16="P",CE16,(CE16+BD16)/2)</f>
        <v>0.45</v>
      </c>
      <c r="TA16" s="23">
        <f>IF($CP16="P",CF16,(CF16+BE16)/2)</f>
        <v>9.4499999999999993</v>
      </c>
      <c r="TB16" s="23">
        <f>IF($CP16="P",CG16,(CG16+BF16)/2)</f>
        <v>5.9499999999999993</v>
      </c>
      <c r="TC16" s="23">
        <f>IF($CP16="P",CH16,(CH16+BG16)/2)</f>
        <v>7.5500000000000007</v>
      </c>
      <c r="TD16" s="23">
        <f>IF($CP16="P",CI16,(CI16+BH16)/2)</f>
        <v>9.7149999999999999</v>
      </c>
      <c r="TE16" s="23">
        <f>IF($CP16="P",CJ16,(CJ16+BI16)/2)</f>
        <v>0.1</v>
      </c>
      <c r="TF16" s="23">
        <f>IF($CP16="P",CK16,(CK16+BJ16)/2)</f>
        <v>11.8</v>
      </c>
      <c r="TG16" s="23">
        <f>IF($CP16="P",CL16,(CL16+BK16)/2)</f>
        <v>7.9</v>
      </c>
      <c r="TH16" s="23">
        <f>IF($CP16="P",CM16,(CM16+BL16)/2)</f>
        <v>9.6499999999999986</v>
      </c>
      <c r="TI16" s="23">
        <f>IF($CP16="P",CN16,(CN16+BM16)/2)</f>
        <v>12.405000000000001</v>
      </c>
      <c r="TJ16" s="23">
        <f>IF($CP16="P",CO16,(CO16+BN16)/2)</f>
        <v>0.55000000000000004</v>
      </c>
      <c r="TK16" s="28" t="s">
        <v>57</v>
      </c>
      <c r="TL16" s="41">
        <f>IF(SX16&gt;0,SX16,"")</f>
        <v>10.75</v>
      </c>
      <c r="TM16" s="41">
        <f>IF(SY16&gt;0,SY16,"")</f>
        <v>14.03</v>
      </c>
      <c r="TN16" s="41">
        <f>IF(SUM(SV16:SY16)-SZ16&gt;0,SUM(SV16:SY16)-SZ16,"")</f>
        <v>45.73</v>
      </c>
      <c r="TO16" s="41">
        <f>IF(TC16&gt;0,TC16,"")</f>
        <v>7.5500000000000007</v>
      </c>
      <c r="TP16" s="41">
        <f>IF(TD16&gt;0,TD16,"")</f>
        <v>9.7149999999999999</v>
      </c>
      <c r="TQ16" s="41">
        <f>IF(SUM(TA16:TD16)-TE16&gt;0,SUM(TA16:TD16)-TE16,"")</f>
        <v>32.564999999999998</v>
      </c>
      <c r="TR16" s="41">
        <f>IF(MAX(TN16,TQ16)&gt;0,MAX(TN16,TQ16),"")</f>
        <v>45.73</v>
      </c>
      <c r="TS16" s="41">
        <f>IF(TH16&gt;0,TH16,"")</f>
        <v>9.6499999999999986</v>
      </c>
      <c r="TT16" s="41">
        <f>IF(TI16&gt;0,TI16,"")</f>
        <v>12.405000000000001</v>
      </c>
      <c r="TU16" s="41">
        <f>IF(SUM(TF16:TI16)-TJ16&gt;0,SUM(TF16:TI16)-TJ16,"")</f>
        <v>41.205000000000005</v>
      </c>
      <c r="TV16" s="41">
        <f>IF(SUM(TR16,TU16)&gt;0,SUM(TR16,TU16),"")</f>
        <v>86.935000000000002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133</v>
      </c>
      <c r="C17" s="4" t="s">
        <v>39</v>
      </c>
      <c r="D17" s="4">
        <v>2000</v>
      </c>
      <c r="E17" s="9">
        <f>SUM(J17:V17)+SUM(J17:T17)*0.0000001+SUM(J17)*0.0000000000001</f>
        <v>115.97001159700453</v>
      </c>
      <c r="F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G17" s="3" t="str">
        <f>IF(OR(AND(AQ17&gt;=AY$25,AQ17&lt;&gt;"",AN17=""),AND(AT17&gt;=AY$25,AT17&lt;&gt;"",AN17=""),AND(AX17&gt;=AY$25,AX17&lt;&gt;"",AN17=""),AND(BR17&gt;=BZ$25,BR17&lt;&gt;"",BO17=""),AND(BU17&gt;=BZ$25,BU17&lt;&gt;"",BO17=""),AND(BY17&gt;=BZ$25,BY17&lt;&gt;"",BO17=""),AND(CS17&gt;=DA$25,CS17&lt;&gt;"",CP17=""),AND(CV17&gt;=DA$25,CV17&lt;&gt;"",CP17=""),AND(CZ17&gt;=DA$25,CZ17&lt;&gt;"",CP17=""),AND(DZ17&gt;=EK$25,DZ17&lt;&gt;""),AND(EC17&gt;=EK$25,EC17&lt;&gt;""),AND(EG17&gt;=EK$25,EG17&lt;&gt;""),AND(EJ17&gt;=EK$25,EJ17&lt;&gt;""),AND(FH17&gt;=FS$25,FH17&lt;&gt;""),AND(FK17&gt;=FS$25,FK17&lt;&gt;""),AND(FO17&gt;=FS$25,FO17&lt;&gt;""),AND(FR17&gt;=FS$25,FR17&lt;&gt;""),AND(GP17&gt;=HA$25,GP17&lt;&gt;""),AND(GS17&gt;=HA$25,GS17&lt;&gt;""),AND(GW17&gt;=HA$25,GW17&lt;&gt;""),AND(GZ17&gt;=HA$25,GZ17&lt;&gt;""),AND(HX17&gt;=II$25,HX17&lt;&gt;""),AND(IA17&gt;=II$25,IA17&lt;&gt;""),AND(IE17&gt;=II$25,IE17&lt;&gt;""),AND(IH17&gt;=II$25,IH17&lt;&gt;""),AND(JF17&gt;=JQ$25,JF17&lt;&gt;""),AND(JI17&gt;=JQ$25,JI17&lt;&gt;""),AND(JM17&gt;=JQ$25,JM17&lt;&gt;""),AND(JP17&gt;=JQ$25,JP17&lt;&gt;""),AND(KN17&gt;=KY$25,KN17&lt;&gt;""),AND(KQ17&gt;=KY$25,KQ17&lt;&gt;""),AND(KU17&gt;=KY$25,KU17&lt;&gt;""),AND(KX17&gt;=KY$25,KX17&lt;&gt;""),AND(LV17&gt;=MG$25,LV17&lt;&gt;""),AND(LY17&gt;=MG$25,LY17&lt;&gt;""),AND(MC17&gt;=MG$25,MC17&lt;&gt;""),AND(MF17&gt;=MG$25,MF17&lt;&gt;""),AND(ND17&gt;=NO$25,ND17&lt;&gt;""),AND(NG17&gt;=NO$25,NG17&lt;&gt;""),AND(NK17&gt;=NO$25,NK17&lt;&gt;""),AND(NN17&gt;=NO$25,NN17&lt;&gt;""),AND(OL17&gt;=OW$25,OL17&lt;&gt;""),AND(OO17&gt;=OW$25,OO17&lt;&gt;""),AND(OS17&gt;=OW$25,OS17&lt;&gt;""),AND(OV17&gt;=OW$25,OV17&lt;&gt;""),AND(PT17&gt;=QE$25,PT17&lt;&gt;""),AND(PW17&gt;=QE$25,PW17&lt;&gt;""),AND(QA17&gt;=QE$25,QA17&lt;&gt;""),AND(QD17&gt;=QE$25,QD17&lt;&gt;""),AND(RB17&gt;=RM$25,RB17&lt;&gt;""),AND(RE17&gt;=RM$25,RE17&lt;&gt;""),AND(RI17&gt;=RM$25,RI17&lt;&gt;""),AND(RL17&gt;=RM$25,RL17&lt;&gt;""),AND(SJ17&gt;=SU$25,SJ17&lt;&gt;""),AND(SM17&gt;=SU$25,SM17&lt;&gt;""),AND(SQ17&gt;=SU$25,SQ17&lt;&gt;""),AND(ST17&gt;=SU$25,ST17&lt;&gt;"")),"P","")</f>
        <v/>
      </c>
      <c r="H17" s="37" t="str">
        <f>IF(AND(G17="P",F17=""),"No DD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Merit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Excellence",IF(I17="P","Worlds Team",IF(F17="P","National Team","")))))</f>
        <v/>
      </c>
      <c r="I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J17" s="8">
        <f>IF(COUNT(AQ17,AT17,BR17,BU17,CS17,CV17)&gt;0,LARGE((AQ17,AT17,BR17,BU17,CS17,CV17),1),0)</f>
        <v>45.39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19.53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10.129999999999999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30.52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10.4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&gt;0,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12.4</v>
      </c>
      <c r="Z17" s="23">
        <v>8.6</v>
      </c>
      <c r="AA17" s="23">
        <v>10.4</v>
      </c>
      <c r="AB17" s="23">
        <v>13.99</v>
      </c>
      <c r="AC17" s="23">
        <v>0</v>
      </c>
      <c r="AD17" s="23">
        <v>2.6</v>
      </c>
      <c r="AE17" s="23">
        <v>2</v>
      </c>
      <c r="AF17" s="23">
        <v>2.5</v>
      </c>
      <c r="AG17" s="23">
        <v>3.03</v>
      </c>
      <c r="AH17" s="23">
        <v>0</v>
      </c>
      <c r="AI17" s="23">
        <v>8.4</v>
      </c>
      <c r="AJ17" s="23">
        <v>5.8</v>
      </c>
      <c r="AK17" s="23">
        <v>6.8</v>
      </c>
      <c r="AL17" s="23">
        <v>9.52</v>
      </c>
      <c r="AM17" s="23">
        <v>0</v>
      </c>
      <c r="AN17" s="28"/>
      <c r="AO17" s="39">
        <f>IF(AA17&gt;0,AA17,"")</f>
        <v>10.4</v>
      </c>
      <c r="AP17" s="39">
        <f>IF(AB17&gt;0,AB17,"")</f>
        <v>13.99</v>
      </c>
      <c r="AQ17" s="41">
        <f>IF(SUM(Y17:AB17)-AC17&gt;0,SUM(Y17:AB17)-AC17,"")</f>
        <v>45.39</v>
      </c>
      <c r="AR17" s="41">
        <f>IF(AF17&gt;0,AF17,"")</f>
        <v>2.5</v>
      </c>
      <c r="AS17" s="41">
        <f>IF(AG17&gt;0,AG17,"")</f>
        <v>3.03</v>
      </c>
      <c r="AT17" s="41">
        <f>IF(SUM(AD17:AG17)-AH17&gt;0,SUM(AD17:AG17)-AH17,"")</f>
        <v>10.129999999999999</v>
      </c>
      <c r="AU17" s="41">
        <f>IF(AQ17="","",MAX(AQ17,AT17))</f>
        <v>45.39</v>
      </c>
      <c r="AV17" s="41">
        <f>IF(AK17&gt;0,AK17,"")</f>
        <v>6.8</v>
      </c>
      <c r="AW17" s="41">
        <f>IF(AL17&gt;0,AL17,"")</f>
        <v>9.52</v>
      </c>
      <c r="AX17" s="41">
        <f>IF(SUM(AI17:AL17)-AM17&gt;0,SUM(AI17:AL17)-AM17,"")</f>
        <v>30.52</v>
      </c>
      <c r="AY17" s="41">
        <f>IF(SUM(AU17,AX17)&gt;0,SUM(AU17,AX17),"")</f>
        <v>75.91</v>
      </c>
      <c r="AZ17" s="27">
        <v>3.1</v>
      </c>
      <c r="BA17" s="27">
        <v>1.8</v>
      </c>
      <c r="BB17" s="27">
        <v>2</v>
      </c>
      <c r="BC17" s="27">
        <v>2.94</v>
      </c>
      <c r="BD17" s="27">
        <v>0</v>
      </c>
      <c r="BE17" s="27">
        <v>5.9</v>
      </c>
      <c r="BF17" s="27">
        <v>3.4</v>
      </c>
      <c r="BG17" s="27">
        <v>4.4000000000000004</v>
      </c>
      <c r="BH17" s="27">
        <v>5.83</v>
      </c>
      <c r="BI17" s="27">
        <v>0</v>
      </c>
      <c r="BJ17" s="27"/>
      <c r="BK17" s="27"/>
      <c r="BL17" s="27"/>
      <c r="BM17" s="27"/>
      <c r="BN17" s="27"/>
      <c r="BO17" s="29"/>
      <c r="BP17" s="40">
        <f>IF(BB17&gt;0,BB17,"")</f>
        <v>2</v>
      </c>
      <c r="BQ17" s="40">
        <f>IF(BC17&gt;0,BC17,"")</f>
        <v>2.94</v>
      </c>
      <c r="BR17" s="11">
        <f>IF(SUM(AZ17:BC17)-BD17&gt;0,SUM(AZ17:BC17)-BD17,"")</f>
        <v>9.84</v>
      </c>
      <c r="BS17" s="11">
        <f>IF(BG17&gt;0,BG17,"")</f>
        <v>4.4000000000000004</v>
      </c>
      <c r="BT17" s="11">
        <f>IF(BH17&gt;0,BH17,"")</f>
        <v>5.83</v>
      </c>
      <c r="BU17" s="11">
        <f>IF(SUM(BE17:BH17)-BI17&gt;0,SUM(BE17:BH17)-BI17,"")</f>
        <v>19.53</v>
      </c>
      <c r="BV17" s="11">
        <f>IF(BR17="","",MAX(BR17,BU17))</f>
        <v>19.53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19.53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1.55</v>
      </c>
      <c r="SW17" s="23">
        <f>IF($CP17="P",CB17,(CB17+BA17)/2)</f>
        <v>0.9</v>
      </c>
      <c r="SX17" s="23">
        <f>IF($CP17="P",CC17,(CC17+BB17)/2)</f>
        <v>1</v>
      </c>
      <c r="SY17" s="23">
        <f>IF($CP17="P",CD17,(CD17+BC17)/2)</f>
        <v>1.47</v>
      </c>
      <c r="SZ17" s="23">
        <f>IF($CP17="P",CE17,(CE17+BD17)/2)</f>
        <v>0</v>
      </c>
      <c r="TA17" s="23">
        <f>IF($CP17="P",CF17,(CF17+BE17)/2)</f>
        <v>2.95</v>
      </c>
      <c r="TB17" s="23">
        <f>IF($CP17="P",CG17,(CG17+BF17)/2)</f>
        <v>1.7</v>
      </c>
      <c r="TC17" s="23">
        <f>IF($CP17="P",CH17,(CH17+BG17)/2)</f>
        <v>2.2000000000000002</v>
      </c>
      <c r="TD17" s="23">
        <f>IF($CP17="P",CI17,(CI17+BH17)/2)</f>
        <v>2.915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>
        <f>IF(SX17&gt;0,SX17,"")</f>
        <v>1</v>
      </c>
      <c r="TM17" s="41">
        <f>IF(SY17&gt;0,SY17,"")</f>
        <v>1.47</v>
      </c>
      <c r="TN17" s="41">
        <f>IF(SUM(SV17:SY17)-SZ17&gt;0,SUM(SV17:SY17)-SZ17,"")</f>
        <v>4.92</v>
      </c>
      <c r="TO17" s="41">
        <f>IF(TC17&gt;0,TC17,"")</f>
        <v>2.2000000000000002</v>
      </c>
      <c r="TP17" s="41">
        <f>IF(TD17&gt;0,TD17,"")</f>
        <v>2.915</v>
      </c>
      <c r="TQ17" s="41">
        <f>IF(SUM(TA17:TD17)-TE17&gt;0,SUM(TA17:TD17)-TE17,"")</f>
        <v>9.7650000000000006</v>
      </c>
      <c r="TR17" s="41">
        <f>IF(MAX(TN17,TQ17)&gt;0,MAX(TN17,TQ17),"")</f>
        <v>9.7650000000000006</v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>
        <f>IF(SUM(TR17,TU17)&gt;0,SUM(TR17,TU17),"")</f>
        <v>9.7650000000000006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82</v>
      </c>
      <c r="C18" s="4" t="s">
        <v>3</v>
      </c>
      <c r="D18" s="4">
        <v>2002</v>
      </c>
      <c r="E18" s="9">
        <f>SUM(J18:V18)+SUM(J18:T18)*0.0000001+SUM(J18)*0.0000000000001</f>
        <v>60.450006045004521</v>
      </c>
      <c r="F18" s="3" t="str">
        <f>IF(OR(AND(AO18&gt;=AY$21,AO18&lt;&gt;"",AQ18&gt;=AY$25,AQ18&lt;&gt;"",AN18=""),AND(AR18&gt;=AY$21,AR18&lt;&gt;"",AT18&gt;=AY$25,AT18&lt;&gt;"",AN18=""),AND(AV18&gt;=AY$21,AV18&lt;&gt;"",AX18&gt;=AY$25,AX18&lt;&gt;"",AN18=""),AND(BP18&gt;=BZ$21,BP18&lt;&gt;"",BR18&gt;=BZ$25,BR18&lt;&gt;"",BO18=""),AND(BS18&gt;=BZ$21,BS18&lt;&gt;"",BU18&gt;=BZ$25,BU18&lt;&gt;"",BO18=""),AND(BW18&gt;=BZ$21,BW18&lt;&gt;"",BY18&gt;=BZ$25,BY18&lt;&gt;"",BO18=""),AND(CQ18&gt;=DA$21,CQ18&lt;&gt;"",CS18&gt;=DA$25,CS18&lt;&gt;"",CP18=""),AND(CT18&gt;=DA$21,CT18&lt;&gt;"",CV18&gt;=DA$25,CV18&lt;&gt;"",CP18=""),AND(CX18&gt;=DA$21,CX18&lt;&gt;"",CZ18&gt;=DA$25,CZ18&lt;&gt;"",CP18=""),AND(DX18&gt;=EK$21,DX18&lt;&gt;"",DZ18&gt;=EK$25,DZ18&lt;&gt;""),AND(EA18&gt;=EK$21,EA18&lt;&gt;"",EC18&gt;=EK$25,EC18&lt;&gt;""),AND(EE18&gt;=EK$21,EE18&lt;&gt;"",EG18&gt;=EK$25,EG18&lt;&gt;""),AND(EH18&gt;=EK$21,EH18&lt;&gt;"",EJ18&gt;=EK$25,EJ18&lt;&gt;""),AND(FF18&gt;=FS$21,FF18&lt;&gt;"",FH18&gt;=FS$25,FH18&lt;&gt;""),AND(FI18&gt;=FS$21,FI18&lt;&gt;"",FK18&gt;=FS$25,FK18&lt;&gt;""),AND(FM18&gt;=FS$21,FM18&lt;&gt;"",FO18&gt;=FS$25,FO18&lt;&gt;""),AND(FP18&gt;=FS$21,FP18&lt;&gt;"",FR18&gt;=FS$25,FR18&lt;&gt;""),AND(GN18&gt;=HA$21,GN18&lt;&gt;"",GP18&gt;=HA$25,GP18&lt;&gt;""),AND(GQ18&gt;=HA$21,GQ18&lt;&gt;"",GS18&gt;=HA$25,GS18&lt;&gt;""),AND(GU18&gt;=HA$21,GU18&lt;&gt;"",GW18&gt;=HA$25,GW18&lt;&gt;""),AND(GX18&gt;=HA$21,GX18&lt;&gt;"",GZ18&gt;=HA$25,GZ18&lt;&gt;""),AND(HV18&gt;=II$21,HV18&lt;&gt;"",HX18&gt;=II$25,HX18&lt;&gt;""),AND(HY18&gt;=II$21,HY18&lt;&gt;"",IA18&gt;=II$25,IA18&lt;&gt;""),AND(IC18&gt;=II$21,IC18&lt;&gt;"",IE18&gt;=II$25,IE18&lt;&gt;""),AND(IF18&gt;=II$21,IF18&lt;&gt;"",IH18&gt;=II$25,IH18&lt;&gt;""),AND(JD18&gt;=JQ$21,JD18&lt;&gt;"",JF18&gt;=JQ$25,JF18&lt;&gt;""),AND(JG18&gt;=JQ$21,JG18&lt;&gt;"",JI18&gt;=JQ$25,JI18&lt;&gt;""),AND(JK18&gt;=JQ$21,JK18&lt;&gt;"",JM18&gt;=JQ$25,JM18&lt;&gt;""),AND(JN18&gt;=JQ$21,JN18&lt;&gt;"",JP18&gt;=JQ$25,JP18&lt;&gt;""),AND(KL18&gt;=KY$21,KL18&lt;&gt;"",KN18&gt;=KY$25,KN18&lt;&gt;""),AND(KO18&gt;=KY$21,KO18&lt;&gt;"",KQ18&gt;=KY$25,KQ18&lt;&gt;""),AND(KS18&gt;=KY$21,KS18&lt;&gt;"",KU18&gt;=KY$25,KU18&lt;&gt;""),AND(KV18&gt;=KY$21,KV18&lt;&gt;"",KX18&gt;=KY$25,KX18&lt;&gt;""),AND(LT18&gt;=MG$21,LT18&lt;&gt;"",LV18&gt;=MG$25,LV18&lt;&gt;""),AND(LW18&gt;=MG$21,LW18&lt;&gt;"",LY18&gt;=MG$25,LY18&lt;&gt;""),AND(MA18&gt;=MG$21,MA18&lt;&gt;"",MC18&gt;=MG$25,MC18&lt;&gt;""),AND(MD18&gt;=MG$21,MD18&lt;&gt;"",MF18&gt;=MG$25,MF18&lt;&gt;""),AND(NB18&gt;=NO$21,NB18&lt;&gt;"",ND18&gt;=NO$25,ND18&lt;&gt;""),AND(NE18&gt;=NO$21,NE18&lt;&gt;"",NG18&gt;=NO$25,NG18&lt;&gt;""),AND(NI18&gt;=NO$21,NI18&lt;&gt;"",NK18&gt;=NO$25,NK18&lt;&gt;""),AND(NL18&gt;=NO$21,NL18&lt;&gt;"",NN18&gt;=NO$25,NN18&lt;&gt;""),AND(OJ18&gt;=OW$21,OJ18&lt;&gt;"",OL18&gt;=OW$25,OL18&lt;&gt;""),AND(OM18&gt;=OW$21,OM18&lt;&gt;"",OO18&gt;=OW$25,OO18&lt;&gt;""),AND(OQ18&gt;=OW$21,OQ18&lt;&gt;"",OS18&gt;=OW$25,OS18&lt;&gt;""),AND(OT18&gt;=OW$21,OT18&lt;&gt;"",OV18&gt;=OW$25,OV18&lt;&gt;""),AND(PR18&gt;=QE$21,PR18&lt;&gt;"",PT18&gt;=QE$25,PT18&lt;&gt;""),AND(PU18&gt;=QE$21,PU18&lt;&gt;"",PW18&gt;=QE$25,PW18&lt;&gt;""),AND(PY18&gt;=QE$21,PY18&lt;&gt;"",QA18&gt;=QE$25,QA18&lt;&gt;""),AND(QB18&gt;=QE$21,QB18&lt;&gt;"",QD18&gt;=QE$25,QD18&lt;&gt;""),AND(QZ18&gt;=RM$21,QZ18&lt;&gt;"",RB18&gt;=RM$25,RB18&lt;&gt;""),AND(RC18&gt;=RM$21,RC18&lt;&gt;"",RE18&gt;=RM$25,RE18&lt;&gt;""),AND(RG18&gt;=RM$21,RG18&lt;&gt;"",RI18&gt;=RM$25,RI18&lt;&gt;""),AND(RJ18&gt;=RM$21,RJ18&lt;&gt;"",RL18&gt;=RM$25,RL18&lt;&gt;""),AND(SH18&gt;=SU$21,SH18&lt;&gt;"",SJ18&gt;=SU$25,SJ18&lt;&gt;""),AND(SK18&gt;=SU$21,SK18&lt;&gt;"",SM18&gt;=SU$25,SM18&lt;&gt;""),AND(SO18&gt;=SU$21,SO18&lt;&gt;"",SQ18&gt;=SU$25,SQ18&lt;&gt;""),AND(SR18&gt;=SU$21,SR18&lt;&gt;"",ST18&gt;=SU$25,ST18&lt;&gt;"")),"P","")</f>
        <v/>
      </c>
      <c r="G18" s="3" t="str">
        <f>IF(OR(AND(AQ18&gt;=AY$25,AQ18&lt;&gt;"",AN18=""),AND(AT18&gt;=AY$25,AT18&lt;&gt;"",AN18=""),AND(AX18&gt;=AY$25,AX18&lt;&gt;"",AN18=""),AND(BR18&gt;=BZ$25,BR18&lt;&gt;"",BO18=""),AND(BU18&gt;=BZ$25,BU18&lt;&gt;"",BO18=""),AND(BY18&gt;=BZ$25,BY18&lt;&gt;"",BO18=""),AND(CS18&gt;=DA$25,CS18&lt;&gt;"",CP18=""),AND(CV18&gt;=DA$25,CV18&lt;&gt;"",CP18=""),AND(CZ18&gt;=DA$25,CZ18&lt;&gt;"",CP18=""),AND(DZ18&gt;=EK$25,DZ18&lt;&gt;""),AND(EC18&gt;=EK$25,EC18&lt;&gt;""),AND(EG18&gt;=EK$25,EG18&lt;&gt;""),AND(EJ18&gt;=EK$25,EJ18&lt;&gt;""),AND(FH18&gt;=FS$25,FH18&lt;&gt;""),AND(FK18&gt;=FS$25,FK18&lt;&gt;""),AND(FO18&gt;=FS$25,FO18&lt;&gt;""),AND(FR18&gt;=FS$25,FR18&lt;&gt;""),AND(GP18&gt;=HA$25,GP18&lt;&gt;""),AND(GS18&gt;=HA$25,GS18&lt;&gt;""),AND(GW18&gt;=HA$25,GW18&lt;&gt;""),AND(GZ18&gt;=HA$25,GZ18&lt;&gt;""),AND(HX18&gt;=II$25,HX18&lt;&gt;""),AND(IA18&gt;=II$25,IA18&lt;&gt;""),AND(IE18&gt;=II$25,IE18&lt;&gt;""),AND(IH18&gt;=II$25,IH18&lt;&gt;""),AND(JF18&gt;=JQ$25,JF18&lt;&gt;""),AND(JI18&gt;=JQ$25,JI18&lt;&gt;""),AND(JM18&gt;=JQ$25,JM18&lt;&gt;""),AND(JP18&gt;=JQ$25,JP18&lt;&gt;""),AND(KN18&gt;=KY$25,KN18&lt;&gt;""),AND(KQ18&gt;=KY$25,KQ18&lt;&gt;""),AND(KU18&gt;=KY$25,KU18&lt;&gt;""),AND(KX18&gt;=KY$25,KX18&lt;&gt;""),AND(LV18&gt;=MG$25,LV18&lt;&gt;""),AND(LY18&gt;=MG$25,LY18&lt;&gt;""),AND(MC18&gt;=MG$25,MC18&lt;&gt;""),AND(MF18&gt;=MG$25,MF18&lt;&gt;""),AND(ND18&gt;=NO$25,ND18&lt;&gt;""),AND(NG18&gt;=NO$25,NG18&lt;&gt;""),AND(NK18&gt;=NO$25,NK18&lt;&gt;""),AND(NN18&gt;=NO$25,NN18&lt;&gt;""),AND(OL18&gt;=OW$25,OL18&lt;&gt;""),AND(OO18&gt;=OW$25,OO18&lt;&gt;""),AND(OS18&gt;=OW$25,OS18&lt;&gt;""),AND(OV18&gt;=OW$25,OV18&lt;&gt;""),AND(PT18&gt;=QE$25,PT18&lt;&gt;""),AND(PW18&gt;=QE$25,PW18&lt;&gt;""),AND(QA18&gt;=QE$25,QA18&lt;&gt;""),AND(QD18&gt;=QE$25,QD18&lt;&gt;""),AND(RB18&gt;=RM$25,RB18&lt;&gt;""),AND(RE18&gt;=RM$25,RE18&lt;&gt;""),AND(RI18&gt;=RM$25,RI18&lt;&gt;""),AND(RL18&gt;=RM$25,RL18&lt;&gt;""),AND(SJ18&gt;=SU$25,SJ18&lt;&gt;""),AND(SM18&gt;=SU$25,SM18&lt;&gt;""),AND(SQ18&gt;=SU$25,SQ18&lt;&gt;""),AND(ST18&gt;=SU$25,ST18&lt;&gt;"")),"P","")</f>
        <v/>
      </c>
      <c r="H18" s="37" t="str">
        <f>IF(AND(G18="P",F18=""),"No DD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Merit",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Excellence",IF(I18="P","Worlds Team",IF(F18="P","National Team","")))))</f>
        <v/>
      </c>
      <c r="I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J18" s="8">
        <f>IF(COUNT(AQ18,AT18,BR18,BU18,CS18,CV18)&gt;0,LARGE((AQ18,AT18,BR18,BU18,CS18,CV18),1),0)</f>
        <v>45.2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5.35</v>
      </c>
      <c r="M18" s="8" t="str">
        <f>IF(L18="","",IF(OR(L18=CS18,L18=CV18),$CA$1,IF(OR(L18=BR18,L18=BU18),$AZ$1,IF(OR(L18=AQ18,L18=AT18),$Y$1,""))))</f>
        <v>2023 Elite Canada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9.9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Elite Canada</v>
      </c>
      <c r="T18" s="8">
        <f>IF(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&gt;0,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</v>
      </c>
      <c r="Z18" s="23">
        <v>8.5</v>
      </c>
      <c r="AA18" s="23">
        <v>9.9</v>
      </c>
      <c r="AB18" s="23">
        <v>12.8</v>
      </c>
      <c r="AC18" s="23">
        <v>0</v>
      </c>
      <c r="AD18" s="23">
        <v>1.4</v>
      </c>
      <c r="AE18" s="23">
        <v>0.9</v>
      </c>
      <c r="AF18" s="23">
        <v>1.5</v>
      </c>
      <c r="AG18" s="23">
        <v>1.55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9.9</v>
      </c>
      <c r="AP18" s="39">
        <f>IF(AB18&gt;0,AB18,"")</f>
        <v>12.8</v>
      </c>
      <c r="AQ18" s="41">
        <f>IF(SUM(Y18:AB18)-AC18&gt;0,SUM(Y18:AB18)-AC18,"")</f>
        <v>45.2</v>
      </c>
      <c r="AR18" s="41">
        <f>IF(AF18&gt;0,AF18,"")</f>
        <v>1.5</v>
      </c>
      <c r="AS18" s="41">
        <f>IF(AG18&gt;0,AG18,"")</f>
        <v>1.55</v>
      </c>
      <c r="AT18" s="41">
        <f>IF(SUM(AD18:AG18)-AH18&gt;0,SUM(AD18:AG18)-AH18,"")</f>
        <v>5.35</v>
      </c>
      <c r="AU18" s="41">
        <f>IF(AQ18="","",MAX(AQ18,AT18))</f>
        <v>45.2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45.2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>IF(CC18&gt;0,CC18,"")</f>
        <v/>
      </c>
      <c r="CR18" s="39" t="str">
        <f>IF(CD18&gt;0,CD18,"")</f>
        <v/>
      </c>
      <c r="CS18" s="41" t="str">
        <f>IF(SUM(CA18:CD18)-CE18&gt;0,SUM(CA18:CD18)-CE18,"")</f>
        <v/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 t="str">
        <f>IF(CS18="","",MAX(CS18,CV18))</f>
        <v/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 t="str">
        <f>IF(SUM(CW18,CZ18)&gt;0,SUM(CW18,CZ18),"")</f>
        <v/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0</v>
      </c>
      <c r="SW18" s="23">
        <f>IF($CP18="P",CB18,(CB18+BA18)/2)</f>
        <v>0</v>
      </c>
      <c r="SX18" s="23">
        <f>IF($CP18="P",CC18,(CC18+BB18)/2)</f>
        <v>0</v>
      </c>
      <c r="SY18" s="23">
        <f>IF($CP18="P",CD18,(CD18+BC18)/2)</f>
        <v>0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 t="str">
        <f>IF(SX18&gt;0,SX18,"")</f>
        <v/>
      </c>
      <c r="TM18" s="41" t="str">
        <f>IF(SY18&gt;0,SY18,"")</f>
        <v/>
      </c>
      <c r="TN18" s="41" t="str">
        <f>IF(SUM(SV18:SY18)-SZ18&gt;0,SUM(SV18:SY18)-SZ18,"")</f>
        <v/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 t="str">
        <f>IF(MAX(TN18,TQ18)&gt;0,MAX(TN18,TQ18),"")</f>
        <v/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 t="str">
        <f>IF(SUM(TR18,TU18)&gt;0,SUM(TR18,TU18),"")</f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8">
      <sortCondition descending="1" ref="F1:F19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173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174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227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196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195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203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209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222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233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234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239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237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243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213</v>
      </c>
      <c r="C4" s="4" t="s">
        <v>212</v>
      </c>
      <c r="D4" s="4" t="s">
        <v>211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>IF(ID4&gt;0,ID4,"")</f>
        <v>6.7</v>
      </c>
      <c r="IW4" s="41">
        <f>IF(IE4&gt;0,IE4,"")</f>
        <v>7.08</v>
      </c>
      <c r="IX4" s="41">
        <f>IF(SUM(IB4:IE4)-IF4&gt;0,SUM(IB4:IE4)-IF4,"")</f>
        <v>20.43</v>
      </c>
      <c r="IY4" s="41">
        <f>IF(II4&gt;0,II4,"")</f>
        <v>15.6</v>
      </c>
      <c r="IZ4" s="41">
        <f>IF(IJ4&gt;0,IJ4,"")</f>
        <v>18.059999999999999</v>
      </c>
      <c r="JA4" s="41">
        <f>IF(SUM(IG4:IJ4)-IK4&gt;0,SUM(IG4:IJ4)-IK4,"")</f>
        <v>50.31</v>
      </c>
      <c r="JB4" s="41">
        <f>IF(MAX(IX4,JA4)&gt;0,MAX(IX4,JA4),"")</f>
        <v>50.31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18.78</v>
      </c>
      <c r="JH4" s="41">
        <f>IF(SUM(IQ4:IT4)-IU4&gt;0,SUM(IQ4:IT4)-IU4,"")</f>
        <v>51.03</v>
      </c>
      <c r="JI4" s="41">
        <f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>IF(JL4&gt;0,JL4,"")</f>
        <v>9.8000000000000007</v>
      </c>
      <c r="KE4" s="11">
        <f>IF(JM4&gt;0,JM4,"")</f>
        <v>10.1</v>
      </c>
      <c r="KF4" s="11">
        <f>IF(SUM(JJ4:JM4)-JN4&gt;0,SUM(JJ4:JM4)-JN4,"")</f>
        <v>30.25</v>
      </c>
      <c r="KG4" s="11">
        <f>IF(JQ4&gt;0,JQ4,"")</f>
        <v>15.6</v>
      </c>
      <c r="KH4" s="11">
        <f>IF(JR4&gt;0,JR4,"")</f>
        <v>16.22</v>
      </c>
      <c r="KI4" s="11">
        <f>IF(SUM(JO4:JR4)-JS4&gt;0,SUM(JO4:JR4)-JS4,"")</f>
        <v>47.67</v>
      </c>
      <c r="KJ4" s="11">
        <f>IF(MAX(KF4,KI4)&gt;0,MAX(KF4,KI4),"")</f>
        <v>47.67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>
        <f>IF(KA4&gt;0,KA4,"")</f>
        <v>15.6</v>
      </c>
      <c r="KO4" s="11">
        <f>IF(KB4&gt;0,KB4,"")</f>
        <v>19.5</v>
      </c>
      <c r="KP4" s="11">
        <f>IF(SUM(JY4:KB4)-KC4&gt;0,SUM(JY4:KB4)-KC4,"")</f>
        <v>51.95</v>
      </c>
      <c r="KQ4" s="11">
        <f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>IF(KT4&gt;0,KT4,"")</f>
        <v>2</v>
      </c>
      <c r="LM4" s="41">
        <f>IF(KU4&gt;0,KU4,"")</f>
        <v>1.6</v>
      </c>
      <c r="LN4" s="41">
        <f>IF(SUM(KR4:KU4)-KV4&gt;0,SUM(KR4:KU4)-KV4,"")</f>
        <v>5.3000000000000007</v>
      </c>
      <c r="LO4" s="41">
        <f>IF(KY4&gt;0,KY4,"")</f>
        <v>15.6</v>
      </c>
      <c r="LP4" s="41">
        <f>IF(KZ4&gt;0,KZ4,"")</f>
        <v>16.64</v>
      </c>
      <c r="LQ4" s="41">
        <f>IF(SUM(KW4:KZ4)-LA4&gt;0,SUM(KW4:KZ4)-LA4,"")</f>
        <v>49.24</v>
      </c>
      <c r="LR4" s="41">
        <f>IF(MAX(LN4,LQ4)&gt;0,MAX(LN4,LQ4),"")</f>
        <v>49.24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>
        <f>IF(LI4&gt;0,LI4,"")</f>
        <v>15.6</v>
      </c>
      <c r="LW4" s="41">
        <f>IF(LJ4&gt;0,LJ4,"")</f>
        <v>16.579999999999998</v>
      </c>
      <c r="LX4" s="41">
        <f>IF(SUM(LG4:LJ4)-LK4&gt;0,SUM(LG4:LJ4)-LK4,"")</f>
        <v>48.48</v>
      </c>
      <c r="LY4" s="41">
        <f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140</v>
      </c>
      <c r="C5" s="4" t="s">
        <v>139</v>
      </c>
      <c r="D5" s="4" t="s">
        <v>138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>
        <v>8</v>
      </c>
      <c r="EE5" s="18">
        <v>9.35</v>
      </c>
      <c r="EF5" s="18">
        <v>14.2</v>
      </c>
      <c r="EG5" s="18">
        <v>16.7</v>
      </c>
      <c r="EH5" s="18">
        <v>0</v>
      </c>
      <c r="EI5" s="18">
        <v>7.55</v>
      </c>
      <c r="EJ5" s="18">
        <v>9.25</v>
      </c>
      <c r="EK5" s="18">
        <v>15.2</v>
      </c>
      <c r="EL5" s="18">
        <v>17.68</v>
      </c>
      <c r="EM5" s="18">
        <v>0.2</v>
      </c>
      <c r="EN5" s="18"/>
      <c r="EO5" s="18"/>
      <c r="EP5" s="18"/>
      <c r="EQ5" s="18"/>
      <c r="ER5" s="18"/>
      <c r="ES5" s="18">
        <v>7.8</v>
      </c>
      <c r="ET5" s="18">
        <v>9.4499999999999993</v>
      </c>
      <c r="EU5" s="18">
        <v>15.2</v>
      </c>
      <c r="EV5" s="18">
        <v>17.78</v>
      </c>
      <c r="EW5" s="18">
        <v>0</v>
      </c>
      <c r="EX5" s="11">
        <f>IF(EF5&gt;0,EF5,"")</f>
        <v>14.2</v>
      </c>
      <c r="EY5" s="11">
        <f>IF(EG5&gt;0,EG5,"")</f>
        <v>16.7</v>
      </c>
      <c r="EZ5" s="11">
        <f>IF(SUM(ED5:EG5)-EH5&gt;0,SUM(ED5:EG5)-EH5,"")</f>
        <v>48.25</v>
      </c>
      <c r="FA5" s="11">
        <f>IF(EK5&gt;0,EK5,"")</f>
        <v>15.2</v>
      </c>
      <c r="FB5" s="11">
        <f>IF(EL5&gt;0,EL5,"")</f>
        <v>17.68</v>
      </c>
      <c r="FC5" s="11">
        <f>IF(SUM(EI5:EL5)-EM5&gt;0,SUM(EI5:EL5)-EM5,"")</f>
        <v>49.48</v>
      </c>
      <c r="FD5" s="11">
        <f>IF(MAX(EZ5,FC5)&gt;0,MAX(EZ5,FC5),"")</f>
        <v>49.48</v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15.2</v>
      </c>
      <c r="FI5" s="11">
        <f>IF(EV5&gt;0,EV5,"")</f>
        <v>17.78</v>
      </c>
      <c r="FJ5" s="11">
        <f>IF(SUM(ES5:EV5)-EW5&gt;0,SUM(ES5:EV5)-EW5,"")</f>
        <v>50.230000000000004</v>
      </c>
      <c r="FK5" s="11">
        <f>IF(SUM(FD5,FJ5)&gt;0,SUM(FD5,FJ5),"")</f>
        <v>99.710000000000008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206</v>
      </c>
      <c r="C6" s="4" t="s">
        <v>205</v>
      </c>
      <c r="D6" s="4" t="s">
        <v>204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>
        <v>7.4</v>
      </c>
      <c r="FM6" s="17">
        <v>9.3000000000000007</v>
      </c>
      <c r="FN6" s="17">
        <v>15.2</v>
      </c>
      <c r="FO6" s="17">
        <v>16.12</v>
      </c>
      <c r="FP6" s="17">
        <v>0</v>
      </c>
      <c r="FQ6" s="17">
        <v>6.4</v>
      </c>
      <c r="FR6" s="17">
        <v>8.1999999999999993</v>
      </c>
      <c r="FS6" s="17">
        <v>13.4</v>
      </c>
      <c r="FT6" s="17">
        <v>14.12</v>
      </c>
      <c r="FU6" s="17">
        <v>0</v>
      </c>
      <c r="FV6" s="17"/>
      <c r="FW6" s="17"/>
      <c r="FX6" s="17"/>
      <c r="FY6" s="17"/>
      <c r="FZ6" s="17"/>
      <c r="GA6" s="17">
        <v>7.35</v>
      </c>
      <c r="GB6" s="17">
        <v>9.3000000000000007</v>
      </c>
      <c r="GC6" s="17">
        <v>15.2</v>
      </c>
      <c r="GD6" s="17">
        <v>18.059999999999999</v>
      </c>
      <c r="GE6" s="17">
        <v>0</v>
      </c>
      <c r="GF6" s="41">
        <f>IF(FN6&gt;0,FN6,"")</f>
        <v>15.2</v>
      </c>
      <c r="GG6" s="41">
        <f>IF(FO6&gt;0,FO6,"")</f>
        <v>16.12</v>
      </c>
      <c r="GH6" s="41">
        <f>IF(SUM(FL6:FO6)-FP6&gt;0,SUM(FL6:FO6)-FP6,"")</f>
        <v>48.02</v>
      </c>
      <c r="GI6" s="41">
        <f>IF(FS6&gt;0,FS6,"")</f>
        <v>13.4</v>
      </c>
      <c r="GJ6" s="41">
        <f>IF(FT6&gt;0,FT6,"")</f>
        <v>14.12</v>
      </c>
      <c r="GK6" s="41">
        <f>IF(SUM(FQ6:FT6)-FU6&gt;0,SUM(FQ6:FT6)-FU6,"")</f>
        <v>42.12</v>
      </c>
      <c r="GL6" s="41">
        <f>IF(MAX(GH6,GK6)&gt;0,MAX(GH6,GK6),"")</f>
        <v>48.02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>
        <f>IF(GC6&gt;0,GC6,"")</f>
        <v>15.2</v>
      </c>
      <c r="GQ6" s="41">
        <f>IF(GD6&gt;0,GD6,"")</f>
        <v>18.059999999999999</v>
      </c>
      <c r="GR6" s="41">
        <f>IF(SUM(GA6:GD6)-GE6&gt;0,SUM(GA6:GD6)-GE6,"")</f>
        <v>49.91</v>
      </c>
      <c r="GS6" s="41">
        <f>IF(SUM(GL6,GR6)&gt;0,SUM(GL6,GR6),"")</f>
        <v>97.93</v>
      </c>
      <c r="GT6" s="18">
        <v>7.15</v>
      </c>
      <c r="GU6" s="18">
        <v>8.6999999999999993</v>
      </c>
      <c r="GV6" s="18">
        <v>15.2</v>
      </c>
      <c r="GW6" s="18">
        <v>16.16</v>
      </c>
      <c r="GX6" s="18">
        <v>0</v>
      </c>
      <c r="GY6" s="18">
        <v>4.4000000000000004</v>
      </c>
      <c r="GZ6" s="18">
        <v>5.2</v>
      </c>
      <c r="HA6" s="18">
        <v>9.4</v>
      </c>
      <c r="HB6" s="18">
        <v>10.36</v>
      </c>
      <c r="HC6" s="18">
        <v>0</v>
      </c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>
        <f>IF(GV6&gt;0,GV6,"")</f>
        <v>15.2</v>
      </c>
      <c r="HO6" s="11">
        <f>IF(GW6&gt;0,GW6,"")</f>
        <v>16.16</v>
      </c>
      <c r="HP6" s="11">
        <f>IF(SUM(GT6:GW6)-GX6&gt;0,SUM(GT6:GW6)-GX6,"")</f>
        <v>47.209999999999994</v>
      </c>
      <c r="HQ6" s="11">
        <f>IF(HA6&gt;0,HA6,"")</f>
        <v>9.4</v>
      </c>
      <c r="HR6" s="11">
        <f>IF(HB6&gt;0,HB6,"")</f>
        <v>10.36</v>
      </c>
      <c r="HS6" s="11">
        <f>IF(SUM(GY6:HB6)-HC6&gt;0,SUM(GY6:HB6)-HC6,"")</f>
        <v>29.36</v>
      </c>
      <c r="HT6" s="11">
        <f>IF(MAX(HP6,HS6)&gt;0,MAX(HP6,HS6),"")</f>
        <v>47.209999999999994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>
        <f>IF(SUM(HT6,HZ6)&gt;0,SUM(HT6,HZ6),"")</f>
        <v>47.209999999999994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223</v>
      </c>
      <c r="C7" s="4" t="s">
        <v>136</v>
      </c>
      <c r="D7" s="4" t="s">
        <v>224</v>
      </c>
      <c r="E7" s="9">
        <f>SUM(J7,L7,N7)</f>
        <v>48.33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>
        <v>1.45</v>
      </c>
      <c r="IC7" s="17">
        <v>1.55</v>
      </c>
      <c r="ID7" s="17">
        <v>3.2</v>
      </c>
      <c r="IE7" s="17">
        <v>3.58</v>
      </c>
      <c r="IF7" s="17">
        <v>0</v>
      </c>
      <c r="IG7" s="17">
        <v>6.75</v>
      </c>
      <c r="IH7" s="17">
        <v>9.0500000000000007</v>
      </c>
      <c r="II7" s="17">
        <v>14.8</v>
      </c>
      <c r="IJ7" s="17">
        <v>12.08</v>
      </c>
      <c r="IK7" s="17">
        <v>0</v>
      </c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>
        <f>IF(ID7&gt;0,ID7,"")</f>
        <v>3.2</v>
      </c>
      <c r="IW7" s="41">
        <f>IF(IE7&gt;0,IE7,"")</f>
        <v>3.58</v>
      </c>
      <c r="IX7" s="41">
        <f>IF(SUM(IB7:IE7)-IF7&gt;0,SUM(IB7:IE7)-IF7,"")</f>
        <v>9.7800000000000011</v>
      </c>
      <c r="IY7" s="41">
        <f>IF(II7&gt;0,II7,"")</f>
        <v>14.8</v>
      </c>
      <c r="IZ7" s="41">
        <f>IF(IJ7&gt;0,IJ7,"")</f>
        <v>12.08</v>
      </c>
      <c r="JA7" s="41">
        <f>IF(SUM(IG7:IJ7)-IK7&gt;0,SUM(IG7:IJ7)-IK7,"")</f>
        <v>42.68</v>
      </c>
      <c r="JB7" s="41">
        <f>IF(MAX(IX7,JA7)&gt;0,MAX(IX7,JA7),"")</f>
        <v>42.68</v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>
        <f>IF(SUM(JB7,JH7)&gt;0,SUM(JB7,JH7),"")</f>
        <v>42.68</v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>
        <v>7.2</v>
      </c>
      <c r="MA7" s="18">
        <v>9.25</v>
      </c>
      <c r="MB7" s="18">
        <v>14.4</v>
      </c>
      <c r="MC7" s="18">
        <v>17.48</v>
      </c>
      <c r="MD7" s="18">
        <v>0</v>
      </c>
      <c r="ME7" s="18">
        <v>7.1</v>
      </c>
      <c r="MF7" s="18">
        <v>8.9</v>
      </c>
      <c r="MG7" s="18">
        <v>14.4</v>
      </c>
      <c r="MH7" s="18">
        <v>15.56</v>
      </c>
      <c r="MI7" s="18">
        <v>0</v>
      </c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>
        <f>IF(MB7&gt;0,MB7,"")</f>
        <v>14.4</v>
      </c>
      <c r="MU7" s="11">
        <f>IF(MC7&gt;0,MC7,"")</f>
        <v>17.48</v>
      </c>
      <c r="MV7" s="11">
        <f>IF(SUM(LZ7:MC7)-MD7&gt;0,SUM(LZ7:MC7)-MD7,"")</f>
        <v>48.33</v>
      </c>
      <c r="MW7" s="11">
        <f>IF(MG7&gt;0,MG7,"")</f>
        <v>14.4</v>
      </c>
      <c r="MX7" s="11">
        <f>IF(MH7&gt;0,MH7,"")</f>
        <v>15.56</v>
      </c>
      <c r="MY7" s="11">
        <f>IF(SUM(ME7:MH7)-MI7&gt;0,SUM(ME7:MH7)-MI7,"")</f>
        <v>45.96</v>
      </c>
      <c r="MZ7" s="11">
        <f>IF(MAX(MV7,MY7)&gt;0,MAX(MV7,MY7),"")</f>
        <v>48.33</v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>
        <f>IF(SUM(MZ7,NF7)&gt;0,SUM(MZ7,NF7),"")</f>
        <v>48.33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>
        <v>2.95</v>
      </c>
      <c r="NX7" s="17">
        <v>3.6</v>
      </c>
      <c r="NY7" s="17">
        <v>6.5</v>
      </c>
      <c r="NZ7" s="17">
        <v>5.96</v>
      </c>
      <c r="OA7" s="17">
        <v>0.2</v>
      </c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>
        <f>IF(NY7&gt;0,NY7,"")</f>
        <v>6.5</v>
      </c>
      <c r="OM7" s="41">
        <f>IF(NZ7&gt;0,NZ7,"")</f>
        <v>5.96</v>
      </c>
      <c r="ON7" s="41">
        <f>IF(SUM(NW7:NZ7)-OA7&gt;0,SUM(NW7:NZ7)-OA7,"")</f>
        <v>18.810000000000002</v>
      </c>
      <c r="OO7" s="41">
        <f>IF(SUM(OH7,ON7)&gt;0,SUM(OH7,ON7),"")</f>
        <v>18.810000000000002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156</v>
      </c>
      <c r="C8" s="4" t="s">
        <v>8</v>
      </c>
      <c r="D8" s="4" t="s">
        <v>157</v>
      </c>
      <c r="E8" s="9">
        <f>SUM(J8,L8,N8)</f>
        <v>94.13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No DD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47.26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46.870000000000005</v>
      </c>
      <c r="M8" s="8" t="str">
        <f>IF(L8="","",IF(OR(L8=CK8,L8=CN8,L8=CR8),$BS$1,IF(OR(L8=BJ8,L8=BM8,L8=BQ8),$AR$1,IF(OR(L8=AI8,L8=AL8,L8=AP8),$Q$1,""))))</f>
        <v>2023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>IF(S8&gt;0,S8,"")</f>
        <v>2.5</v>
      </c>
      <c r="AH8" s="39">
        <f>IF(T8&gt;0,T8,"")</f>
        <v>3.64</v>
      </c>
      <c r="AI8" s="41">
        <f>IF(SUM(Q8:T8)-U8&gt;0,SUM(Q8:T8)-U8,"")</f>
        <v>9.5400000000000009</v>
      </c>
      <c r="AJ8" s="41">
        <f>IF(X8&gt;0,X8,"")</f>
        <v>11.2</v>
      </c>
      <c r="AK8" s="41">
        <f>IF(Y8&gt;0,Y8,"")</f>
        <v>18.36</v>
      </c>
      <c r="AL8" s="41">
        <f>IF(SUM(V8:Y8)-Z8&gt;0,SUM(V8:Y8)-Z8,"")</f>
        <v>47.26</v>
      </c>
      <c r="AM8" s="41">
        <f>IF(AI8="","",MAX(AI8,AL8))</f>
        <v>47.26</v>
      </c>
      <c r="AN8" s="41">
        <f>IF(AC8&gt;0,AC8,"")</f>
        <v>11.2</v>
      </c>
      <c r="AO8" s="41">
        <f>IF(AD8&gt;0,AD8,"")</f>
        <v>17.32</v>
      </c>
      <c r="AP8" s="41">
        <f>IF(SUM(AA8:AD8)-AE8&gt;0,SUM(AA8:AD8)-AE8,"")</f>
        <v>46.22</v>
      </c>
      <c r="AQ8" s="41">
        <f>IF(SUM(AM8,AP8)&gt;0,SUM(AM8,AP8),"")</f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>IF(AT8&gt;0,AT8,"")</f>
        <v>11.4</v>
      </c>
      <c r="BI8" s="40">
        <f>IF(AU8&gt;0,AU8,"")</f>
        <v>17.239999999999998</v>
      </c>
      <c r="BJ8" s="11">
        <f>IF(SUM(AR8:AU8)-AV8&gt;0,SUM(AR8:AU8)-AV8,"")</f>
        <v>44.84</v>
      </c>
      <c r="BK8" s="11">
        <f>IF(AY8&gt;0,AY8,"")</f>
        <v>5.2</v>
      </c>
      <c r="BL8" s="11">
        <f>IF(AZ8&gt;0,AZ8,"")</f>
        <v>7.08</v>
      </c>
      <c r="BM8" s="11">
        <f>IF(SUM(AW8:AZ8)-BA8&gt;0,SUM(AW8:AZ8)-BA8,"")</f>
        <v>18.880000000000003</v>
      </c>
      <c r="BN8" s="11">
        <f>IF(BJ8="","",MAX(BJ8,BM8))</f>
        <v>44.84</v>
      </c>
      <c r="BO8" s="11">
        <f>IF(BD8&gt;0,BD8,"")</f>
        <v>11.2</v>
      </c>
      <c r="BP8" s="11">
        <f>IF(BE8&gt;0,BE8,"")</f>
        <v>18.420000000000002</v>
      </c>
      <c r="BQ8" s="11">
        <f>IF(SUM(BB8:BE8)-BF8&gt;0,SUM(BB8:BE8)-BF8,"")</f>
        <v>46.870000000000005</v>
      </c>
      <c r="BR8" s="11">
        <f>IF(SUM(BN8,BQ8)&gt;0,SUM(BN8,BQ8),"")</f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3.5</v>
      </c>
      <c r="SO8" s="23">
        <f>IF($CH8="P",BT8,(BT8+AS8)/2)</f>
        <v>4.5999999999999996</v>
      </c>
      <c r="SP8" s="23">
        <f>IF($CH8="P",BU8,(BU8+AT8)/2)</f>
        <v>5.7</v>
      </c>
      <c r="SQ8" s="23">
        <f>IF($CH8="P",BV8,(BV8+AU8)/2)</f>
        <v>8.6199999999999992</v>
      </c>
      <c r="SR8" s="23">
        <f>IF($CH8="P",BW8,(BW8+AV8)/2)</f>
        <v>0</v>
      </c>
      <c r="SS8" s="23">
        <f>IF($CH8="P",BX8,(BX8+AW8)/2)</f>
        <v>1.575</v>
      </c>
      <c r="ST8" s="23">
        <f>IF($CH8="P",BY8,(BY8+AX8)/2)</f>
        <v>1.7250000000000001</v>
      </c>
      <c r="SU8" s="23">
        <f>IF($CH8="P",BZ8,(BZ8+AY8)/2)</f>
        <v>2.6</v>
      </c>
      <c r="SV8" s="23">
        <f>IF($CH8="P",CA8,(CA8+AZ8)/2)</f>
        <v>3.54</v>
      </c>
      <c r="SW8" s="23">
        <f>IF($CH8="P",CB8,(CB8+BA8)/2)</f>
        <v>0</v>
      </c>
      <c r="SX8" s="23">
        <f>IF($CH8="P",CC8,(CC8+BB8)/2)</f>
        <v>4.0999999999999996</v>
      </c>
      <c r="SY8" s="23">
        <f>IF($CH8="P",CD8,(CD8+BC8)/2)</f>
        <v>4.5250000000000004</v>
      </c>
      <c r="SZ8" s="23">
        <f>IF($CH8="P",CE8,(CE8+BD8)/2)</f>
        <v>5.6</v>
      </c>
      <c r="TA8" s="23">
        <f>IF($CH8="P",CF8,(CF8+BE8)/2)</f>
        <v>9.2100000000000009</v>
      </c>
      <c r="TB8" s="23">
        <f>IF($CH8="P",CG8,(CG8+BF8)/2)</f>
        <v>0</v>
      </c>
      <c r="TC8" s="28" t="s">
        <v>57</v>
      </c>
      <c r="TD8" s="41">
        <f>IF(SP8&gt;0,SP8,"")</f>
        <v>5.7</v>
      </c>
      <c r="TE8" s="41">
        <f>IF(SQ8&gt;0,SQ8,"")</f>
        <v>8.6199999999999992</v>
      </c>
      <c r="TF8" s="41">
        <f>IF(SUM(SN8:SQ8)-SR8&gt;0,SUM(SN8:SQ8)-SR8,"")</f>
        <v>22.42</v>
      </c>
      <c r="TG8" s="41">
        <f>IF(SU8&gt;0,SU8,"")</f>
        <v>2.6</v>
      </c>
      <c r="TH8" s="41">
        <f>IF(SV8&gt;0,SV8,"")</f>
        <v>3.54</v>
      </c>
      <c r="TI8" s="41">
        <f>IF(SUM(SS8:SV8)-SW8&gt;0,SUM(SS8:SV8)-SW8,"")</f>
        <v>9.4400000000000013</v>
      </c>
      <c r="TJ8" s="41">
        <f>IF(MAX(TF8,TI8)&gt;0,MAX(TF8,TI8),"")</f>
        <v>22.42</v>
      </c>
      <c r="TK8" s="41">
        <f>IF(SZ8&gt;0,SZ8,"")</f>
        <v>5.6</v>
      </c>
      <c r="TL8" s="41">
        <f>IF(TA8&gt;0,TA8,"")</f>
        <v>9.2100000000000009</v>
      </c>
      <c r="TM8" s="41">
        <f>IF(SUM(SX8:TA8)-TB8&gt;0,SUM(SX8:TA8)-TB8,"")</f>
        <v>23.435000000000002</v>
      </c>
      <c r="TN8" s="41">
        <f>IF(SUM(TJ8,TM8)&gt;0,SUM(TJ8,TM8),"")</f>
        <v>45.855000000000004</v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193</v>
      </c>
      <c r="C9" s="4" t="s">
        <v>192</v>
      </c>
      <c r="D9" s="4" t="s">
        <v>191</v>
      </c>
      <c r="E9" s="9">
        <f>SUM(J9,L9,N9)</f>
        <v>89.539999999999992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45.97</v>
      </c>
      <c r="K9" s="8" t="str">
        <f>IF(J9="","",IF(OR(J9=CK9,J9=CN9,J9=CR9),$BS$1,IF(OR(J9=BJ9,J9=BM9,J9=BQ9),$AR$1,IF(OR(J9=AI9,J9=AL9,J9=AP9),$Q$1,""))))</f>
        <v>2023 Elite Canada</v>
      </c>
      <c r="L9" s="8">
        <f>IF(COUNT(AI9,AL9,AP9,BJ9,BM9,BQ9,CK9,CN9,CR9)&gt;1,LARGE((AI9,AL9,AP9,BJ9,BM9,BQ9,CK9,CN9,CR9),2),0)</f>
        <v>43.569999999999993</v>
      </c>
      <c r="M9" s="8" t="str">
        <f>IF(L9="","",IF(OR(L9=CK9,L9=CN9,L9=CR9),$BS$1,IF(OR(L9=BJ9,L9=BM9,L9=BQ9),$AR$1,IF(OR(L9=AI9,L9=AL9,L9=AP9),$Q$1,""))))</f>
        <v>2023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>IF(S9&gt;0,S9,"")</f>
        <v>10.7</v>
      </c>
      <c r="AH9" s="39">
        <f>IF(T9&gt;0,T9,"")</f>
        <v>15.32</v>
      </c>
      <c r="AI9" s="41">
        <f>IF(SUM(Q9:T9)-U9&gt;0,SUM(Q9:T9)-U9,"")</f>
        <v>43.569999999999993</v>
      </c>
      <c r="AJ9" s="41">
        <f>IF(X9&gt;0,X9,"")</f>
        <v>11.8</v>
      </c>
      <c r="AK9" s="41">
        <f>IF(Y9&gt;0,Y9,"")</f>
        <v>17.02</v>
      </c>
      <c r="AL9" s="41">
        <f>IF(SUM(V9:Y9)-Z9&gt;0,SUM(V9:Y9)-Z9,"")</f>
        <v>45.97</v>
      </c>
      <c r="AM9" s="41">
        <f>IF(AI9="","",MAX(AI9,AL9))</f>
        <v>45.97</v>
      </c>
      <c r="AN9" s="41">
        <f>IF(AC9&gt;0,AC9,"")</f>
        <v>7.5</v>
      </c>
      <c r="AO9" s="41">
        <f>IF(AD9&gt;0,AD9,"")</f>
        <v>8.7799999999999994</v>
      </c>
      <c r="AP9" s="41">
        <f>IF(SUM(AA9:AD9)-AE9&gt;0,SUM(AA9:AD9)-AE9,"")</f>
        <v>26.33</v>
      </c>
      <c r="AQ9" s="41">
        <f>IF(SUM(AM9,AP9)&gt;0,SUM(AM9,AP9),"")</f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214</v>
      </c>
      <c r="C10" s="4" t="s">
        <v>139</v>
      </c>
      <c r="D10" s="4" t="s">
        <v>157</v>
      </c>
      <c r="E10" s="9">
        <f>SUM(J10,L10,N10)</f>
        <v>87.01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43.650000000000006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43.36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>IF(AT10&gt;0,AT10,"")</f>
        <v>10.5</v>
      </c>
      <c r="BI10" s="40">
        <f>IF(AU10&gt;0,AU10,"")</f>
        <v>17.100000000000001</v>
      </c>
      <c r="BJ10" s="11">
        <f>IF(SUM(AR10:AU10)-AV10&gt;0,SUM(AR10:AU10)-AV10,"")</f>
        <v>43.650000000000006</v>
      </c>
      <c r="BK10" s="11">
        <f>IF(AY10&gt;0,AY10,"")</f>
        <v>10.5</v>
      </c>
      <c r="BL10" s="11">
        <f>IF(AZ10&gt;0,AZ10,"")</f>
        <v>17.059999999999999</v>
      </c>
      <c r="BM10" s="11">
        <f>IF(SUM(AW10:AZ10)-BA10&gt;0,SUM(AW10:AZ10)-BA10,"")</f>
        <v>43.36</v>
      </c>
      <c r="BN10" s="11">
        <f>IF(BJ10="","",MAX(BJ10,BM10))</f>
        <v>43.650000000000006</v>
      </c>
      <c r="BO10" s="11">
        <f>IF(BD10&gt;0,BD10,"")</f>
        <v>10.5</v>
      </c>
      <c r="BP10" s="11">
        <f>IF(BE10&gt;0,BE10,"")</f>
        <v>15.68</v>
      </c>
      <c r="BQ10" s="11">
        <f>IF(SUM(BB10:BE10)-BF10&gt;0,SUM(BB10:BE10)-BF10,"")</f>
        <v>42.230000000000004</v>
      </c>
      <c r="BR10" s="11">
        <f>IF(SUM(BN10,BQ10)&gt;0,SUM(BN10,BQ10),"")</f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3.5249999999999999</v>
      </c>
      <c r="SO10" s="23">
        <f>IF($CH10="P",BT10,(BT10+AS10)/2)</f>
        <v>4.5</v>
      </c>
      <c r="SP10" s="23">
        <f>IF($CH10="P",BU10,(BU10+AT10)/2)</f>
        <v>5.25</v>
      </c>
      <c r="SQ10" s="23">
        <f>IF($CH10="P",BV10,(BV10+AU10)/2)</f>
        <v>8.5500000000000007</v>
      </c>
      <c r="SR10" s="23">
        <f>IF($CH10="P",BW10,(BW10+AV10)/2)</f>
        <v>0</v>
      </c>
      <c r="SS10" s="23">
        <f>IF($CH10="P",BX10,(BX10+AW10)/2)</f>
        <v>3.5249999999999999</v>
      </c>
      <c r="ST10" s="23">
        <f>IF($CH10="P",BY10,(BY10+AX10)/2)</f>
        <v>4.5750000000000002</v>
      </c>
      <c r="SU10" s="23">
        <f>IF($CH10="P",BZ10,(BZ10+AY10)/2)</f>
        <v>5.25</v>
      </c>
      <c r="SV10" s="23">
        <f>IF($CH10="P",CA10,(CA10+AZ10)/2)</f>
        <v>8.5299999999999994</v>
      </c>
      <c r="SW10" s="23">
        <f>IF($CH10="P",CB10,(CB10+BA10)/2)</f>
        <v>0.2</v>
      </c>
      <c r="SX10" s="23">
        <f>IF($CH10="P",CC10,(CC10+BB10)/2)</f>
        <v>3.625</v>
      </c>
      <c r="SY10" s="23">
        <f>IF($CH10="P",CD10,(CD10+BC10)/2)</f>
        <v>4.4000000000000004</v>
      </c>
      <c r="SZ10" s="23">
        <f>IF($CH10="P",CE10,(CE10+BD10)/2)</f>
        <v>5.25</v>
      </c>
      <c r="TA10" s="23">
        <f>IF($CH10="P",CF10,(CF10+BE10)/2)</f>
        <v>7.84</v>
      </c>
      <c r="TB10" s="23">
        <f>IF($CH10="P",CG10,(CG10+BF10)/2)</f>
        <v>0</v>
      </c>
      <c r="TC10" s="28" t="s">
        <v>57</v>
      </c>
      <c r="TD10" s="41">
        <f>IF(SP10&gt;0,SP10,"")</f>
        <v>5.25</v>
      </c>
      <c r="TE10" s="41">
        <f>IF(SQ10&gt;0,SQ10,"")</f>
        <v>8.5500000000000007</v>
      </c>
      <c r="TF10" s="41">
        <f>IF(SUM(SN10:SQ10)-SR10&gt;0,SUM(SN10:SQ10)-SR10,"")</f>
        <v>21.825000000000003</v>
      </c>
      <c r="TG10" s="41">
        <f>IF(SU10&gt;0,SU10,"")</f>
        <v>5.25</v>
      </c>
      <c r="TH10" s="41">
        <f>IF(SV10&gt;0,SV10,"")</f>
        <v>8.5299999999999994</v>
      </c>
      <c r="TI10" s="41">
        <f>IF(SUM(SS10:SV10)-SW10&gt;0,SUM(SS10:SV10)-SW10,"")</f>
        <v>21.68</v>
      </c>
      <c r="TJ10" s="41">
        <f>IF(MAX(TF10,TI10)&gt;0,MAX(TF10,TI10),"")</f>
        <v>21.825000000000003</v>
      </c>
      <c r="TK10" s="41">
        <f>IF(SZ10&gt;0,SZ10,"")</f>
        <v>5.25</v>
      </c>
      <c r="TL10" s="41">
        <f>IF(TA10&gt;0,TA10,"")</f>
        <v>7.84</v>
      </c>
      <c r="TM10" s="41">
        <f>IF(SUM(SX10:TA10)-TB10&gt;0,SUM(SX10:TA10)-TB10,"")</f>
        <v>21.115000000000002</v>
      </c>
      <c r="TN10" s="41">
        <f>IF(SUM(TJ10,TM10)&gt;0,SUM(TJ10,TM10),"")</f>
        <v>42.940000000000005</v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244</v>
      </c>
      <c r="C11" s="4" t="s">
        <v>3</v>
      </c>
      <c r="D11" s="4" t="s">
        <v>245</v>
      </c>
      <c r="E11" s="9">
        <f>SUM(J11,L11,N11)</f>
        <v>45.730000000000004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45.730000000000004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45.730000000000004</v>
      </c>
      <c r="CU11" s="52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>
        <v>7.3</v>
      </c>
      <c r="OQ11" s="18">
        <v>9.5500000000000007</v>
      </c>
      <c r="OR11" s="18">
        <v>11.6</v>
      </c>
      <c r="OS11" s="18">
        <v>17.28</v>
      </c>
      <c r="OT11" s="18">
        <v>0</v>
      </c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>
        <v>7.55</v>
      </c>
      <c r="PF11" s="18">
        <v>8.65</v>
      </c>
      <c r="PG11" s="18">
        <v>11.6</v>
      </c>
      <c r="PH11" s="18">
        <v>15.94</v>
      </c>
      <c r="PI11" s="18">
        <v>0</v>
      </c>
      <c r="PJ11" s="11">
        <f>IF(OR11&gt;0,OR11,"")</f>
        <v>11.6</v>
      </c>
      <c r="PK11" s="11">
        <f>IF(OS11&gt;0,OS11,"")</f>
        <v>17.28</v>
      </c>
      <c r="PL11" s="11">
        <f>IF(SUM(OP11:OS11)-OT11&gt;0,SUM(OP11:OS11)-OT11,"")</f>
        <v>45.730000000000004</v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>
        <f>IF(MAX(PL11,PO11)&gt;0,MAX(PL11,PO11),"")</f>
        <v>45.730000000000004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>
        <f>IF(PG11&gt;0,PG11,"")</f>
        <v>11.6</v>
      </c>
      <c r="PU11" s="11">
        <f>IF(PH11&gt;0,PH11,"")</f>
        <v>15.94</v>
      </c>
      <c r="PV11" s="11">
        <f>IF(SUM(PE11:PH11)-PI11&gt;0,SUM(PE11:PH11)-PI11,"")</f>
        <v>43.739999999999995</v>
      </c>
      <c r="PW11" s="11">
        <f>IF(SUM(PP11,PV11)&gt;0,SUM(PP11,PV11),"")</f>
        <v>89.47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199</v>
      </c>
      <c r="C12" s="4" t="s">
        <v>198</v>
      </c>
      <c r="D12" s="4" t="s">
        <v>157</v>
      </c>
      <c r="E12" s="9">
        <f>SUM(J12,L12,N12)</f>
        <v>43.93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43.93</v>
      </c>
      <c r="O12" s="11" t="str">
        <f>IF(N12="","",IF(N12=CT12,"("&amp;CT$2&amp;")",IF(N12=CU12,"("&amp;CU$2&amp;")")))</f>
        <v>(Final)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>
        <v>8.0500000000000007</v>
      </c>
      <c r="DL12" s="17">
        <v>9.5</v>
      </c>
      <c r="DM12" s="17">
        <v>10</v>
      </c>
      <c r="DN12" s="17">
        <v>16.38</v>
      </c>
      <c r="DO12" s="17">
        <v>0</v>
      </c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>
        <f>IF(DM12&gt;0,DM12,"")</f>
        <v>10</v>
      </c>
      <c r="EA12" s="41">
        <f>IF(DN12&gt;0,DN12,"")</f>
        <v>16.38</v>
      </c>
      <c r="EB12" s="41">
        <f>IF(SUM(DK12:DN12)-DO12&gt;0,SUM(DK12:DN12)-DO12,"")</f>
        <v>43.93</v>
      </c>
      <c r="EC12" s="41">
        <f>IF(SUM(DV12,DY12,EB12)&gt;0,SUM(DV12,DY12,EB12),"")</f>
        <v>43.93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216</v>
      </c>
      <c r="C13" s="4" t="s">
        <v>5</v>
      </c>
      <c r="D13" s="4" t="s">
        <v>215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247</v>
      </c>
      <c r="C14" s="4" t="s">
        <v>8</v>
      </c>
      <c r="D14" s="4" t="s">
        <v>246</v>
      </c>
      <c r="E14" s="9">
        <f>SUM(J14,L14,N14)</f>
        <v>28.13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28.13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28.13</v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>
        <v>4.5</v>
      </c>
      <c r="OQ14" s="18">
        <v>5.55</v>
      </c>
      <c r="OR14" s="18">
        <v>8.1</v>
      </c>
      <c r="OS14" s="18">
        <v>9.98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>
        <f>IF(OR14&gt;0,OR14,"")</f>
        <v>8.1</v>
      </c>
      <c r="PK14" s="11">
        <f>IF(OS14&gt;0,OS14,"")</f>
        <v>9.98</v>
      </c>
      <c r="PL14" s="11">
        <f>IF(SUM(OP14:OS14)-OT14&gt;0,SUM(OP14:OS14)-OT14,"")</f>
        <v>28.13</v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>
        <f>IF(MAX(PL14,PO14)&gt;0,MAX(PL14,PO14),"")</f>
        <v>28.13</v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>
        <f>IF(SUM(PP14,PV14)&gt;0,SUM(PP14,PV14),"")</f>
        <v>28.13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159</v>
      </c>
      <c r="C15" s="4" t="s">
        <v>5</v>
      </c>
      <c r="D15" s="4" t="s">
        <v>158</v>
      </c>
      <c r="E15" s="9">
        <f>SUM(J15,L15,N15)</f>
        <v>12.68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7.55</v>
      </c>
      <c r="K15" s="8" t="str">
        <f>IF(J15="","",IF(OR(J15=CK15,J15=CN15,J15=CR15),$BS$1,IF(OR(J15=BJ15,J15=BM15,J15=BQ15),$AR$1,IF(OR(J15=AI15,J15=AL15,J15=AP15),$Q$1,""))))</f>
        <v>2023 Nationals</v>
      </c>
      <c r="L15" s="8">
        <f>IF(COUNT(AI15,AL15,AP15,BJ15,BM15,BQ15,CK15,CN15,CR15)&gt;1,LARGE((AI15,AL15,AP15,BJ15,BM15,BQ15,CK15,CN15,CR15),2),0)</f>
        <v>5.13</v>
      </c>
      <c r="M15" s="8" t="str">
        <f>IF(L15="","",IF(OR(L15=CK15,L15=CN15,L15=CR15),$BS$1,IF(OR(L15=BJ15,L15=BM15,L15=BQ15),$AR$1,IF(OR(L15=AI15,L15=AL15,L15=AP15),$Q$1,""))))</f>
        <v>2023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>IF(AT15&gt;0,AT15,"")</f>
        <v>1.5</v>
      </c>
      <c r="BI15" s="40">
        <f>IF(AU15&gt;0,AU15,"")</f>
        <v>1.98</v>
      </c>
      <c r="BJ15" s="11">
        <f>IF(SUM(AR15:AU15)-AV15&gt;0,SUM(AR15:AU15)-AV15,"")</f>
        <v>5.13</v>
      </c>
      <c r="BK15" s="11">
        <f>IF(AY15&gt;0,AY15,"")</f>
        <v>2.1</v>
      </c>
      <c r="BL15" s="11">
        <f>IF(AZ15&gt;0,AZ15,"")</f>
        <v>2.2999999999999998</v>
      </c>
      <c r="BM15" s="11">
        <f>IF(SUM(AW15:AZ15)-BA15&gt;0,SUM(AW15:AZ15)-BA15,"")</f>
        <v>7.55</v>
      </c>
      <c r="BN15" s="11">
        <f>IF(BJ15="","",MAX(BJ15,BM15))</f>
        <v>7.55</v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>
        <f>IF(SUM(BN15,BQ15)&gt;0,SUM(BN15,BQ15),"")</f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0.35</v>
      </c>
      <c r="SO15" s="23">
        <f>IF($CH15="P",BT15,(BT15+AS15)/2)</f>
        <v>0.47499999999999998</v>
      </c>
      <c r="SP15" s="23">
        <f>IF($CH15="P",BU15,(BU15+AT15)/2)</f>
        <v>0.75</v>
      </c>
      <c r="SQ15" s="23">
        <f>IF($CH15="P",BV15,(BV15+AU15)/2)</f>
        <v>0.99</v>
      </c>
      <c r="SR15" s="23">
        <f>IF($CH15="P",BW15,(BW15+AV15)/2)</f>
        <v>0</v>
      </c>
      <c r="SS15" s="23">
        <f>IF($CH15="P",BX15,(BX15+AW15)/2)</f>
        <v>0.67500000000000004</v>
      </c>
      <c r="ST15" s="23">
        <f>IF($CH15="P",BY15,(BY15+AX15)/2)</f>
        <v>0.9</v>
      </c>
      <c r="SU15" s="23">
        <f>IF($CH15="P",BZ15,(BZ15+AY15)/2)</f>
        <v>1.05</v>
      </c>
      <c r="SV15" s="23">
        <f>IF($CH15="P",CA15,(CA15+AZ15)/2)</f>
        <v>1.1499999999999999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>
        <f>IF(SP15&gt;0,SP15,"")</f>
        <v>0.75</v>
      </c>
      <c r="TE15" s="41">
        <f>IF(SQ15&gt;0,SQ15,"")</f>
        <v>0.99</v>
      </c>
      <c r="TF15" s="41">
        <f>IF(SUM(SN15:SQ15)-SR15&gt;0,SUM(SN15:SQ15)-SR15,"")</f>
        <v>2.5649999999999999</v>
      </c>
      <c r="TG15" s="41">
        <f>IF(SU15&gt;0,SU15,"")</f>
        <v>1.05</v>
      </c>
      <c r="TH15" s="41">
        <f>IF(SV15&gt;0,SV15,"")</f>
        <v>1.1499999999999999</v>
      </c>
      <c r="TI15" s="41">
        <f>IF(SUM(SS15:SV15)-SW15&gt;0,SUM(SS15:SV15)-SW15,"")</f>
        <v>3.7749999999999999</v>
      </c>
      <c r="TJ15" s="41">
        <f>IF(MAX(TF15,TI15)&gt;0,MAX(TF15,TI15),"")</f>
        <v>3.7749999999999999</v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>
        <f>IF(SUM(TJ15,TM15)&gt;0,SUM(TJ15,TM15),"")</f>
        <v>3.7749999999999999</v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5">
    <cfRule type="expression" dxfId="426" priority="42" stopIfTrue="1">
      <formula>IF($AF4&lt;&gt;"",1,0)</formula>
    </cfRule>
  </conditionalFormatting>
  <conditionalFormatting sqref="AR4:BR15">
    <cfRule type="expression" dxfId="425" priority="35" stopIfTrue="1">
      <formula>IF($BG4&lt;&gt;"",1,0)</formula>
    </cfRule>
  </conditionalFormatting>
  <conditionalFormatting sqref="BS4:CS15">
    <cfRule type="expression" dxfId="424" priority="34" stopIfTrue="1">
      <formula>IF($CH4&lt;&gt;"",1,0)</formula>
    </cfRule>
  </conditionalFormatting>
  <conditionalFormatting sqref="BO26:BO1048576 BH1:BH1048576 BK1:BK1048576 BO1:BO24">
    <cfRule type="cellIs" dxfId="423" priority="47" operator="between">
      <formula>$BR$21</formula>
      <formula>1000</formula>
    </cfRule>
    <cfRule type="cellIs" dxfId="422" priority="48" operator="between">
      <formula>$BR$20</formula>
      <formula>$BR$21</formula>
    </cfRule>
    <cfRule type="cellIs" dxfId="421" priority="49" operator="between">
      <formula>$BR$19</formula>
      <formula>$BR$20</formula>
    </cfRule>
    <cfRule type="cellIs" dxfId="420" priority="50" operator="between">
      <formula>$BR$18</formula>
      <formula>$BR$19</formula>
    </cfRule>
  </conditionalFormatting>
  <conditionalFormatting sqref="CP26:CP1048576 CI1:CI1048576 CL1:CL1048576 CP1:CP24">
    <cfRule type="cellIs" dxfId="419" priority="43" operator="between">
      <formula>$CS$21</formula>
      <formula>1000</formula>
    </cfRule>
    <cfRule type="cellIs" dxfId="418" priority="44" operator="between">
      <formula>$CS$20</formula>
      <formula>$CS$21</formula>
    </cfRule>
    <cfRule type="cellIs" dxfId="417" priority="45" operator="between">
      <formula>$CS$19</formula>
      <formula>$CS$20</formula>
    </cfRule>
    <cfRule type="cellIs" dxfId="416" priority="46" operator="between">
      <formula>$CS$18</formula>
      <formula>$CS$19</formula>
    </cfRule>
  </conditionalFormatting>
  <conditionalFormatting sqref="DZ26:DZ1048576 DP1:DP1048576 DS1:DS1048576 DW1:DW1048576 DZ1:DZ24">
    <cfRule type="cellIs" dxfId="415" priority="54" operator="between">
      <formula>$EC$21</formula>
      <formula>1000</formula>
    </cfRule>
    <cfRule type="cellIs" dxfId="414" priority="55" operator="between">
      <formula>$EC$20</formula>
      <formula>$EC$21</formula>
    </cfRule>
    <cfRule type="cellIs" dxfId="413" priority="56" operator="between">
      <formula>$EC$19</formula>
      <formula>$EC$20</formula>
    </cfRule>
    <cfRule type="cellIs" dxfId="412" priority="57" operator="between">
      <formula>$EC$18</formula>
      <formula>$EC$19</formula>
    </cfRule>
  </conditionalFormatting>
  <conditionalFormatting sqref="FH26:FH1048576 EX1:EX1048576 FA1:FA1048576 FE1:FE1048576 FH1:FH24">
    <cfRule type="cellIs" dxfId="411" priority="30" operator="between">
      <formula>$FK$21</formula>
      <formula>1000</formula>
    </cfRule>
    <cfRule type="cellIs" dxfId="410" priority="31" operator="between">
      <formula>$FK$20</formula>
      <formula>$FK$21</formula>
    </cfRule>
    <cfRule type="cellIs" dxfId="409" priority="32" operator="between">
      <formula>$FK$19</formula>
      <formula>$FK$20</formula>
    </cfRule>
    <cfRule type="cellIs" dxfId="408" priority="33" operator="between">
      <formula>$FK$18</formula>
      <formula>$FK$19</formula>
    </cfRule>
  </conditionalFormatting>
  <conditionalFormatting sqref="HX26:HX1048576 HN1:HN1048576 HQ1:HQ1048576 HU1:HU1048576 HX1:HX24">
    <cfRule type="cellIs" dxfId="407" priority="26" operator="between">
      <formula>$IA$21</formula>
      <formula>1000</formula>
    </cfRule>
    <cfRule type="cellIs" dxfId="406" priority="27" operator="between">
      <formula>$IA$20</formula>
      <formula>$IA$21</formula>
    </cfRule>
    <cfRule type="cellIs" dxfId="405" priority="28" operator="between">
      <formula>$IA$19</formula>
      <formula>$IA$20</formula>
    </cfRule>
    <cfRule type="cellIs" dxfId="404" priority="29" operator="between">
      <formula>$IA$18</formula>
      <formula>$IA$19</formula>
    </cfRule>
  </conditionalFormatting>
  <conditionalFormatting sqref="AO25 AG1:AG1048576 AJ1:AJ1048576 AN1:AN1048576">
    <cfRule type="cellIs" dxfId="403" priority="22" operator="between">
      <formula>$AQ$21</formula>
      <formula>1000</formula>
    </cfRule>
    <cfRule type="cellIs" dxfId="402" priority="23" operator="between">
      <formula>$AQ$20</formula>
      <formula>$AQ$21</formula>
    </cfRule>
    <cfRule type="cellIs" dxfId="401" priority="24" operator="between">
      <formula>$AQ$19</formula>
      <formula>$AQ$20</formula>
    </cfRule>
    <cfRule type="cellIs" dxfId="400" priority="25" operator="between">
      <formula>$AQ$18</formula>
      <formula>$AQ$19</formula>
    </cfRule>
  </conditionalFormatting>
  <conditionalFormatting sqref="BO25">
    <cfRule type="cellIs" dxfId="399" priority="18" operator="between">
      <formula>$AQ$21</formula>
      <formula>1000</formula>
    </cfRule>
    <cfRule type="cellIs" dxfId="398" priority="19" operator="between">
      <formula>$AQ$20</formula>
      <formula>$AQ$21</formula>
    </cfRule>
    <cfRule type="cellIs" dxfId="397" priority="20" operator="between">
      <formula>$AQ$19</formula>
      <formula>$AQ$20</formula>
    </cfRule>
    <cfRule type="cellIs" dxfId="396" priority="21" operator="between">
      <formula>$AQ$18</formula>
      <formula>$AQ$19</formula>
    </cfRule>
  </conditionalFormatting>
  <conditionalFormatting sqref="CP25">
    <cfRule type="cellIs" dxfId="395" priority="14" operator="between">
      <formula>$AQ$21</formula>
      <formula>1000</formula>
    </cfRule>
    <cfRule type="cellIs" dxfId="394" priority="15" operator="between">
      <formula>$AQ$20</formula>
      <formula>$AQ$21</formula>
    </cfRule>
    <cfRule type="cellIs" dxfId="393" priority="16" operator="between">
      <formula>$AQ$19</formula>
      <formula>$AQ$20</formula>
    </cfRule>
    <cfRule type="cellIs" dxfId="392" priority="17" operator="between">
      <formula>$AQ$18</formula>
      <formula>$AQ$19</formula>
    </cfRule>
  </conditionalFormatting>
  <conditionalFormatting sqref="DZ25">
    <cfRule type="cellIs" dxfId="391" priority="10" operator="between">
      <formula>$AQ$21</formula>
      <formula>1000</formula>
    </cfRule>
    <cfRule type="cellIs" dxfId="390" priority="11" operator="between">
      <formula>$AQ$20</formula>
      <formula>$AQ$21</formula>
    </cfRule>
    <cfRule type="cellIs" dxfId="389" priority="12" operator="between">
      <formula>$AQ$19</formula>
      <formula>$AQ$20</formula>
    </cfRule>
    <cfRule type="cellIs" dxfId="388" priority="13" operator="between">
      <formula>$AQ$18</formula>
      <formula>$AQ$19</formula>
    </cfRule>
  </conditionalFormatting>
  <conditionalFormatting sqref="FH25">
    <cfRule type="cellIs" dxfId="387" priority="6" operator="between">
      <formula>$AQ$21</formula>
      <formula>1000</formula>
    </cfRule>
    <cfRule type="cellIs" dxfId="386" priority="7" operator="between">
      <formula>$AQ$20</formula>
      <formula>$AQ$21</formula>
    </cfRule>
    <cfRule type="cellIs" dxfId="385" priority="8" operator="between">
      <formula>$AQ$19</formula>
      <formula>$AQ$20</formula>
    </cfRule>
    <cfRule type="cellIs" dxfId="384" priority="9" operator="between">
      <formula>$AQ$18</formula>
      <formula>$AQ$19</formula>
    </cfRule>
  </conditionalFormatting>
  <conditionalFormatting sqref="HX25">
    <cfRule type="cellIs" dxfId="383" priority="2" operator="between">
      <formula>$AQ$21</formula>
      <formula>1000</formula>
    </cfRule>
    <cfRule type="cellIs" dxfId="382" priority="3" operator="between">
      <formula>$AQ$20</formula>
      <formula>$AQ$21</formula>
    </cfRule>
    <cfRule type="cellIs" dxfId="381" priority="4" operator="between">
      <formula>$AQ$19</formula>
      <formula>$AQ$20</formula>
    </cfRule>
    <cfRule type="cellIs" dxfId="380" priority="5" operator="between">
      <formula>$AQ$18</formula>
      <formula>$AQ$19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AQ$25</formula>
      <formula>1000</formula>
    </cfRule>
    <cfRule type="cellIs" dxfId="375" priority="88103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EC$25</formula>
      <formula>1000</formula>
    </cfRule>
    <cfRule type="cellIs" dxfId="373" priority="88115" operator="between">
      <formula>EC$24</formula>
      <formula>EC$25</formula>
    </cfRule>
  </conditionalFormatting>
  <conditionalFormatting sqref="AI1:AI1048576 AL1:AL1048576 AP1:AP1048576">
    <cfRule type="cellIs" dxfId="372" priority="88186" operator="between">
      <formula>$AQ$25</formula>
      <formula>1000</formula>
    </cfRule>
    <cfRule type="cellIs" dxfId="371" priority="88187" operator="between">
      <formula>$AQ$24</formula>
      <formula>$AQ$25</formula>
    </cfRule>
    <cfRule type="cellIs" dxfId="370" priority="88188" operator="between">
      <formula>$AQ$23</formula>
      <formula>$AQ$24</formula>
    </cfRule>
    <cfRule type="cellIs" dxfId="369" priority="88189" operator="between">
      <formula>$AQ$22</formula>
      <formula>$AQ$23</formula>
    </cfRule>
  </conditionalFormatting>
  <conditionalFormatting sqref="BJ1:BJ1048576 BM1:BM1048576 BQ1:BQ1048576">
    <cfRule type="cellIs" dxfId="368" priority="88222" operator="between">
      <formula>$BR$25</formula>
      <formula>1000</formula>
    </cfRule>
    <cfRule type="cellIs" dxfId="367" priority="88223" operator="between">
      <formula>$BR$24</formula>
      <formula>$BR$25</formula>
    </cfRule>
    <cfRule type="cellIs" dxfId="366" priority="88224" operator="between">
      <formula>$BR$23</formula>
      <formula>$BR$24</formula>
    </cfRule>
    <cfRule type="cellIs" dxfId="365" priority="88225" operator="between">
      <formula>$BR$22</formula>
      <formula>$BR$23</formula>
    </cfRule>
  </conditionalFormatting>
  <conditionalFormatting sqref="CK1:CK1048576 CN1:CN1048576 CR1:CR1048576">
    <cfRule type="cellIs" dxfId="364" priority="88258" operator="between">
      <formula>$CS$25</formula>
      <formula>1000</formula>
    </cfRule>
    <cfRule type="cellIs" dxfId="363" priority="88259" operator="between">
      <formula>$CS$24</formula>
      <formula>$CS$25</formula>
    </cfRule>
    <cfRule type="cellIs" dxfId="362" priority="88260" operator="between">
      <formula>$CS$23</formula>
      <formula>$CS$24</formula>
    </cfRule>
    <cfRule type="cellIs" dxfId="361" priority="88261" operator="between">
      <formula>$CS$22</formula>
      <formula>$CS$23</formula>
    </cfRule>
  </conditionalFormatting>
  <conditionalFormatting sqref="MT1:MT1048576 MW1:MW1048576 NA1:NA1048576 ND1:ND1048576">
    <cfRule type="cellIs" dxfId="360" priority="88294" operator="between">
      <formula>$NG$18</formula>
      <formula>$NG$19</formula>
    </cfRule>
  </conditionalFormatting>
  <conditionalFormatting sqref="DR1:DR1048576 DU1:DU1048576 DY1:DY1048576 EB1:EB1048576">
    <cfRule type="cellIs" dxfId="359" priority="88306" operator="between">
      <formula>$EC$25</formula>
      <formula>1000</formula>
    </cfRule>
    <cfRule type="cellIs" dxfId="358" priority="88307" operator="between">
      <formula>$EC$24</formula>
      <formula>$EC$25</formula>
    </cfRule>
    <cfRule type="cellIs" dxfId="357" priority="88308" operator="between">
      <formula>$EC$23</formula>
      <formula>$EC$24</formula>
    </cfRule>
    <cfRule type="cellIs" dxfId="356" priority="88309" operator="between">
      <formula>$EC$22</formula>
      <formula>$EC$23</formula>
    </cfRule>
  </conditionalFormatting>
  <conditionalFormatting sqref="EZ1:EZ1048576 FC1:FC1048576 FG1:FG1048576 FJ1:FJ1048576">
    <cfRule type="cellIs" dxfId="355" priority="88354" operator="between">
      <formula>$FK$25</formula>
      <formula>1000</formula>
    </cfRule>
    <cfRule type="cellIs" dxfId="354" priority="88355" operator="between">
      <formula>$FK$24</formula>
      <formula>$FK$25</formula>
    </cfRule>
    <cfRule type="cellIs" dxfId="353" priority="88356" operator="between">
      <formula>$FK$23</formula>
      <formula>$FK$24</formula>
    </cfRule>
    <cfRule type="cellIs" dxfId="352" priority="88357" operator="between">
      <formula>$FK$22</formula>
      <formula>$FK$23</formula>
    </cfRule>
  </conditionalFormatting>
  <conditionalFormatting sqref="GF1:GF1048576 GI1:GI1048576 GM1:GM1048576 GP1:GP1048576">
    <cfRule type="cellIs" dxfId="351" priority="88402" operator="between">
      <formula>$GS$21</formula>
      <formula>1000</formula>
    </cfRule>
    <cfRule type="cellIs" dxfId="350" priority="88403" operator="between">
      <formula>$GS$20</formula>
      <formula>$GS$21</formula>
    </cfRule>
    <cfRule type="cellIs" dxfId="349" priority="88404" operator="between">
      <formula>$GS$19</formula>
      <formula>$GS$20</formula>
    </cfRule>
    <cfRule type="cellIs" dxfId="348" priority="88405" operator="between">
      <formula>$GS$18</formula>
      <formula>$GS$19</formula>
    </cfRule>
  </conditionalFormatting>
  <conditionalFormatting sqref="GH1:GH1048576 GK1:GK1048576 GO1:GO1048576 GR1:GR1048576">
    <cfRule type="cellIs" dxfId="347" priority="88450" operator="between">
      <formula>$GS$25</formula>
      <formula>1000</formula>
    </cfRule>
    <cfRule type="cellIs" dxfId="346" priority="88451" operator="between">
      <formula>$GS$24</formula>
      <formula>$GS$25</formula>
    </cfRule>
    <cfRule type="cellIs" dxfId="345" priority="88452" operator="between">
      <formula>$GS$23</formula>
      <formula>$GS$24</formula>
    </cfRule>
    <cfRule type="cellIs" dxfId="344" priority="88453" operator="between">
      <formula>$GS$22</formula>
      <formula>$GS$23</formula>
    </cfRule>
  </conditionalFormatting>
  <conditionalFormatting sqref="HP1:HP1048576 HS1:HS1048576 HW1:HW1048576 HZ1:HZ1048576">
    <cfRule type="cellIs" dxfId="343" priority="88498" operator="between">
      <formula>$IA$25</formula>
      <formula>1000</formula>
    </cfRule>
    <cfRule type="cellIs" dxfId="342" priority="88499" operator="between">
      <formula>$IA$24</formula>
      <formula>$IA$25</formula>
    </cfRule>
    <cfRule type="cellIs" dxfId="341" priority="88500" operator="between">
      <formula>$IA$23</formula>
      <formula>$IA$24</formula>
    </cfRule>
    <cfRule type="cellIs" dxfId="340" priority="88501" operator="between">
      <formula>$IA$22</formula>
      <formula>$IA$23</formula>
    </cfRule>
  </conditionalFormatting>
  <conditionalFormatting sqref="IV1:IV1048576 IY1:IY1048576 JC1:JC1048576 JF1:JF1048576">
    <cfRule type="cellIs" dxfId="339" priority="88546" operator="between">
      <formula>$JI$21</formula>
      <formula>1000</formula>
    </cfRule>
    <cfRule type="cellIs" dxfId="338" priority="88547" operator="between">
      <formula>$JI$20</formula>
      <formula>$JI$21</formula>
    </cfRule>
    <cfRule type="cellIs" dxfId="337" priority="88548" operator="between">
      <formula>$JI$19</formula>
      <formula>$JI$20</formula>
    </cfRule>
    <cfRule type="cellIs" dxfId="336" priority="88549" operator="between">
      <formula>$JI$18</formula>
      <formula>$JI$19</formula>
    </cfRule>
  </conditionalFormatting>
  <conditionalFormatting sqref="IX1:IX1048576 JA1:JA1048576 JE1:JE1048576 JH1:JH1048576">
    <cfRule type="cellIs" dxfId="335" priority="88594" operator="between">
      <formula>$JI$25</formula>
      <formula>1000</formula>
    </cfRule>
    <cfRule type="cellIs" dxfId="334" priority="88595" operator="between">
      <formula>$JI$24</formula>
      <formula>$JI$25</formula>
    </cfRule>
    <cfRule type="cellIs" dxfId="333" priority="88596" operator="between">
      <formula>$JI$23</formula>
      <formula>$JI$24</formula>
    </cfRule>
    <cfRule type="cellIs" dxfId="332" priority="88597" operator="between">
      <formula>$JI$22</formula>
      <formula>$JI$23</formula>
    </cfRule>
  </conditionalFormatting>
  <conditionalFormatting sqref="KD1:KD1048576 KG1:KG1048576 KK1:KK1048576 KN1:KN1048576">
    <cfRule type="cellIs" dxfId="331" priority="88642" operator="between">
      <formula>$KQ$21</formula>
      <formula>1000</formula>
    </cfRule>
    <cfRule type="cellIs" dxfId="330" priority="88643" operator="between">
      <formula>$KQ$20</formula>
      <formula>$KQ$21</formula>
    </cfRule>
    <cfRule type="cellIs" dxfId="329" priority="88644" operator="between">
      <formula>$KQ$19</formula>
      <formula>$KQ$20</formula>
    </cfRule>
    <cfRule type="cellIs" dxfId="328" priority="88645" operator="between">
      <formula>$KQ$18</formula>
      <formula>$KQ$19</formula>
    </cfRule>
  </conditionalFormatting>
  <conditionalFormatting sqref="KF1:KF1048576 KI1:KI1048576 KM1:KM1048576 KP1:KP1048576">
    <cfRule type="cellIs" dxfId="327" priority="88690" operator="between">
      <formula>$KQ$25</formula>
      <formula>1000</formula>
    </cfRule>
    <cfRule type="cellIs" dxfId="326" priority="88691" operator="between">
      <formula>$KQ$24</formula>
      <formula>$KQ$25</formula>
    </cfRule>
    <cfRule type="cellIs" dxfId="325" priority="88692" operator="between">
      <formula>$KQ$23</formula>
      <formula>$KQ$24</formula>
    </cfRule>
    <cfRule type="cellIs" dxfId="324" priority="88693" operator="between">
      <formula>$KQ$22</formula>
      <formula>$KQ$23</formula>
    </cfRule>
  </conditionalFormatting>
  <conditionalFormatting sqref="LL1:LL1048576 LO1:LO1048576 LS1:LS1048576 LV1:LV1048576">
    <cfRule type="cellIs" dxfId="323" priority="88738" operator="between">
      <formula>$LY$21</formula>
      <formula>1000</formula>
    </cfRule>
    <cfRule type="cellIs" dxfId="322" priority="88739" operator="between">
      <formula>$LY$20</formula>
      <formula>$LY$21</formula>
    </cfRule>
    <cfRule type="cellIs" dxfId="321" priority="88740" operator="between">
      <formula>$LY$19</formula>
      <formula>$LY$20</formula>
    </cfRule>
    <cfRule type="cellIs" dxfId="320" priority="88741" operator="between">
      <formula>$LY$18</formula>
      <formula>$LY$19</formula>
    </cfRule>
  </conditionalFormatting>
  <conditionalFormatting sqref="LN1:LN1048576 LQ1:LQ1048576 LU1:LU1048576 LX1:LX1048576">
    <cfRule type="cellIs" dxfId="319" priority="88786" operator="between">
      <formula>$LY$25</formula>
      <formula>1000</formula>
    </cfRule>
    <cfRule type="cellIs" dxfId="318" priority="88787" operator="between">
      <formula>$LY$24</formula>
      <formula>$LY$25</formula>
    </cfRule>
    <cfRule type="cellIs" dxfId="317" priority="88788" operator="between">
      <formula>$LY$23</formula>
      <formula>$LY$24</formula>
    </cfRule>
    <cfRule type="cellIs" dxfId="316" priority="88789" operator="between">
      <formula>$LY$22</formula>
      <formula>$LY$23</formula>
    </cfRule>
  </conditionalFormatting>
  <conditionalFormatting sqref="MT1:MT1048576 MW1:MW1048576 NA1:NA1048576">
    <cfRule type="cellIs" dxfId="315" priority="88834" operator="between">
      <formula>$NG$21</formula>
      <formula>1000</formula>
    </cfRule>
    <cfRule type="cellIs" dxfId="314" priority="88835" operator="between">
      <formula>$NG$20</formula>
      <formula>$NG$21</formula>
    </cfRule>
    <cfRule type="cellIs" dxfId="313" priority="88836" operator="between">
      <formula>$NG$19</formula>
      <formula>$NG$20</formula>
    </cfRule>
  </conditionalFormatting>
  <conditionalFormatting sqref="MV1:MV1048576 MY1:MY1048576 NC1:NC1048576 NF1:NF1048576">
    <cfRule type="cellIs" dxfId="312" priority="88861" operator="between">
      <formula>$NG$25</formula>
      <formula>1000</formula>
    </cfRule>
    <cfRule type="cellIs" dxfId="311" priority="88862" operator="between">
      <formula>$NG$24</formula>
      <formula>$NG$25</formula>
    </cfRule>
    <cfRule type="cellIs" dxfId="310" priority="88863" operator="between">
      <formula>$NG$23</formula>
      <formula>$NG$24</formula>
    </cfRule>
    <cfRule type="cellIs" dxfId="309" priority="88864" operator="between">
      <formula>$NG$22</formula>
      <formula>$NG$23</formula>
    </cfRule>
  </conditionalFormatting>
  <conditionalFormatting sqref="OB1:OB1048576 OE1:OE1048576 OI1:OI1048576 OL1:OL1048576">
    <cfRule type="cellIs" dxfId="308" priority="88909" operator="between">
      <formula>$OO$21</formula>
      <formula>1000</formula>
    </cfRule>
    <cfRule type="cellIs" dxfId="307" priority="88910" operator="between">
      <formula>$OO$20</formula>
      <formula>$OO$21</formula>
    </cfRule>
    <cfRule type="cellIs" dxfId="306" priority="88911" operator="between">
      <formula>$OO$19</formula>
      <formula>$OO$20</formula>
    </cfRule>
    <cfRule type="cellIs" dxfId="305" priority="88912" operator="between">
      <formula>$OO$18</formula>
      <formula>$OO$19</formula>
    </cfRule>
  </conditionalFormatting>
  <conditionalFormatting sqref="OD1:OD1048576 OG1:OG1048576 OK1:OK1048576 ON1:ON1048576">
    <cfRule type="cellIs" dxfId="304" priority="88957" operator="between">
      <formula>$OO$25</formula>
      <formula>1000</formula>
    </cfRule>
    <cfRule type="cellIs" dxfId="303" priority="88958" operator="between">
      <formula>$OO$24</formula>
      <formula>$OO$25</formula>
    </cfRule>
    <cfRule type="cellIs" dxfId="302" priority="88959" operator="between">
      <formula>$OO$23</formula>
      <formula>$OO$24</formula>
    </cfRule>
    <cfRule type="cellIs" dxfId="301" priority="88960" operator="between">
      <formula>$OO$22</formula>
      <formula>$OO$23</formula>
    </cfRule>
  </conditionalFormatting>
  <conditionalFormatting sqref="PJ1:PJ1048576 PM1:PM1048576 PQ1:PQ1048576 PT1:PT1048576">
    <cfRule type="cellIs" dxfId="300" priority="89005" operator="between">
      <formula>$PW$21</formula>
      <formula>1000</formula>
    </cfRule>
    <cfRule type="cellIs" dxfId="299" priority="89006" operator="between">
      <formula>$PW$20</formula>
      <formula>$PW$21</formula>
    </cfRule>
    <cfRule type="cellIs" dxfId="298" priority="89007" operator="between">
      <formula>$PW$19</formula>
      <formula>$PW$20</formula>
    </cfRule>
    <cfRule type="cellIs" dxfId="297" priority="89008" operator="between">
      <formula>$PW$18</formula>
      <formula>$PW$19</formula>
    </cfRule>
  </conditionalFormatting>
  <conditionalFormatting sqref="PL1:PL1048576 PO1:PO1048576 PS1:PS1048576 PV1:PV1048576">
    <cfRule type="cellIs" dxfId="296" priority="89053" operator="between">
      <formula>$PW$25</formula>
      <formula>1000</formula>
    </cfRule>
    <cfRule type="cellIs" dxfId="295" priority="89054" operator="between">
      <formula>$PW$24</formula>
      <formula>$PW$25</formula>
    </cfRule>
    <cfRule type="cellIs" dxfId="294" priority="89055" operator="between">
      <formula>$PW$23</formula>
      <formula>$PW$24</formula>
    </cfRule>
    <cfRule type="cellIs" dxfId="293" priority="89056" operator="between">
      <formula>$PW$22</formula>
      <formula>$PW$23</formula>
    </cfRule>
  </conditionalFormatting>
  <conditionalFormatting sqref="QR1:QR1048576 QU1:QU1048576 QY1:QY1048576 RB1:RB1048576">
    <cfRule type="cellIs" dxfId="292" priority="89101" operator="between">
      <formula>$RE$21</formula>
      <formula>1000</formula>
    </cfRule>
    <cfRule type="cellIs" dxfId="291" priority="89102" operator="between">
      <formula>$RE$20</formula>
      <formula>$RE$21</formula>
    </cfRule>
    <cfRule type="cellIs" dxfId="290" priority="89103" operator="between">
      <formula>$RE$19</formula>
      <formula>$RE$20</formula>
    </cfRule>
    <cfRule type="cellIs" dxfId="289" priority="89104" operator="between">
      <formula>$RE$18</formula>
      <formula>$RE$19</formula>
    </cfRule>
  </conditionalFormatting>
  <conditionalFormatting sqref="QT1:QT1048576 QW1:QW1048576 RA1:RA1048576 RD1:RD1048576">
    <cfRule type="cellIs" dxfId="288" priority="89149" operator="between">
      <formula>$RE$25</formula>
      <formula>1000</formula>
    </cfRule>
    <cfRule type="cellIs" dxfId="287" priority="89150" operator="between">
      <formula>$RE$24</formula>
      <formula>$RE$25</formula>
    </cfRule>
    <cfRule type="cellIs" dxfId="286" priority="89151" operator="between">
      <formula>$RE$23</formula>
      <formula>$RE$24</formula>
    </cfRule>
    <cfRule type="cellIs" dxfId="285" priority="89152" operator="between">
      <formula>$RE$22</formula>
      <formula>$RE$23</formula>
    </cfRule>
  </conditionalFormatting>
  <conditionalFormatting sqref="RZ1:RZ1048576 SC1:SC1048576 SG1:SG1048576 SJ1:SJ1048576">
    <cfRule type="cellIs" dxfId="284" priority="89197" operator="between">
      <formula>$SM$21</formula>
      <formula>1000</formula>
    </cfRule>
    <cfRule type="cellIs" dxfId="283" priority="89198" operator="between">
      <formula>$SM$20</formula>
      <formula>$SM$21</formula>
    </cfRule>
    <cfRule type="cellIs" dxfId="282" priority="89199" operator="between">
      <formula>$SM$19</formula>
      <formula>$SM$20</formula>
    </cfRule>
    <cfRule type="cellIs" dxfId="281" priority="89200" operator="between">
      <formula>$SM$18</formula>
      <formula>$SM$19</formula>
    </cfRule>
  </conditionalFormatting>
  <conditionalFormatting sqref="SB1:SB1048576 SE1:SE1048576 SI1:SI1048576 SL1:SL1048576">
    <cfRule type="cellIs" dxfId="280" priority="89245" operator="between">
      <formula>$SM$25</formula>
      <formula>1000</formula>
    </cfRule>
    <cfRule type="cellIs" dxfId="279" priority="89246" operator="between">
      <formula>$SM$24</formula>
      <formula>$SM$25</formula>
    </cfRule>
    <cfRule type="cellIs" dxfId="278" priority="89247" operator="between">
      <formula>$SM$23</formula>
      <formula>$SM$24</formula>
    </cfRule>
    <cfRule type="cellIs" dxfId="277" priority="89248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112</v>
      </c>
      <c r="K1" s="71" t="s">
        <v>33</v>
      </c>
      <c r="L1" s="73" t="s">
        <v>173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174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210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227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235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203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209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222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233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234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238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237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243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256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 t="s">
        <v>261</v>
      </c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104</v>
      </c>
      <c r="AH2" s="14" t="s">
        <v>143</v>
      </c>
      <c r="AI2" s="14" t="s">
        <v>21</v>
      </c>
      <c r="AJ2" s="14" t="s">
        <v>81</v>
      </c>
      <c r="AK2" s="14" t="s">
        <v>142</v>
      </c>
      <c r="AL2" s="14" t="s">
        <v>22</v>
      </c>
      <c r="AM2" s="14" t="s">
        <v>24</v>
      </c>
      <c r="AN2" s="14" t="s">
        <v>107</v>
      </c>
      <c r="AO2" s="14" t="s">
        <v>144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104</v>
      </c>
      <c r="BI2" s="13" t="s">
        <v>143</v>
      </c>
      <c r="BJ2" s="13" t="s">
        <v>21</v>
      </c>
      <c r="BK2" s="13" t="s">
        <v>81</v>
      </c>
      <c r="BL2" s="13" t="s">
        <v>142</v>
      </c>
      <c r="BM2" s="13" t="s">
        <v>22</v>
      </c>
      <c r="BN2" s="13" t="s">
        <v>24</v>
      </c>
      <c r="BO2" s="13" t="s">
        <v>107</v>
      </c>
      <c r="BP2" s="13" t="s">
        <v>144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104</v>
      </c>
      <c r="CJ2" s="14" t="s">
        <v>143</v>
      </c>
      <c r="CK2" s="14" t="s">
        <v>21</v>
      </c>
      <c r="CL2" s="14" t="s">
        <v>81</v>
      </c>
      <c r="CM2" s="14" t="s">
        <v>142</v>
      </c>
      <c r="CN2" s="14" t="s">
        <v>22</v>
      </c>
      <c r="CO2" s="14" t="s">
        <v>24</v>
      </c>
      <c r="CP2" s="14" t="s">
        <v>107</v>
      </c>
      <c r="CQ2" s="14" t="s">
        <v>144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109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104</v>
      </c>
      <c r="DQ2" s="14" t="s">
        <v>143</v>
      </c>
      <c r="DR2" s="14" t="s">
        <v>21</v>
      </c>
      <c r="DS2" s="14" t="s">
        <v>81</v>
      </c>
      <c r="DT2" s="14" t="s">
        <v>142</v>
      </c>
      <c r="DU2" s="14" t="s">
        <v>22</v>
      </c>
      <c r="DV2" s="14" t="s">
        <v>24</v>
      </c>
      <c r="DW2" s="14" t="s">
        <v>110</v>
      </c>
      <c r="DX2" s="14" t="s">
        <v>145</v>
      </c>
      <c r="DY2" s="14" t="s">
        <v>109</v>
      </c>
      <c r="DZ2" s="14" t="s">
        <v>107</v>
      </c>
      <c r="EA2" s="14" t="s">
        <v>144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109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104</v>
      </c>
      <c r="EY2" s="13" t="s">
        <v>143</v>
      </c>
      <c r="EZ2" s="13" t="s">
        <v>21</v>
      </c>
      <c r="FA2" s="13" t="s">
        <v>81</v>
      </c>
      <c r="FB2" s="13" t="s">
        <v>142</v>
      </c>
      <c r="FC2" s="13" t="s">
        <v>22</v>
      </c>
      <c r="FD2" s="13" t="s">
        <v>24</v>
      </c>
      <c r="FE2" s="13" t="s">
        <v>110</v>
      </c>
      <c r="FF2" s="13" t="s">
        <v>145</v>
      </c>
      <c r="FG2" s="13" t="s">
        <v>109</v>
      </c>
      <c r="FH2" s="13" t="s">
        <v>107</v>
      </c>
      <c r="FI2" s="13" t="s">
        <v>144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109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104</v>
      </c>
      <c r="GG2" s="14" t="s">
        <v>143</v>
      </c>
      <c r="GH2" s="14" t="s">
        <v>21</v>
      </c>
      <c r="GI2" s="14" t="s">
        <v>81</v>
      </c>
      <c r="GJ2" s="14" t="s">
        <v>142</v>
      </c>
      <c r="GK2" s="14" t="s">
        <v>22</v>
      </c>
      <c r="GL2" s="14" t="s">
        <v>24</v>
      </c>
      <c r="GM2" s="14" t="s">
        <v>110</v>
      </c>
      <c r="GN2" s="14" t="s">
        <v>145</v>
      </c>
      <c r="GO2" s="14" t="s">
        <v>109</v>
      </c>
      <c r="GP2" s="14" t="s">
        <v>107</v>
      </c>
      <c r="GQ2" s="14" t="s">
        <v>144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109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104</v>
      </c>
      <c r="HO2" s="13" t="s">
        <v>143</v>
      </c>
      <c r="HP2" s="13" t="s">
        <v>21</v>
      </c>
      <c r="HQ2" s="13" t="s">
        <v>81</v>
      </c>
      <c r="HR2" s="13" t="s">
        <v>142</v>
      </c>
      <c r="HS2" s="13" t="s">
        <v>22</v>
      </c>
      <c r="HT2" s="13" t="s">
        <v>24</v>
      </c>
      <c r="HU2" s="13" t="s">
        <v>110</v>
      </c>
      <c r="HV2" s="13" t="s">
        <v>145</v>
      </c>
      <c r="HW2" s="13" t="s">
        <v>109</v>
      </c>
      <c r="HX2" s="13" t="s">
        <v>107</v>
      </c>
      <c r="HY2" s="13" t="s">
        <v>144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109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104</v>
      </c>
      <c r="IW2" s="14" t="s">
        <v>143</v>
      </c>
      <c r="IX2" s="14" t="s">
        <v>21</v>
      </c>
      <c r="IY2" s="14" t="s">
        <v>81</v>
      </c>
      <c r="IZ2" s="14" t="s">
        <v>142</v>
      </c>
      <c r="JA2" s="14" t="s">
        <v>22</v>
      </c>
      <c r="JB2" s="14" t="s">
        <v>24</v>
      </c>
      <c r="JC2" s="14" t="s">
        <v>110</v>
      </c>
      <c r="JD2" s="14" t="s">
        <v>145</v>
      </c>
      <c r="JE2" s="14" t="s">
        <v>109</v>
      </c>
      <c r="JF2" s="14" t="s">
        <v>107</v>
      </c>
      <c r="JG2" s="14" t="s">
        <v>144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109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104</v>
      </c>
      <c r="KE2" s="13" t="s">
        <v>143</v>
      </c>
      <c r="KF2" s="13" t="s">
        <v>21</v>
      </c>
      <c r="KG2" s="13" t="s">
        <v>81</v>
      </c>
      <c r="KH2" s="13" t="s">
        <v>142</v>
      </c>
      <c r="KI2" s="13" t="s">
        <v>22</v>
      </c>
      <c r="KJ2" s="13" t="s">
        <v>24</v>
      </c>
      <c r="KK2" s="13" t="s">
        <v>110</v>
      </c>
      <c r="KL2" s="13" t="s">
        <v>145</v>
      </c>
      <c r="KM2" s="13" t="s">
        <v>109</v>
      </c>
      <c r="KN2" s="13" t="s">
        <v>107</v>
      </c>
      <c r="KO2" s="13" t="s">
        <v>144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109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104</v>
      </c>
      <c r="LM2" s="14" t="s">
        <v>143</v>
      </c>
      <c r="LN2" s="14" t="s">
        <v>21</v>
      </c>
      <c r="LO2" s="14" t="s">
        <v>81</v>
      </c>
      <c r="LP2" s="14" t="s">
        <v>142</v>
      </c>
      <c r="LQ2" s="14" t="s">
        <v>22</v>
      </c>
      <c r="LR2" s="14" t="s">
        <v>24</v>
      </c>
      <c r="LS2" s="14" t="s">
        <v>110</v>
      </c>
      <c r="LT2" s="14" t="s">
        <v>145</v>
      </c>
      <c r="LU2" s="14" t="s">
        <v>109</v>
      </c>
      <c r="LV2" s="14" t="s">
        <v>107</v>
      </c>
      <c r="LW2" s="14" t="s">
        <v>144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109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104</v>
      </c>
      <c r="MU2" s="13" t="s">
        <v>143</v>
      </c>
      <c r="MV2" s="13" t="s">
        <v>21</v>
      </c>
      <c r="MW2" s="13" t="s">
        <v>81</v>
      </c>
      <c r="MX2" s="13" t="s">
        <v>142</v>
      </c>
      <c r="MY2" s="13" t="s">
        <v>22</v>
      </c>
      <c r="MZ2" s="13" t="s">
        <v>24</v>
      </c>
      <c r="NA2" s="13" t="s">
        <v>110</v>
      </c>
      <c r="NB2" s="13" t="s">
        <v>145</v>
      </c>
      <c r="NC2" s="13" t="s">
        <v>109</v>
      </c>
      <c r="ND2" s="13" t="s">
        <v>107</v>
      </c>
      <c r="NE2" s="13" t="s">
        <v>144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109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104</v>
      </c>
      <c r="OC2" s="14" t="s">
        <v>143</v>
      </c>
      <c r="OD2" s="14" t="s">
        <v>21</v>
      </c>
      <c r="OE2" s="14" t="s">
        <v>81</v>
      </c>
      <c r="OF2" s="14" t="s">
        <v>142</v>
      </c>
      <c r="OG2" s="14" t="s">
        <v>22</v>
      </c>
      <c r="OH2" s="14" t="s">
        <v>24</v>
      </c>
      <c r="OI2" s="14" t="s">
        <v>110</v>
      </c>
      <c r="OJ2" s="14" t="s">
        <v>145</v>
      </c>
      <c r="OK2" s="14" t="s">
        <v>109</v>
      </c>
      <c r="OL2" s="14" t="s">
        <v>107</v>
      </c>
      <c r="OM2" s="14" t="s">
        <v>144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109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104</v>
      </c>
      <c r="PK2" s="13" t="s">
        <v>143</v>
      </c>
      <c r="PL2" s="13" t="s">
        <v>21</v>
      </c>
      <c r="PM2" s="13" t="s">
        <v>81</v>
      </c>
      <c r="PN2" s="13" t="s">
        <v>142</v>
      </c>
      <c r="PO2" s="13" t="s">
        <v>22</v>
      </c>
      <c r="PP2" s="13" t="s">
        <v>24</v>
      </c>
      <c r="PQ2" s="13" t="s">
        <v>110</v>
      </c>
      <c r="PR2" s="13" t="s">
        <v>145</v>
      </c>
      <c r="PS2" s="13" t="s">
        <v>109</v>
      </c>
      <c r="PT2" s="13" t="s">
        <v>107</v>
      </c>
      <c r="PU2" s="13" t="s">
        <v>144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109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104</v>
      </c>
      <c r="QS2" s="14" t="s">
        <v>143</v>
      </c>
      <c r="QT2" s="14" t="s">
        <v>21</v>
      </c>
      <c r="QU2" s="14" t="s">
        <v>81</v>
      </c>
      <c r="QV2" s="14" t="s">
        <v>142</v>
      </c>
      <c r="QW2" s="14" t="s">
        <v>22</v>
      </c>
      <c r="QX2" s="14" t="s">
        <v>24</v>
      </c>
      <c r="QY2" s="14" t="s">
        <v>110</v>
      </c>
      <c r="QZ2" s="14" t="s">
        <v>145</v>
      </c>
      <c r="RA2" s="14" t="s">
        <v>109</v>
      </c>
      <c r="RB2" s="14" t="s">
        <v>107</v>
      </c>
      <c r="RC2" s="14" t="s">
        <v>144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109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104</v>
      </c>
      <c r="SA2" s="13" t="s">
        <v>143</v>
      </c>
      <c r="SB2" s="13" t="s">
        <v>21</v>
      </c>
      <c r="SC2" s="13" t="s">
        <v>81</v>
      </c>
      <c r="SD2" s="13" t="s">
        <v>142</v>
      </c>
      <c r="SE2" s="13" t="s">
        <v>22</v>
      </c>
      <c r="SF2" s="13" t="s">
        <v>24</v>
      </c>
      <c r="SG2" s="13" t="s">
        <v>110</v>
      </c>
      <c r="SH2" s="13" t="s">
        <v>145</v>
      </c>
      <c r="SI2" s="13" t="s">
        <v>109</v>
      </c>
      <c r="SJ2" s="13" t="s">
        <v>107</v>
      </c>
      <c r="SK2" s="13" t="s">
        <v>144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104</v>
      </c>
      <c r="TE2" s="14" t="s">
        <v>143</v>
      </c>
      <c r="TF2" s="14" t="s">
        <v>21</v>
      </c>
      <c r="TG2" s="14" t="s">
        <v>81</v>
      </c>
      <c r="TH2" s="14" t="s">
        <v>142</v>
      </c>
      <c r="TI2" s="14" t="s">
        <v>22</v>
      </c>
      <c r="TJ2" s="14" t="s">
        <v>24</v>
      </c>
      <c r="TK2" s="14" t="s">
        <v>107</v>
      </c>
      <c r="TL2" s="14" t="s">
        <v>144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141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141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141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141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141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141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141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141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141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141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141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141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141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141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141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141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141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141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141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141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141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141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141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141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141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141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141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141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141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141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141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141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141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141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141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141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141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141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141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141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141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141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141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141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141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141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141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141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141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141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141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141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141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141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141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141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141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141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141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141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99</v>
      </c>
      <c r="C4" s="4" t="s">
        <v>8</v>
      </c>
      <c r="D4" s="4" t="s">
        <v>98</v>
      </c>
      <c r="E4" s="9">
        <f>SUM(J4,L4,N4)</f>
        <v>92.9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38.549999999999997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38.549999999999997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17.66</v>
      </c>
      <c r="DR4" s="41">
        <f>IF(SUM(CV4:CY4)-CZ4&gt;0,SUM(CV4:CY4)-CZ4,"")</f>
        <v>47.36</v>
      </c>
      <c r="DS4" s="41">
        <f>IF(DC4&gt;0,DC4,"")</f>
        <v>11.8</v>
      </c>
      <c r="DT4" s="41">
        <f>IF(DD4&gt;0,DD4,"")</f>
        <v>17</v>
      </c>
      <c r="DU4" s="41">
        <f>IF(SUM(DA4:DD4)-DE4&gt;0,SUM(DA4:DD4)-DE4,"")</f>
        <v>46.15</v>
      </c>
      <c r="DV4" s="41">
        <f>IF(MAX(DR4,DU4)&gt;0,MAX(DR4,DU4),"")</f>
        <v>47.36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15.96</v>
      </c>
      <c r="EZ4" s="11">
        <f>IF(SUM(ED4:EG4)-EH4&gt;0,SUM(ED4:EG4)-EH4,"")</f>
        <v>44.86</v>
      </c>
      <c r="FA4" s="11">
        <f>IF(EK4&gt;0,EK4,"")</f>
        <v>11.8</v>
      </c>
      <c r="FB4" s="11">
        <f>IF(EL4&gt;0,EL4,"")</f>
        <v>16.2</v>
      </c>
      <c r="FC4" s="11">
        <f>IF(SUM(EI4:EL4)-EM4&gt;0,SUM(EI4:EL4)-EM4,"")</f>
        <v>44.8</v>
      </c>
      <c r="FD4" s="11">
        <f>IF(MAX(EZ4,FC4)&gt;0,MAX(EZ4,FC4),"")</f>
        <v>44.86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11.8</v>
      </c>
      <c r="GG4" s="41">
        <f>IF(FO4&gt;0,FO4,"")</f>
        <v>18.14</v>
      </c>
      <c r="GH4" s="41">
        <f>IF(SUM(FL4:FO4)-FP4&gt;0,SUM(FL4:FO4)-FP4,"")</f>
        <v>47.69</v>
      </c>
      <c r="GI4" s="41">
        <f>IF(FS4&gt;0,FS4,"")</f>
        <v>11.8</v>
      </c>
      <c r="GJ4" s="41">
        <f>IF(FT4&gt;0,FT4,"")</f>
        <v>15.74</v>
      </c>
      <c r="GK4" s="41">
        <f>IF(SUM(FQ4:FT4)-FU4&gt;0,SUM(FQ4:FT4)-FU4,"")</f>
        <v>44.54</v>
      </c>
      <c r="GL4" s="41">
        <f>IF(MAX(GH4,GK4)&gt;0,MAX(GH4,GK4),"")</f>
        <v>47.69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>IF(GV4&gt;0,GV4,"")</f>
        <v>1.5</v>
      </c>
      <c r="HO4" s="11">
        <f>IF(GW4&gt;0,GW4,"")</f>
        <v>1.68</v>
      </c>
      <c r="HP4" s="11">
        <f>IF(SUM(GT4:GW4)-GX4&gt;0,SUM(GT4:GW4)-GX4,"")</f>
        <v>4.88</v>
      </c>
      <c r="HQ4" s="11">
        <f>IF(HA4&gt;0,HA4,"")</f>
        <v>11.8</v>
      </c>
      <c r="HR4" s="11">
        <f>IF(HB4&gt;0,HB4,"")</f>
        <v>16.02</v>
      </c>
      <c r="HS4" s="11">
        <f>IF(SUM(GY4:HB4)-HC4&gt;0,SUM(GY4:HB4)-HC4,"")</f>
        <v>44.87</v>
      </c>
      <c r="HT4" s="11">
        <f>IF(MAX(HP4,HS4)&gt;0,MAX(HP4,HS4),"")</f>
        <v>44.87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>
        <f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>IF(PZ4&gt;0,PZ4,"")</f>
        <v>11.8</v>
      </c>
      <c r="QS4" s="41">
        <f>IF(QA4&gt;0,QA4,"")</f>
        <v>16.2</v>
      </c>
      <c r="QT4" s="41">
        <f>IF(SUM(PX4:QA4)-QB4&gt;0,SUM(PX4:QA4)-QB4,"")</f>
        <v>45.45</v>
      </c>
      <c r="QU4" s="41">
        <f>IF(QE4&gt;0,QE4,"")</f>
        <v>11.8</v>
      </c>
      <c r="QV4" s="41">
        <f>IF(QF4&gt;0,QF4,"")</f>
        <v>16.239999999999998</v>
      </c>
      <c r="QW4" s="41">
        <f>IF(SUM(QC4:QF4)-QG4&gt;0,SUM(QC4:QF4)-QG4,"")</f>
        <v>45.19</v>
      </c>
      <c r="QX4" s="41">
        <f>IF(MAX(QT4,QW4)&gt;0,MAX(QT4,QW4),"")</f>
        <v>45.45</v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>
        <f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188</v>
      </c>
      <c r="C5" s="4" t="s">
        <v>187</v>
      </c>
      <c r="D5" s="4" t="s">
        <v>186</v>
      </c>
      <c r="E5" s="9">
        <f>SUM(J5,L5,N5)</f>
        <v>91.77000000000001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44.230000000000004</v>
      </c>
      <c r="K5" s="8" t="str">
        <f>IF(J5="","",IF(OR(J5=CK5,J5=CN5,J5=CR5),$BS$1,IF(OR(J5=BJ5,J5=BM5,J5=BQ5),$AR$1,IF(OR(J5=AI5,J5=AL5,J5=AP5),$Q$1,""))))</f>
        <v>2023 Elite Canada</v>
      </c>
      <c r="L5" s="8">
        <f>IF(COUNT(AI5,AL5,AP5,BJ5,BM5,BQ5,CK5,CN5,CR5)&gt;1,LARGE((AI5,AL5,AP5,BJ5,BM5,BQ5,CK5,CN5,CR5),2),0)</f>
        <v>43.55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3.990000000000002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Championships (Nov 12)</v>
      </c>
      <c r="Q5" s="23">
        <v>8.4499999999999993</v>
      </c>
      <c r="R5" s="23">
        <v>9.5</v>
      </c>
      <c r="S5" s="23">
        <v>9.6</v>
      </c>
      <c r="T5" s="23">
        <v>16</v>
      </c>
      <c r="U5" s="23">
        <v>0</v>
      </c>
      <c r="V5" s="23">
        <v>3.9</v>
      </c>
      <c r="W5" s="23">
        <v>4.8</v>
      </c>
      <c r="X5" s="23">
        <v>5.2</v>
      </c>
      <c r="Y5" s="23">
        <v>7.86</v>
      </c>
      <c r="Z5" s="23">
        <v>0</v>
      </c>
      <c r="AA5" s="23">
        <v>7.9</v>
      </c>
      <c r="AB5" s="23">
        <v>9.65</v>
      </c>
      <c r="AC5" s="23">
        <v>10.4</v>
      </c>
      <c r="AD5" s="23">
        <v>16.28</v>
      </c>
      <c r="AE5" s="23">
        <v>0</v>
      </c>
      <c r="AF5" s="28"/>
      <c r="AG5" s="39">
        <f>IF(S5&gt;0,S5,"")</f>
        <v>9.6</v>
      </c>
      <c r="AH5" s="39">
        <f>IF(T5&gt;0,T5,"")</f>
        <v>16</v>
      </c>
      <c r="AI5" s="41">
        <f>IF(SUM(Q5:T5)-U5&gt;0,SUM(Q5:T5)-U5,"")</f>
        <v>43.55</v>
      </c>
      <c r="AJ5" s="41">
        <f>IF(X5&gt;0,X5,"")</f>
        <v>5.2</v>
      </c>
      <c r="AK5" s="41">
        <f>IF(Y5&gt;0,Y5,"")</f>
        <v>7.86</v>
      </c>
      <c r="AL5" s="41">
        <f>IF(SUM(V5:Y5)-Z5&gt;0,SUM(V5:Y5)-Z5,"")</f>
        <v>21.759999999999998</v>
      </c>
      <c r="AM5" s="41">
        <f>IF(AI5="","",MAX(AI5,AL5))</f>
        <v>43.55</v>
      </c>
      <c r="AN5" s="41">
        <f>IF(AC5&gt;0,AC5,"")</f>
        <v>10.4</v>
      </c>
      <c r="AO5" s="41">
        <f>IF(AD5&gt;0,AD5,"")</f>
        <v>16.28</v>
      </c>
      <c r="AP5" s="41">
        <f>IF(SUM(AA5:AD5)-AE5&gt;0,SUM(AA5:AD5)-AE5,"")</f>
        <v>44.230000000000004</v>
      </c>
      <c r="AQ5" s="41">
        <f>IF(SUM(AM5,AP5)&gt;0,SUM(AM5,AP5),"")</f>
        <v>87.78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3.990000000000002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3.3500000000000014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>
        <v>7.55</v>
      </c>
      <c r="KS5" s="17">
        <v>9.35</v>
      </c>
      <c r="KT5" s="17">
        <v>11.7</v>
      </c>
      <c r="KU5" s="17">
        <v>18.940000000000001</v>
      </c>
      <c r="KV5" s="17">
        <v>0</v>
      </c>
      <c r="KW5" s="17">
        <v>7.15</v>
      </c>
      <c r="KX5" s="17">
        <v>9.3000000000000007</v>
      </c>
      <c r="KY5" s="17">
        <v>11.7</v>
      </c>
      <c r="KZ5" s="17">
        <v>18.62</v>
      </c>
      <c r="LA5" s="17">
        <v>0</v>
      </c>
      <c r="LB5" s="17"/>
      <c r="LC5" s="17"/>
      <c r="LD5" s="17"/>
      <c r="LE5" s="17"/>
      <c r="LF5" s="17"/>
      <c r="LG5" s="17">
        <v>6.95</v>
      </c>
      <c r="LH5" s="17">
        <v>9.35</v>
      </c>
      <c r="LI5" s="17">
        <v>11.7</v>
      </c>
      <c r="LJ5" s="17">
        <v>18.899999999999999</v>
      </c>
      <c r="LK5" s="17">
        <v>0</v>
      </c>
      <c r="LL5" s="41">
        <f>IF(KT5&gt;0,KT5,"")</f>
        <v>11.7</v>
      </c>
      <c r="LM5" s="41">
        <f>IF(KU5&gt;0,KU5,"")</f>
        <v>18.940000000000001</v>
      </c>
      <c r="LN5" s="41">
        <f>IF(SUM(KR5:KU5)-KV5&gt;0,SUM(KR5:KU5)-KV5,"")</f>
        <v>47.54</v>
      </c>
      <c r="LO5" s="41">
        <f>IF(KY5&gt;0,KY5,"")</f>
        <v>11.7</v>
      </c>
      <c r="LP5" s="41">
        <f>IF(KZ5&gt;0,KZ5,"")</f>
        <v>18.62</v>
      </c>
      <c r="LQ5" s="41">
        <f>IF(SUM(KW5:KZ5)-LA5&gt;0,SUM(KW5:KZ5)-LA5,"")</f>
        <v>46.77</v>
      </c>
      <c r="LR5" s="41">
        <f>IF(MAX(LN5,LQ5)&gt;0,MAX(LN5,LQ5),"")</f>
        <v>47.54</v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>
        <f>IF(LI5&gt;0,LI5,"")</f>
        <v>11.7</v>
      </c>
      <c r="LW5" s="41">
        <f>IF(LJ5&gt;0,LJ5,"")</f>
        <v>18.899999999999999</v>
      </c>
      <c r="LX5" s="41">
        <f>IF(SUM(LG5:LJ5)-LK5&gt;0,SUM(LG5:LJ5)-LK5,"")</f>
        <v>46.9</v>
      </c>
      <c r="LY5" s="41">
        <f>IF(SUM(LR5,LU5,LX5)&gt;0,SUM(LR5,LU5,LX5),"")</f>
        <v>94.44</v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>
        <v>2.9</v>
      </c>
      <c r="MP5" s="18">
        <v>3.55</v>
      </c>
      <c r="MQ5" s="18">
        <v>5.2</v>
      </c>
      <c r="MR5" s="18">
        <v>7.3</v>
      </c>
      <c r="MS5" s="18">
        <v>0</v>
      </c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>
        <f>IF(MQ5&gt;0,MQ5,"")</f>
        <v>5.2</v>
      </c>
      <c r="NE5" s="11">
        <f>IF(MR5&gt;0,MR5,"")</f>
        <v>7.3</v>
      </c>
      <c r="NF5" s="11">
        <f>IF(SUM(MO5:MR5)-MS5&gt;0,SUM(MO5:MR5)-MS5,"")</f>
        <v>18.95</v>
      </c>
      <c r="NG5" s="11">
        <f>IF(SUM(MZ5,NC5,NF5)&gt;0,SUM(MZ5,NC5,NF5),"")</f>
        <v>18.95</v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150</v>
      </c>
      <c r="C6" s="4" t="s">
        <v>6</v>
      </c>
      <c r="D6" s="4" t="s">
        <v>149</v>
      </c>
      <c r="E6" s="9">
        <f>SUM(J6,L6,N6)</f>
        <v>91.38000000000001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Worlds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45.870000000000005</v>
      </c>
      <c r="K6" s="8" t="str">
        <f>IF(J6="","",IF(OR(J6=CK6,J6=CN6,J6=CR6),$BS$1,IF(OR(J6=BJ6,J6=BM6,J6=BQ6),$AR$1,IF(OR(J6=AI6,J6=AL6,J6=AP6),$Q$1,""))))</f>
        <v>2023 Nationals</v>
      </c>
      <c r="L6" s="8">
        <f>IF(COUNT(AI6,AL6,AP6,BJ6,BM6,BQ6,CK6,CN6,CR6)&gt;1,LARGE((AI6,AL6,AP6,BJ6,BM6,BQ6,CK6,CN6,CR6),2),0)</f>
        <v>45.510000000000005</v>
      </c>
      <c r="M6" s="8" t="str">
        <f>IF(L6="","",IF(OR(L6=CK6,L6=CN6,L6=CR6),$BS$1,IF(OR(L6=BJ6,L6=BM6,L6=BQ6),$AR$1,IF(OR(L6=AI6,L6=AL6,L6=AP6),$Q$1,""))))</f>
        <v>2023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7.55</v>
      </c>
      <c r="R6" s="23">
        <v>9.4</v>
      </c>
      <c r="S6" s="23">
        <v>11.3</v>
      </c>
      <c r="T6" s="23">
        <v>17.059999999999999</v>
      </c>
      <c r="U6" s="23">
        <v>0</v>
      </c>
      <c r="V6" s="23">
        <v>8.65</v>
      </c>
      <c r="W6" s="23">
        <v>9.3000000000000007</v>
      </c>
      <c r="X6" s="23">
        <v>6.9</v>
      </c>
      <c r="Y6" s="23">
        <v>16.739999999999998</v>
      </c>
      <c r="Z6" s="23">
        <v>2.1</v>
      </c>
      <c r="AA6" s="23">
        <v>7.65</v>
      </c>
      <c r="AB6" s="23">
        <v>9.1</v>
      </c>
      <c r="AC6" s="23">
        <v>11.3</v>
      </c>
      <c r="AD6" s="23">
        <v>17.46</v>
      </c>
      <c r="AE6" s="23">
        <v>0</v>
      </c>
      <c r="AF6" s="28"/>
      <c r="AG6" s="39">
        <f>IF(S6&gt;0,S6,"")</f>
        <v>11.3</v>
      </c>
      <c r="AH6" s="39">
        <f>IF(T6&gt;0,T6,"")</f>
        <v>17.059999999999999</v>
      </c>
      <c r="AI6" s="41">
        <f>IF(SUM(Q6:T6)-U6&gt;0,SUM(Q6:T6)-U6,"")</f>
        <v>45.31</v>
      </c>
      <c r="AJ6" s="41">
        <f>IF(X6&gt;0,X6,"")</f>
        <v>6.9</v>
      </c>
      <c r="AK6" s="41">
        <f>IF(Y6&gt;0,Y6,"")</f>
        <v>16.739999999999998</v>
      </c>
      <c r="AL6" s="41">
        <f>IF(SUM(V6:Y6)-Z6&gt;0,SUM(V6:Y6)-Z6,"")</f>
        <v>39.49</v>
      </c>
      <c r="AM6" s="41">
        <f>IF(AI6="","",MAX(AI6,AL6))</f>
        <v>45.31</v>
      </c>
      <c r="AN6" s="41">
        <f>IF(AC6&gt;0,AC6,"")</f>
        <v>11.3</v>
      </c>
      <c r="AO6" s="41">
        <f>IF(AD6&gt;0,AD6,"")</f>
        <v>17.46</v>
      </c>
      <c r="AP6" s="41">
        <f>IF(SUM(AA6:AD6)-AE6&gt;0,SUM(AA6:AD6)-AE6,"")</f>
        <v>45.510000000000005</v>
      </c>
      <c r="AQ6" s="41">
        <f>IF(SUM(AM6,AP6)&gt;0,SUM(AM6,AP6),"")</f>
        <v>90.820000000000007</v>
      </c>
      <c r="AR6" s="27">
        <v>7.35</v>
      </c>
      <c r="AS6" s="27">
        <v>9.5500000000000007</v>
      </c>
      <c r="AT6" s="27">
        <v>11.3</v>
      </c>
      <c r="AU6" s="27">
        <v>15.04</v>
      </c>
      <c r="AV6" s="27">
        <v>0</v>
      </c>
      <c r="AW6" s="27">
        <v>7.4</v>
      </c>
      <c r="AX6" s="27">
        <v>9.25</v>
      </c>
      <c r="AY6" s="27">
        <v>11.3</v>
      </c>
      <c r="AZ6" s="27">
        <v>13.62</v>
      </c>
      <c r="BA6" s="27">
        <v>0</v>
      </c>
      <c r="BB6" s="27">
        <v>8.1999999999999993</v>
      </c>
      <c r="BC6" s="27">
        <v>9.25</v>
      </c>
      <c r="BD6" s="27">
        <v>11.3</v>
      </c>
      <c r="BE6" s="27">
        <v>17.12</v>
      </c>
      <c r="BF6" s="27">
        <v>0</v>
      </c>
      <c r="BG6" s="29"/>
      <c r="BH6" s="40">
        <f>IF(AT6&gt;0,AT6,"")</f>
        <v>11.3</v>
      </c>
      <c r="BI6" s="40">
        <f>IF(AU6&gt;0,AU6,"")</f>
        <v>15.04</v>
      </c>
      <c r="BJ6" s="11">
        <f>IF(SUM(AR6:AU6)-AV6&gt;0,SUM(AR6:AU6)-AV6,"")</f>
        <v>43.239999999999995</v>
      </c>
      <c r="BK6" s="11">
        <f>IF(AY6&gt;0,AY6,"")</f>
        <v>11.3</v>
      </c>
      <c r="BL6" s="11">
        <f>IF(AZ6&gt;0,AZ6,"")</f>
        <v>13.62</v>
      </c>
      <c r="BM6" s="11">
        <f>IF(SUM(AW6:AZ6)-BA6&gt;0,SUM(AW6:AZ6)-BA6,"")</f>
        <v>41.57</v>
      </c>
      <c r="BN6" s="11">
        <f>IF(BJ6="","",MAX(BJ6,BM6))</f>
        <v>43.239999999999995</v>
      </c>
      <c r="BO6" s="11">
        <f>IF(BD6&gt;0,BD6,"")</f>
        <v>11.3</v>
      </c>
      <c r="BP6" s="11">
        <f>IF(BE6&gt;0,BE6,"")</f>
        <v>17.12</v>
      </c>
      <c r="BQ6" s="11">
        <f>IF(SUM(BB6:BE6)-BF6&gt;0,SUM(BB6:BE6)-BF6,"")</f>
        <v>45.870000000000005</v>
      </c>
      <c r="BR6" s="11">
        <f>IF(SUM(BN6,BQ6)&gt;0,SUM(BN6,BQ6),"")</f>
        <v>89.11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3.6749999999999998</v>
      </c>
      <c r="SO6" s="23">
        <f>IF($CH6="P",BT6,(BT6+AS6)/2)</f>
        <v>4.7750000000000004</v>
      </c>
      <c r="SP6" s="23">
        <f>IF($CH6="P",BU6,(BU6+AT6)/2)</f>
        <v>5.65</v>
      </c>
      <c r="SQ6" s="23">
        <f>IF($CH6="P",BV6,(BV6+AU6)/2)</f>
        <v>7.52</v>
      </c>
      <c r="SR6" s="23">
        <f>IF($CH6="P",BW6,(BW6+AV6)/2)</f>
        <v>0</v>
      </c>
      <c r="SS6" s="23">
        <f>IF($CH6="P",BX6,(BX6+AW6)/2)</f>
        <v>3.7</v>
      </c>
      <c r="ST6" s="23">
        <f>IF($CH6="P",BY6,(BY6+AX6)/2)</f>
        <v>4.625</v>
      </c>
      <c r="SU6" s="23">
        <f>IF($CH6="P",BZ6,(BZ6+AY6)/2)</f>
        <v>5.65</v>
      </c>
      <c r="SV6" s="23">
        <f>IF($CH6="P",CA6,(CA6+AZ6)/2)</f>
        <v>6.81</v>
      </c>
      <c r="SW6" s="23">
        <f>IF($CH6="P",CB6,(CB6+BA6)/2)</f>
        <v>0</v>
      </c>
      <c r="SX6" s="23">
        <f>IF($CH6="P",CC6,(CC6+BB6)/2)</f>
        <v>4.0999999999999996</v>
      </c>
      <c r="SY6" s="23">
        <f>IF($CH6="P",CD6,(CD6+BC6)/2)</f>
        <v>4.625</v>
      </c>
      <c r="SZ6" s="23">
        <f>IF($CH6="P",CE6,(CE6+BD6)/2)</f>
        <v>5.65</v>
      </c>
      <c r="TA6" s="23">
        <f>IF($CH6="P",CF6,(CF6+BE6)/2)</f>
        <v>8.56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7.52</v>
      </c>
      <c r="TF6" s="41">
        <f>IF(SUM(SN6:SQ6)-SR6&gt;0,SUM(SN6:SQ6)-SR6,"")</f>
        <v>21.619999999999997</v>
      </c>
      <c r="TG6" s="41">
        <f>IF(SU6&gt;0,SU6,"")</f>
        <v>5.65</v>
      </c>
      <c r="TH6" s="41">
        <f>IF(SV6&gt;0,SV6,"")</f>
        <v>6.81</v>
      </c>
      <c r="TI6" s="41">
        <f>IF(SUM(SS6:SV6)-SW6&gt;0,SUM(SS6:SV6)-SW6,"")</f>
        <v>20.785</v>
      </c>
      <c r="TJ6" s="41">
        <f>IF(MAX(TF6,TI6)&gt;0,MAX(TF6,TI6),"")</f>
        <v>21.619999999999997</v>
      </c>
      <c r="TK6" s="41">
        <f>IF(SZ6&gt;0,SZ6,"")</f>
        <v>5.65</v>
      </c>
      <c r="TL6" s="41">
        <f>IF(TA6&gt;0,TA6,"")</f>
        <v>8.56</v>
      </c>
      <c r="TM6" s="41">
        <f>IF(SUM(SX6:TA6)-TB6&gt;0,SUM(SX6:TA6)-TB6,"")</f>
        <v>22.935000000000002</v>
      </c>
      <c r="TN6" s="41">
        <f>IF(SUM(TJ6,TM6)&gt;0,SUM(TJ6,TM6),"")</f>
        <v>44.555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162</v>
      </c>
      <c r="C7" s="4" t="s">
        <v>3</v>
      </c>
      <c r="D7" s="4" t="s">
        <v>163</v>
      </c>
      <c r="E7" s="9">
        <f>SUM(J7,L7,N7)</f>
        <v>89.490000000000009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44.790000000000006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44.7</v>
      </c>
      <c r="M7" s="8" t="str">
        <f>IF(L7="","",IF(OR(L7=CK7,L7=CN7,L7=CR7),$BS$1,IF(OR(L7=BJ7,L7=BM7,L7=BQ7),$AR$1,IF(OR(L7=AI7,L7=AL7,L7=AP7),$Q$1,""))))</f>
        <v>2023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>IF(S7&gt;0,S7,"")</f>
        <v>11.3</v>
      </c>
      <c r="AH7" s="39">
        <f>IF(T7&gt;0,T7,"")</f>
        <v>14.62</v>
      </c>
      <c r="AI7" s="41">
        <f>IF(SUM(Q7:T7)-U7&gt;0,SUM(Q7:T7)-U7,"")</f>
        <v>42.12</v>
      </c>
      <c r="AJ7" s="41">
        <f>IF(X7&gt;0,X7,"")</f>
        <v>11.3</v>
      </c>
      <c r="AK7" s="41">
        <f>IF(Y7&gt;0,Y7,"")</f>
        <v>16.86</v>
      </c>
      <c r="AL7" s="41">
        <f>IF(SUM(V7:Y7)-Z7&gt;0,SUM(V7:Y7)-Z7,"")</f>
        <v>44.31</v>
      </c>
      <c r="AM7" s="41">
        <f>IF(AI7="","",MAX(AI7,AL7))</f>
        <v>44.31</v>
      </c>
      <c r="AN7" s="41">
        <f>IF(AC7&gt;0,AC7,"")</f>
        <v>11.3</v>
      </c>
      <c r="AO7" s="41">
        <f>IF(AD7&gt;0,AD7,"")</f>
        <v>16.64</v>
      </c>
      <c r="AP7" s="41">
        <f>IF(SUM(AA7:AD7)-AE7&gt;0,SUM(AA7:AD7)-AE7,"")</f>
        <v>44.790000000000006</v>
      </c>
      <c r="AQ7" s="41">
        <f>IF(SUM(AM7,AP7)&gt;0,SUM(AM7,AP7),"")</f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>IF(AT7&gt;0,AT7,"")</f>
        <v>11.3</v>
      </c>
      <c r="BI7" s="40">
        <f>IF(AU7&gt;0,AU7,"")</f>
        <v>15.54</v>
      </c>
      <c r="BJ7" s="11">
        <f>IF(SUM(AR7:AU7)-AV7&gt;0,SUM(AR7:AU7)-AV7,"")</f>
        <v>43.19</v>
      </c>
      <c r="BK7" s="11">
        <f>IF(AY7&gt;0,AY7,"")</f>
        <v>11.3</v>
      </c>
      <c r="BL7" s="11">
        <f>IF(AZ7&gt;0,AZ7,"")</f>
        <v>16.12</v>
      </c>
      <c r="BM7" s="11">
        <f>IF(SUM(AW7:AZ7)-BA7&gt;0,SUM(AW7:AZ7)-BA7,"")</f>
        <v>44.02</v>
      </c>
      <c r="BN7" s="11">
        <f>IF(BJ7="","",MAX(BJ7,BM7))</f>
        <v>44.02</v>
      </c>
      <c r="BO7" s="11">
        <f>IF(BD7&gt;0,BD7,"")</f>
        <v>11.3</v>
      </c>
      <c r="BP7" s="11">
        <f>IF(BE7&gt;0,BE7,"")</f>
        <v>16.899999999999999</v>
      </c>
      <c r="BQ7" s="11">
        <f>IF(SUM(BB7:BE7)-BF7&gt;0,SUM(BB7:BE7)-BF7,"")</f>
        <v>44.7</v>
      </c>
      <c r="BR7" s="11">
        <f>IF(SUM(BN7,BQ7)&gt;0,SUM(BN7,BQ7),"")</f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3.6749999999999998</v>
      </c>
      <c r="SO7" s="23">
        <f>IF($CH7="P",BT7,(BT7+AS7)/2)</f>
        <v>4.5</v>
      </c>
      <c r="SP7" s="23">
        <f>IF($CH7="P",BU7,(BU7+AT7)/2)</f>
        <v>5.65</v>
      </c>
      <c r="SQ7" s="23">
        <f>IF($CH7="P",BV7,(BV7+AU7)/2)</f>
        <v>7.77</v>
      </c>
      <c r="SR7" s="23">
        <f>IF($CH7="P",BW7,(BW7+AV7)/2)</f>
        <v>0</v>
      </c>
      <c r="SS7" s="23">
        <f>IF($CH7="P",BX7,(BX7+AW7)/2)</f>
        <v>3.6</v>
      </c>
      <c r="ST7" s="23">
        <f>IF($CH7="P",BY7,(BY7+AX7)/2)</f>
        <v>4.7</v>
      </c>
      <c r="SU7" s="23">
        <f>IF($CH7="P",BZ7,(BZ7+AY7)/2)</f>
        <v>5.65</v>
      </c>
      <c r="SV7" s="23">
        <f>IF($CH7="P",CA7,(CA7+AZ7)/2)</f>
        <v>8.06</v>
      </c>
      <c r="SW7" s="23">
        <f>IF($CH7="P",CB7,(CB7+BA7)/2)</f>
        <v>0</v>
      </c>
      <c r="SX7" s="23">
        <f>IF($CH7="P",CC7,(CC7+BB7)/2)</f>
        <v>3.7749999999999999</v>
      </c>
      <c r="SY7" s="23">
        <f>IF($CH7="P",CD7,(CD7+BC7)/2)</f>
        <v>4.4749999999999996</v>
      </c>
      <c r="SZ7" s="23">
        <f>IF($CH7="P",CE7,(CE7+BD7)/2)</f>
        <v>5.65</v>
      </c>
      <c r="TA7" s="23">
        <f>IF($CH7="P",CF7,(CF7+BE7)/2)</f>
        <v>8.4499999999999993</v>
      </c>
      <c r="TB7" s="23">
        <f>IF($CH7="P",CG7,(CG7+BF7)/2)</f>
        <v>0</v>
      </c>
      <c r="TC7" s="28" t="s">
        <v>57</v>
      </c>
      <c r="TD7" s="41">
        <f>IF(SP7&gt;0,SP7,"")</f>
        <v>5.65</v>
      </c>
      <c r="TE7" s="41">
        <f>IF(SQ7&gt;0,SQ7,"")</f>
        <v>7.77</v>
      </c>
      <c r="TF7" s="41">
        <f>IF(SUM(SN7:SQ7)-SR7&gt;0,SUM(SN7:SQ7)-SR7,"")</f>
        <v>21.594999999999999</v>
      </c>
      <c r="TG7" s="41">
        <f>IF(SU7&gt;0,SU7,"")</f>
        <v>5.65</v>
      </c>
      <c r="TH7" s="41">
        <f>IF(SV7&gt;0,SV7,"")</f>
        <v>8.06</v>
      </c>
      <c r="TI7" s="41">
        <f>IF(SUM(SS7:SV7)-SW7&gt;0,SUM(SS7:SV7)-SW7,"")</f>
        <v>22.01</v>
      </c>
      <c r="TJ7" s="41">
        <f>IF(MAX(TF7,TI7)&gt;0,MAX(TF7,TI7),"")</f>
        <v>22.01</v>
      </c>
      <c r="TK7" s="41">
        <f>IF(SZ7&gt;0,SZ7,"")</f>
        <v>5.65</v>
      </c>
      <c r="TL7" s="41">
        <f>IF(TA7&gt;0,TA7,"")</f>
        <v>8.4499999999999993</v>
      </c>
      <c r="TM7" s="41">
        <f>IF(SUM(SX7:TA7)-TB7&gt;0,SUM(SX7:TA7)-TB7,"")</f>
        <v>22.35</v>
      </c>
      <c r="TN7" s="41">
        <f>IF(SUM(TJ7,TM7)&gt;0,SUM(TJ7,TM7),"")</f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137</v>
      </c>
      <c r="C8" s="4" t="s">
        <v>136</v>
      </c>
      <c r="D8" s="4" t="s">
        <v>135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>
        <v>7.6</v>
      </c>
      <c r="CW8" s="17">
        <v>9.15</v>
      </c>
      <c r="CX8" s="17">
        <v>13.1</v>
      </c>
      <c r="CY8" s="17">
        <v>17.7</v>
      </c>
      <c r="CZ8" s="17">
        <v>0</v>
      </c>
      <c r="DA8" s="17">
        <v>5.3</v>
      </c>
      <c r="DB8" s="17">
        <v>6.6</v>
      </c>
      <c r="DC8" s="17">
        <v>9.4</v>
      </c>
      <c r="DD8" s="17">
        <v>12.56</v>
      </c>
      <c r="DE8" s="17">
        <v>0</v>
      </c>
      <c r="DF8" s="17"/>
      <c r="DG8" s="17"/>
      <c r="DH8" s="17"/>
      <c r="DI8" s="17"/>
      <c r="DJ8" s="17"/>
      <c r="DK8" s="17">
        <v>0.75</v>
      </c>
      <c r="DL8" s="17">
        <v>0.95</v>
      </c>
      <c r="DM8" s="17">
        <v>1.5</v>
      </c>
      <c r="DN8" s="17">
        <v>2</v>
      </c>
      <c r="DO8" s="17">
        <v>0</v>
      </c>
      <c r="DP8" s="41">
        <f>IF(CX8&gt;0,CX8,"")</f>
        <v>13.1</v>
      </c>
      <c r="DQ8" s="41">
        <f>IF(CY8&gt;0,CY8,"")</f>
        <v>17.7</v>
      </c>
      <c r="DR8" s="41">
        <f>IF(SUM(CV8:CY8)-CZ8&gt;0,SUM(CV8:CY8)-CZ8,"")</f>
        <v>47.55</v>
      </c>
      <c r="DS8" s="41">
        <f>IF(DC8&gt;0,DC8,"")</f>
        <v>9.4</v>
      </c>
      <c r="DT8" s="41">
        <f>IF(DD8&gt;0,DD8,"")</f>
        <v>12.56</v>
      </c>
      <c r="DU8" s="41">
        <f>IF(SUM(DA8:DD8)-DE8&gt;0,SUM(DA8:DD8)-DE8,"")</f>
        <v>33.86</v>
      </c>
      <c r="DV8" s="41">
        <f>IF(MAX(DR8,DU8)&gt;0,MAX(DR8,DU8),"")</f>
        <v>47.55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1.5</v>
      </c>
      <c r="EA8" s="41">
        <f>IF(DN8&gt;0,DN8,"")</f>
        <v>2</v>
      </c>
      <c r="EB8" s="41">
        <f>IF(SUM(DK8:DN8)-DO8&gt;0,SUM(DK8:DN8)-DO8,"")</f>
        <v>5.2</v>
      </c>
      <c r="EC8" s="41">
        <f>IF(SUM(DV8,DY8,EB8)&gt;0,SUM(DV8,DY8,EB8),"")</f>
        <v>52.75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>
        <v>7.15</v>
      </c>
      <c r="FM8" s="17">
        <v>9.25</v>
      </c>
      <c r="FN8" s="17">
        <v>13.1</v>
      </c>
      <c r="FO8" s="17">
        <v>18.28</v>
      </c>
      <c r="FP8" s="17">
        <v>0</v>
      </c>
      <c r="FQ8" s="17">
        <v>6.6</v>
      </c>
      <c r="FR8" s="17">
        <v>8.35</v>
      </c>
      <c r="FS8" s="17">
        <v>11.5</v>
      </c>
      <c r="FT8" s="17">
        <v>13.92</v>
      </c>
      <c r="FU8" s="17">
        <v>0</v>
      </c>
      <c r="FV8" s="17"/>
      <c r="FW8" s="17"/>
      <c r="FX8" s="17"/>
      <c r="FY8" s="17"/>
      <c r="FZ8" s="17"/>
      <c r="GA8" s="17">
        <v>7.35</v>
      </c>
      <c r="GB8" s="17">
        <v>9.25</v>
      </c>
      <c r="GC8" s="17">
        <v>13.1</v>
      </c>
      <c r="GD8" s="17">
        <v>18.02</v>
      </c>
      <c r="GE8" s="17">
        <v>0</v>
      </c>
      <c r="GF8" s="41">
        <f>IF(FN8&gt;0,FN8,"")</f>
        <v>13.1</v>
      </c>
      <c r="GG8" s="41">
        <f>IF(FO8&gt;0,FO8,"")</f>
        <v>18.28</v>
      </c>
      <c r="GH8" s="41">
        <f>IF(SUM(FL8:FO8)-FP8&gt;0,SUM(FL8:FO8)-FP8,"")</f>
        <v>47.78</v>
      </c>
      <c r="GI8" s="41">
        <f>IF(FS8&gt;0,FS8,"")</f>
        <v>11.5</v>
      </c>
      <c r="GJ8" s="41">
        <f>IF(FT8&gt;0,FT8,"")</f>
        <v>13.92</v>
      </c>
      <c r="GK8" s="41">
        <f>IF(SUM(FQ8:FT8)-FU8&gt;0,SUM(FQ8:FT8)-FU8,"")</f>
        <v>40.369999999999997</v>
      </c>
      <c r="GL8" s="41">
        <f>IF(MAX(GH8,GK8)&gt;0,MAX(GH8,GK8),"")</f>
        <v>47.78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>
        <f>IF(GC8&gt;0,GC8,"")</f>
        <v>13.1</v>
      </c>
      <c r="GQ8" s="41">
        <f>IF(GD8&gt;0,GD8,"")</f>
        <v>18.02</v>
      </c>
      <c r="GR8" s="41">
        <f>IF(SUM(GA8:GD8)-GE8&gt;0,SUM(GA8:GD8)-GE8,"")</f>
        <v>47.72</v>
      </c>
      <c r="GS8" s="41">
        <f>IF(SUM(GL8,GO8,GR8)&gt;0,SUM(GL8,GO8,GR8),"")</f>
        <v>95.5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208</v>
      </c>
      <c r="C9" s="4" t="s">
        <v>136</v>
      </c>
      <c r="D9" s="4" t="s">
        <v>207</v>
      </c>
      <c r="E9" s="9">
        <f>SUM(J9,L9,N9)</f>
        <v>47.56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47.56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2024 World Cup GER (Mar 24)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47.56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46.91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>
        <v>7.2</v>
      </c>
      <c r="EE9" s="18">
        <v>9.0500000000000007</v>
      </c>
      <c r="EF9" s="18">
        <v>12.1</v>
      </c>
      <c r="EG9" s="18">
        <v>15.6</v>
      </c>
      <c r="EH9" s="18">
        <v>0</v>
      </c>
      <c r="EI9" s="18">
        <v>7.15</v>
      </c>
      <c r="EJ9" s="18">
        <v>9.65</v>
      </c>
      <c r="EK9" s="18">
        <v>12.1</v>
      </c>
      <c r="EL9" s="18">
        <v>16.32</v>
      </c>
      <c r="EM9" s="18">
        <v>0</v>
      </c>
      <c r="EN9" s="18"/>
      <c r="EO9" s="18"/>
      <c r="EP9" s="18"/>
      <c r="EQ9" s="18"/>
      <c r="ER9" s="18"/>
      <c r="ES9" s="18">
        <v>6.35</v>
      </c>
      <c r="ET9" s="18">
        <v>9.0500000000000007</v>
      </c>
      <c r="EU9" s="18">
        <v>12.1</v>
      </c>
      <c r="EV9" s="18">
        <v>16.68</v>
      </c>
      <c r="EW9" s="18">
        <v>0</v>
      </c>
      <c r="EX9" s="11">
        <f>IF(EF9&gt;0,EF9,"")</f>
        <v>12.1</v>
      </c>
      <c r="EY9" s="11">
        <f>IF(EG9&gt;0,EG9,"")</f>
        <v>15.6</v>
      </c>
      <c r="EZ9" s="11">
        <f>IF(SUM(ED9:EG9)-EH9&gt;0,SUM(ED9:EG9)-EH9,"")</f>
        <v>43.95</v>
      </c>
      <c r="FA9" s="11">
        <f>IF(EK9&gt;0,EK9,"")</f>
        <v>12.1</v>
      </c>
      <c r="FB9" s="11">
        <f>IF(EL9&gt;0,EL9,"")</f>
        <v>16.32</v>
      </c>
      <c r="FC9" s="11">
        <f>IF(SUM(EI9:EL9)-EM9&gt;0,SUM(EI9:EL9)-EM9,"")</f>
        <v>45.22</v>
      </c>
      <c r="FD9" s="11">
        <f>IF(MAX(EZ9,FC9)&gt;0,MAX(EZ9,FC9),"")</f>
        <v>45.22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12.1</v>
      </c>
      <c r="FI9" s="11">
        <f>IF(EV9&gt;0,EV9,"")</f>
        <v>16.68</v>
      </c>
      <c r="FJ9" s="11">
        <f>IF(SUM(ES9:EV9)-EW9&gt;0,SUM(ES9:EV9)-EW9,"")</f>
        <v>44.18</v>
      </c>
      <c r="FK9" s="11">
        <f>IF(SUM(FD9,FG9,FJ9)&gt;0,SUM(FD9,FG9,FJ9),"")</f>
        <v>89.4</v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>
        <v>3.05</v>
      </c>
      <c r="IC9" s="17">
        <v>3.55</v>
      </c>
      <c r="ID9" s="17">
        <v>4.4000000000000004</v>
      </c>
      <c r="IE9" s="17">
        <v>7.1</v>
      </c>
      <c r="IF9" s="17">
        <v>0</v>
      </c>
      <c r="IG9" s="17">
        <v>7.35</v>
      </c>
      <c r="IH9" s="17">
        <v>9.4499999999999993</v>
      </c>
      <c r="II9" s="17">
        <v>12.1</v>
      </c>
      <c r="IJ9" s="17">
        <v>17.84</v>
      </c>
      <c r="IK9" s="17">
        <v>0</v>
      </c>
      <c r="IL9" s="17"/>
      <c r="IM9" s="17"/>
      <c r="IN9" s="17"/>
      <c r="IO9" s="17"/>
      <c r="IP9" s="17"/>
      <c r="IQ9" s="17">
        <v>2.35</v>
      </c>
      <c r="IR9" s="17">
        <v>2.5499999999999998</v>
      </c>
      <c r="IS9" s="17">
        <v>3.4</v>
      </c>
      <c r="IT9" s="17">
        <v>5.6</v>
      </c>
      <c r="IU9" s="17">
        <v>0</v>
      </c>
      <c r="IV9" s="41">
        <f>IF(ID9&gt;0,ID9,"")</f>
        <v>4.4000000000000004</v>
      </c>
      <c r="IW9" s="41">
        <f>IF(IE9&gt;0,IE9,"")</f>
        <v>7.1</v>
      </c>
      <c r="IX9" s="41">
        <f>IF(SUM(IB9:IE9)-IF9&gt;0,SUM(IB9:IE9)-IF9,"")</f>
        <v>18.100000000000001</v>
      </c>
      <c r="IY9" s="41">
        <f>IF(II9&gt;0,II9,"")</f>
        <v>12.1</v>
      </c>
      <c r="IZ9" s="41">
        <f>IF(IJ9&gt;0,IJ9,"")</f>
        <v>17.84</v>
      </c>
      <c r="JA9" s="41">
        <f>IF(SUM(IG9:IJ9)-IK9&gt;0,SUM(IG9:IJ9)-IK9,"")</f>
        <v>46.739999999999995</v>
      </c>
      <c r="JB9" s="41">
        <f>IF(MAX(IX9,JA9)&gt;0,MAX(IX9,JA9),"")</f>
        <v>46.739999999999995</v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>
        <f>IF(IS9&gt;0,IS9,"")</f>
        <v>3.4</v>
      </c>
      <c r="JG9" s="41">
        <f>IF(IT9&gt;0,IT9,"")</f>
        <v>5.6</v>
      </c>
      <c r="JH9" s="41">
        <f>IF(SUM(IQ9:IT9)-IU9&gt;0,SUM(IQ9:IT9)-IU9,"")</f>
        <v>13.9</v>
      </c>
      <c r="JI9" s="41">
        <f>IF(SUM(JB9,JE9,JH9)&gt;0,SUM(JB9,JE9,JH9),"")</f>
        <v>60.639999999999993</v>
      </c>
      <c r="JJ9" s="18">
        <v>2.25</v>
      </c>
      <c r="JK9" s="18">
        <v>2.6</v>
      </c>
      <c r="JL9" s="18">
        <v>2.5</v>
      </c>
      <c r="JM9" s="18">
        <v>5.84</v>
      </c>
      <c r="JN9" s="18">
        <v>0</v>
      </c>
      <c r="JO9" s="18">
        <v>7.3</v>
      </c>
      <c r="JP9" s="18">
        <v>9.0500000000000007</v>
      </c>
      <c r="JQ9" s="18">
        <v>9.5</v>
      </c>
      <c r="JR9" s="18">
        <v>19.079999999999998</v>
      </c>
      <c r="JS9" s="18">
        <v>0</v>
      </c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>
        <f>IF(JL9&gt;0,JL9,"")</f>
        <v>2.5</v>
      </c>
      <c r="KE9" s="11">
        <f>IF(JM9&gt;0,JM9,"")</f>
        <v>5.84</v>
      </c>
      <c r="KF9" s="11">
        <f>IF(SUM(JJ9:JM9)-JN9&gt;0,SUM(JJ9:JM9)-JN9,"")</f>
        <v>13.19</v>
      </c>
      <c r="KG9" s="11">
        <f>IF(JQ9&gt;0,JQ9,"")</f>
        <v>9.5</v>
      </c>
      <c r="KH9" s="11">
        <f>IF(JR9&gt;0,JR9,"")</f>
        <v>19.079999999999998</v>
      </c>
      <c r="KI9" s="11">
        <f>IF(SUM(JO9:JR9)-JS9&gt;0,SUM(JO9:JR9)-JS9,"")</f>
        <v>44.93</v>
      </c>
      <c r="KJ9" s="11">
        <f>IF(MAX(KF9,KI9)&gt;0,MAX(KF9,KI9),"")</f>
        <v>44.93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>
        <f>IF(SUM(KJ9,KM9,KP9)&gt;0,SUM(KJ9,KM9,KP9),"")</f>
        <v>44.93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>
        <v>6.8</v>
      </c>
      <c r="OQ9" s="18">
        <v>8.9</v>
      </c>
      <c r="OR9" s="18">
        <v>12.1</v>
      </c>
      <c r="OS9" s="18">
        <v>17.399999999999999</v>
      </c>
      <c r="OT9" s="18">
        <v>0.4</v>
      </c>
      <c r="OU9" s="18">
        <v>7.2</v>
      </c>
      <c r="OV9" s="18">
        <v>9.0500000000000007</v>
      </c>
      <c r="OW9" s="18">
        <v>12.1</v>
      </c>
      <c r="OX9" s="18">
        <v>18.34</v>
      </c>
      <c r="OY9" s="18">
        <v>0</v>
      </c>
      <c r="OZ9" s="18"/>
      <c r="PA9" s="18"/>
      <c r="PB9" s="18"/>
      <c r="PC9" s="18"/>
      <c r="PD9" s="18"/>
      <c r="PE9" s="18">
        <v>7.35</v>
      </c>
      <c r="PF9" s="18">
        <v>9.4</v>
      </c>
      <c r="PG9" s="18">
        <v>12.1</v>
      </c>
      <c r="PH9" s="18">
        <v>18.059999999999999</v>
      </c>
      <c r="PI9" s="18">
        <v>0</v>
      </c>
      <c r="PJ9" s="11">
        <f>IF(OR9&gt;0,OR9,"")</f>
        <v>12.1</v>
      </c>
      <c r="PK9" s="11">
        <f>IF(OS9&gt;0,OS9,"")</f>
        <v>17.399999999999999</v>
      </c>
      <c r="PL9" s="11">
        <f>IF(SUM(OP9:OS9)-OT9&gt;0,SUM(OP9:OS9)-OT9,"")</f>
        <v>44.8</v>
      </c>
      <c r="PM9" s="11">
        <f>IF(OW9&gt;0,OW9,"")</f>
        <v>12.1</v>
      </c>
      <c r="PN9" s="11">
        <f>IF(OX9&gt;0,OX9,"")</f>
        <v>18.34</v>
      </c>
      <c r="PO9" s="11">
        <f>IF(SUM(OU9:OX9)-OY9&gt;0,SUM(OU9:OX9)-OY9,"")</f>
        <v>46.69</v>
      </c>
      <c r="PP9" s="11">
        <f>IF(MAX(PL9,PO9)&gt;0,MAX(PL9,PO9),"")</f>
        <v>46.69</v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>
        <f>IF(PG9&gt;0,PG9,"")</f>
        <v>12.1</v>
      </c>
      <c r="PU9" s="11">
        <f>IF(PH9&gt;0,PH9,"")</f>
        <v>18.059999999999999</v>
      </c>
      <c r="PV9" s="11">
        <f>IF(SUM(PE9:PH9)-PI9&gt;0,SUM(PE9:PH9)-PI9,"")</f>
        <v>46.91</v>
      </c>
      <c r="PW9" s="11">
        <f>IF(SUM(PP9,PS9,PV9)&gt;0,SUM(PP9,PS9,PV9),"")</f>
        <v>93.6</v>
      </c>
      <c r="PX9" s="17">
        <v>7.2</v>
      </c>
      <c r="PY9" s="17">
        <v>9.15</v>
      </c>
      <c r="PZ9" s="17">
        <v>12.1</v>
      </c>
      <c r="QA9" s="17">
        <v>17.940000000000001</v>
      </c>
      <c r="QB9" s="17">
        <v>0</v>
      </c>
      <c r="QC9" s="17">
        <v>7.6</v>
      </c>
      <c r="QD9" s="17">
        <v>9.4</v>
      </c>
      <c r="QE9" s="17">
        <v>12.1</v>
      </c>
      <c r="QF9" s="17">
        <v>18.46</v>
      </c>
      <c r="QG9" s="17">
        <v>0</v>
      </c>
      <c r="QH9" s="17"/>
      <c r="QI9" s="17"/>
      <c r="QJ9" s="17"/>
      <c r="QK9" s="17"/>
      <c r="QL9" s="17"/>
      <c r="QM9" s="17">
        <v>7.15</v>
      </c>
      <c r="QN9" s="17">
        <v>9.0500000000000007</v>
      </c>
      <c r="QO9" s="17">
        <v>12.1</v>
      </c>
      <c r="QP9" s="17">
        <v>17.48</v>
      </c>
      <c r="QQ9" s="17">
        <v>0</v>
      </c>
      <c r="QR9" s="41">
        <f>IF(PZ9&gt;0,PZ9,"")</f>
        <v>12.1</v>
      </c>
      <c r="QS9" s="41">
        <f>IF(QA9&gt;0,QA9,"")</f>
        <v>17.940000000000001</v>
      </c>
      <c r="QT9" s="41">
        <f>IF(SUM(PX9:QA9)-QB9&gt;0,SUM(PX9:QA9)-QB9,"")</f>
        <v>46.39</v>
      </c>
      <c r="QU9" s="41">
        <f>IF(QE9&gt;0,QE9,"")</f>
        <v>12.1</v>
      </c>
      <c r="QV9" s="41">
        <f>IF(QF9&gt;0,QF9,"")</f>
        <v>18.46</v>
      </c>
      <c r="QW9" s="41">
        <f>IF(SUM(QC9:QF9)-QG9&gt;0,SUM(QC9:QF9)-QG9,"")</f>
        <v>47.56</v>
      </c>
      <c r="QX9" s="41">
        <f>IF(MAX(QT9,QW9)&gt;0,MAX(QT9,QW9),"")</f>
        <v>47.56</v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>
        <f>IF(QO9&gt;0,QO9,"")</f>
        <v>12.1</v>
      </c>
      <c r="RC9" s="41">
        <f>IF(QP9&gt;0,QP9,"")</f>
        <v>17.48</v>
      </c>
      <c r="RD9" s="41">
        <f>IF(SUM(QM9:QP9)-QQ9&gt;0,SUM(QM9:QP9)-QQ9,"")</f>
        <v>45.78</v>
      </c>
      <c r="RE9" s="41">
        <f>IF(SUM(QX9,RA9,RD9)&gt;0,SUM(QX9,RA9,RD9),"")</f>
        <v>93.34</v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226</v>
      </c>
      <c r="C10" s="4" t="s">
        <v>3</v>
      </c>
      <c r="D10" s="4" t="s">
        <v>225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>IF(GV10&gt;0,GV10,"")</f>
        <v>11.4</v>
      </c>
      <c r="HO10" s="11">
        <f>IF(GW10&gt;0,GW10,"")</f>
        <v>18.7</v>
      </c>
      <c r="HP10" s="11">
        <f>IF(SUM(GT10:GW10)-GX10&gt;0,SUM(GT10:GW10)-GX10,"")</f>
        <v>46.2</v>
      </c>
      <c r="HQ10" s="11">
        <f>IF(HA10&gt;0,HA10,"")</f>
        <v>2.7</v>
      </c>
      <c r="HR10" s="11">
        <f>IF(HB10&gt;0,HB10,"")</f>
        <v>3.56</v>
      </c>
      <c r="HS10" s="11">
        <f>IF(SUM(GY10:HB10)-HC10&gt;0,SUM(GY10:HB10)-HC10,"")</f>
        <v>9.51</v>
      </c>
      <c r="HT10" s="11">
        <f>IF(MAX(HP10,HS10)&gt;0,MAX(HP10,HS10),"")</f>
        <v>46.2</v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>
        <f>IF(SUM(HT10,HW10,HZ10)&gt;0,SUM(HT10,HW10,HZ10),"")</f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189</v>
      </c>
      <c r="C11" s="4" t="s">
        <v>3</v>
      </c>
      <c r="D11" s="4" t="s">
        <v>190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>IF(NJ11&gt;0,NJ11,"")</f>
        <v>10.5</v>
      </c>
      <c r="OC11" s="41">
        <f>IF(NK11&gt;0,NK11,"")</f>
        <v>16.52</v>
      </c>
      <c r="OD11" s="41">
        <f>IF(SUM(NH11:NK11)-NL11&gt;0,SUM(NH11:NK11)-NL11,"")</f>
        <v>42.67</v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>
        <f>IF(MAX(OD11,OG11)&gt;0,MAX(OD11,OG11),"")</f>
        <v>42.67</v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>
        <f>IF(SUM(OH11,OK11,ON11)&gt;0,SUM(OH11,OK11,ON11),"")</f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161</v>
      </c>
      <c r="C12" s="4" t="s">
        <v>5</v>
      </c>
      <c r="D12" s="4" t="s">
        <v>160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218</v>
      </c>
      <c r="C13" s="4" t="s">
        <v>8</v>
      </c>
      <c r="D13" s="4" t="s">
        <v>217</v>
      </c>
      <c r="E13" s="9">
        <f>SUM(J13,L13,N13)</f>
        <v>86.37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>
        <f>IF(MAX(CT13,CU13)&gt;0,MAX(CT13,CU13),"")</f>
        <v>2.5699999999999932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2.5699999999999932</v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>IF(NJ13&gt;0,NJ13,"")</f>
        <v>9.6</v>
      </c>
      <c r="OC13" s="41">
        <f>IF(NK13&gt;0,NK13,"")</f>
        <v>16.579999999999998</v>
      </c>
      <c r="OD13" s="41">
        <f>IF(SUM(NH13:NK13)-NL13&gt;0,SUM(NH13:NK13)-NL13,"")</f>
        <v>42.83</v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>
        <f>IF(MAX(OD13,OG13)&gt;0,MAX(OD13,OG13),"")</f>
        <v>42.83</v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>
        <f>IF(SUM(OH13,OK13,ON13)&gt;0,SUM(OH13,OK13,ON13),"")</f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197</v>
      </c>
      <c r="C14" s="4" t="s">
        <v>3</v>
      </c>
      <c r="D14" s="4" t="s">
        <v>190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>
        <v>7.35</v>
      </c>
      <c r="DL14" s="17">
        <v>9</v>
      </c>
      <c r="DM14" s="17">
        <v>9.6</v>
      </c>
      <c r="DN14" s="17">
        <v>18.3</v>
      </c>
      <c r="DO14" s="17">
        <v>0</v>
      </c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>
        <f>IF(DM14&gt;0,DM14,"")</f>
        <v>9.6</v>
      </c>
      <c r="EA14" s="41">
        <f>IF(DN14&gt;0,DN14,"")</f>
        <v>18.3</v>
      </c>
      <c r="EB14" s="41">
        <f>IF(SUM(DK14:DN14)-DO14&gt;0,SUM(DK14:DN14)-DO14,"")</f>
        <v>44.25</v>
      </c>
      <c r="EC14" s="41">
        <f>IF(SUM(DV14,DY14,EB14)&gt;0,SUM(DV14,DY14,EB14),"")</f>
        <v>44.25</v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202</v>
      </c>
      <c r="C15" s="4" t="s">
        <v>201</v>
      </c>
      <c r="D15" s="4" t="s">
        <v>200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0.75</v>
      </c>
      <c r="DL15" s="17">
        <v>0.85</v>
      </c>
      <c r="DM15" s="17">
        <v>1.3</v>
      </c>
      <c r="DN15" s="17">
        <v>1.78</v>
      </c>
      <c r="DO15" s="17">
        <v>0</v>
      </c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>
        <f>IF(DM15&gt;0,DM15,"")</f>
        <v>1.3</v>
      </c>
      <c r="EA15" s="41">
        <f>IF(DN15&gt;0,DN15,"")</f>
        <v>1.78</v>
      </c>
      <c r="EB15" s="41">
        <f>IF(SUM(DK15:DN15)-DO15&gt;0,SUM(DK15:DN15)-DO15,"")</f>
        <v>4.6800000000000006</v>
      </c>
      <c r="EC15" s="41">
        <f>IF(SUM(DV15,DY15,EB15)&gt;0,SUM(DV15,DY15,EB15),"")</f>
        <v>4.6800000000000006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5">
    <cfRule type="expression" dxfId="269" priority="46" stopIfTrue="1">
      <formula>IF($AF4&lt;&gt;"",1,0)</formula>
    </cfRule>
  </conditionalFormatting>
  <conditionalFormatting sqref="AR4:BR15">
    <cfRule type="expression" dxfId="268" priority="39" stopIfTrue="1">
      <formula>IF($BG4&lt;&gt;"",1,0)</formula>
    </cfRule>
  </conditionalFormatting>
  <conditionalFormatting sqref="BS4:CS15">
    <cfRule type="expression" dxfId="267" priority="38" stopIfTrue="1">
      <formula>IF($CH4&lt;&gt;"",1,0)</formula>
    </cfRule>
  </conditionalFormatting>
  <conditionalFormatting sqref="BO26:BO1048576 BH1:BH1048576 BK1:BK1048576 BO1:BO24">
    <cfRule type="cellIs" dxfId="266" priority="51" operator="between">
      <formula>$BR$21</formula>
      <formula>1000</formula>
    </cfRule>
    <cfRule type="cellIs" dxfId="265" priority="52" operator="between">
      <formula>$BR$20</formula>
      <formula>$BR$21</formula>
    </cfRule>
    <cfRule type="cellIs" dxfId="264" priority="53" operator="between">
      <formula>$BR$19</formula>
      <formula>$BR$20</formula>
    </cfRule>
    <cfRule type="cellIs" dxfId="263" priority="54" operator="between">
      <formula>$BR$18</formula>
      <formula>$BR$19</formula>
    </cfRule>
  </conditionalFormatting>
  <conditionalFormatting sqref="CP26:CP1048576 CI1:CI1048576 CL1:CL1048576 CP1:CP24">
    <cfRule type="cellIs" dxfId="262" priority="47" operator="between">
      <formula>$CS$21</formula>
      <formula>1000</formula>
    </cfRule>
    <cfRule type="cellIs" dxfId="261" priority="48" operator="between">
      <formula>$CS$20</formula>
      <formula>$CS$21</formula>
    </cfRule>
    <cfRule type="cellIs" dxfId="260" priority="49" operator="between">
      <formula>$CS$19</formula>
      <formula>$CS$20</formula>
    </cfRule>
    <cfRule type="cellIs" dxfId="259" priority="50" operator="between">
      <formula>$CS$18</formula>
      <formula>$CS$19</formula>
    </cfRule>
  </conditionalFormatting>
  <conditionalFormatting sqref="DZ26:DZ1048576 DP1:DP1048576 DS1:DS1048576 DW1:DW1048576 DZ1:DZ24">
    <cfRule type="cellIs" dxfId="258" priority="58" operator="between">
      <formula>$EC$21</formula>
      <formula>1000</formula>
    </cfRule>
    <cfRule type="cellIs" dxfId="257" priority="59" operator="between">
      <formula>$EC$20</formula>
      <formula>$EC$21</formula>
    </cfRule>
    <cfRule type="cellIs" dxfId="256" priority="60" operator="between">
      <formula>$EC$19</formula>
      <formula>$EC$20</formula>
    </cfRule>
    <cfRule type="cellIs" dxfId="255" priority="61" operator="between">
      <formula>$EC$18</formula>
      <formula>$EC$19</formula>
    </cfRule>
  </conditionalFormatting>
  <conditionalFormatting sqref="FH26:FH1048576 EX1:EX1048576 FA1:FA1048576 FE1:FE1048576 FH1:FH24">
    <cfRule type="cellIs" dxfId="254" priority="34" operator="between">
      <formula>$FK$21</formula>
      <formula>1000</formula>
    </cfRule>
    <cfRule type="cellIs" dxfId="253" priority="35" operator="between">
      <formula>$FK$20</formula>
      <formula>$FK$21</formula>
    </cfRule>
    <cfRule type="cellIs" dxfId="252" priority="36" operator="between">
      <formula>$FK$19</formula>
      <formula>$FK$20</formula>
    </cfRule>
    <cfRule type="cellIs" dxfId="251" priority="37" operator="between">
      <formula>$FK$18</formula>
      <formula>$FK$19</formula>
    </cfRule>
  </conditionalFormatting>
  <conditionalFormatting sqref="HX26:HX1048576 HN1:HN1048576 HQ1:HQ1048576 HU1:HU1048576 HX1:HX24">
    <cfRule type="cellIs" dxfId="250" priority="30" operator="between">
      <formula>$IA$21</formula>
      <formula>1000</formula>
    </cfRule>
    <cfRule type="cellIs" dxfId="249" priority="31" operator="between">
      <formula>$IA$20</formula>
      <formula>$IA$21</formula>
    </cfRule>
    <cfRule type="cellIs" dxfId="248" priority="32" operator="between">
      <formula>$IA$19</formula>
      <formula>$IA$20</formula>
    </cfRule>
    <cfRule type="cellIs" dxfId="247" priority="33" operator="between">
      <formula>$IA$18</formula>
      <formula>$IA$19</formula>
    </cfRule>
  </conditionalFormatting>
  <conditionalFormatting sqref="AO25 AG1:AG1048576 AJ1:AJ1048576 AN1:AN1048576">
    <cfRule type="cellIs" dxfId="246" priority="26" operator="between">
      <formula>$AQ$21</formula>
      <formula>1000</formula>
    </cfRule>
    <cfRule type="cellIs" dxfId="245" priority="27" operator="between">
      <formula>$AQ$20</formula>
      <formula>$AQ$21</formula>
    </cfRule>
    <cfRule type="cellIs" dxfId="244" priority="28" operator="between">
      <formula>$AQ$19</formula>
      <formula>$AQ$20</formula>
    </cfRule>
    <cfRule type="cellIs" dxfId="243" priority="29" operator="between">
      <formula>$AQ$18</formula>
      <formula>$AQ$19</formula>
    </cfRule>
  </conditionalFormatting>
  <conditionalFormatting sqref="BO25">
    <cfRule type="cellIs" dxfId="242" priority="22" operator="between">
      <formula>$AQ$21</formula>
      <formula>1000</formula>
    </cfRule>
    <cfRule type="cellIs" dxfId="241" priority="23" operator="between">
      <formula>$AQ$20</formula>
      <formula>$AQ$21</formula>
    </cfRule>
    <cfRule type="cellIs" dxfId="240" priority="24" operator="between">
      <formula>$AQ$19</formula>
      <formula>$AQ$20</formula>
    </cfRule>
    <cfRule type="cellIs" dxfId="239" priority="25" operator="between">
      <formula>$AQ$18</formula>
      <formula>$AQ$19</formula>
    </cfRule>
  </conditionalFormatting>
  <conditionalFormatting sqref="CP25">
    <cfRule type="cellIs" dxfId="238" priority="18" operator="between">
      <formula>$AQ$21</formula>
      <formula>1000</formula>
    </cfRule>
    <cfRule type="cellIs" dxfId="237" priority="19" operator="between">
      <formula>$AQ$20</formula>
      <formula>$AQ$21</formula>
    </cfRule>
    <cfRule type="cellIs" dxfId="236" priority="20" operator="between">
      <formula>$AQ$19</formula>
      <formula>$AQ$20</formula>
    </cfRule>
    <cfRule type="cellIs" dxfId="235" priority="21" operator="between">
      <formula>$AQ$18</formula>
      <formula>$AQ$19</formula>
    </cfRule>
  </conditionalFormatting>
  <conditionalFormatting sqref="DZ25">
    <cfRule type="cellIs" dxfId="234" priority="14" operator="between">
      <formula>$AQ$21</formula>
      <formula>1000</formula>
    </cfRule>
    <cfRule type="cellIs" dxfId="233" priority="15" operator="between">
      <formula>$AQ$20</formula>
      <formula>$AQ$21</formula>
    </cfRule>
    <cfRule type="cellIs" dxfId="232" priority="16" operator="between">
      <formula>$AQ$19</formula>
      <formula>$AQ$20</formula>
    </cfRule>
    <cfRule type="cellIs" dxfId="231" priority="17" operator="between">
      <formula>$AQ$18</formula>
      <formula>$AQ$19</formula>
    </cfRule>
  </conditionalFormatting>
  <conditionalFormatting sqref="FH25">
    <cfRule type="cellIs" dxfId="230" priority="10" operator="between">
      <formula>$AQ$21</formula>
      <formula>1000</formula>
    </cfRule>
    <cfRule type="cellIs" dxfId="229" priority="11" operator="between">
      <formula>$AQ$20</formula>
      <formula>$AQ$21</formula>
    </cfRule>
    <cfRule type="cellIs" dxfId="228" priority="12" operator="between">
      <formula>$AQ$19</formula>
      <formula>$AQ$20</formula>
    </cfRule>
    <cfRule type="cellIs" dxfId="227" priority="13" operator="between">
      <formula>$AQ$18</formula>
      <formula>$AQ$19</formula>
    </cfRule>
  </conditionalFormatting>
  <conditionalFormatting sqref="HX25">
    <cfRule type="cellIs" dxfId="226" priority="6" operator="between">
      <formula>$AQ$21</formula>
      <formula>1000</formula>
    </cfRule>
    <cfRule type="cellIs" dxfId="225" priority="7" operator="between">
      <formula>$AQ$20</formula>
      <formula>$AQ$21</formula>
    </cfRule>
    <cfRule type="cellIs" dxfId="224" priority="8" operator="between">
      <formula>$AQ$19</formula>
      <formula>$AQ$20</formula>
    </cfRule>
    <cfRule type="cellIs" dxfId="223" priority="9" operator="between">
      <formula>$AQ$18</formula>
      <formula>$AQ$19</formula>
    </cfRule>
  </conditionalFormatting>
  <conditionalFormatting sqref="GP26:GP1048576 GF1:GF1048576 GI1:GI1048576 GM1:GM1048576 GP1:GP24">
    <cfRule type="cellIs" dxfId="222" priority="89" operator="between">
      <formula>$GS$21</formula>
      <formula>1000</formula>
    </cfRule>
    <cfRule type="cellIs" dxfId="221" priority="90" operator="between">
      <formula>$GS$20</formula>
      <formula>$GS$21</formula>
    </cfRule>
    <cfRule type="cellIs" dxfId="220" priority="91" operator="between">
      <formula>$GS$19</formula>
      <formula>$GS$20</formula>
    </cfRule>
    <cfRule type="cellIs" dxfId="219" priority="92" operator="between">
      <formula>$GS$18</formula>
      <formula>$GS$19</formula>
    </cfRule>
  </conditionalFormatting>
  <conditionalFormatting sqref="GP25">
    <cfRule type="cellIs" dxfId="218" priority="2" operator="between">
      <formula>$AQ$21</formula>
      <formula>1000</formula>
    </cfRule>
    <cfRule type="cellIs" dxfId="217" priority="3" operator="between">
      <formula>$AQ$20</formula>
      <formula>$AQ$21</formula>
    </cfRule>
    <cfRule type="cellIs" dxfId="216" priority="4" operator="between">
      <formula>$AQ$19</formula>
      <formula>$AQ$20</formula>
    </cfRule>
    <cfRule type="cellIs" dxfId="215" priority="5" operator="between">
      <formula>$AQ$18</formula>
      <formula>$AQ$19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AQ$25</formula>
      <formula>1000</formula>
    </cfRule>
    <cfRule type="cellIs" dxfId="210" priority="84778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EC$25</formula>
      <formula>1000</formula>
    </cfRule>
    <cfRule type="cellIs" dxfId="208" priority="84790" operator="between">
      <formula>EC$24</formula>
      <formula>EC$25</formula>
    </cfRule>
  </conditionalFormatting>
  <conditionalFormatting sqref="AI1:AI1048576 AL1:AL1048576 AP1:AP1048576">
    <cfRule type="cellIs" dxfId="207" priority="84861" operator="between">
      <formula>$AQ$25</formula>
      <formula>1000</formula>
    </cfRule>
    <cfRule type="cellIs" dxfId="206" priority="84862" operator="between">
      <formula>$AQ$24</formula>
      <formula>$AQ$25</formula>
    </cfRule>
    <cfRule type="cellIs" dxfId="205" priority="84863" operator="between">
      <formula>$AQ$23</formula>
      <formula>$AQ$24</formula>
    </cfRule>
    <cfRule type="cellIs" dxfId="204" priority="84864" operator="between">
      <formula>$AQ$22</formula>
      <formula>$AQ$23</formula>
    </cfRule>
  </conditionalFormatting>
  <conditionalFormatting sqref="BJ1:BJ1048576 BM1:BM1048576 BQ1:BQ1048576">
    <cfRule type="cellIs" dxfId="203" priority="84897" operator="between">
      <formula>$BR$25</formula>
      <formula>1000</formula>
    </cfRule>
    <cfRule type="cellIs" dxfId="202" priority="84898" operator="between">
      <formula>$BR$24</formula>
      <formula>$BR$25</formula>
    </cfRule>
    <cfRule type="cellIs" dxfId="201" priority="84899" operator="between">
      <formula>$BR$23</formula>
      <formula>$BR$24</formula>
    </cfRule>
    <cfRule type="cellIs" dxfId="200" priority="84900" operator="between">
      <formula>$BR$22</formula>
      <formula>$BR$23</formula>
    </cfRule>
  </conditionalFormatting>
  <conditionalFormatting sqref="CK1:CK1048576 CN1:CN1048576 CR1:CR1048576">
    <cfRule type="cellIs" dxfId="199" priority="84933" operator="between">
      <formula>$CS$25</formula>
      <formula>1000</formula>
    </cfRule>
    <cfRule type="cellIs" dxfId="198" priority="84934" operator="between">
      <formula>$CS$24</formula>
      <formula>$CS$25</formula>
    </cfRule>
    <cfRule type="cellIs" dxfId="197" priority="84935" operator="between">
      <formula>$CS$23</formula>
      <formula>$CS$24</formula>
    </cfRule>
    <cfRule type="cellIs" dxfId="196" priority="84936" operator="between">
      <formula>$CS$22</formula>
      <formula>$CS$23</formula>
    </cfRule>
  </conditionalFormatting>
  <conditionalFormatting sqref="MT1:MT1048576 MW1:MW1048576 NA1:NA1048576 ND1:ND1048576">
    <cfRule type="cellIs" dxfId="195" priority="84969" operator="between">
      <formula>$NG$18</formula>
      <formula>$NG$19</formula>
    </cfRule>
    <cfRule type="cellIs" dxfId="194" priority="84970" operator="between">
      <formula>$NG$19</formula>
      <formula>$NG$20</formula>
    </cfRule>
    <cfRule type="cellIs" dxfId="193" priority="84971" stopIfTrue="1" operator="between">
      <formula>$NG$20</formula>
      <formula>$NG$21</formula>
    </cfRule>
    <cfRule type="cellIs" dxfId="192" priority="84972" stopIfTrue="1" operator="between">
      <formula>$NG$21</formula>
      <formula>1000</formula>
    </cfRule>
  </conditionalFormatting>
  <conditionalFormatting sqref="DR1:DR1048576 DU1:DU1048576 DY1:DY1048576 EB1:EB1048576">
    <cfRule type="cellIs" dxfId="191" priority="85017" operator="between">
      <formula>$EC$25</formula>
      <formula>1000</formula>
    </cfRule>
    <cfRule type="cellIs" dxfId="190" priority="85018" operator="between">
      <formula>$EC$24</formula>
      <formula>$EC$25</formula>
    </cfRule>
    <cfRule type="cellIs" dxfId="189" priority="85019" operator="between">
      <formula>$EC$23</formula>
      <formula>$EC$24</formula>
    </cfRule>
    <cfRule type="cellIs" dxfId="188" priority="85020" operator="between">
      <formula>$EC$22</formula>
      <formula>$EC$23</formula>
    </cfRule>
  </conditionalFormatting>
  <conditionalFormatting sqref="EZ1:EZ1048576 FC1:FC1048576 FG1:FG1048576 FJ1:FJ1048576">
    <cfRule type="cellIs" dxfId="187" priority="85065" operator="between">
      <formula>$FK$25</formula>
      <formula>1000</formula>
    </cfRule>
    <cfRule type="cellIs" dxfId="186" priority="85066" operator="between">
      <formula>$FK$24</formula>
      <formula>$FK$25</formula>
    </cfRule>
    <cfRule type="cellIs" dxfId="185" priority="85067" operator="between">
      <formula>$FK$23</formula>
      <formula>$FK$24</formula>
    </cfRule>
    <cfRule type="cellIs" dxfId="184" priority="85068" operator="between">
      <formula>$FK$22</formula>
      <formula>$FK$23</formula>
    </cfRule>
  </conditionalFormatting>
  <conditionalFormatting sqref="GH1:GH1048576 GK1:GK1048576 GO1:GO1048576 GR1:GR1048576">
    <cfRule type="cellIs" dxfId="183" priority="85157" operator="between">
      <formula>$GS$25</formula>
      <formula>1000</formula>
    </cfRule>
    <cfRule type="cellIs" dxfId="182" priority="85158" operator="between">
      <formula>$GS$24</formula>
      <formula>$GS$25</formula>
    </cfRule>
    <cfRule type="cellIs" dxfId="181" priority="85159" operator="between">
      <formula>$GS$23</formula>
      <formula>$GS$24</formula>
    </cfRule>
    <cfRule type="cellIs" dxfId="180" priority="85160" operator="between">
      <formula>$GS$22</formula>
      <formula>$GS$23</formula>
    </cfRule>
  </conditionalFormatting>
  <conditionalFormatting sqref="HP1:HP1048576 HS1:HS1048576 HW1:HW1048576 HZ1:HZ1048576">
    <cfRule type="cellIs" dxfId="179" priority="85205" operator="between">
      <formula>$IA$25</formula>
      <formula>1000</formula>
    </cfRule>
    <cfRule type="cellIs" dxfId="178" priority="85206" operator="between">
      <formula>$IA$24</formula>
      <formula>$IA$25</formula>
    </cfRule>
    <cfRule type="cellIs" dxfId="177" priority="85207" operator="between">
      <formula>$IA$23</formula>
      <formula>$IA$24</formula>
    </cfRule>
    <cfRule type="cellIs" dxfId="176" priority="85208" operator="between">
      <formula>$IA$22</formula>
      <formula>$IA$23</formula>
    </cfRule>
  </conditionalFormatting>
  <conditionalFormatting sqref="IV1:IV1048576 IY1:IY1048576 JC1:JC1048576 JF1:JF1048576">
    <cfRule type="cellIs" dxfId="175" priority="85253" operator="between">
      <formula>$JI$21</formula>
      <formula>1000</formula>
    </cfRule>
    <cfRule type="cellIs" dxfId="174" priority="85254" operator="between">
      <formula>$JI$20</formula>
      <formula>$JI$21</formula>
    </cfRule>
    <cfRule type="cellIs" dxfId="173" priority="85255" operator="between">
      <formula>$JI$19</formula>
      <formula>$JI$20</formula>
    </cfRule>
    <cfRule type="cellIs" dxfId="172" priority="85256" operator="between">
      <formula>$JI$18</formula>
      <formula>$JI$19</formula>
    </cfRule>
  </conditionalFormatting>
  <conditionalFormatting sqref="IX1:IX1048576 JA1:JA1048576 JE1:JE1048576 JH1:JH1048576">
    <cfRule type="cellIs" dxfId="171" priority="85301" operator="between">
      <formula>$JI$25</formula>
      <formula>1000</formula>
    </cfRule>
    <cfRule type="cellIs" dxfId="170" priority="85302" operator="between">
      <formula>$JI$24</formula>
      <formula>$JI$25</formula>
    </cfRule>
    <cfRule type="cellIs" dxfId="169" priority="85303" operator="between">
      <formula>$JI$23</formula>
      <formula>$JI$24</formula>
    </cfRule>
    <cfRule type="cellIs" dxfId="168" priority="85304" operator="between">
      <formula>$JI$22</formula>
      <formula>$JI$23</formula>
    </cfRule>
  </conditionalFormatting>
  <conditionalFormatting sqref="KD1:KD1048576 KG1:KG1048576 KK1:KK1048576 KN1:KN1048576">
    <cfRule type="cellIs" dxfId="167" priority="85349" operator="between">
      <formula>$KQ$21</formula>
      <formula>1000</formula>
    </cfRule>
    <cfRule type="cellIs" dxfId="166" priority="85350" operator="between">
      <formula>$KQ$20</formula>
      <formula>$KQ$21</formula>
    </cfRule>
    <cfRule type="cellIs" dxfId="165" priority="85351" operator="between">
      <formula>$KQ$19</formula>
      <formula>$KQ$20</formula>
    </cfRule>
    <cfRule type="cellIs" dxfId="164" priority="85352" operator="between">
      <formula>$KQ$18</formula>
      <formula>$KQ$19</formula>
    </cfRule>
  </conditionalFormatting>
  <conditionalFormatting sqref="KF1:KF1048576 KI1:KI1048576 KM1:KM1048576 KP1:KP1048576">
    <cfRule type="cellIs" dxfId="163" priority="85397" operator="between">
      <formula>$KQ$25</formula>
      <formula>1000</formula>
    </cfRule>
    <cfRule type="cellIs" dxfId="162" priority="85398" operator="between">
      <formula>$KQ$24</formula>
      <formula>$KQ$25</formula>
    </cfRule>
    <cfRule type="cellIs" dxfId="161" priority="85399" operator="between">
      <formula>$KQ$23</formula>
      <formula>$KQ$24</formula>
    </cfRule>
    <cfRule type="cellIs" dxfId="160" priority="85400" operator="between">
      <formula>$KQ$22</formula>
      <formula>$KQ$23</formula>
    </cfRule>
  </conditionalFormatting>
  <conditionalFormatting sqref="LL1:LL1048576 LO1:LO1048576 LS1:LS1048576 LV1:LV1048576">
    <cfRule type="cellIs" dxfId="159" priority="85445" operator="between">
      <formula>$LY$21</formula>
      <formula>1000</formula>
    </cfRule>
    <cfRule type="cellIs" dxfId="158" priority="85446" operator="between">
      <formula>$LY$20</formula>
      <formula>$LY$21</formula>
    </cfRule>
    <cfRule type="cellIs" dxfId="157" priority="85447" operator="between">
      <formula>$LY$19</formula>
      <formula>$LY$20</formula>
    </cfRule>
    <cfRule type="cellIs" dxfId="156" priority="85448" operator="between">
      <formula>$LY$18</formula>
      <formula>$LY$19</formula>
    </cfRule>
  </conditionalFormatting>
  <conditionalFormatting sqref="LN1:LN1048576 LQ1:LQ1048576 LU1:LU1048576 LX1:LX1048576">
    <cfRule type="cellIs" dxfId="155" priority="85493" operator="between">
      <formula>$LY$25</formula>
      <formula>1000</formula>
    </cfRule>
    <cfRule type="cellIs" dxfId="154" priority="85494" operator="between">
      <formula>$LY$24</formula>
      <formula>$LY$25</formula>
    </cfRule>
    <cfRule type="cellIs" dxfId="153" priority="85495" operator="between">
      <formula>$LY$23</formula>
      <formula>$LY$24</formula>
    </cfRule>
    <cfRule type="cellIs" dxfId="152" priority="85496" operator="between">
      <formula>$LY$22</formula>
      <formula>$LY$23</formula>
    </cfRule>
  </conditionalFormatting>
  <conditionalFormatting sqref="MV1:MV1048576 MY1:MY1048576 NC1:NC1048576 NF1:NF1048576">
    <cfRule type="cellIs" dxfId="151" priority="85541" operator="between">
      <formula>$NG$25</formula>
      <formula>1000</formula>
    </cfRule>
    <cfRule type="cellIs" dxfId="150" priority="85542" operator="between">
      <formula>$NG$24</formula>
      <formula>$NG$25</formula>
    </cfRule>
    <cfRule type="cellIs" dxfId="149" priority="85543" operator="between">
      <formula>$NG$23</formula>
      <formula>$NG$24</formula>
    </cfRule>
    <cfRule type="cellIs" dxfId="148" priority="85544" operator="between">
      <formula>$NG$22</formula>
      <formula>$NG$23</formula>
    </cfRule>
  </conditionalFormatting>
  <conditionalFormatting sqref="OB1:OB1048576 OE1:OE1048576 OI1:OI1048576 OL1:OL1048576">
    <cfRule type="cellIs" dxfId="147" priority="85589" operator="between">
      <formula>$OO$21</formula>
      <formula>1000</formula>
    </cfRule>
    <cfRule type="cellIs" dxfId="146" priority="85590" operator="between">
      <formula>$OO$20</formula>
      <formula>$OO$21</formula>
    </cfRule>
    <cfRule type="cellIs" dxfId="145" priority="85591" operator="between">
      <formula>$OO$19</formula>
      <formula>$OO$20</formula>
    </cfRule>
    <cfRule type="cellIs" dxfId="144" priority="85592" operator="between">
      <formula>$OO$18</formula>
      <formula>$OO$19</formula>
    </cfRule>
  </conditionalFormatting>
  <conditionalFormatting sqref="OD1:OD1048576 OG1:OG1048576 OK1:OK1048576 ON1:ON1048576">
    <cfRule type="cellIs" dxfId="143" priority="85637" operator="between">
      <formula>$OO$25</formula>
      <formula>1000</formula>
    </cfRule>
    <cfRule type="cellIs" dxfId="142" priority="85638" operator="between">
      <formula>$OO$24</formula>
      <formula>$OO$25</formula>
    </cfRule>
    <cfRule type="cellIs" dxfId="141" priority="85639" operator="between">
      <formula>$OO$23</formula>
      <formula>$OO$24</formula>
    </cfRule>
    <cfRule type="cellIs" dxfId="140" priority="85640" operator="between">
      <formula>$OO$22</formula>
      <formula>$OO$23</formula>
    </cfRule>
  </conditionalFormatting>
  <conditionalFormatting sqref="PJ1:PJ1048576 PM1:PM1048576 PQ1:PQ1048576 PT1:PT1048576">
    <cfRule type="cellIs" dxfId="139" priority="85685" operator="between">
      <formula>$PW$21</formula>
      <formula>1000</formula>
    </cfRule>
    <cfRule type="cellIs" dxfId="138" priority="85686" operator="between">
      <formula>$PW$20</formula>
      <formula>$PW$21</formula>
    </cfRule>
    <cfRule type="cellIs" dxfId="137" priority="85687" operator="between">
      <formula>$PW$19</formula>
      <formula>$PW$20</formula>
    </cfRule>
    <cfRule type="cellIs" dxfId="136" priority="85688" operator="between">
      <formula>$PW$18</formula>
      <formula>$PW$19</formula>
    </cfRule>
  </conditionalFormatting>
  <conditionalFormatting sqref="PL1:PL1048576 PO1:PO1048576 PS1:PS1048576 PV1:PV1048576">
    <cfRule type="cellIs" dxfId="135" priority="85733" operator="between">
      <formula>$PW$25</formula>
      <formula>1000</formula>
    </cfRule>
    <cfRule type="cellIs" dxfId="134" priority="85734" operator="between">
      <formula>$PW$24</formula>
      <formula>$PW$25</formula>
    </cfRule>
    <cfRule type="cellIs" dxfId="133" priority="85735" operator="between">
      <formula>$PW$23</formula>
      <formula>$PW$24</formula>
    </cfRule>
    <cfRule type="cellIs" dxfId="132" priority="85736" operator="between">
      <formula>$PW$22</formula>
      <formula>$PW$23</formula>
    </cfRule>
  </conditionalFormatting>
  <conditionalFormatting sqref="QR1:QR1048576 QU1:QU1048576 QY1:QY1048576 RB1:RB1048576">
    <cfRule type="cellIs" dxfId="131" priority="85781" operator="between">
      <formula>$RE$21</formula>
      <formula>1000</formula>
    </cfRule>
    <cfRule type="cellIs" dxfId="130" priority="85782" operator="between">
      <formula>$RE$20</formula>
      <formula>$RE$21</formula>
    </cfRule>
    <cfRule type="cellIs" dxfId="129" priority="85783" operator="between">
      <formula>$RE$19</formula>
      <formula>$RE$20</formula>
    </cfRule>
    <cfRule type="cellIs" dxfId="128" priority="85784" operator="between">
      <formula>$RE$18</formula>
      <formula>$RE$19</formula>
    </cfRule>
  </conditionalFormatting>
  <conditionalFormatting sqref="QT1:QT1048576 QW1:QW1048576 RA1:RA1048576 RD1:RD1048576">
    <cfRule type="cellIs" dxfId="127" priority="85829" operator="between">
      <formula>$RE$25</formula>
      <formula>1000</formula>
    </cfRule>
    <cfRule type="cellIs" dxfId="126" priority="85830" operator="between">
      <formula>$RE$24</formula>
      <formula>$RE$25</formula>
    </cfRule>
    <cfRule type="cellIs" dxfId="125" priority="85831" operator="between">
      <formula>$RE$23</formula>
      <formula>$RE$24</formula>
    </cfRule>
    <cfRule type="cellIs" dxfId="124" priority="85832" operator="between">
      <formula>$RE$22</formula>
      <formula>$RE$23</formula>
    </cfRule>
  </conditionalFormatting>
  <conditionalFormatting sqref="RZ1:RZ1048576 SC1:SC1048576 SG1:SG1048576 SJ1:SJ1048576">
    <cfRule type="cellIs" dxfId="123" priority="85877" operator="between">
      <formula>$SM$21</formula>
      <formula>1000</formula>
    </cfRule>
    <cfRule type="cellIs" dxfId="122" priority="85878" operator="between">
      <formula>$SM$20</formula>
      <formula>$SM$21</formula>
    </cfRule>
    <cfRule type="cellIs" dxfId="121" priority="85879" operator="between">
      <formula>$SM$19</formula>
      <formula>$SM$20</formula>
    </cfRule>
    <cfRule type="cellIs" dxfId="120" priority="85880" operator="between">
      <formula>$SM$18</formula>
      <formula>$SM$19</formula>
    </cfRule>
  </conditionalFormatting>
  <conditionalFormatting sqref="SB1:SB1048576 SE1:SE1048576 SI1:SI1048576 SL1:SL1048576">
    <cfRule type="cellIs" dxfId="119" priority="85925" operator="between">
      <formula>$SM$25</formula>
      <formula>1000</formula>
    </cfRule>
    <cfRule type="cellIs" dxfId="118" priority="85926" operator="between">
      <formula>$SM$24</formula>
      <formula>$SM$25</formula>
    </cfRule>
    <cfRule type="cellIs" dxfId="117" priority="85927" operator="between">
      <formula>$SM$23</formula>
      <formula>$SM$24</formula>
    </cfRule>
    <cfRule type="cellIs" dxfId="116" priority="85928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174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203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222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240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248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177</v>
      </c>
      <c r="C4" s="4" t="s">
        <v>3</v>
      </c>
      <c r="D4" s="4">
        <v>2006</v>
      </c>
      <c r="E4" s="9">
        <f>SUM(J4:R4)+SUM(J4:N4)*0.0000001+SUM(J4)*0.0000000000001</f>
        <v>184.60001287000523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>IF(L4=0,"",IF(L4=CW4,$CA$1,IF(L4=BT4,$AX$1,IF(L4=AQ4,$U$1,""))))</f>
        <v>2023 Nationals</v>
      </c>
      <c r="N4" s="8">
        <f>IF(COUNT(AR4,BU4,CX4)&gt;0,LARGE((AR4,BU4,CX4),1),0)</f>
        <v>25.8</v>
      </c>
      <c r="O4" s="8" t="str">
        <f>IF(N4=0,"",IF(N4=CX4,$CA$1,IF(N4=BU4,$AX$1,IF(N4=AR4,$U$1,""))))</f>
        <v>2023 Domestic 3rd Trial</v>
      </c>
      <c r="P4" s="8">
        <f>IF(MAX(AV4,BY4,DB4)&gt;0,MAX(AV4,BY4,DB4),0)</f>
        <v>52.2</v>
      </c>
      <c r="Q4" s="8" t="str">
        <f>IF(P4=0,"",IF(P4=DB4,$CA$1,IF(P4=BY4,$AX$1,IF(P4=AV4,$U$1,""))))</f>
        <v>2023 Domestic 3rd Trial</v>
      </c>
      <c r="R4" s="8">
        <f>IF(MAX(DD4:DF4)&gt;0,MAX(DD4:DF4),"")</f>
        <v>3.7000000000000028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45.6</v>
      </c>
      <c r="AR4" s="41">
        <f>IF(SUM(AC4:AD4,AF4)-AE4&gt;0,SUM(AC4:AD4,AF4)-AE4,"")</f>
        <v>25.1</v>
      </c>
      <c r="AS4" s="41">
        <f>IF(SUM(V4,Z4,AD4)&gt;0,SUM(V4,Z4,AD4),"")</f>
        <v>16.7</v>
      </c>
      <c r="AT4" s="41">
        <f>IF(SUM(AQ4,AR4)&gt;0,SUM(AQ4,AR4),"")</f>
        <v>70.7</v>
      </c>
      <c r="AU4" s="41">
        <f>IF(SUM(AH4,AL4)&gt;0,SUM(AH4,AL4),"")</f>
        <v>13.8</v>
      </c>
      <c r="AV4" s="41">
        <f>IF(SUM(AG4:AH4,AJ4:AL4,AN4)-SUM(AI4,AM4)&gt;0,SUM(AG4:AH4,AJ4:AL4,AN4)-SUM(AI4,AM4),"")</f>
        <v>50.699999999999996</v>
      </c>
      <c r="AW4" s="41">
        <f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>IF(SUM(AY4,BC4)&gt;0,SUM(AY4,BC4),"")</f>
        <v>15.8</v>
      </c>
      <c r="BT4" s="11">
        <f>IF(SUM(AX4:AY4,BA4:BC4,BE4)-AZ4-BD4&gt;0,SUM(AX4:AY4,BA4:BC4,BE4)-AZ4-BD4,"")</f>
        <v>51</v>
      </c>
      <c r="BU4" s="11">
        <f>IF(SUM(BF4:BG4,BI4)-BH4&gt;0,SUM(BF4:BG4,BI4)-BH4,"")</f>
        <v>25.599999999999998</v>
      </c>
      <c r="BV4" s="11">
        <f>IF(SUM(AY4,BC4,BG4)&gt;0,SUM(AY4,BC4,BG4),"")</f>
        <v>24</v>
      </c>
      <c r="BW4" s="11">
        <f>IF(SUM(BT4,BU4)&gt;0,SUM(BT4,BU4),"")</f>
        <v>76.599999999999994</v>
      </c>
      <c r="BX4" s="11">
        <f>IF(SUM(BK4,BO4)&gt;0,SUM(BK4,BO4),"")</f>
        <v>14.7</v>
      </c>
      <c r="BY4" s="11">
        <f>IF(SUM(BJ4:BK4,BM4:BO4,BQ4)-SUM(BL4,BP4)&gt;0,SUM(BJ4:BK4,BM4:BO4,BQ4)-SUM(BL4,BP4),"")</f>
        <v>49.7</v>
      </c>
      <c r="BZ4" s="11">
        <f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15.899999999999999</v>
      </c>
      <c r="CW4" s="41">
        <f>IF(SUM(CA4:CB4,CD4:CF4,CH4)-CC4-CG4&gt;0,SUM(CA4:CB4,CD4:CF4,CH4)-CC4-CG4,"")</f>
        <v>51.900000000000006</v>
      </c>
      <c r="CX4" s="41">
        <f>IF(SUM(CI4:CJ4,CL4)-CK4&gt;0,SUM(CI4:CJ4,CL4)-CK4,"")</f>
        <v>25.8</v>
      </c>
      <c r="CY4" s="41">
        <f>IF(SUM(CB4,CF4,CJ4)&gt;0,SUM(CB4,CF4,CJ4),"")</f>
        <v>24.099999999999998</v>
      </c>
      <c r="CZ4" s="41">
        <f>IF(SUM(CW4,CX4)&gt;0,SUM(CW4,CX4),"")</f>
        <v>77.7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52.2</v>
      </c>
      <c r="DC4" s="41">
        <f>IF(SUM(CW4,CX4,DB4)&gt;0,SUM(CW4,CX4,DB4),"")</f>
        <v>129.9</v>
      </c>
      <c r="DD4" s="52">
        <f>IF(MAX(EB4,FD4,GF4,HH4,IJ4,JL4,KN4,LP4,MR4,NT4,OV4,PX4)-IF(L4="",0,L4)&gt;0.001,MAX(EB4,FD4,GF4,HH4,IJ4,JL4,KN4,LP4,MR4,NT4,OV4,PX4)-IF(L4="",0,L4),"")</f>
        <v>3.7000000000000028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1.3000000000000043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17.8</v>
      </c>
      <c r="QF4" s="23">
        <f>IF($CU4="P",CB4,(CB4+AY4)/2)</f>
        <v>7.75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17.799999999999997</v>
      </c>
      <c r="QJ4" s="23">
        <f>IF($CU4="P",CF4,(CF4+BC4)/2)</f>
        <v>8.1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17.5</v>
      </c>
      <c r="QN4" s="23">
        <f>IF($CU4="P",CJ4,(CJ4+BG4)/2)</f>
        <v>8.1999999999999993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18.149999999999999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17.5</v>
      </c>
      <c r="QV4" s="23">
        <f>IF($CU4="P",CR4,(CR4+BO4)/2)</f>
        <v>7.1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15.85</v>
      </c>
      <c r="RA4" s="41">
        <f>IF(SUM(QE4:QF4,QH4:QJ4,QL4)-QG4-QK4&gt;0,SUM(QE4:QF4,QH4:QJ4,QL4)-QG4-QK4,"")</f>
        <v>51.449999999999996</v>
      </c>
      <c r="RB4" s="41">
        <f>IF(SUM(QM4:QN4,QP4)-QO4&gt;0,SUM(QM4:QN4,QP4)-QO4,"")</f>
        <v>25.7</v>
      </c>
      <c r="RC4" s="41">
        <f>IF(SUM(QF4,QJ4,QN4)&gt;0,SUM(QF4,QJ4,QN4),"")</f>
        <v>24.049999999999997</v>
      </c>
      <c r="RD4" s="41">
        <f>IF(SUM(RA4,RB4)&gt;0,SUM(RA4,RB4),"")</f>
        <v>77.149999999999991</v>
      </c>
      <c r="RE4" s="41">
        <f>IF(SUM(QR4,QV4)&gt;0,SUM(QR4,QV4),"")</f>
        <v>15.299999999999999</v>
      </c>
      <c r="RF4" s="41">
        <f>IF(SUM(QQ4:QR4,QT4:QV4,QX4)-SUM(QS4,QW4)&gt;0,SUM(QQ4:QR4,QT4:QV4,QX4)-SUM(QS4,QW4),"")</f>
        <v>50.949999999999996</v>
      </c>
      <c r="RG4" s="41">
        <f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128</v>
      </c>
      <c r="C5" s="4" t="s">
        <v>3</v>
      </c>
      <c r="D5" s="4">
        <v>2003</v>
      </c>
      <c r="E5" s="9">
        <f>SUM(J5:R5)+SUM(J5:N5)*0.0000001+SUM(J5)*0.0000000000001</f>
        <v>184.40001301000518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51.599999999999994</v>
      </c>
      <c r="K5" s="8" t="str">
        <f>IF(J5=0,"",IF(J5=CW5,$CA$1,IF(J5=BT5,$AX$1,IF(J5=AQ5,$U$1,""))))</f>
        <v>2023 Elite Canada</v>
      </c>
      <c r="L5" s="8">
        <f>IF(COUNT(AQ5,BT5,CW5)&gt;1,LARGE((AQ5,BT5,CW5),2),0)</f>
        <v>51.5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27</v>
      </c>
      <c r="O5" s="8" t="str">
        <f>IF(N5=0,"",IF(N5=CX5,$CA$1,IF(N5=BU5,$AX$1,IF(N5=AR5,$U$1,""))))</f>
        <v>2023 Elite Canada</v>
      </c>
      <c r="P5" s="8">
        <f>IF(MAX(AV5,BY5,DB5)&gt;0,MAX(AV5,BY5,DB5),0)</f>
        <v>53.400000000000006</v>
      </c>
      <c r="Q5" s="8" t="str">
        <f>IF(P5=0,"",IF(P5=DB5,$CA$1,IF(P5=BY5,$AX$1,IF(P5=AV5,$U$1,""))))</f>
        <v>2023 Elite Canada</v>
      </c>
      <c r="R5" s="8">
        <f>IF(MAX(DD5:DF5)&gt;0,MAX(DD5:DF5),"")</f>
        <v>0.89999999999999858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>IF(SUM(V5,Z5)&gt;0,SUM(V5,Z5),"")</f>
        <v>14.6</v>
      </c>
      <c r="AQ5" s="41">
        <f>IF(SUM(U5:V5,X5:Z5,AB5)-W5-AA5&gt;0,SUM(U5:V5,X5:Z5,AB5)-W5-AA5,"")</f>
        <v>51.599999999999994</v>
      </c>
      <c r="AR5" s="41">
        <f>IF(SUM(AC5:AD5,AF5)-AE5&gt;0,SUM(AC5:AD5,AF5)-AE5,"")</f>
        <v>27</v>
      </c>
      <c r="AS5" s="41">
        <f>IF(SUM(V5,Z5,AD5)&gt;0,SUM(V5,Z5,AD5),"")</f>
        <v>22.7</v>
      </c>
      <c r="AT5" s="41">
        <f>IF(SUM(AQ5,AR5)&gt;0,SUM(AQ5,AR5),"")</f>
        <v>78.599999999999994</v>
      </c>
      <c r="AU5" s="41">
        <f>IF(SUM(AH5,AL5)&gt;0,SUM(AH5,AL5),"")</f>
        <v>15.8</v>
      </c>
      <c r="AV5" s="41">
        <f>IF(SUM(AG5:AH5,AJ5:AL5,AN5)-SUM(AI5,AM5)&gt;0,SUM(AG5:AH5,AJ5:AL5,AN5)-SUM(AI5,AM5),"")</f>
        <v>53.400000000000006</v>
      </c>
      <c r="AW5" s="41">
        <f>IF(SUM(AQ5,AR5,AV5)&gt;0,SUM(AQ5,AR5,AV5),"")</f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>IF(SUM(AY5,BC5)&gt;0,SUM(AY5,BC5),"")</f>
        <v>16.200000000000003</v>
      </c>
      <c r="BT5" s="11">
        <f>IF(SUM(AX5:AY5,BA5:BC5,BE5)-AZ5-BD5&gt;0,SUM(AX5:AY5,BA5:BC5,BE5)-AZ5-BD5,"")</f>
        <v>51.4</v>
      </c>
      <c r="BU5" s="11">
        <f>IF(SUM(BF5:BG5,BI5)-BH5&gt;0,SUM(BF5:BG5,BI5)-BH5,"")</f>
        <v>26.4</v>
      </c>
      <c r="BV5" s="11">
        <f>IF(SUM(AY5,BC5,BG5)&gt;0,SUM(AY5,BC5,BG5),"")</f>
        <v>24.700000000000003</v>
      </c>
      <c r="BW5" s="11">
        <f>IF(SUM(BT5,BU5)&gt;0,SUM(BT5,BU5),"")</f>
        <v>77.8</v>
      </c>
      <c r="BX5" s="11">
        <f>IF(SUM(BK5,BO5)&gt;0,SUM(BK5,BO5),"")</f>
        <v>15.8</v>
      </c>
      <c r="BY5" s="11">
        <f>IF(SUM(BJ5:BK5,BM5:BO5,BQ5)-SUM(BL5,BP5)&gt;0,SUM(BJ5:BK5,BM5:BO5,BQ5)-SUM(BL5,BP5),"")</f>
        <v>53.3</v>
      </c>
      <c r="BZ5" s="11">
        <f>IF(SUM(BT5,BU5,BY5)&gt;0,SUM(BT5,BU5,BY5),"")</f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>IF(SUM(CB5,CF5)&gt;0,SUM(CB5,CF5),"")</f>
        <v>15.399999999999999</v>
      </c>
      <c r="CW5" s="41">
        <f>IF(SUM(CA5:CB5,CD5:CF5,CH5)-CC5-CG5&gt;0,SUM(CA5:CB5,CD5:CF5,CH5)-CC5-CG5,"")</f>
        <v>51.5</v>
      </c>
      <c r="CX5" s="41">
        <f>IF(SUM(CI5:CJ5,CL5)-CK5&gt;0,SUM(CI5:CJ5,CL5)-CK5,"")</f>
        <v>26.7</v>
      </c>
      <c r="CY5" s="41">
        <f>IF(SUM(CB5,CF5,CJ5)&gt;0,SUM(CB5,CF5,CJ5),"")</f>
        <v>23.7</v>
      </c>
      <c r="CZ5" s="41">
        <f>IF(SUM(CW5,CX5)&gt;0,SUM(CW5,CX5),"")</f>
        <v>78.2</v>
      </c>
      <c r="DA5" s="41">
        <f>IF(SUM(CN5,CR5)&gt;0,SUM(CN5,CR5),"")</f>
        <v>15.8</v>
      </c>
      <c r="DB5" s="41">
        <f>IF(SUM(CM5:CN5,CP5:CR5,CT5)-SUM(CO5,CS5)&gt;0,SUM(CM5:CN5,CP5:CR5,CT5)-SUM(CO5,CS5),"")</f>
        <v>53.349999999999994</v>
      </c>
      <c r="DC5" s="41">
        <f>IF(SUM(CW5,CX5,DB5)&gt;0,SUM(CW5,CX5,DB5),"")</f>
        <v>131.55000000000001</v>
      </c>
      <c r="DD5" s="52">
        <f>IF(MAX(EB5,FD5,GF5,HH5,IJ5,JL5,KN5,LP5,MR5,NT5,OV5,PX5)-IF(L5="",0,L5)&gt;0.001,MAX(EB5,FD5,GF5,HH5,IJ5,JL5,KN5,LP5,MR5,NT5,OV5,PX5)-IF(L5="",0,L5),"")</f>
        <v>0.89999999999999858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18.100000000000001</v>
      </c>
      <c r="QF5" s="23">
        <f>IF($CU5="P",CB5,(CB5+AY5)/2)</f>
        <v>8.6999999999999993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18</v>
      </c>
      <c r="QJ5" s="23">
        <f>IF($CU5="P",CF5,(CF5+BC5)/2)</f>
        <v>6.7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18.399999999999999</v>
      </c>
      <c r="QN5" s="23">
        <f>IF($CU5="P",CJ5,(CJ5+BG5)/2)</f>
        <v>8.3000000000000007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18.75</v>
      </c>
      <c r="QR5" s="23">
        <f>IF($CU5="P",CN5,(CN5+BK5)/2)</f>
        <v>8.5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18.8</v>
      </c>
      <c r="QV5" s="23">
        <f>IF($CU5="P",CR5,(CR5+BO5)/2)</f>
        <v>7.3000000000000007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15.399999999999999</v>
      </c>
      <c r="RA5" s="41">
        <f>IF(SUM(QE5:QF5,QH5:QJ5,QL5)-QG5-QK5&gt;0,SUM(QE5:QF5,QH5:QJ5,QL5)-QG5-QK5,"")</f>
        <v>51.5</v>
      </c>
      <c r="RB5" s="41">
        <f>IF(SUM(QM5:QN5,QP5)-QO5&gt;0,SUM(QM5:QN5,QP5)-QO5,"")</f>
        <v>26.7</v>
      </c>
      <c r="RC5" s="41">
        <f>IF(SUM(QF5,QJ5,QN5)&gt;0,SUM(QF5,QJ5,QN5),"")</f>
        <v>23.7</v>
      </c>
      <c r="RD5" s="41">
        <f>IF(SUM(RA5,RB5)&gt;0,SUM(RA5,RB5),"")</f>
        <v>78.2</v>
      </c>
      <c r="RE5" s="41">
        <f>IF(SUM(QR5,QV5)&gt;0,SUM(QR5,QV5),"")</f>
        <v>15.8</v>
      </c>
      <c r="RF5" s="41">
        <f>IF(SUM(QQ5:QR5,QT5:QV5,QX5)-SUM(QS5,QW5)&gt;0,SUM(QQ5:QR5,QT5:QV5,QX5)-SUM(QS5,QW5),"")</f>
        <v>53.349999999999994</v>
      </c>
      <c r="RG5" s="41">
        <f>IF(SUM(RA5,RB5,RF5)&gt;0,SUM(RA5,RB5,RF5),"")</f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164</v>
      </c>
      <c r="C6" s="4" t="s">
        <v>5</v>
      </c>
      <c r="D6" s="4">
        <v>2003</v>
      </c>
      <c r="E6" s="9">
        <f>SUM(J6:R6)+SUM(J6:N6)*0.0000001+SUM(J6)*0.0000000000001</f>
        <v>166.30001172000468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>
        <f>IF(MAX(DD6:DF6)&gt;0,MAX(DD6:DF6),"")</f>
        <v>2.1000000000000014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>
        <f>IF(MAX(EB6,FD6,GF6,HH6,IJ6,JL6,KN6,LP6,MR6,NT6,OV6,PX6)-IF(L6="",0,L6)&gt;0.001,MAX(EB6,FD6,GF6,HH6,IJ6,JL6,KN6,LP6,MR6,NT6,OV6,PX6)-IF(L6="",0,L6),"")</f>
        <v>2.1000000000000014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18.600000000000001</v>
      </c>
      <c r="FL6" s="17">
        <v>6.1</v>
      </c>
      <c r="FM6" s="17">
        <v>0</v>
      </c>
      <c r="FN6" s="17">
        <v>0</v>
      </c>
      <c r="FO6" s="17">
        <v>17.8</v>
      </c>
      <c r="FP6" s="17">
        <v>5.5</v>
      </c>
      <c r="FQ6" s="17">
        <v>0</v>
      </c>
      <c r="FR6" s="17">
        <v>0</v>
      </c>
      <c r="FS6" s="17">
        <v>17.8</v>
      </c>
      <c r="FT6" s="17">
        <v>4.2</v>
      </c>
      <c r="FU6" s="17">
        <v>0</v>
      </c>
      <c r="FV6" s="17">
        <v>0</v>
      </c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11.6</v>
      </c>
      <c r="GF6" s="41">
        <f>IF(SUM(FK6:FL6,FN6:FP6,FR6)-FM6-FQ6&gt;0,SUM(FK6:FL6,FN6:FP6,FR6)-FM6-FQ6,"")</f>
        <v>48</v>
      </c>
      <c r="GG6" s="41">
        <f>IF(SUM(FS6:FT6,FV6)-FU6&gt;0,SUM(FS6:FT6,FV6)-FU6,"")</f>
        <v>22</v>
      </c>
      <c r="GH6" s="41">
        <f>IF(SUM(FL6,FP6,FT6)&gt;0,SUM(FL6,FP6,FT6),"")</f>
        <v>15.8</v>
      </c>
      <c r="GI6" s="41">
        <f>IF(SUM(GF6,GG6)&gt;0,SUM(GF6,GG6),"")</f>
        <v>70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70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230</v>
      </c>
      <c r="C7" s="4" t="s">
        <v>8</v>
      </c>
      <c r="D7" s="4">
        <v>2006</v>
      </c>
      <c r="E7" s="9">
        <f>SUM(J7:R7)+SUM(J7:N7)*0.0000001+SUM(J7)*0.0000000000001</f>
        <v>165.70001141000452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National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/>
      </c>
      <c r="J7" s="8">
        <f>IF(COUNT(AQ7,BT7,CW7)&gt;0,LARGE((AQ7,BT7,CW7),1),0)</f>
        <v>45.3</v>
      </c>
      <c r="K7" s="8" t="str">
        <f>IF(J7=0,"",IF(J7=CW7,$CA$1,IF(J7=BT7,$AX$1,IF(J7=AQ7,$U$1,""))))</f>
        <v>2023 Nationals</v>
      </c>
      <c r="L7" s="8">
        <f>IF(COUNT(AQ7,BT7,CW7)&gt;1,LARGE((AQ7,BT7,CW7),2),0)</f>
        <v>44.9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23.9</v>
      </c>
      <c r="O7" s="8" t="str">
        <f>IF(N7=0,"",IF(N7=CX7,$CA$1,IF(N7=BU7,$AX$1,IF(N7=AR7,$U$1,""))))</f>
        <v>2023 Domestic 3rd Trial</v>
      </c>
      <c r="P7" s="8">
        <f>IF(MAX(AV7,BY7,DB7)&gt;0,MAX(AV7,BY7,DB7),0)</f>
        <v>47</v>
      </c>
      <c r="Q7" s="8" t="str">
        <f>IF(P7=0,"",IF(P7=DB7,$CA$1,IF(P7=BY7,$AX$1,IF(P7=AV7,$U$1,""))))</f>
        <v>2023 Nationals</v>
      </c>
      <c r="R7" s="8">
        <f>IF(MAX(DD7:DF7)&gt;0,MAX(DD7:DF7),"")</f>
        <v>4.6000000000000085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>IF(SUM(V7,Z7)&gt;0,SUM(V7,Z7),"")</f>
        <v/>
      </c>
      <c r="AQ7" s="41" t="str">
        <f>IF(SUM(U7:V7,X7:Z7,AB7)-W7-AA7&gt;0,SUM(U7:V7,X7:Z7,AB7)-W7-AA7,"")</f>
        <v/>
      </c>
      <c r="AR7" s="41" t="str">
        <f>IF(SUM(AC7:AD7,AF7)-AE7&gt;0,SUM(AC7:AD7,AF7)-AE7,"")</f>
        <v/>
      </c>
      <c r="AS7" s="41" t="str">
        <f>IF(SUM(V7,Z7,AD7)&gt;0,SUM(V7,Z7,AD7),"")</f>
        <v/>
      </c>
      <c r="AT7" s="41" t="str">
        <f>IF(SUM(AQ7,AR7)&gt;0,SUM(AQ7,AR7),"")</f>
        <v/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 t="str">
        <f>IF(SUM(AQ7,AR7,AV7)&gt;0,SUM(AQ7,AR7,AV7),"")</f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>IF(SUM(AY7,BC7)&gt;0,SUM(AY7,BC7),"")</f>
        <v>10.6</v>
      </c>
      <c r="BT7" s="11">
        <f>IF(SUM(AX7:AY7,BA7:BC7,BE7)-AZ7-BD7&gt;0,SUM(AX7:AY7,BA7:BC7,BE7)-AZ7-BD7,"")</f>
        <v>45.3</v>
      </c>
      <c r="BU7" s="11">
        <f>IF(SUM(BF7:BG7,BI7)-BH7&gt;0,SUM(BF7:BG7,BI7)-BH7,"")</f>
        <v>22.6</v>
      </c>
      <c r="BV7" s="11">
        <f>IF(SUM(AY7,BC7,BG7)&gt;0,SUM(AY7,BC7,BG7),"")</f>
        <v>16.100000000000001</v>
      </c>
      <c r="BW7" s="11">
        <f>IF(SUM(BT7,BU7)&gt;0,SUM(BT7,BU7),"")</f>
        <v>67.900000000000006</v>
      </c>
      <c r="BX7" s="11">
        <f>IF(SUM(BK7,BO7)&gt;0,SUM(BK7,BO7),"")</f>
        <v>10.6</v>
      </c>
      <c r="BY7" s="11">
        <f>IF(SUM(BJ7:BK7,BM7:BO7,BQ7)-SUM(BL7,BP7)&gt;0,SUM(BJ7:BK7,BM7:BO7,BQ7)-SUM(BL7,BP7),"")</f>
        <v>47</v>
      </c>
      <c r="BZ7" s="11">
        <f>IF(SUM(BT7,BU7,BY7)&gt;0,SUM(BT7,BU7,BY7),"")</f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>IF(SUM(CB7,CF7)&gt;0,SUM(CB7,CF7),"")</f>
        <v>10.6</v>
      </c>
      <c r="CW7" s="41">
        <f>IF(SUM(CA7:CB7,CD7:CF7,CH7)-CC7-CG7&gt;0,SUM(CA7:CB7,CD7:CF7,CH7)-CC7-CG7,"")</f>
        <v>44.9</v>
      </c>
      <c r="CX7" s="41">
        <f>IF(SUM(CI7:CJ7,CL7)-CK7&gt;0,SUM(CI7:CJ7,CL7)-CK7,"")</f>
        <v>23.9</v>
      </c>
      <c r="CY7" s="41">
        <f>IF(SUM(CB7,CF7,CJ7)&gt;0,SUM(CB7,CF7,CJ7),"")</f>
        <v>16.100000000000001</v>
      </c>
      <c r="CZ7" s="41">
        <f>IF(SUM(CW7,CX7)&gt;0,SUM(CW7,CX7),"")</f>
        <v>68.8</v>
      </c>
      <c r="DA7" s="41">
        <f>IF(SUM(CN7,CR7)&gt;0,SUM(CN7,CR7),"")</f>
        <v>12</v>
      </c>
      <c r="DB7" s="41">
        <f>IF(SUM(CM7:CN7,CP7:CR7,CT7)-SUM(CO7,CS7)&gt;0,SUM(CM7:CN7,CP7:CR7,CT7)-SUM(CO7,CS7),"")</f>
        <v>46.6</v>
      </c>
      <c r="DC7" s="41">
        <f>IF(SUM(CW7,CX7,DB7)&gt;0,SUM(CW7,CX7,DB7),"")</f>
        <v>115.4</v>
      </c>
      <c r="DD7" s="52">
        <f>IF(MAX(EB7,FD7,GF7,HH7,IJ7,JL7,KN7,LP7,MR7,NT7,OV7,PX7)-IF(L7="",0,L7)&gt;0.001,MAX(EB7,FD7,GF7,HH7,IJ7,JL7,KN7,LP7,MR7,NT7,OV7,PX7)-IF(L7="",0,L7),"")</f>
        <v>4.6000000000000085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17.8</v>
      </c>
      <c r="GN7" s="18">
        <v>6.5</v>
      </c>
      <c r="GO7" s="18">
        <v>0</v>
      </c>
      <c r="GP7" s="18">
        <v>0</v>
      </c>
      <c r="GQ7" s="18">
        <v>18.100000000000001</v>
      </c>
      <c r="GR7" s="18">
        <v>7.1</v>
      </c>
      <c r="GS7" s="18">
        <v>0</v>
      </c>
      <c r="GT7" s="18">
        <v>0</v>
      </c>
      <c r="GU7" s="18"/>
      <c r="GV7" s="18"/>
      <c r="GW7" s="18"/>
      <c r="GX7" s="18"/>
      <c r="GY7" s="18">
        <v>18.100000000000001</v>
      </c>
      <c r="GZ7" s="18">
        <v>7.3</v>
      </c>
      <c r="HA7" s="18">
        <v>0</v>
      </c>
      <c r="HB7" s="18">
        <v>0</v>
      </c>
      <c r="HC7" s="18">
        <v>16</v>
      </c>
      <c r="HD7" s="18">
        <v>3.3</v>
      </c>
      <c r="HE7" s="18">
        <v>0</v>
      </c>
      <c r="HF7" s="18">
        <v>0</v>
      </c>
      <c r="HG7" s="11">
        <f>IF(SUM(GN7,GR7)&gt;0,SUM(GN7,GR7),"")</f>
        <v>13.6</v>
      </c>
      <c r="HH7" s="11">
        <f>IF(SUM(GM7:GN7,GP7:GR7,GT7)-GO7-GS7&gt;0,SUM(GM7:GN7,GP7:GR7,GT7)-GO7-GS7,"")</f>
        <v>49.500000000000007</v>
      </c>
      <c r="HI7" s="11" t="str">
        <f>IF(SUM(GU7:GV7,GX7)-GW7&gt;0,SUM(GU7:GV7,GX7)-GW7,"")</f>
        <v/>
      </c>
      <c r="HJ7" s="11">
        <f>IF(SUM(GN7,GR7,GV7)&gt;0,SUM(GN7,GR7,GV7),"")</f>
        <v>13.6</v>
      </c>
      <c r="HK7" s="11">
        <f>IF(SUM(HH7,HI7)&gt;0,SUM(HH7,HI7),"")</f>
        <v>49.500000000000007</v>
      </c>
      <c r="HL7" s="11">
        <f>IF(SUM(GZ7,HD7)&gt;0,SUM(GZ7,HD7),"")</f>
        <v>10.6</v>
      </c>
      <c r="HM7" s="11">
        <f>IF(SUM(GY7:GZ7,HB7:HD7,HF7)-SUM(HA7,HE7)&gt;0,SUM(GY7:GZ7,HB7:HD7,HF7)-SUM(HA7,HE7),"")</f>
        <v>44.7</v>
      </c>
      <c r="HN7" s="11">
        <f>IF(SUM(HH7,HI7,HM7)&gt;0,SUM(HH7,HI7,HM7),"")</f>
        <v>94.200000000000017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17.2</v>
      </c>
      <c r="QF7" s="23">
        <f>IF($CU7="P",CB7,(CB7+AY7)/2)</f>
        <v>5.3</v>
      </c>
      <c r="QG7" s="23">
        <f>IF($CU7="P",CC7,(CC7+AZ7)/2)</f>
        <v>0.30000000000000004</v>
      </c>
      <c r="QH7" s="23">
        <f>IF($CU7="P",CD7,(CD7+BA7)/2)</f>
        <v>0.15</v>
      </c>
      <c r="QI7" s="23">
        <f>IF($CU7="P",CE7,(CE7+BB7)/2)</f>
        <v>17.3</v>
      </c>
      <c r="QJ7" s="23">
        <f>IF($CU7="P",CF7,(CF7+BC7)/2)</f>
        <v>5.3</v>
      </c>
      <c r="QK7" s="23">
        <f>IF($CU7="P",CG7,(CG7+BD7)/2)</f>
        <v>0</v>
      </c>
      <c r="QL7" s="23">
        <f>IF($CU7="P",CH7,(CH7+BE7)/2)</f>
        <v>0.15</v>
      </c>
      <c r="QM7" s="23">
        <f>IF($CU7="P",CI7,(CI7+BF7)/2)</f>
        <v>17.7</v>
      </c>
      <c r="QN7" s="23">
        <f>IF($CU7="P",CJ7,(CJ7+BG7)/2)</f>
        <v>5.5</v>
      </c>
      <c r="QO7" s="23">
        <f>IF($CU7="P",CK7,(CK7+BH7)/2)</f>
        <v>0.1</v>
      </c>
      <c r="QP7" s="23">
        <f>IF($CU7="P",CL7,(CL7+BI7)/2)</f>
        <v>0.15</v>
      </c>
      <c r="QQ7" s="23">
        <f>IF($CU7="P",CM7,(CM7+BJ7)/2)</f>
        <v>17.5</v>
      </c>
      <c r="QR7" s="23">
        <f>IF($CU7="P",CN7,(CN7+BK7)/2)</f>
        <v>6</v>
      </c>
      <c r="QS7" s="23">
        <f>IF($CU7="P",CO7,(CO7+BL7)/2)</f>
        <v>0</v>
      </c>
      <c r="QT7" s="23">
        <f>IF($CU7="P",CP7,(CP7+BM7)/2)</f>
        <v>0.15</v>
      </c>
      <c r="QU7" s="23">
        <f>IF($CU7="P",CQ7,(CQ7+BN7)/2)</f>
        <v>17.700000000000003</v>
      </c>
      <c r="QV7" s="23">
        <f>IF($CU7="P",CR7,(CR7+BO7)/2)</f>
        <v>5.3</v>
      </c>
      <c r="QW7" s="23">
        <f>IF($CU7="P",CS7,(CS7+BP7)/2)</f>
        <v>0</v>
      </c>
      <c r="QX7" s="23">
        <f>IF($CU7="P",CT7,(CT7+BQ7)/2)</f>
        <v>0.15</v>
      </c>
      <c r="QY7" s="28" t="s">
        <v>57</v>
      </c>
      <c r="QZ7" s="41">
        <f>IF(SUM(QF7,QJ7)&gt;0,SUM(QF7,QJ7),"")</f>
        <v>10.6</v>
      </c>
      <c r="RA7" s="41">
        <f>IF(SUM(QE7:QF7,QH7:QJ7,QL7)-QG7-QK7&gt;0,SUM(QE7:QF7,QH7:QJ7,QL7)-QG7-QK7,"")</f>
        <v>45.1</v>
      </c>
      <c r="RB7" s="41">
        <f>IF(SUM(QM7:QN7,QP7)-QO7&gt;0,SUM(QM7:QN7,QP7)-QO7,"")</f>
        <v>23.249999999999996</v>
      </c>
      <c r="RC7" s="41">
        <f>IF(SUM(QF7,QJ7,QN7)&gt;0,SUM(QF7,QJ7,QN7),"")</f>
        <v>16.100000000000001</v>
      </c>
      <c r="RD7" s="41">
        <f>IF(SUM(RA7,RB7)&gt;0,SUM(RA7,RB7),"")</f>
        <v>68.349999999999994</v>
      </c>
      <c r="RE7" s="41">
        <f>IF(SUM(QR7,QV7)&gt;0,SUM(QR7,QV7),"")</f>
        <v>11.3</v>
      </c>
      <c r="RF7" s="41">
        <f>IF(SUM(QQ7:QR7,QT7:QV7,QX7)-SUM(QS7,QW7)&gt;0,SUM(QQ7:QR7,QT7:QV7,QX7)-SUM(QS7,QW7),"")</f>
        <v>46.8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>SUM(J8:R8)+SUM(J8:N8)*0.0000001+SUM(J8)*0.0000000000001</f>
        <v>164.90001176000467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>P</v>
      </c>
      <c r="J8" s="8">
        <f>IF(COUNT(AQ8,BT8,CW8)&gt;0,LARGE((AQ8,BT8,CW8),1),0)</f>
        <v>46.9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45.9</v>
      </c>
      <c r="M8" s="8" t="str">
        <f>IF(L8=0,"",IF(L8=CW8,$CA$1,IF(L8=BT8,$AX$1,IF(L8=AQ8,$U$1,""))))</f>
        <v>2023 Nationals</v>
      </c>
      <c r="N8" s="8">
        <f>IF(COUNT(AR8,BU8,CX8)&gt;0,LARGE((AR8,BU8,CX8),1),0)</f>
        <v>24.799999999999997</v>
      </c>
      <c r="O8" s="8" t="str">
        <f>IF(N8=0,"",IF(N8=CX8,$CA$1,IF(N8=BU8,$AX$1,IF(N8=AR8,$U$1,""))))</f>
        <v>2023 Nationals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>IF(SUM(V8,Z8)&gt;0,SUM(V8,Z8),"")</f>
        <v>11.600000000000001</v>
      </c>
      <c r="AQ8" s="41">
        <f>IF(SUM(U8:V8,X8:Z8,AB8)-W8-AA8&gt;0,SUM(U8:V8,X8:Z8,AB8)-W8-AA8,"")</f>
        <v>45.9</v>
      </c>
      <c r="AR8" s="41">
        <f>IF(SUM(AC8:AD8,AF8)-AE8&gt;0,SUM(AC8:AD8,AF8)-AE8,"")</f>
        <v>23.4</v>
      </c>
      <c r="AS8" s="41">
        <f>IF(SUM(V8,Z8,AD8)&gt;0,SUM(V8,Z8,AD8),"")</f>
        <v>17.700000000000003</v>
      </c>
      <c r="AT8" s="41">
        <f>IF(SUM(AQ8,AR8)&gt;0,SUM(AQ8,AR8),"")</f>
        <v>69.3</v>
      </c>
      <c r="AU8" s="41">
        <f>IF(SUM(AH8,AL8)&gt;0,SUM(AH8,AL8),"")</f>
        <v>9.6</v>
      </c>
      <c r="AV8" s="41">
        <f>IF(SUM(AG8:AH8,AJ8:AL8,AN8)-SUM(AI8,AM8)&gt;0,SUM(AG8:AH8,AJ8:AL8,AN8)-SUM(AI8,AM8),"")</f>
        <v>44.599999999999994</v>
      </c>
      <c r="AW8" s="41">
        <f>IF(SUM(AQ8,AR8,AV8)&gt;0,SUM(AQ8,AR8,AV8),"")</f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>IF(SUM(AY8,BC8)&gt;0,SUM(AY8,BC8),"")</f>
        <v>11.600000000000001</v>
      </c>
      <c r="BT8" s="11">
        <f>IF(SUM(AX8:AY8,BA8:BC8,BE8)-AZ8-BD8&gt;0,SUM(AX8:AY8,BA8:BC8,BE8)-AZ8-BD8,"")</f>
        <v>45.9</v>
      </c>
      <c r="BU8" s="11">
        <f>IF(SUM(BF8:BG8,BI8)-BH8&gt;0,SUM(BF8:BG8,BI8)-BH8,"")</f>
        <v>24.799999999999997</v>
      </c>
      <c r="BV8" s="11">
        <f>IF(SUM(AY8,BC8,BG8)&gt;0,SUM(AY8,BC8,BG8),"")</f>
        <v>19.700000000000003</v>
      </c>
      <c r="BW8" s="11">
        <f>IF(SUM(BT8,BU8)&gt;0,SUM(BT8,BU8),"")</f>
        <v>70.699999999999989</v>
      </c>
      <c r="BX8" s="11">
        <f>IF(SUM(BK8,BO8)&gt;0,SUM(BK8,BO8),"")</f>
        <v>12.2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>IF(SUM(CB8,CF8)&gt;0,SUM(CB8,CF8),"")</f>
        <v>11.7</v>
      </c>
      <c r="CW8" s="41">
        <f>IF(SUM(CA8:CB8,CD8:CF8,CH8)-CC8-CG8&gt;0,SUM(CA8:CB8,CD8:CF8,CH8)-CC8-CG8,"")</f>
        <v>46.9</v>
      </c>
      <c r="CX8" s="41">
        <f>IF(SUM(CI8:CJ8,CL8)-CK8&gt;0,SUM(CI8:CJ8,CL8)-CK8,"")</f>
        <v>23.799999999999997</v>
      </c>
      <c r="CY8" s="41">
        <f>IF(SUM(CB8,CF8,CJ8)&gt;0,SUM(CB8,CF8,CJ8),"")</f>
        <v>17.600000000000001</v>
      </c>
      <c r="CZ8" s="41">
        <f>IF(SUM(CW8,CX8)&gt;0,SUM(CW8,CX8),"")</f>
        <v>70.699999999999989</v>
      </c>
      <c r="DA8" s="41">
        <f>IF(SUM(CN8,CR8)&gt;0,SUM(CN8,CR8),"")</f>
        <v>9.8000000000000007</v>
      </c>
      <c r="DB8" s="41">
        <f>IF(SUM(CM8:CN8,CP8:CR8,CT8)-SUM(CO8,CS8)&gt;0,SUM(CM8:CN8,CP8:CR8,CT8)-SUM(CO8,CS8),"")</f>
        <v>42.800000000000004</v>
      </c>
      <c r="DC8" s="41">
        <f>IF(SUM(CW8,CX8,DB8)&gt;0,SUM(CW8,CX8,DB8),"")</f>
        <v>113.5</v>
      </c>
      <c r="DD8" s="52">
        <f>IF(MAX(EB8,FD8,GF8,HH8,IJ8,JL8,KN8,LP8,MR8,NT8,OV8,PX8)-IF(L8="",0,L8)&gt;0.001,MAX(EB8,FD8,GF8,HH8,IJ8,JL8,KN8,LP8,MR8,NT8,OV8,PX8)-IF(L8="",0,L8),"")</f>
        <v>1.2000000000000028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17.5</v>
      </c>
      <c r="FL8" s="17">
        <v>5.9</v>
      </c>
      <c r="FM8" s="17">
        <v>0</v>
      </c>
      <c r="FN8" s="17">
        <v>0</v>
      </c>
      <c r="FO8" s="17">
        <v>17.600000000000001</v>
      </c>
      <c r="FP8" s="17">
        <v>6.1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</v>
      </c>
      <c r="GF8" s="41">
        <f>IF(SUM(FK8:FL8,FN8:FP8,FR8)-FM8-FQ8&gt;0,SUM(FK8:FL8,FN8:FP8,FR8)-FM8-FQ8,"")</f>
        <v>47.1</v>
      </c>
      <c r="GG8" s="41" t="str">
        <f>IF(SUM(FS8:FT8,FV8)-FU8&gt;0,SUM(FS8:FT8,FV8)-FU8,"")</f>
        <v/>
      </c>
      <c r="GH8" s="41">
        <f>IF(SUM(FL8,FP8,FT8)&gt;0,SUM(FL8,FP8,FT8),"")</f>
        <v>12</v>
      </c>
      <c r="GI8" s="41">
        <f>IF(SUM(GF8,GG8)&gt;0,SUM(GF8,GG8),"")</f>
        <v>47.1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17.399999999999999</v>
      </c>
      <c r="QF8" s="23">
        <f>IF($CU8="P",CB8,(CB8+AY8)/2)</f>
        <v>5.65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17.350000000000001</v>
      </c>
      <c r="QJ8" s="23">
        <f>IF($CU8="P",CF8,(CF8+BC8)/2)</f>
        <v>6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17.299999999999997</v>
      </c>
      <c r="QN8" s="23">
        <f>IF($CU8="P",CJ8,(CJ8+BG8)/2)</f>
        <v>7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17.75</v>
      </c>
      <c r="QR8" s="23">
        <f>IF($CU8="P",CN8,(CN8+BK8)/2)</f>
        <v>5.9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15.8</v>
      </c>
      <c r="QV8" s="23">
        <f>IF($CU8="P",CR8,(CR8+BO8)/2)</f>
        <v>5.0999999999999996</v>
      </c>
      <c r="QW8" s="23">
        <f>IF($CU8="P",CS8,(CS8+BP8)/2)</f>
        <v>0.1</v>
      </c>
      <c r="QX8" s="23">
        <f>IF($CU8="P",CT8,(CT8+BQ8)/2)</f>
        <v>0</v>
      </c>
      <c r="QY8" s="28" t="s">
        <v>57</v>
      </c>
      <c r="QZ8" s="41">
        <f>IF(SUM(QF8,QJ8)&gt;0,SUM(QF8,QJ8),"")</f>
        <v>11.65</v>
      </c>
      <c r="RA8" s="41">
        <f>IF(SUM(QE8:QF8,QH8:QJ8,QL8)-QG8-QK8&gt;0,SUM(QE8:QF8,QH8:QJ8,QL8)-QG8-QK8,"")</f>
        <v>46.4</v>
      </c>
      <c r="RB8" s="41">
        <f>IF(SUM(QM8:QN8,QP8)-QO8&gt;0,SUM(QM8:QN8,QP8)-QO8,"")</f>
        <v>24.299999999999997</v>
      </c>
      <c r="RC8" s="41">
        <f>IF(SUM(QF8,QJ8,QN8)&gt;0,SUM(QF8,QJ8,QN8),"")</f>
        <v>18.649999999999999</v>
      </c>
      <c r="RD8" s="41">
        <f>IF(SUM(RA8,RB8)&gt;0,SUM(RA8,RB8),"")</f>
        <v>70.699999999999989</v>
      </c>
      <c r="RE8" s="41">
        <f>IF(SUM(QR8,QV8)&gt;0,SUM(QR8,QV8),"")</f>
        <v>11</v>
      </c>
      <c r="RF8" s="41">
        <f>IF(SUM(QQ8:QR8,QT8:QV8,QX8)-SUM(QS8,QW8)&gt;0,SUM(QQ8:QR8,QT8:QV8,QX8)-SUM(QS8,QW8),"")</f>
        <v>44.45</v>
      </c>
      <c r="RG8" s="41">
        <f>IF(SUM(RA8,RB8,RF8)&gt;0,SUM(RA8,RB8,RF8),"")</f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131</v>
      </c>
      <c r="C9" s="4" t="s">
        <v>5</v>
      </c>
      <c r="D9" s="4">
        <v>2004</v>
      </c>
      <c r="E9" s="9">
        <f>SUM(J9:R9)+SUM(J9:N9)*0.0000001+SUM(J9)*0.0000000000001</f>
        <v>162.60001101000449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45.2</v>
      </c>
      <c r="K9" s="8" t="str">
        <f>IF(J9=0,"",IF(J9=CW9,$CA$1,IF(J9=BT9,$AX$1,IF(J9=AQ9,$U$1,""))))</f>
        <v>2023 Elite Canada</v>
      </c>
      <c r="L9" s="8">
        <f>IF(COUNT(AQ9,BT9,CW9)&gt;1,LARGE((AQ9,BT9,CW9),2),0)</f>
        <v>41.6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23.3</v>
      </c>
      <c r="O9" s="8" t="str">
        <f>IF(N9=0,"",IF(N9=CX9,$CA$1,IF(N9=BU9,$AX$1,IF(N9=AR9,$U$1,""))))</f>
        <v>2023 Domestic 3rd Trial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>
        <f>IF(MAX(DD9:DF9)&gt;0,MAX(DD9:DF9),"")</f>
        <v>6.3999999999999915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>IF(SUM(V9,Z9)&gt;0,SUM(V9,Z9),"")</f>
        <v>12.3</v>
      </c>
      <c r="AQ9" s="41">
        <f>IF(SUM(U9:V9,X9:Z9,AB9)-W9-AA9&gt;0,SUM(U9:V9,X9:Z9,AB9)-W9-AA9,"")</f>
        <v>45.2</v>
      </c>
      <c r="AR9" s="41">
        <f>IF(SUM(AC9:AD9,AF9)-AE9&gt;0,SUM(AC9:AD9,AF9)-AE9,"")</f>
        <v>22.5</v>
      </c>
      <c r="AS9" s="41">
        <f>IF(SUM(V9,Z9,AD9)&gt;0,SUM(V9,Z9,AD9),"")</f>
        <v>18.5</v>
      </c>
      <c r="AT9" s="41">
        <f>IF(SUM(AQ9,AR9)&gt;0,SUM(AQ9,AR9),"")</f>
        <v>67.7</v>
      </c>
      <c r="AU9" s="41">
        <f>IF(SUM(AH9,AL9)&gt;0,SUM(AH9,AL9),"")</f>
        <v>9</v>
      </c>
      <c r="AV9" s="41">
        <f>IF(SUM(AG9:AH9,AJ9:AL9,AN9)-SUM(AI9,AM9)&gt;0,SUM(AG9:AH9,AJ9:AL9,AN9)-SUM(AI9,AM9),"")</f>
        <v>38.300000000000004</v>
      </c>
      <c r="AW9" s="41">
        <f>IF(SUM(AQ9,AR9,AV9)&gt;0,SUM(AQ9,AR9,AV9),"")</f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>IF(SUM(AY9,BC9)&gt;0,SUM(AY9,BC9),"")</f>
        <v>9.1999999999999993</v>
      </c>
      <c r="BT9" s="11">
        <f>IF(SUM(AX9:AY9,BA9:BC9,BE9)-AZ9-BD9&gt;0,SUM(AX9:AY9,BA9:BC9,BE9)-AZ9-BD9,"")</f>
        <v>41.300000000000004</v>
      </c>
      <c r="BU9" s="11">
        <f>IF(SUM(BF9:BG9,BI9)-BH9&gt;0,SUM(BF9:BG9,BI9)-BH9,"")</f>
        <v>22.8</v>
      </c>
      <c r="BV9" s="11">
        <f>IF(SUM(AY9,BC9,BG9)&gt;0,SUM(AY9,BC9,BG9),"")</f>
        <v>15.399999999999999</v>
      </c>
      <c r="BW9" s="11">
        <f>IF(SUM(BT9,BU9)&gt;0,SUM(BT9,BU9),"")</f>
        <v>64.100000000000009</v>
      </c>
      <c r="BX9" s="11">
        <f>IF(SUM(BK9,BO9)&gt;0,SUM(BK9,BO9),"")</f>
        <v>11.9</v>
      </c>
      <c r="BY9" s="11">
        <f>IF(SUM(BJ9:BK9,BM9:BO9,BQ9)-SUM(BL9,BP9)&gt;0,SUM(BJ9:BK9,BM9:BO9,BQ9)-SUM(BL9,BP9),"")</f>
        <v>46.099999999999994</v>
      </c>
      <c r="BZ9" s="11">
        <f>IF(SUM(BT9,BU9,BY9)&gt;0,SUM(BT9,BU9,BY9),"")</f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>IF(SUM(CB9,CF9)&gt;0,SUM(CB9,CF9),"")</f>
        <v>9.6</v>
      </c>
      <c r="CW9" s="41">
        <f>IF(SUM(CA9:CB9,CD9:CF9,CH9)-CC9-CG9&gt;0,SUM(CA9:CB9,CD9:CF9,CH9)-CC9-CG9,"")</f>
        <v>41.6</v>
      </c>
      <c r="CX9" s="41">
        <f>IF(SUM(CI9:CJ9,CL9)-CK9&gt;0,SUM(CI9:CJ9,CL9)-CK9,"")</f>
        <v>23.3</v>
      </c>
      <c r="CY9" s="41">
        <f>IF(SUM(CB9,CF9,CJ9)&gt;0,SUM(CB9,CF9,CJ9),"")</f>
        <v>15.8</v>
      </c>
      <c r="CZ9" s="41">
        <f>IF(SUM(CW9,CX9)&gt;0,SUM(CW9,CX9),"")</f>
        <v>64.900000000000006</v>
      </c>
      <c r="DA9" s="41">
        <f>IF(SUM(CN9,CR9)&gt;0,SUM(CN9,CR9),"")</f>
        <v>9.4</v>
      </c>
      <c r="DB9" s="41">
        <f>IF(SUM(CM9:CN9,CP9:CR9,CT9)-SUM(CO9,CS9)&gt;0,SUM(CM9:CN9,CP9:CR9,CT9)-SUM(CO9,CS9),"")</f>
        <v>39.5</v>
      </c>
      <c r="DC9" s="41">
        <f>IF(SUM(CW9,CX9,DB9)&gt;0,SUM(CW9,CX9,DB9),"")</f>
        <v>104.4</v>
      </c>
      <c r="DD9" s="52">
        <f>IF(MAX(EB9,FD9,GF9,HH9,IJ9,JL9,KN9,LP9,MR9,NT9,OV9,PX9)-IF(L9="",0,L9)&gt;0.001,MAX(EB9,FD9,GF9,HH9,IJ9,JL9,KN9,LP9,MR9,NT9,OV9,PX9)-IF(L9="",0,L9),"")</f>
        <v>6.3999999999999915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17.100000000000001</v>
      </c>
      <c r="EJ9" s="18">
        <v>6.6</v>
      </c>
      <c r="EK9" s="18">
        <v>0</v>
      </c>
      <c r="EL9" s="18">
        <v>0</v>
      </c>
      <c r="EM9" s="18">
        <v>17.7</v>
      </c>
      <c r="EN9" s="18">
        <v>6.2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12.8</v>
      </c>
      <c r="FD9" s="11">
        <f>IF(SUM(EI9:EJ9,EL9:EN9,EP9)-EK9-EO9&gt;0,SUM(EI9:EJ9,EL9:EN9,EP9)-EK9-EO9,"")</f>
        <v>47.600000000000009</v>
      </c>
      <c r="FE9" s="11" t="str">
        <f>IF(SUM(EQ9:ER9,ET9)-ES9&gt;0,SUM(EQ9:ER9,ET9)-ES9,"")</f>
        <v/>
      </c>
      <c r="FF9" s="11">
        <f>IF(SUM(EJ9,EN9,ER9)&gt;0,SUM(EJ9,EN9,ER9),"")</f>
        <v>12.8</v>
      </c>
      <c r="FG9" s="11">
        <f>IF(SUM(FD9,FE9)&gt;0,SUM(FD9,FE9),"")</f>
        <v>47.600000000000009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47.600000000000009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17.399999999999999</v>
      </c>
      <c r="GN9" s="18">
        <v>6.9</v>
      </c>
      <c r="GO9" s="18">
        <v>0</v>
      </c>
      <c r="GP9" s="18">
        <v>0</v>
      </c>
      <c r="GQ9" s="18">
        <v>17</v>
      </c>
      <c r="GR9" s="18">
        <v>6.9</v>
      </c>
      <c r="GS9" s="18">
        <v>0.2</v>
      </c>
      <c r="GT9" s="18">
        <v>0</v>
      </c>
      <c r="GU9" s="18"/>
      <c r="GV9" s="18"/>
      <c r="GW9" s="18"/>
      <c r="GX9" s="18"/>
      <c r="GY9" s="18">
        <v>17.5</v>
      </c>
      <c r="GZ9" s="18">
        <v>7.3</v>
      </c>
      <c r="HA9" s="18">
        <v>0.2</v>
      </c>
      <c r="HB9" s="18">
        <v>0</v>
      </c>
      <c r="HC9" s="18"/>
      <c r="HD9" s="18"/>
      <c r="HE9" s="18"/>
      <c r="HF9" s="18"/>
      <c r="HG9" s="11">
        <f>IF(SUM(GN9,GR9)&gt;0,SUM(GN9,GR9),"")</f>
        <v>13.8</v>
      </c>
      <c r="HH9" s="11">
        <f>IF(SUM(GM9:GN9,GP9:GR9,GT9)-GO9-GS9&gt;0,SUM(GM9:GN9,GP9:GR9,GT9)-GO9-GS9,"")</f>
        <v>47.999999999999993</v>
      </c>
      <c r="HI9" s="11" t="str">
        <f>IF(SUM(GU9:GV9,GX9)-GW9&gt;0,SUM(GU9:GV9,GX9)-GW9,"")</f>
        <v/>
      </c>
      <c r="HJ9" s="11">
        <f>IF(SUM(GN9,GR9,GV9)&gt;0,SUM(GN9,GR9,GV9),"")</f>
        <v>13.8</v>
      </c>
      <c r="HK9" s="11">
        <f>IF(SUM(HH9,HI9)&gt;0,SUM(HH9,HI9),"")</f>
        <v>47.999999999999993</v>
      </c>
      <c r="HL9" s="11">
        <f>IF(SUM(GZ9,HD9)&gt;0,SUM(GZ9,HD9),"")</f>
        <v>7.3</v>
      </c>
      <c r="HM9" s="11">
        <f>IF(SUM(GY9:GZ9,HB9:HD9,HF9)-SUM(HA9,HE9)&gt;0,SUM(GY9:GZ9,HB9:HD9,HF9)-SUM(HA9,HE9),"")</f>
        <v>24.6</v>
      </c>
      <c r="HN9" s="11">
        <f>IF(SUM(HH9,HI9,HM9)&gt;0,SUM(HH9,HI9,HM9),"")</f>
        <v>72.599999999999994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</v>
      </c>
      <c r="QF9" s="23">
        <f>IF($CU9="P",CB9,(CB9+AY9)/2)</f>
        <v>5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16.05</v>
      </c>
      <c r="QJ9" s="23">
        <f>IF($CU9="P",CF9,(CF9+BC9)/2)</f>
        <v>4.4000000000000004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16.850000000000001</v>
      </c>
      <c r="QN9" s="23">
        <f>IF($CU9="P",CJ9,(CJ9+BG9)/2)</f>
        <v>6.2</v>
      </c>
      <c r="QO9" s="23">
        <f>IF($CU9="P",CK9,(CK9+BH9)/2)</f>
        <v>0</v>
      </c>
      <c r="QP9" s="23">
        <f>IF($CU9="P",CL9,(CL9+BI9)/2)</f>
        <v>0</v>
      </c>
      <c r="QQ9" s="23">
        <f>IF($CU9="P",CM9,(CM9+BJ9)/2)</f>
        <v>15.05</v>
      </c>
      <c r="QR9" s="23">
        <f>IF($CU9="P",CN9,(CN9+BK9)/2)</f>
        <v>4.6500000000000004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17.2</v>
      </c>
      <c r="QV9" s="23">
        <f>IF($CU9="P",CR9,(CR9+BO9)/2)</f>
        <v>6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9.4</v>
      </c>
      <c r="RA9" s="41">
        <f>IF(SUM(QE9:QF9,QH9:QJ9,QL9)-QG9-QK9&gt;0,SUM(QE9:QF9,QH9:QJ9,QL9)-QG9-QK9,"")</f>
        <v>41.449999999999996</v>
      </c>
      <c r="RB9" s="41">
        <f>IF(SUM(QM9:QN9,QP9)-QO9&gt;0,SUM(QM9:QN9,QP9)-QO9,"")</f>
        <v>23.05</v>
      </c>
      <c r="RC9" s="41">
        <f>IF(SUM(QF9,QJ9,QN9)&gt;0,SUM(QF9,QJ9,QN9),"")</f>
        <v>15.600000000000001</v>
      </c>
      <c r="RD9" s="41">
        <f>IF(SUM(RA9,RB9)&gt;0,SUM(RA9,RB9),"")</f>
        <v>64.5</v>
      </c>
      <c r="RE9" s="41">
        <f>IF(SUM(QR9,QV9)&gt;0,SUM(QR9,QV9),"")</f>
        <v>10.65</v>
      </c>
      <c r="RF9" s="41">
        <f>IF(SUM(QQ9:QR9,QT9:QV9,QX9)-SUM(QS9,QW9)&gt;0,SUM(QQ9:QR9,QT9:QV9,QX9)-SUM(QS9,QW9),"")</f>
        <v>42.800000000000004</v>
      </c>
      <c r="RG9" s="41">
        <f>IF(SUM(RA9,RB9,RF9)&gt;0,SUM(RA9,RB9,RF9),"")</f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165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6.6</v>
      </c>
      <c r="FD10" s="11">
        <f>IF(SUM(EI10:EJ10,EL10:EN10,EP10)-EK10-EO10&gt;0,SUM(EI10:EJ10,EL10:EN10,EP10)-EK10-EO10,"")</f>
        <v>38.099999999999994</v>
      </c>
      <c r="FE10" s="11" t="str">
        <f>IF(SUM(EQ10:ER10,ET10)-ES10&gt;0,SUM(EQ10:ER10,ET10)-ES10,"")</f>
        <v/>
      </c>
      <c r="FF10" s="11">
        <f>IF(SUM(EJ10,EN10,ER10)&gt;0,SUM(EJ10,EN10,ER10),"")</f>
        <v>6.6</v>
      </c>
      <c r="FG10" s="11">
        <f>IF(SUM(FD10,FE10)&gt;0,SUM(FD10,FE10),"")</f>
        <v>38.099999999999994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147.50000636000414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>
        <f>IF(MAX(DD11:DF11)&gt;0,MAX(DD11:DF11),"")</f>
        <v>44.1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>
        <f>IF(MAX(EB11,FD11,GF11,HH11,IJ11,JL11,KN11,LP11,MR11,NT11,OV11,PX11)-IF(L11="",0,L11)&gt;0.001,MAX(EB11,FD11,GF11,HH11,IJ11,JL11,KN11,LP11,MR11,NT11,OV11,PX11)-IF(L11="",0,L11),"")</f>
        <v>44.1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9.9</v>
      </c>
      <c r="HH11" s="11">
        <f>IF(SUM(GM11:GN11,GP11:GR11,GT11)-GO11-GS11&gt;0,SUM(GM11:GN11,GP11:GR11,GT11)-GO11-GS11,"")</f>
        <v>44.1</v>
      </c>
      <c r="HI11" s="11" t="str">
        <f>IF(SUM(GU11:GV11,GX11)-GW11&gt;0,SUM(GU11:GV11,GX11)-GW11,"")</f>
        <v/>
      </c>
      <c r="HJ11" s="11">
        <f>IF(SUM(GN11,GR11,GV11)&gt;0,SUM(GN11,GR11,GV11),"")</f>
        <v>9.9</v>
      </c>
      <c r="HK11" s="11">
        <f>IF(SUM(HH11,HI11)&gt;0,SUM(HH11,HI11),"")</f>
        <v>44.1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174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203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222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240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248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/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$15,AQ4&gt;=AW$19,AP4&lt;&gt;"",AO4=""),AND(AU4&gt;=AW$15,AV4&gt;=AW$19,AU4&lt;&gt;"",AO4=""),AND(BS4&gt;=BZ$15,BT4&gt;=BZ$19,BS4&lt;&gt;"",BR4=""),AND(BX4&gt;=BZ$15,BY4&gt;=BZ$19,BX4&lt;&gt;"",BR4=""),AND(CV4&gt;=DC$15,CW4&gt;=DC$19,CV4&lt;&gt;"",CU4=""),AND(DA4&gt;=DC$15,DB4&gt;=DC$19,DA4&lt;&gt;""),AND(EA4&gt;=EH$15,EB4&gt;=EH$19,EA4&lt;&gt;""),AND(EF4&gt;=EH$15,EG4&gt;=EH$19,EF4&lt;&gt;""),AND(FC4&gt;=FJ$15,FD4&gt;=FJ$19,FC4&lt;&gt;""),AND(FH4&gt;=FJ$15,FI4&gt;=FJ$19,FH4&lt;&gt;""),AND(GE4&gt;=GL$15,GF4&gt;=GL$19,GE4&lt;&gt;""),AND(GJ4&gt;=GL$15,GK4&gt;=GL$19,GJ4&lt;&gt;""),AND(HG4&gt;=HN$15,HH4&gt;=HN$19,HG4&lt;&gt;""),AND(HL4&gt;=HN$15,HM4&gt;=HN$19,HL4&lt;&gt;""),AND(II4&gt;=IP$15,IJ4&gt;=IP$19,II4&lt;&gt;""),AND(IN4&gt;=IP$15,IO4&gt;=IP$19,IN4&lt;&gt;""),AND(JK4&gt;=JR$15,JL4&gt;=JR$19,JK4&lt;&gt;""),AND(JP4&gt;=JR$15,JQ4&gt;=JR$19,JP4&lt;&gt;""),AND(KM4&gt;=KT$15,KN4&gt;=KT$19,KM4&lt;&gt;""),AND(KR4&gt;=KT$15,KS4&gt;=KT$19,KR4&lt;&gt;""),AND(LO4&gt;=LV$15,LP4&gt;=LV$19,LO4&lt;&gt;""),AND(LT4&gt;=LV$15,LU4&gt;=LV$19,LT4&lt;&gt;""),AND(MQ4&gt;=MX$15,MR4&gt;=MX$19,MQ4&lt;&gt;""),AND(MV4&gt;=MX$15,MW4&gt;=MX$19,MV4&lt;&gt;""),AND(NS4&gt;=NZ$15,NT4&gt;=NZ$19,NS4&lt;&gt;""),AND(NX4&gt;=NZ$15,NY4&gt;=NZ$19,NX4&lt;&gt;""),AND(OU4&gt;=PB$15,OV4&gt;=PB$19,OU4&lt;&gt;""),AND(OZ4&gt;=PB$15,PA4&gt;=PB$19,OZ4&lt;&gt;""),AND(PW4&gt;=QD$15,PX4&gt;=QD$19,PW4&lt;&gt;""),AND(QB4&gt;=QD$15,QC4&gt;=QD$19,QB4&lt;&gt;"")),"P","")</f>
        <v>P</v>
      </c>
      <c r="G4" s="3" t="str">
        <f>IF(OR(AND(AQ4&gt;=AW$19,AQ4&lt;&gt;"",AO4=""),AND(AV4&gt;=AW$19,AV4&lt;&gt;"",AO4=""),AND(BT4&gt;=BZ$19,BT4&lt;&gt;"",BR4=""),AND(BY4&gt;=BZ$19,BY4&lt;&gt;"",BR4=""),AND(CW4&gt;=DC$19,CW4&lt;&gt;"",CU4=""),AND(DB4&gt;=DC$19,DB4&lt;&gt;"",CU4=""),AND(EB4&gt;=EH$19,EB4&lt;&gt;""),AND(EG4&gt;=EH$19,EG4&lt;&gt;""),AND(FD4&gt;=FJ$19,FD4&lt;&gt;""),AND(FI4&gt;=FJ$19,FI4&lt;&gt;""),AND(GF4&gt;=GL$19,GF4&lt;&gt;""),AND(GK4&gt;=GL$19,GK4&lt;&gt;""),AND(HH4&gt;=HN$19,HH4&lt;&gt;""),AND(HM4&gt;=HN$19,HM4&lt;&gt;""),AND(IJ4&gt;=IP$19,IJ4&lt;&gt;""),AND(IO4&gt;=IP$19,IO4&lt;&gt;""),AND(JL4&gt;=JR$19,JL4&lt;&gt;""),AND(JQ4&gt;=JR$19,JQ4&lt;&gt;""),AND(KN4&gt;=KT$19,KN4&lt;&gt;""),AND(KS4&gt;=KT$19,KS4&lt;&gt;""),AND(LP4&gt;=LV$19,LP4&lt;&gt;""),AND(LU4&gt;=LV$19,LU4&lt;&gt;""),AND(MR4&gt;=MX$19,MR4&lt;&gt;""),AND(MW4&gt;=MX$19,MW4&lt;&gt;""),AND(NT4&gt;=NZ$19,NT4&lt;&gt;""),AND(NY4&gt;=NZ$19,NY4&lt;&gt;""),AND(OV4&gt;=PB$19,OV4&lt;&gt;""),AND(PA4&gt;=PB$19,PA4&lt;&gt;""),AND(PX4&gt;=QD$19,PX4&lt;&gt;""),AND(QC4&gt;=QD$19,QC4&lt;&gt;"")),"P","")</f>
        <v>P</v>
      </c>
      <c r="H4" s="37" t="str">
        <f>IF(AND(G4="P",F4=""),"No DD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Merit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Excellence",IF(I4="P","Worlds Team",IF(F4="P","National Team","")))))</f>
        <v>National Team</v>
      </c>
      <c r="I4" s="3" t="str">
        <f>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9.5</v>
      </c>
      <c r="EB4" s="41">
        <f>IF(SUM(DG4:DH4,DJ4:DL4,DN4)-DI4-DM4&gt;0,SUM(DG4:DH4,DJ4:DL4,DN4)-DI4-DM4,"")</f>
        <v>41.1</v>
      </c>
      <c r="EC4" s="41" t="str">
        <f>IF(SUM(DO4:DP4,DR4)-DQ4&gt;0,SUM(DO4:DP4,DR4)-DQ4,"")</f>
        <v/>
      </c>
      <c r="ED4" s="41">
        <f>IF(SUM(DH4,DL4,DP4)&gt;0,SUM(DH4,DL4,DP4),"")</f>
        <v>9.5</v>
      </c>
      <c r="EE4" s="41">
        <f>IF(SUM(EB4,EC4)&gt;0,SUM(EB4,EC4),"")</f>
        <v>41.1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10.199999999999999</v>
      </c>
      <c r="FD4" s="11">
        <f>IF(SUM(EI4:EJ4,EL4:EN4,EP4)-EK4-EO4&gt;0,SUM(EI4:EJ4,EL4:EN4,EP4)-EK4-EO4,"")</f>
        <v>44.800000000000004</v>
      </c>
      <c r="FE4" s="11" t="str">
        <f>IF(SUM(EQ4:ER4,ET4)-ES4&gt;0,SUM(EQ4:ER4,ET4)-ES4,"")</f>
        <v/>
      </c>
      <c r="FF4" s="11">
        <f>IF(SUM(EJ4,EN4,ER4)&gt;0,SUM(EJ4,EN4,ER4),"")</f>
        <v>10.199999999999999</v>
      </c>
      <c r="FG4" s="11">
        <f>IF(SUM(FD4,FE4)&gt;0,SUM(FD4,FE4),"")</f>
        <v>44.800000000000004</v>
      </c>
      <c r="FH4" s="11">
        <f>IF(SUM(EV4,EZ4)&gt;0,SUM(EV4,EZ4),"")</f>
        <v>5</v>
      </c>
      <c r="FI4" s="11">
        <f>IF(SUM(EU4:EV4,EX4:EZ4,FB4)-SUM(EW4,FA4)&gt;0,SUM(EU4:EV4,EX4:EZ4,FB4)-SUM(EW4,FA4),"")</f>
        <v>21.9</v>
      </c>
      <c r="FJ4" s="11">
        <f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10</v>
      </c>
      <c r="GF4" s="41">
        <f>IF(SUM(FK4:FL4,FN4:FP4,FR4)-FM4-FQ4&gt;0,SUM(FK4:FL4,FN4:FP4,FR4)-FM4-FQ4,"")</f>
        <v>43.3</v>
      </c>
      <c r="GG4" s="41" t="str">
        <f>IF(SUM(FS4:FT4,FV4)-FU4&gt;0,SUM(FS4:FT4,FV4)-FU4,"")</f>
        <v/>
      </c>
      <c r="GH4" s="41">
        <f>IF(SUM(FL4,FP4,FT4)&gt;0,SUM(FL4,FP4,FT4),"")</f>
        <v>10</v>
      </c>
      <c r="GI4" s="41">
        <f>IF(SUM(GF4,GG4)&gt;0,SUM(GF4,GG4),"")</f>
        <v>43.3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>2</v>
      </c>
      <c r="B5" s="5" t="s">
        <v>219</v>
      </c>
      <c r="C5" s="4" t="s">
        <v>5</v>
      </c>
      <c r="D5" s="4">
        <v>2006</v>
      </c>
      <c r="E5" s="9">
        <f>SUM(J5:R5)+SUM(J5:N5)*0.0000001+SUM(J5)*0.0000000000001</f>
        <v>155.00001093000438</v>
      </c>
      <c r="F5" s="3" t="str">
        <f>IF(OR(AND(AP5&gt;=AW$15,AQ5&gt;=AW$19,AP5&lt;&gt;"",AO5=""),AND(AU5&gt;=AW$15,AV5&gt;=AW$19,AU5&lt;&gt;"",AO5=""),AND(BS5&gt;=BZ$15,BT5&gt;=BZ$19,BS5&lt;&gt;"",BR5=""),AND(BX5&gt;=BZ$15,BY5&gt;=BZ$19,BX5&lt;&gt;"",BR5=""),AND(CV5&gt;=DC$15,CW5&gt;=DC$19,CV5&lt;&gt;"",CU5=""),AND(DA5&gt;=DC$15,DB5&gt;=DC$19,DA5&lt;&gt;""),AND(EA5&gt;=EH$15,EB5&gt;=EH$19,EA5&lt;&gt;""),AND(EF5&gt;=EH$15,EG5&gt;=EH$19,EF5&lt;&gt;""),AND(FC5&gt;=FJ$15,FD5&gt;=FJ$19,FC5&lt;&gt;""),AND(FH5&gt;=FJ$15,FI5&gt;=FJ$19,FH5&lt;&gt;""),AND(GE5&gt;=GL$15,GF5&gt;=GL$19,GE5&lt;&gt;""),AND(GJ5&gt;=GL$15,GK5&gt;=GL$19,GJ5&lt;&gt;""),AND(HG5&gt;=HN$15,HH5&gt;=HN$19,HG5&lt;&gt;""),AND(HL5&gt;=HN$15,HM5&gt;=HN$19,HL5&lt;&gt;""),AND(II5&gt;=IP$15,IJ5&gt;=IP$19,II5&lt;&gt;""),AND(IN5&gt;=IP$15,IO5&gt;=IP$19,IN5&lt;&gt;""),AND(JK5&gt;=JR$15,JL5&gt;=JR$19,JK5&lt;&gt;""),AND(JP5&gt;=JR$15,JQ5&gt;=JR$19,JP5&lt;&gt;""),AND(KM5&gt;=KT$15,KN5&gt;=KT$19,KM5&lt;&gt;""),AND(KR5&gt;=KT$15,KS5&gt;=KT$19,KR5&lt;&gt;""),AND(LO5&gt;=LV$15,LP5&gt;=LV$19,LO5&lt;&gt;""),AND(LT5&gt;=LV$15,LU5&gt;=LV$19,LT5&lt;&gt;""),AND(MQ5&gt;=MX$15,MR5&gt;=MX$19,MQ5&lt;&gt;""),AND(MV5&gt;=MX$15,MW5&gt;=MX$19,MV5&lt;&gt;""),AND(NS5&gt;=NZ$15,NT5&gt;=NZ$19,NS5&lt;&gt;""),AND(NX5&gt;=NZ$15,NY5&gt;=NZ$19,NX5&lt;&gt;""),AND(OU5&gt;=PB$15,OV5&gt;=PB$19,OU5&lt;&gt;""),AND(OZ5&gt;=PB$15,PA5&gt;=PB$19,OZ5&lt;&gt;""),AND(PW5&gt;=QD$15,PX5&gt;=QD$19,PW5&lt;&gt;""),AND(QB5&gt;=QD$15,QC5&gt;=QD$19,QB5&lt;&gt;"")),"P","")</f>
        <v>P</v>
      </c>
      <c r="G5" s="3" t="str">
        <f>IF(OR(AND(AQ5&gt;=AW$19,AQ5&lt;&gt;"",AO5=""),AND(AV5&gt;=AW$19,AV5&lt;&gt;"",AO5=""),AND(BT5&gt;=BZ$19,BT5&lt;&gt;"",BR5=""),AND(BY5&gt;=BZ$19,BY5&lt;&gt;"",BR5=""),AND(CW5&gt;=DC$19,CW5&lt;&gt;"",CU5=""),AND(DB5&gt;=DC$19,DB5&lt;&gt;"",CU5=""),AND(EB5&gt;=EH$19,EB5&lt;&gt;""),AND(EG5&gt;=EH$19,EG5&lt;&gt;""),AND(FD5&gt;=FJ$19,FD5&lt;&gt;""),AND(FI5&gt;=FJ$19,FI5&lt;&gt;""),AND(GF5&gt;=GL$19,GF5&lt;&gt;""),AND(GK5&gt;=GL$19,GK5&lt;&gt;""),AND(HH5&gt;=HN$19,HH5&lt;&gt;""),AND(HM5&gt;=HN$19,HM5&lt;&gt;""),AND(IJ5&gt;=IP$19,IJ5&lt;&gt;""),AND(IO5&gt;=IP$19,IO5&lt;&gt;""),AND(JL5&gt;=JR$19,JL5&lt;&gt;""),AND(JQ5&gt;=JR$19,JQ5&lt;&gt;""),AND(KN5&gt;=KT$19,KN5&lt;&gt;""),AND(KS5&gt;=KT$19,KS5&lt;&gt;""),AND(LP5&gt;=LV$19,LP5&lt;&gt;""),AND(LU5&gt;=LV$19,LU5&lt;&gt;""),AND(MR5&gt;=MX$19,MR5&lt;&gt;""),AND(MW5&gt;=MX$19,MW5&lt;&gt;""),AND(NT5&gt;=NZ$19,NT5&lt;&gt;""),AND(NY5&gt;=NZ$19,NY5&lt;&gt;""),AND(OV5&gt;=PB$19,OV5&lt;&gt;""),AND(PA5&gt;=PB$19,PA5&lt;&gt;""),AND(PX5&gt;=QD$19,PX5&lt;&gt;""),AND(QC5&gt;=QD$19,QC5&lt;&gt;"")),"P","")</f>
        <v>P</v>
      </c>
      <c r="H5" s="37" t="str">
        <f>IF(AND(G5="P",F5=""),"No DD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Merit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Excellence",IF(I5="P","Worlds Team",IF(F5="P","National Team","")))))</f>
        <v>Worlds Team</v>
      </c>
      <c r="I5" s="3" t="str">
        <f>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P","")</f>
        <v>P</v>
      </c>
      <c r="J5" s="8">
        <f>IF(COUNT(AQ5,BT5,CW5)&gt;0,LARGE((AQ5,BT5,CW5),1),0)</f>
        <v>43.5</v>
      </c>
      <c r="K5" s="8" t="str">
        <f>IF(J5=0,"",IF(J5=CW5,$CA$1,IF(J5=BT5,$AX$1,IF(J5=AQ5,$U$1,""))))</f>
        <v>2023 Elite Canada</v>
      </c>
      <c r="L5" s="8">
        <f>IF(COUNT(AQ5,BT5,CW5)&gt;1,LARGE((AQ5,BT5,CW5),2),0)</f>
        <v>43.4</v>
      </c>
      <c r="M5" s="8" t="str">
        <f>IF(L5=0,"",IF(L5=CW5,$CA$1,IF(L5=BT5,$AX$1,IF(L5=AQ5,$U$1,""))))</f>
        <v>2023 Nationals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2.1000000000000014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>IF(SUM(V5,Z5)&gt;0,SUM(V5,Z5),"")</f>
        <v>9.3999999999999986</v>
      </c>
      <c r="AQ5" s="41">
        <f>IF(SUM(U5:V5,X5:Z5,AB5)-W5-AA5&gt;0,SUM(U5:V5,X5:Z5,AB5)-W5-AA5,"")</f>
        <v>43.5</v>
      </c>
      <c r="AR5" s="41">
        <f>IF(SUM(AC5:AD5,AF5)-AE5&gt;0,SUM(AC5:AD5,AF5)-AE5,"")</f>
        <v>22.200000000000003</v>
      </c>
      <c r="AS5" s="41">
        <f>IF(SUM(V5,Z5,AD5)&gt;0,SUM(V5,Z5,AD5),"")</f>
        <v>14.2</v>
      </c>
      <c r="AT5" s="41">
        <f>IF(SUM(AQ5,AR5)&gt;0,SUM(AQ5,AR5),"")</f>
        <v>65.7</v>
      </c>
      <c r="AU5" s="41">
        <f>IF(SUM(AH5,AL5)&gt;0,SUM(AH5,AL5),"")</f>
        <v>8.6999999999999993</v>
      </c>
      <c r="AV5" s="41">
        <f>IF(SUM(AG5:AH5,AJ5:AL5,AN5)-SUM(AI5,AM5)&gt;0,SUM(AG5:AH5,AJ5:AL5,AN5)-SUM(AI5,AM5),"")</f>
        <v>43.2</v>
      </c>
      <c r="AW5" s="41">
        <f>IF(SUM(AQ5,AR5,AV5)&gt;0,SUM(AQ5,AR5,AV5),"")</f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43.4</v>
      </c>
      <c r="BU5" s="11">
        <f>IF(SUM(BF5:BG5,BI5)-BH5&gt;0,SUM(BF5:BG5,BI5)-BH5,"")</f>
        <v>19.8</v>
      </c>
      <c r="BV5" s="11">
        <f>IF(SUM(AY5,BC5,BG5)&gt;0,SUM(AY5,BC5,BG5),"")</f>
        <v>12.899999999999999</v>
      </c>
      <c r="BW5" s="11">
        <f>IF(SUM(BT5,BU5)&gt;0,SUM(BT5,BU5),"")</f>
        <v>63.2</v>
      </c>
      <c r="BX5" s="11">
        <f>IF(SUM(BK5,BO5)&gt;0,SUM(BK5,BO5),"")</f>
        <v>7.6</v>
      </c>
      <c r="BY5" s="11">
        <f>IF(SUM(BJ5:BK5,BM5:BO5,BQ5)-SUM(BL5,BP5)&gt;0,SUM(BJ5:BK5,BM5:BO5,BQ5)-SUM(BL5,BP5),"")</f>
        <v>42.2</v>
      </c>
      <c r="BZ5" s="11">
        <f>IF(SUM(BT5,BU5,BY5)&gt;0,SUM(BT5,BU5,BY5),"")</f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>IF(SUM(CB5,CF5)&gt;0,SUM(CB5,CF5),"")</f>
        <v>9.6</v>
      </c>
      <c r="CW5" s="41">
        <f>IF(SUM(CA5:CB5,CD5:CF5,CH5)-CC5-CG5&gt;0,SUM(CA5:CB5,CD5:CF5,CH5)-CC5-CG5,"")</f>
        <v>43.100000000000009</v>
      </c>
      <c r="CX5" s="41">
        <f>IF(SUM(CI5:CJ5,CL5)-CK5&gt;0,SUM(CI5:CJ5,CL5)-CK5,"")</f>
        <v>22.400000000000002</v>
      </c>
      <c r="CY5" s="41">
        <f>IF(SUM(CB5,CF5,CJ5)&gt;0,SUM(CB5,CF5,CJ5),"")</f>
        <v>14.6</v>
      </c>
      <c r="CZ5" s="41">
        <f>IF(SUM(CW5,CX5)&gt;0,SUM(CW5,CX5),"")</f>
        <v>65.500000000000014</v>
      </c>
      <c r="DA5" s="41">
        <f>IF(SUM(CN5,CR5)&gt;0,SUM(CN5,CR5),"")</f>
        <v>9.3999999999999986</v>
      </c>
      <c r="DB5" s="41">
        <f>IF(SUM(CM5:CN5,CP5:CR5,CT5)-SUM(CO5,CS5)&gt;0,SUM(CM5:CN5,CP5:CR5,CT5)-SUM(CO5,CS5),"")</f>
        <v>43.600000000000009</v>
      </c>
      <c r="DC5" s="41">
        <f>IF(SUM(CW5,CX5,DB5)&gt;0,SUM(CW5,CX5,DB5),"")</f>
        <v>109.10000000000002</v>
      </c>
      <c r="DD5" s="52">
        <f>IF(MAX(EB5,FD5,GF5,HH5,IJ5,JL5,KN5,LP5,MR5,NT5,OV5,PX5)-IF(L5="",0,L5)&gt;0.001,MAX(EB5,FD5,GF5,HH5,IJ5,JL5,KN5,LP5,MR5,NT5,OV5,PX5)-IF(L5="",0,L5),"")</f>
        <v>2.1000000000000014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11.1</v>
      </c>
      <c r="GF5" s="41">
        <f>IF(SUM(FK5:FL5,FN5:FP5,FR5)-FM5-FQ5&gt;0,SUM(FK5:FL5,FN5:FP5,FR5)-FM5-FQ5,"")</f>
        <v>45.5</v>
      </c>
      <c r="GG5" s="41">
        <f>IF(SUM(FS5:FT5,FV5)-FU5&gt;0,SUM(FS5:FT5,FV5)-FU5,"")</f>
        <v>22.300000000000004</v>
      </c>
      <c r="GH5" s="41">
        <f>IF(SUM(FL5,FP5,FT5)&gt;0,SUM(FL5,FP5,FT5),"")</f>
        <v>17.2</v>
      </c>
      <c r="GI5" s="41">
        <f>IF(SUM(GF5,GG5)&gt;0,SUM(GF5,GG5),"")</f>
        <v>67.800000000000011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>3</v>
      </c>
      <c r="B6" s="5" t="s">
        <v>146</v>
      </c>
      <c r="C6" s="4" t="s">
        <v>5</v>
      </c>
      <c r="D6" s="4">
        <v>2003</v>
      </c>
      <c r="E6" s="9">
        <f>SUM(J6:R6)+SUM(J6:N6)*0.0000001+SUM(J6)*0.0000000000001</f>
        <v>154.70001093000445</v>
      </c>
      <c r="F6" s="3" t="str">
        <f>IF(OR(AND(AP6&gt;=AW$15,AQ6&gt;=AW$19,AP6&lt;&gt;"",AO6=""),AND(AU6&gt;=AW$15,AV6&gt;=AW$19,AU6&lt;&gt;"",AO6=""),AND(BS6&gt;=BZ$15,BT6&gt;=BZ$19,BS6&lt;&gt;"",BR6=""),AND(BX6&gt;=BZ$15,BY6&gt;=BZ$19,BX6&lt;&gt;"",BR6=""),AND(CV6&gt;=DC$15,CW6&gt;=DC$19,CV6&lt;&gt;"",CU6=""),AND(DA6&gt;=DC$15,DB6&gt;=DC$19,DA6&lt;&gt;""),AND(EA6&gt;=EH$15,EB6&gt;=EH$19,EA6&lt;&gt;""),AND(EF6&gt;=EH$15,EG6&gt;=EH$19,EF6&lt;&gt;""),AND(FC6&gt;=FJ$15,FD6&gt;=FJ$19,FC6&lt;&gt;""),AND(FH6&gt;=FJ$15,FI6&gt;=FJ$19,FH6&lt;&gt;""),AND(GE6&gt;=GL$15,GF6&gt;=GL$19,GE6&lt;&gt;""),AND(GJ6&gt;=GL$15,GK6&gt;=GL$19,GJ6&lt;&gt;""),AND(HG6&gt;=HN$15,HH6&gt;=HN$19,HG6&lt;&gt;""),AND(HL6&gt;=HN$15,HM6&gt;=HN$19,HL6&lt;&gt;""),AND(II6&gt;=IP$15,IJ6&gt;=IP$19,II6&lt;&gt;""),AND(IN6&gt;=IP$15,IO6&gt;=IP$19,IN6&lt;&gt;""),AND(JK6&gt;=JR$15,JL6&gt;=JR$19,JK6&lt;&gt;""),AND(JP6&gt;=JR$15,JQ6&gt;=JR$19,JP6&lt;&gt;""),AND(KM6&gt;=KT$15,KN6&gt;=KT$19,KM6&lt;&gt;""),AND(KR6&gt;=KT$15,KS6&gt;=KT$19,KR6&lt;&gt;""),AND(LO6&gt;=LV$15,LP6&gt;=LV$19,LO6&lt;&gt;""),AND(LT6&gt;=LV$15,LU6&gt;=LV$19,LT6&lt;&gt;""),AND(MQ6&gt;=MX$15,MR6&gt;=MX$19,MQ6&lt;&gt;""),AND(MV6&gt;=MX$15,MW6&gt;=MX$19,MV6&lt;&gt;""),AND(NS6&gt;=NZ$15,NT6&gt;=NZ$19,NS6&lt;&gt;""),AND(NX6&gt;=NZ$15,NY6&gt;=NZ$19,NX6&lt;&gt;""),AND(OU6&gt;=PB$15,OV6&gt;=PB$19,OU6&lt;&gt;""),AND(OZ6&gt;=PB$15,PA6&gt;=PB$19,OZ6&lt;&gt;""),AND(PW6&gt;=QD$15,PX6&gt;=QD$19,PW6&lt;&gt;""),AND(QB6&gt;=QD$15,QC6&gt;=QD$19,QB6&lt;&gt;"")),"P","")</f>
        <v>P</v>
      </c>
      <c r="G6" s="3" t="str">
        <f>IF(OR(AND(AQ6&gt;=AW$19,AQ6&lt;&gt;"",AO6=""),AND(AV6&gt;=AW$19,AV6&lt;&gt;"",AO6=""),AND(BT6&gt;=BZ$19,BT6&lt;&gt;"",BR6=""),AND(BY6&gt;=BZ$19,BY6&lt;&gt;"",BR6=""),AND(CW6&gt;=DC$19,CW6&lt;&gt;"",CU6=""),AND(DB6&gt;=DC$19,DB6&lt;&gt;"",CU6=""),AND(EB6&gt;=EH$19,EB6&lt;&gt;""),AND(EG6&gt;=EH$19,EG6&lt;&gt;""),AND(FD6&gt;=FJ$19,FD6&lt;&gt;""),AND(FI6&gt;=FJ$19,FI6&lt;&gt;""),AND(GF6&gt;=GL$19,GF6&lt;&gt;""),AND(GK6&gt;=GL$19,GK6&lt;&gt;""),AND(HH6&gt;=HN$19,HH6&lt;&gt;""),AND(HM6&gt;=HN$19,HM6&lt;&gt;""),AND(IJ6&gt;=IP$19,IJ6&lt;&gt;""),AND(IO6&gt;=IP$19,IO6&lt;&gt;""),AND(JL6&gt;=JR$19,JL6&lt;&gt;""),AND(JQ6&gt;=JR$19,JQ6&lt;&gt;""),AND(KN6&gt;=KT$19,KN6&lt;&gt;""),AND(KS6&gt;=KT$19,KS6&lt;&gt;""),AND(LP6&gt;=LV$19,LP6&lt;&gt;""),AND(LU6&gt;=LV$19,LU6&lt;&gt;""),AND(MR6&gt;=MX$19,MR6&lt;&gt;""),AND(MW6&gt;=MX$19,MW6&lt;&gt;""),AND(NT6&gt;=NZ$19,NT6&lt;&gt;""),AND(NY6&gt;=NZ$19,NY6&lt;&gt;""),AND(OV6&gt;=PB$19,OV6&lt;&gt;""),AND(PA6&gt;=PB$19,PA6&lt;&gt;""),AND(PX6&gt;=QD$19,PX6&lt;&gt;""),AND(QC6&gt;=QD$19,QC6&lt;&gt;"")),"P","")</f>
        <v>P</v>
      </c>
      <c r="H6" s="37" t="str">
        <f>IF(AND(G6="P",F6=""),"No DD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Merit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Excellence",IF(I6="P","Worlds Team",IF(F6="P","National Team","")))))</f>
        <v>Worlds Team</v>
      </c>
      <c r="I6" s="3" t="str">
        <f>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9.999999999998721E-2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>IF(SUM(V6,Z6)&gt;0,SUM(V6,Z6),"")</f>
        <v>6.5</v>
      </c>
      <c r="AQ6" s="41">
        <f>IF(SUM(U6:V6,X6:Z6,AB6)-W6-AA6&gt;0,SUM(U6:V6,X6:Z6,AB6)-W6-AA6,"")</f>
        <v>40.800000000000004</v>
      </c>
      <c r="AR6" s="41">
        <f>IF(SUM(AC6:AD6,AF6)-AE6&gt;0,SUM(AC6:AD6,AF6)-AE6,"")</f>
        <v>18</v>
      </c>
      <c r="AS6" s="41">
        <f>IF(SUM(V6,Z6,AD6)&gt;0,SUM(V6,Z6,AD6),"")</f>
        <v>8.4</v>
      </c>
      <c r="AT6" s="41">
        <f>IF(SUM(AQ6,AR6)&gt;0,SUM(AQ6,AR6),"")</f>
        <v>58.800000000000004</v>
      </c>
      <c r="AU6" s="41">
        <f>IF(SUM(AH6,AL6)&gt;0,SUM(AH6,AL6),"")</f>
        <v>5.8</v>
      </c>
      <c r="AV6" s="41">
        <f>IF(SUM(AG6:AH6,AJ6:AL6,AN6)-SUM(AI6,AM6)&gt;0,SUM(AG6:AH6,AJ6:AL6,AN6)-SUM(AI6,AM6),"")</f>
        <v>39.599999999999987</v>
      </c>
      <c r="AW6" s="41">
        <f>IF(SUM(AQ6,AR6,AV6)&gt;0,SUM(AQ6,AR6,AV6),"")</f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>IF(SUM(AY6,BC6)&gt;0,SUM(AY6,BC6),"")</f>
        <v>9.1</v>
      </c>
      <c r="BT6" s="11">
        <f>IF(SUM(AX6:AY6,BA6:BC6,BE6)-AZ6-BD6&gt;0,SUM(AX6:AY6,BA6:BC6,BE6)-AZ6-BD6,"")</f>
        <v>44.699999999999996</v>
      </c>
      <c r="BU6" s="11">
        <f>IF(SUM(BF6:BG6,BI6)-BH6&gt;0,SUM(BF6:BG6,BI6)-BH6,"")</f>
        <v>21.099999999999998</v>
      </c>
      <c r="BV6" s="11">
        <f>IF(SUM(AY6,BC6,BG6)&gt;0,SUM(AY6,BC6,BG6),"")</f>
        <v>13.2</v>
      </c>
      <c r="BW6" s="11">
        <f>IF(SUM(BT6,BU6)&gt;0,SUM(BT6,BU6),"")</f>
        <v>65.8</v>
      </c>
      <c r="BX6" s="11">
        <f>IF(SUM(BK6,BO6)&gt;0,SUM(BK6,BO6),"")</f>
        <v>9.3999999999999986</v>
      </c>
      <c r="BY6" s="11">
        <f>IF(SUM(BJ6:BK6,BM6:BO6,BQ6)-SUM(BL6,BP6)&gt;0,SUM(BJ6:BK6,BM6:BO6,BQ6)-SUM(BL6,BP6),"")</f>
        <v>45.300000000000004</v>
      </c>
      <c r="BZ6" s="11">
        <f>IF(SUM(BT6,BU6,BY6)&gt;0,SUM(BT6,BU6,BY6),"")</f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43.500000000000007</v>
      </c>
      <c r="CX6" s="41">
        <f>IF(SUM(CI6:CJ6,CL6)-CK6&gt;0,SUM(CI6:CJ6,CL6)-CK6,"")</f>
        <v>18.2</v>
      </c>
      <c r="CY6" s="41">
        <f>IF(SUM(CB6,CF6,CJ6)&gt;0,SUM(CB6,CF6,CJ6),"")</f>
        <v>10.799999999999999</v>
      </c>
      <c r="CZ6" s="41">
        <f>IF(SUM(CW6,CX6)&gt;0,SUM(CW6,CX6),"")</f>
        <v>61.7</v>
      </c>
      <c r="DA6" s="64">
        <f>IF(SUM(CN6,CR6)&gt;0,SUM(CN6,CR6),"")</f>
        <v>7.6</v>
      </c>
      <c r="DB6" s="64">
        <f>IF(SUM(CM6:CN6,CP6:CR6,CT6)-SUM(CO6,CS6)&gt;0,SUM(CM6:CN6,CP6:CR6,CT6)-SUM(CO6,CS6),"")</f>
        <v>42.449999999999996</v>
      </c>
      <c r="DC6" s="41">
        <f>IF(SUM(CW6,CX6,DB6)&gt;0,SUM(CW6,CX6,DB6),"")</f>
        <v>104.15</v>
      </c>
      <c r="DD6" s="52">
        <f>IF(MAX(EB6,FD6,GF6,HH6,IJ6,JL6,KN6,LP6,MR6,NT6,OV6,PX6)-IF(L6="",0,L6)&gt;0.001,MAX(EB6,FD6,GF6,HH6,IJ6,JL6,KN6,LP6,MR6,NT6,OV6,PX6)-IF(L6="",0,L6),"")</f>
        <v>9.999999999998721E-2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5.4</v>
      </c>
      <c r="FD6" s="11">
        <f>IF(SUM(EI6:EJ6,EL6:EN6,EP6)-EK6-EO6&gt;0,SUM(EI6:EJ6,EL6:EN6,EP6)-EK6-EO6,"")</f>
        <v>38.4</v>
      </c>
      <c r="FE6" s="11" t="str">
        <f>IF(SUM(EQ6:ER6,ET6)-ES6&gt;0,SUM(EQ6:ER6,ET6)-ES6,"")</f>
        <v/>
      </c>
      <c r="FF6" s="11">
        <f>IF(SUM(EJ6,EN6,ER6)&gt;0,SUM(EJ6,EN6,ER6),"")</f>
        <v>5.4</v>
      </c>
      <c r="FG6" s="11">
        <f>IF(SUM(FD6,FE6)&gt;0,SUM(FD6,FE6),"")</f>
        <v>38.4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8.1999999999999993</v>
      </c>
      <c r="GF6" s="41">
        <f>IF(SUM(FK6:FL6,FN6:FP6,FR6)-FM6-FQ6&gt;0,SUM(FK6:FL6,FN6:FP6,FR6)-FM6-FQ6,"")</f>
        <v>43.599999999999994</v>
      </c>
      <c r="GG6" s="41" t="str">
        <f>IF(SUM(FS6:FT6,FV6)-FU6&gt;0,SUM(FS6:FT6,FV6)-FU6,"")</f>
        <v/>
      </c>
      <c r="GH6" s="41">
        <f>IF(SUM(FL6,FP6,FT6)&gt;0,SUM(FL6,FP6,FT6),"")</f>
        <v>8.1999999999999993</v>
      </c>
      <c r="GI6" s="41">
        <f>IF(SUM(GF6,GG6)&gt;0,SUM(GF6,GG6),"")</f>
        <v>43.599999999999994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17.45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17.05</v>
      </c>
      <c r="QJ6" s="23">
        <f>IF($CU6="P",CF6,(CF6+BC6)/2)</f>
        <v>4.6999999999999993</v>
      </c>
      <c r="QK6" s="23">
        <f>IF($CU6="P",CG6,(CG6+BD6)/2)</f>
        <v>0.30000000000000004</v>
      </c>
      <c r="QL6" s="23">
        <f>IF($CU6="P",CH6,(CH6+BE6)/2)</f>
        <v>0.6</v>
      </c>
      <c r="QM6" s="23">
        <f>IF($CU6="P",CI6,(CI6+BF6)/2)</f>
        <v>16.350000000000001</v>
      </c>
      <c r="QN6" s="23">
        <f>IF($CU6="P",CJ6,(CJ6+BG6)/2)</f>
        <v>3</v>
      </c>
      <c r="QO6" s="23">
        <f>IF($CU6="P",CK6,(CK6+BH6)/2)</f>
        <v>0</v>
      </c>
      <c r="QP6" s="23">
        <f>IF($CU6="P",CL6,(CL6+BI6)/2)</f>
        <v>0.3</v>
      </c>
      <c r="QQ6" s="23">
        <f>IF($CU6="P",CM6,(CM6+BJ6)/2)</f>
        <v>17.299999999999997</v>
      </c>
      <c r="QR6" s="23">
        <f>IF($CU6="P",CN6,(CN6+BK6)/2)</f>
        <v>4.5749999999999993</v>
      </c>
      <c r="QS6" s="23">
        <f>IF($CU6="P",CO6,(CO6+BL6)/2)</f>
        <v>0.05</v>
      </c>
      <c r="QT6" s="23">
        <f>IF($CU6="P",CP6,(CP6+BM6)/2)</f>
        <v>0.52499999999999991</v>
      </c>
      <c r="QU6" s="23">
        <f>IF($CU6="P",CQ6,(CQ6+BN6)/2)</f>
        <v>17.075000000000003</v>
      </c>
      <c r="QV6" s="23">
        <f>IF($CU6="P",CR6,(CR6+BO6)/2)</f>
        <v>3.9249999999999998</v>
      </c>
      <c r="QW6" s="23">
        <f>IF($CU6="P",CS6,(CS6+BP6)/2)</f>
        <v>0</v>
      </c>
      <c r="QX6" s="23">
        <f>IF($CU6="P",CT6,(CT6+BQ6)/2)</f>
        <v>0.52499999999999991</v>
      </c>
      <c r="QY6" s="28" t="s">
        <v>57</v>
      </c>
      <c r="QZ6" s="41">
        <f>IF(SUM(QF6,QJ6)&gt;0,SUM(QF6,QJ6),"")</f>
        <v>9</v>
      </c>
      <c r="RA6" s="41">
        <f>IF(SUM(QE6:QF6,QH6:QJ6,QL6)-QG6-QK6&gt;0,SUM(QE6:QF6,QH6:QJ6,QL6)-QG6-QK6,"")</f>
        <v>44.1</v>
      </c>
      <c r="RB6" s="41">
        <f>IF(SUM(QM6:QN6,QP6)-QO6&gt;0,SUM(QM6:QN6,QP6)-QO6,"")</f>
        <v>19.650000000000002</v>
      </c>
      <c r="RC6" s="41">
        <f>IF(SUM(QF6,QJ6,QN6)&gt;0,SUM(QF6,QJ6,QN6),"")</f>
        <v>12</v>
      </c>
      <c r="RD6" s="41">
        <f>IF(SUM(RA6,RB6)&gt;0,SUM(RA6,RB6),"")</f>
        <v>63.75</v>
      </c>
      <c r="RE6" s="41">
        <f>IF(SUM(QR6,QV6)&gt;0,SUM(QR6,QV6),"")</f>
        <v>8.5</v>
      </c>
      <c r="RF6" s="41">
        <f>IF(SUM(QQ6:QR6,QT6:QV6,QX6)-SUM(QS6,QW6)&gt;0,SUM(QQ6:QR6,QT6:QV6,QX6)-SUM(QS6,QW6),"")</f>
        <v>43.874999999999993</v>
      </c>
      <c r="RG6" s="41">
        <f>IF(SUM(RA6,RB6,RF6)&gt;0,SUM(RA6,RB6,RF6),"")</f>
        <v>107.625</v>
      </c>
    </row>
    <row r="7" spans="1:475" x14ac:dyDescent="0.2">
      <c r="A7" s="4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>4</v>
      </c>
      <c r="B7" s="5" t="s">
        <v>172</v>
      </c>
      <c r="C7" s="4" t="s">
        <v>5</v>
      </c>
      <c r="D7" s="4">
        <v>2003</v>
      </c>
      <c r="E7" s="9">
        <f>SUM(J7:R7)+SUM(J7:N7)*0.0000001+SUM(J7)*0.0000000000001</f>
        <v>153.80001087000446</v>
      </c>
      <c r="F7" s="3" t="str">
        <f>IF(OR(AND(AP7&gt;=AW$15,AQ7&gt;=AW$19,AP7&lt;&gt;"",AO7=""),AND(AU7&gt;=AW$15,AV7&gt;=AW$19,AU7&lt;&gt;"",AO7=""),AND(BS7&gt;=BZ$15,BT7&gt;=BZ$19,BS7&lt;&gt;"",BR7=""),AND(BX7&gt;=BZ$15,BY7&gt;=BZ$19,BX7&lt;&gt;"",BR7=""),AND(CV7&gt;=DC$15,CW7&gt;=DC$19,CV7&lt;&gt;"",CU7=""),AND(DA7&gt;=DC$15,DB7&gt;=DC$19,DA7&lt;&gt;""),AND(EA7&gt;=EH$15,EB7&gt;=EH$19,EA7&lt;&gt;""),AND(EF7&gt;=EH$15,EG7&gt;=EH$19,EF7&lt;&gt;""),AND(FC7&gt;=FJ$15,FD7&gt;=FJ$19,FC7&lt;&gt;""),AND(FH7&gt;=FJ$15,FI7&gt;=FJ$19,FH7&lt;&gt;""),AND(GE7&gt;=GL$15,GF7&gt;=GL$19,GE7&lt;&gt;""),AND(GJ7&gt;=GL$15,GK7&gt;=GL$19,GJ7&lt;&gt;""),AND(HG7&gt;=HN$15,HH7&gt;=HN$19,HG7&lt;&gt;""),AND(HL7&gt;=HN$15,HM7&gt;=HN$19,HL7&lt;&gt;""),AND(II7&gt;=IP$15,IJ7&gt;=IP$19,II7&lt;&gt;""),AND(IN7&gt;=IP$15,IO7&gt;=IP$19,IN7&lt;&gt;""),AND(JK7&gt;=JR$15,JL7&gt;=JR$19,JK7&lt;&gt;""),AND(JP7&gt;=JR$15,JQ7&gt;=JR$19,JP7&lt;&gt;""),AND(KM7&gt;=KT$15,KN7&gt;=KT$19,KM7&lt;&gt;""),AND(KR7&gt;=KT$15,KS7&gt;=KT$19,KR7&lt;&gt;""),AND(LO7&gt;=LV$15,LP7&gt;=LV$19,LO7&lt;&gt;""),AND(LT7&gt;=LV$15,LU7&gt;=LV$19,LT7&lt;&gt;""),AND(MQ7&gt;=MX$15,MR7&gt;=MX$19,MQ7&lt;&gt;""),AND(MV7&gt;=MX$15,MW7&gt;=MX$19,MV7&lt;&gt;""),AND(NS7&gt;=NZ$15,NT7&gt;=NZ$19,NS7&lt;&gt;""),AND(NX7&gt;=NZ$15,NY7&gt;=NZ$19,NX7&lt;&gt;""),AND(OU7&gt;=PB$15,OV7&gt;=PB$19,OU7&lt;&gt;""),AND(OZ7&gt;=PB$15,PA7&gt;=PB$19,OZ7&lt;&gt;""),AND(PW7&gt;=QD$15,PX7&gt;=QD$19,PW7&lt;&gt;""),AND(QB7&gt;=QD$15,QC7&gt;=QD$19,QB7&lt;&gt;"")),"P","")</f>
        <v>P</v>
      </c>
      <c r="G7" s="3" t="str">
        <f>IF(OR(AND(AQ7&gt;=AW$19,AQ7&lt;&gt;"",AO7=""),AND(AV7&gt;=AW$19,AV7&lt;&gt;"",AO7=""),AND(BT7&gt;=BZ$19,BT7&lt;&gt;"",BR7=""),AND(BY7&gt;=BZ$19,BY7&lt;&gt;"",BR7=""),AND(CW7&gt;=DC$19,CW7&lt;&gt;"",CU7=""),AND(DB7&gt;=DC$19,DB7&lt;&gt;"",CU7=""),AND(EB7&gt;=EH$19,EB7&lt;&gt;""),AND(EG7&gt;=EH$19,EG7&lt;&gt;""),AND(FD7&gt;=FJ$19,FD7&lt;&gt;""),AND(FI7&gt;=FJ$19,FI7&lt;&gt;""),AND(GF7&gt;=GL$19,GF7&lt;&gt;""),AND(GK7&gt;=GL$19,GK7&lt;&gt;""),AND(HH7&gt;=HN$19,HH7&lt;&gt;""),AND(HM7&gt;=HN$19,HM7&lt;&gt;""),AND(IJ7&gt;=IP$19,IJ7&lt;&gt;""),AND(IO7&gt;=IP$19,IO7&lt;&gt;""),AND(JL7&gt;=JR$19,JL7&lt;&gt;""),AND(JQ7&gt;=JR$19,JQ7&lt;&gt;""),AND(KN7&gt;=KT$19,KN7&lt;&gt;""),AND(KS7&gt;=KT$19,KS7&lt;&gt;""),AND(LP7&gt;=LV$19,LP7&lt;&gt;""),AND(LU7&gt;=LV$19,LU7&lt;&gt;""),AND(MR7&gt;=MX$19,MR7&lt;&gt;""),AND(MW7&gt;=MX$19,MW7&lt;&gt;""),AND(NT7&gt;=NZ$19,NT7&lt;&gt;""),AND(NY7&gt;=NZ$19,NY7&lt;&gt;""),AND(OV7&gt;=PB$19,OV7&lt;&gt;""),AND(PA7&gt;=PB$19,PA7&lt;&gt;""),AND(PX7&gt;=QD$19,PX7&lt;&gt;""),AND(QC7&gt;=QD$19,QC7&lt;&gt;"")),"P","")</f>
        <v>P</v>
      </c>
      <c r="H7" s="37" t="str">
        <f>IF(AND(G7="P",F7=""),"No DD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Merit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Excellence",IF(I7="P","Worlds Team",IF(F7="P","National Team","")))))</f>
        <v>National Team</v>
      </c>
      <c r="I7" s="3" t="str">
        <f>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0.49999999999999289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>IF(SUM(V7,Z7)&gt;0,SUM(V7,Z7),"")</f>
        <v>5.8</v>
      </c>
      <c r="AQ7" s="41">
        <f>IF(SUM(U7:V7,X7:Z7,AB7)-W7-AA7&gt;0,SUM(U7:V7,X7:Z7,AB7)-W7-AA7,"")</f>
        <v>39.9</v>
      </c>
      <c r="AR7" s="41">
        <f>IF(SUM(AC7:AD7,AF7)-AE7&gt;0,SUM(AC7:AD7,AF7)-AE7,"")</f>
        <v>21.3</v>
      </c>
      <c r="AS7" s="41">
        <f>IF(SUM(V7,Z7,AD7)&gt;0,SUM(V7,Z7,AD7),"")</f>
        <v>9.8999999999999986</v>
      </c>
      <c r="AT7" s="41">
        <f>IF(SUM(AQ7,AR7)&gt;0,SUM(AQ7,AR7),"")</f>
        <v>61.2</v>
      </c>
      <c r="AU7" s="41">
        <f>IF(SUM(AH7,AL7)&gt;0,SUM(AH7,AL7),"")</f>
        <v>7.3</v>
      </c>
      <c r="AV7" s="41">
        <f>IF(SUM(AG7:AH7,AJ7:AL7,AN7)-SUM(AI7,AM7)&gt;0,SUM(AG7:AH7,AJ7:AL7,AN7)-SUM(AI7,AM7),"")</f>
        <v>42.800000000000011</v>
      </c>
      <c r="AW7" s="41">
        <f>IF(SUM(AQ7,AR7,AV7)&gt;0,SUM(AQ7,AR7,AV7),"")</f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42.900000000000006</v>
      </c>
      <c r="BU7" s="11">
        <f>IF(SUM(BF7:BG7,BI7)-BH7&gt;0,SUM(BF7:BG7,BI7)-BH7,"")</f>
        <v>21.5</v>
      </c>
      <c r="BV7" s="11">
        <f>IF(SUM(AY7,BC7,BG7)&gt;0,SUM(AY7,BC7,BG7),"")</f>
        <v>13.499999999999998</v>
      </c>
      <c r="BW7" s="11">
        <f>IF(SUM(BT7,BU7)&gt;0,SUM(BT7,BU7),"")</f>
        <v>64.400000000000006</v>
      </c>
      <c r="BX7" s="11">
        <f>IF(SUM(BK7,BO7)&gt;0,SUM(BK7,BO7),"")</f>
        <v>8.8999999999999986</v>
      </c>
      <c r="BY7" s="11">
        <f>IF(SUM(BJ7:BK7,BM7:BO7,BQ7)-SUM(BL7,BP7)&gt;0,SUM(BJ7:BK7,BM7:BO7,BQ7)-SUM(BL7,BP7),"")</f>
        <v>44.599999999999994</v>
      </c>
      <c r="BZ7" s="11">
        <f>IF(SUM(BT7,BU7,BY7)&gt;0,SUM(BT7,BU7,BY7),"")</f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>IF(SUM(CB7,CF7)&gt;0,SUM(CB7,CF7),"")</f>
        <v>8.8999999999999986</v>
      </c>
      <c r="CW7" s="41">
        <f>IF(SUM(CA7:CB7,CD7:CF7,CH7)-CC7-CG7&gt;0,SUM(CA7:CB7,CD7:CF7,CH7)-CC7-CG7,"")</f>
        <v>44.300000000000004</v>
      </c>
      <c r="CX7" s="41">
        <f>IF(SUM(CI7:CJ7,CL7)-CK7&gt;0,SUM(CI7:CJ7,CL7)-CK7,"")</f>
        <v>20.200000000000003</v>
      </c>
      <c r="CY7" s="41">
        <f>IF(SUM(CB7,CF7,CJ7)&gt;0,SUM(CB7,CF7,CJ7),"")</f>
        <v>13.499999999999998</v>
      </c>
      <c r="CZ7" s="41">
        <f>IF(SUM(CW7,CX7)&gt;0,SUM(CW7,CX7),"")</f>
        <v>64.5</v>
      </c>
      <c r="DA7" s="41">
        <f>IF(SUM(CN7,CR7)&gt;0,SUM(CN7,CR7),"")</f>
        <v>8.6999999999999993</v>
      </c>
      <c r="DB7" s="41">
        <f>IF(SUM(CM7:CN7,CP7:CR7,CT7)-SUM(CO7,CS7)&gt;0,SUM(CM7:CN7,CP7:CR7,CT7)-SUM(CO7,CS7),"")</f>
        <v>41.4</v>
      </c>
      <c r="DC7" s="41">
        <f>IF(SUM(CW7,CX7,DB7)&gt;0,SUM(CW7,CX7,DB7),"")</f>
        <v>105.9</v>
      </c>
      <c r="DD7" s="52">
        <f>IF(MAX(EB7,FD7,GF7,HH7,IJ7,JL7,KN7,LP7,MR7,NT7,OV7,PX7)-IF(L7="",0,L7)&gt;0.001,MAX(EB7,FD7,GF7,HH7,IJ7,JL7,KN7,LP7,MR7,NT7,OV7,PX7)-IF(L7="",0,L7),"")</f>
        <v>0.49999999999999289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17.350000000000001</v>
      </c>
      <c r="QF7" s="23">
        <f>IF($CU7="P",CB7,(CB7+AY7)/2)</f>
        <v>4.3</v>
      </c>
      <c r="QG7" s="23">
        <f>IF($CU7="P",CC7,(CC7+AZ7)/2)</f>
        <v>0</v>
      </c>
      <c r="QH7" s="23">
        <f>IF($CU7="P",CD7,(CD7+BA7)/2)</f>
        <v>0.3</v>
      </c>
      <c r="QI7" s="23">
        <f>IF($CU7="P",CE7,(CE7+BB7)/2)</f>
        <v>16.45</v>
      </c>
      <c r="QJ7" s="23">
        <f>IF($CU7="P",CF7,(CF7+BC7)/2)</f>
        <v>4.5999999999999996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15.65</v>
      </c>
      <c r="QN7" s="23">
        <f>IF($CU7="P",CJ7,(CJ7+BG7)/2)</f>
        <v>4.5999999999999996</v>
      </c>
      <c r="QO7" s="23">
        <f>IF($CU7="P",CK7,(CK7+BH7)/2)</f>
        <v>0</v>
      </c>
      <c r="QP7" s="23">
        <f>IF($CU7="P",CL7,(CL7+BI7)/2)</f>
        <v>0.6</v>
      </c>
      <c r="QQ7" s="23">
        <f>IF($CU7="P",CM7,(CM7+BJ7)/2)</f>
        <v>15.899999999999999</v>
      </c>
      <c r="QR7" s="23">
        <f>IF($CU7="P",CN7,(CN7+BK7)/2)</f>
        <v>4.25</v>
      </c>
      <c r="QS7" s="23">
        <f>IF($CU7="P",CO7,(CO7+BL7)/2)</f>
        <v>0.2</v>
      </c>
      <c r="QT7" s="23">
        <f>IF($CU7="P",CP7,(CP7+BM7)/2)</f>
        <v>0.44999999999999996</v>
      </c>
      <c r="QU7" s="23">
        <f>IF($CU7="P",CQ7,(CQ7+BN7)/2)</f>
        <v>17.600000000000001</v>
      </c>
      <c r="QV7" s="23">
        <f>IF($CU7="P",CR7,(CR7+BO7)/2)</f>
        <v>4.55</v>
      </c>
      <c r="QW7" s="23">
        <f>IF($CU7="P",CS7,(CS7+BP7)/2)</f>
        <v>0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8.8999999999999986</v>
      </c>
      <c r="RA7" s="41">
        <f>IF(SUM(QE7:QF7,QH7:QJ7,QL7)-QG7-QK7&gt;0,SUM(QE7:QF7,QH7:QJ7,QL7)-QG7-QK7,"")</f>
        <v>43.600000000000009</v>
      </c>
      <c r="RB7" s="41">
        <f>IF(SUM(QM7:QN7,QP7)-QO7&gt;0,SUM(QM7:QN7,QP7)-QO7,"")</f>
        <v>20.85</v>
      </c>
      <c r="RC7" s="41">
        <f>IF(SUM(QF7,QJ7,QN7)&gt;0,SUM(QF7,QJ7,QN7),"")</f>
        <v>13.499999999999998</v>
      </c>
      <c r="RD7" s="41">
        <f>IF(SUM(RA7,RB7)&gt;0,SUM(RA7,RB7),"")</f>
        <v>64.450000000000017</v>
      </c>
      <c r="RE7" s="41">
        <f>IF(SUM(QR7,QV7)&gt;0,SUM(QR7,QV7),"")</f>
        <v>8.8000000000000007</v>
      </c>
      <c r="RF7" s="41">
        <f>IF(SUM(QQ7:QR7,QT7:QV7,QX7)-SUM(QS7,QW7)&gt;0,SUM(QQ7:QR7,QT7:QV7,QX7)-SUM(QS7,QW7),"")</f>
        <v>43</v>
      </c>
      <c r="RG7" s="41">
        <f>IF(SUM(RA7,RB7,RF7)&gt;0,SUM(RA7,RB7,RF7),"")</f>
        <v>107.45000000000002</v>
      </c>
    </row>
    <row r="8" spans="1:475" x14ac:dyDescent="0.2">
      <c r="A8" s="4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>5</v>
      </c>
      <c r="B8" s="5" t="s">
        <v>96</v>
      </c>
      <c r="C8" s="4" t="s">
        <v>6</v>
      </c>
      <c r="D8" s="4">
        <v>2004</v>
      </c>
      <c r="E8" s="9">
        <f>SUM(J8:R8)+SUM(J8:N8)*0.0000001+SUM(J8)*0.0000000000001</f>
        <v>146.50000977000389</v>
      </c>
      <c r="F8" s="3" t="str">
        <f>IF(OR(AND(AP8&gt;=AW$15,AQ8&gt;=AW$19,AP8&lt;&gt;"",AO8=""),AND(AU8&gt;=AW$15,AV8&gt;=AW$19,AU8&lt;&gt;"",AO8=""),AND(BS8&gt;=BZ$15,BT8&gt;=BZ$19,BS8&lt;&gt;"",BR8=""),AND(BX8&gt;=BZ$15,BY8&gt;=BZ$19,BX8&lt;&gt;"",BR8=""),AND(CV8&gt;=DC$15,CW8&gt;=DC$19,CV8&lt;&gt;"",CU8=""),AND(DA8&gt;=DC$15,DB8&gt;=DC$19,DA8&lt;&gt;""),AND(EA8&gt;=EH$15,EB8&gt;=EH$19,EA8&lt;&gt;""),AND(EF8&gt;=EH$15,EG8&gt;=EH$19,EF8&lt;&gt;""),AND(FC8&gt;=FJ$15,FD8&gt;=FJ$19,FC8&lt;&gt;""),AND(FH8&gt;=FJ$15,FI8&gt;=FJ$19,FH8&lt;&gt;""),AND(GE8&gt;=GL$15,GF8&gt;=GL$19,GE8&lt;&gt;""),AND(GJ8&gt;=GL$15,GK8&gt;=GL$19,GJ8&lt;&gt;""),AND(HG8&gt;=HN$15,HH8&gt;=HN$19,HG8&lt;&gt;""),AND(HL8&gt;=HN$15,HM8&gt;=HN$19,HL8&lt;&gt;""),AND(II8&gt;=IP$15,IJ8&gt;=IP$19,II8&lt;&gt;""),AND(IN8&gt;=IP$15,IO8&gt;=IP$19,IN8&lt;&gt;""),AND(JK8&gt;=JR$15,JL8&gt;=JR$19,JK8&lt;&gt;""),AND(JP8&gt;=JR$15,JQ8&gt;=JR$19,JP8&lt;&gt;""),AND(KM8&gt;=KT$15,KN8&gt;=KT$19,KM8&lt;&gt;""),AND(KR8&gt;=KT$15,KS8&gt;=KT$19,KR8&lt;&gt;""),AND(LO8&gt;=LV$15,LP8&gt;=LV$19,LO8&lt;&gt;""),AND(LT8&gt;=LV$15,LU8&gt;=LV$19,LT8&lt;&gt;""),AND(MQ8&gt;=MX$15,MR8&gt;=MX$19,MQ8&lt;&gt;""),AND(MV8&gt;=MX$15,MW8&gt;=MX$19,MV8&lt;&gt;""),AND(NS8&gt;=NZ$15,NT8&gt;=NZ$19,NS8&lt;&gt;""),AND(NX8&gt;=NZ$15,NY8&gt;=NZ$19,NX8&lt;&gt;""),AND(OU8&gt;=PB$15,OV8&gt;=PB$19,OU8&lt;&gt;""),AND(OZ8&gt;=PB$15,PA8&gt;=PB$19,OZ8&lt;&gt;""),AND(PW8&gt;=QD$15,PX8&gt;=QD$19,PW8&lt;&gt;""),AND(QB8&gt;=QD$15,QC8&gt;=QD$19,QB8&lt;&gt;"")),"P","")</f>
        <v>P</v>
      </c>
      <c r="G8" s="3" t="str">
        <f>IF(OR(AND(AQ8&gt;=AW$19,AQ8&lt;&gt;"",AO8=""),AND(AV8&gt;=AW$19,AV8&lt;&gt;"",AO8=""),AND(BT8&gt;=BZ$19,BT8&lt;&gt;"",BR8=""),AND(BY8&gt;=BZ$19,BY8&lt;&gt;"",BR8=""),AND(CW8&gt;=DC$19,CW8&lt;&gt;"",CU8=""),AND(DB8&gt;=DC$19,DB8&lt;&gt;"",CU8=""),AND(EB8&gt;=EH$19,EB8&lt;&gt;""),AND(EG8&gt;=EH$19,EG8&lt;&gt;""),AND(FD8&gt;=FJ$19,FD8&lt;&gt;""),AND(FI8&gt;=FJ$19,FI8&lt;&gt;""),AND(GF8&gt;=GL$19,GF8&lt;&gt;""),AND(GK8&gt;=GL$19,GK8&lt;&gt;""),AND(HH8&gt;=HN$19,HH8&lt;&gt;""),AND(HM8&gt;=HN$19,HM8&lt;&gt;""),AND(IJ8&gt;=IP$19,IJ8&lt;&gt;""),AND(IO8&gt;=IP$19,IO8&lt;&gt;""),AND(JL8&gt;=JR$19,JL8&lt;&gt;""),AND(JQ8&gt;=JR$19,JQ8&lt;&gt;""),AND(KN8&gt;=KT$19,KN8&lt;&gt;""),AND(KS8&gt;=KT$19,KS8&lt;&gt;""),AND(LP8&gt;=LV$19,LP8&lt;&gt;""),AND(LU8&gt;=LV$19,LU8&lt;&gt;""),AND(MR8&gt;=MX$19,MR8&lt;&gt;""),AND(MW8&gt;=MX$19,MW8&lt;&gt;""),AND(NT8&gt;=NZ$19,NT8&lt;&gt;""),AND(NY8&gt;=NZ$19,NY8&lt;&gt;""),AND(OV8&gt;=PB$19,OV8&lt;&gt;""),AND(PA8&gt;=PB$19,PA8&lt;&gt;""),AND(PX8&gt;=QD$19,PX8&lt;&gt;""),AND(QC8&gt;=QD$19,QC8&lt;&gt;"")),"P","")</f>
        <v>P</v>
      </c>
      <c r="H8" s="37" t="str">
        <f>IF(AND(G8="P",F8=""),"No DD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Merit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Excellence",IF(I8="P","Worlds Team",IF(F8="P","National Team","")))))</f>
        <v>National Team</v>
      </c>
      <c r="I8" s="3" t="str">
        <f>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P","")</f>
        <v/>
      </c>
      <c r="J8" s="8">
        <f>IF(COUNT(AQ8,BT8,CW8)&gt;0,LARGE((AQ8,BT8,CW8),1),0)</f>
        <v>38.700000000000003</v>
      </c>
      <c r="K8" s="8" t="str">
        <f>IF(J8=0,"",IF(J8=CW8,$CA$1,IF(J8=BT8,$AX$1,IF(J8=AQ8,$U$1,""))))</f>
        <v>2023 Nationals</v>
      </c>
      <c r="L8" s="8">
        <f>IF(COUNT(AQ8,BT8,CW8)&gt;1,LARGE((AQ8,BT8,CW8),2),0)</f>
        <v>37.500000000000007</v>
      </c>
      <c r="M8" s="8" t="str">
        <f>IF(L8=0,"",IF(L8=CW8,$CA$1,IF(L8=BT8,$AX$1,IF(L8=AQ8,$U$1,""))))</f>
        <v>2023 Elite Canada</v>
      </c>
      <c r="N8" s="8">
        <f>IF(COUNT(AR8,BU8,CX8)&gt;0,LARGE((AR8,BU8,CX8),1),0)</f>
        <v>21.5</v>
      </c>
      <c r="O8" s="8" t="str">
        <f>IF(N8=0,"",IF(N8=CX8,$CA$1,IF(N8=BU8,$AX$1,IF(N8=AR8,$U$1,""))))</f>
        <v>2023 Domestic 3rd Trial</v>
      </c>
      <c r="P8" s="8">
        <f>IF(MAX(AV8,BY8,DB8)&gt;0,MAX(AV8,BY8,DB8),0)</f>
        <v>42.800000000000004</v>
      </c>
      <c r="Q8" s="8" t="str">
        <f>IF(P8=0,"",IF(P8=DB8,$CA$1,IF(P8=BY8,$AX$1,IF(P8=AV8,$U$1,""))))</f>
        <v>2023 Nationals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>IF(SUM(V8,Z8)&gt;0,SUM(V8,Z8),"")</f>
        <v>8</v>
      </c>
      <c r="AQ8" s="41">
        <f>IF(SUM(U8:V8,X8:Z8,AB8)-W8-AA8&gt;0,SUM(U8:V8,X8:Z8,AB8)-W8-AA8,"")</f>
        <v>37.500000000000007</v>
      </c>
      <c r="AR8" s="41">
        <f>IF(SUM(AC8:AD8,AF8)-AE8&gt;0,SUM(AC8:AD8,AF8)-AE8,"")</f>
        <v>18.500000000000004</v>
      </c>
      <c r="AS8" s="41">
        <f>IF(SUM(V8,Z8,AD8)&gt;0,SUM(V8,Z8,AD8),"")</f>
        <v>10.6</v>
      </c>
      <c r="AT8" s="41">
        <f>IF(SUM(AQ8,AR8)&gt;0,SUM(AQ8,AR8),"")</f>
        <v>56.000000000000014</v>
      </c>
      <c r="AU8" s="41">
        <f>IF(SUM(AH8,AL8)&gt;0,SUM(AH8,AL8),"")</f>
        <v>8.3999999999999986</v>
      </c>
      <c r="AV8" s="41">
        <f>IF(SUM(AG8:AH8,AJ8:AL8,AN8)-SUM(AI8,AM8)&gt;0,SUM(AG8:AH8,AJ8:AL8,AN8)-SUM(AI8,AM8),"")</f>
        <v>42.2</v>
      </c>
      <c r="AW8" s="41">
        <f>IF(SUM(AQ8,AR8,AV8)&gt;0,SUM(AQ8,AR8,AV8),"")</f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>IF(SUM(AY8,BC8)&gt;0,SUM(AY8,BC8),"")</f>
        <v>8.6999999999999993</v>
      </c>
      <c r="BT8" s="11">
        <f>IF(SUM(AX8:AY8,BA8:BC8,BE8)-AZ8-BD8&gt;0,SUM(AX8:AY8,BA8:BC8,BE8)-AZ8-BD8,"")</f>
        <v>38.700000000000003</v>
      </c>
      <c r="BU8" s="11">
        <f>IF(SUM(BF8:BG8,BI8)-BH8&gt;0,SUM(BF8:BG8,BI8)-BH8,"")</f>
        <v>20.700000000000003</v>
      </c>
      <c r="BV8" s="11">
        <f>IF(SUM(AY8,BC8,BG8)&gt;0,SUM(AY8,BC8,BG8),"")</f>
        <v>12.899999999999999</v>
      </c>
      <c r="BW8" s="11">
        <f>IF(SUM(BT8,BU8)&gt;0,SUM(BT8,BU8),"")</f>
        <v>59.400000000000006</v>
      </c>
      <c r="BX8" s="11">
        <f>IF(SUM(BK8,BO8)&gt;0,SUM(BK8,BO8),"")</f>
        <v>10.1</v>
      </c>
      <c r="BY8" s="11">
        <f>IF(SUM(BJ8:BK8,BM8:BO8,BQ8)-SUM(BL8,BP8)&gt;0,SUM(BJ8:BK8,BM8:BO8,BQ8)-SUM(BL8,BP8),"")</f>
        <v>42.800000000000004</v>
      </c>
      <c r="BZ8" s="11">
        <f>IF(SUM(BT8,BU8,BY8)&gt;0,SUM(BT8,BU8,BY8),"")</f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>IF(SUM(CB8,CF8)&gt;0,SUM(CB8,CF8),"")</f>
        <v>4.7</v>
      </c>
      <c r="CW8" s="41">
        <f>IF(SUM(CA8:CB8,CD8:CF8,CH8)-CC8-CG8&gt;0,SUM(CA8:CB8,CD8:CF8,CH8)-CC8-CG8,"")</f>
        <v>36.700000000000003</v>
      </c>
      <c r="CX8" s="41">
        <f>IF(SUM(CI8:CJ8,CL8)-CK8&gt;0,SUM(CI8:CJ8,CL8)-CK8,"")</f>
        <v>21.5</v>
      </c>
      <c r="CY8" s="41">
        <f>IF(SUM(CB8,CF8,CJ8)&gt;0,SUM(CB8,CF8,CJ8),"")</f>
        <v>9.3000000000000007</v>
      </c>
      <c r="CZ8" s="41">
        <f>IF(SUM(CW8,CX8)&gt;0,SUM(CW8,CX8),"")</f>
        <v>58.2</v>
      </c>
      <c r="DA8" s="41">
        <f>IF(SUM(CN8,CR8)&gt;0,SUM(CN8,CR8),"")</f>
        <v>8.6999999999999993</v>
      </c>
      <c r="DB8" s="41">
        <f>IF(SUM(CM8:CN8,CP8:CR8,CT8)-SUM(CO8,CS8)&gt;0,SUM(CM8:CN8,CP8:CR8,CT8)-SUM(CO8,CS8),"")</f>
        <v>41.4</v>
      </c>
      <c r="DC8" s="41">
        <f>IF(SUM(CW8,CX8,DB8)&gt;0,SUM(CW8,CX8,DB8),"")</f>
        <v>99.6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15.5</v>
      </c>
      <c r="QF8" s="23">
        <f>IF($CU8="P",CB8,(CB8+AY8)/2)</f>
        <v>2.2999999999999998</v>
      </c>
      <c r="QG8" s="23">
        <f>IF($CU8="P",CC8,(CC8+AZ8)/2)</f>
        <v>0.2</v>
      </c>
      <c r="QH8" s="23">
        <f>IF($CU8="P",CD8,(CD8+BA8)/2)</f>
        <v>0</v>
      </c>
      <c r="QI8" s="23">
        <f>IF($CU8="P",CE8,(CE8+BB8)/2)</f>
        <v>16.3</v>
      </c>
      <c r="QJ8" s="23">
        <f>IF($CU8="P",CF8,(CF8+BC8)/2)</f>
        <v>4.4000000000000004</v>
      </c>
      <c r="QK8" s="23">
        <f>IF($CU8="P",CG8,(CG8+BD8)/2)</f>
        <v>1.2</v>
      </c>
      <c r="QL8" s="23">
        <f>IF($CU8="P",CH8,(CH8+BE8)/2)</f>
        <v>0.6</v>
      </c>
      <c r="QM8" s="23">
        <f>IF($CU8="P",CI8,(CI8+BF8)/2)</f>
        <v>16.100000000000001</v>
      </c>
      <c r="QN8" s="23">
        <f>IF($CU8="P",CJ8,(CJ8+BG8)/2)</f>
        <v>4.4000000000000004</v>
      </c>
      <c r="QO8" s="23">
        <f>IF($CU8="P",CK8,(CK8+BH8)/2)</f>
        <v>0</v>
      </c>
      <c r="QP8" s="23">
        <f>IF($CU8="P",CL8,(CL8+BI8)/2)</f>
        <v>0.6</v>
      </c>
      <c r="QQ8" s="23">
        <f>IF($CU8="P",CM8,(CM8+BJ8)/2)</f>
        <v>15.45</v>
      </c>
      <c r="QR8" s="23">
        <f>IF($CU8="P",CN8,(CN8+BK8)/2)</f>
        <v>4.6999999999999993</v>
      </c>
      <c r="QS8" s="23">
        <f>IF($CU8="P",CO8,(CO8+BL8)/2)</f>
        <v>0</v>
      </c>
      <c r="QT8" s="23">
        <f>IF($CU8="P",CP8,(CP8+BM8)/2)</f>
        <v>0.6</v>
      </c>
      <c r="QU8" s="23">
        <f>IF($CU8="P",CQ8,(CQ8+BN8)/2)</f>
        <v>16.3</v>
      </c>
      <c r="QV8" s="23">
        <f>IF($CU8="P",CR8,(CR8+BO8)/2)</f>
        <v>4.7</v>
      </c>
      <c r="QW8" s="23">
        <f>IF($CU8="P",CS8,(CS8+BP8)/2)</f>
        <v>0.1</v>
      </c>
      <c r="QX8" s="23">
        <f>IF($CU8="P",CT8,(CT8+BQ8)/2)</f>
        <v>0.44999999999999996</v>
      </c>
      <c r="QY8" s="28" t="s">
        <v>57</v>
      </c>
      <c r="QZ8" s="41">
        <f>IF(SUM(QF8,QJ8)&gt;0,SUM(QF8,QJ8),"")</f>
        <v>6.7</v>
      </c>
      <c r="RA8" s="41">
        <f>IF(SUM(QE8:QF8,QH8:QJ8,QL8)-QG8-QK8&gt;0,SUM(QE8:QF8,QH8:QJ8,QL8)-QG8-QK8,"")</f>
        <v>37.699999999999996</v>
      </c>
      <c r="RB8" s="41">
        <f>IF(SUM(QM8:QN8,QP8)-QO8&gt;0,SUM(QM8:QN8,QP8)-QO8,"")</f>
        <v>21.1</v>
      </c>
      <c r="RC8" s="41">
        <f>IF(SUM(QF8,QJ8,QN8)&gt;0,SUM(QF8,QJ8,QN8),"")</f>
        <v>11.100000000000001</v>
      </c>
      <c r="RD8" s="41">
        <f>IF(SUM(RA8,RB8)&gt;0,SUM(RA8,RB8),"")</f>
        <v>58.8</v>
      </c>
      <c r="RE8" s="41">
        <f>IF(SUM(QR8,QV8)&gt;0,SUM(QR8,QV8),"")</f>
        <v>9.3999999999999986</v>
      </c>
      <c r="RF8" s="41">
        <f>IF(SUM(QQ8:QR8,QT8:QV8,QX8)-SUM(QS8,QW8)&gt;0,SUM(QQ8:QR8,QT8:QV8,QX8)-SUM(QS8,QW8),"")</f>
        <v>42.1</v>
      </c>
      <c r="RG8" s="41">
        <f>IF(SUM(RA8,RB8,RF8)&gt;0,SUM(RA8,RB8,RF8),"")</f>
        <v>100.9</v>
      </c>
    </row>
    <row r="9" spans="1:475" x14ac:dyDescent="0.2">
      <c r="A9" s="4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>6</v>
      </c>
      <c r="B9" s="5" t="s">
        <v>166</v>
      </c>
      <c r="C9" s="4" t="s">
        <v>3</v>
      </c>
      <c r="D9" s="4">
        <v>2004</v>
      </c>
      <c r="E9" s="9">
        <f>SUM(J9:R9)+SUM(J9:N9)*0.0000001+SUM(J9)*0.0000000000001</f>
        <v>148.90001050500425</v>
      </c>
      <c r="F9" s="3" t="str">
        <f>IF(OR(AND(AP9&gt;=AW$15,AQ9&gt;=AW$19,AP9&lt;&gt;"",AO9=""),AND(AU9&gt;=AW$15,AV9&gt;=AW$19,AU9&lt;&gt;"",AO9=""),AND(BS9&gt;=BZ$15,BT9&gt;=BZ$19,BS9&lt;&gt;"",BR9=""),AND(BX9&gt;=BZ$15,BY9&gt;=BZ$19,BX9&lt;&gt;"",BR9=""),AND(CV9&gt;=DC$15,CW9&gt;=DC$19,CV9&lt;&gt;"",CU9=""),AND(DA9&gt;=DC$15,DB9&gt;=DC$19,DA9&lt;&gt;""),AND(EA9&gt;=EH$15,EB9&gt;=EH$19,EA9&lt;&gt;""),AND(EF9&gt;=EH$15,EG9&gt;=EH$19,EF9&lt;&gt;""),AND(FC9&gt;=FJ$15,FD9&gt;=FJ$19,FC9&lt;&gt;""),AND(FH9&gt;=FJ$15,FI9&gt;=FJ$19,FH9&lt;&gt;""),AND(GE9&gt;=GL$15,GF9&gt;=GL$19,GE9&lt;&gt;""),AND(GJ9&gt;=GL$15,GK9&gt;=GL$19,GJ9&lt;&gt;""),AND(HG9&gt;=HN$15,HH9&gt;=HN$19,HG9&lt;&gt;""),AND(HL9&gt;=HN$15,HM9&gt;=HN$19,HL9&lt;&gt;""),AND(II9&gt;=IP$15,IJ9&gt;=IP$19,II9&lt;&gt;""),AND(IN9&gt;=IP$15,IO9&gt;=IP$19,IN9&lt;&gt;""),AND(JK9&gt;=JR$15,JL9&gt;=JR$19,JK9&lt;&gt;""),AND(JP9&gt;=JR$15,JQ9&gt;=JR$19,JP9&lt;&gt;""),AND(KM9&gt;=KT$15,KN9&gt;=KT$19,KM9&lt;&gt;""),AND(KR9&gt;=KT$15,KS9&gt;=KT$19,KR9&lt;&gt;""),AND(LO9&gt;=LV$15,LP9&gt;=LV$19,LO9&lt;&gt;""),AND(LT9&gt;=LV$15,LU9&gt;=LV$19,LT9&lt;&gt;""),AND(MQ9&gt;=MX$15,MR9&gt;=MX$19,MQ9&lt;&gt;""),AND(MV9&gt;=MX$15,MW9&gt;=MX$19,MV9&lt;&gt;""),AND(NS9&gt;=NZ$15,NT9&gt;=NZ$19,NS9&lt;&gt;""),AND(NX9&gt;=NZ$15,NY9&gt;=NZ$19,NX9&lt;&gt;""),AND(OU9&gt;=PB$15,OV9&gt;=PB$19,OU9&lt;&gt;""),AND(OZ9&gt;=PB$15,PA9&gt;=PB$19,OZ9&lt;&gt;""),AND(PW9&gt;=QD$15,PX9&gt;=QD$19,PW9&lt;&gt;""),AND(QB9&gt;=QD$15,QC9&gt;=QD$19,QB9&lt;&gt;"")),"P","")</f>
        <v/>
      </c>
      <c r="G9" s="3" t="str">
        <f>IF(OR(AND(AQ9&gt;=AW$19,AQ9&lt;&gt;"",AO9=""),AND(AV9&gt;=AW$19,AV9&lt;&gt;"",AO9=""),AND(BT9&gt;=BZ$19,BT9&lt;&gt;"",BR9=""),AND(BY9&gt;=BZ$19,BY9&lt;&gt;"",BR9=""),AND(CW9&gt;=DC$19,CW9&lt;&gt;"",CU9=""),AND(DB9&gt;=DC$19,DB9&lt;&gt;"",CU9=""),AND(EB9&gt;=EH$19,EB9&lt;&gt;""),AND(EG9&gt;=EH$19,EG9&lt;&gt;""),AND(FD9&gt;=FJ$19,FD9&lt;&gt;""),AND(FI9&gt;=FJ$19,FI9&lt;&gt;""),AND(GF9&gt;=GL$19,GF9&lt;&gt;""),AND(GK9&gt;=GL$19,GK9&lt;&gt;""),AND(HH9&gt;=HN$19,HH9&lt;&gt;""),AND(HM9&gt;=HN$19,HM9&lt;&gt;""),AND(IJ9&gt;=IP$19,IJ9&lt;&gt;""),AND(IO9&gt;=IP$19,IO9&lt;&gt;""),AND(JL9&gt;=JR$19,JL9&lt;&gt;""),AND(JQ9&gt;=JR$19,JQ9&lt;&gt;""),AND(KN9&gt;=KT$19,KN9&lt;&gt;""),AND(KS9&gt;=KT$19,KS9&lt;&gt;""),AND(LP9&gt;=LV$19,LP9&lt;&gt;""),AND(LU9&gt;=LV$19,LU9&lt;&gt;""),AND(MR9&gt;=MX$19,MR9&lt;&gt;""),AND(MW9&gt;=MX$19,MW9&lt;&gt;""),AND(NT9&gt;=NZ$19,NT9&lt;&gt;""),AND(NY9&gt;=NZ$19,NY9&lt;&gt;""),AND(OV9&gt;=PB$19,OV9&lt;&gt;""),AND(PA9&gt;=PB$19,PA9&lt;&gt;""),AND(PX9&gt;=QD$19,PX9&lt;&gt;""),AND(QC9&gt;=QD$19,QC9&lt;&gt;"")),"P","")</f>
        <v>P</v>
      </c>
      <c r="H9" s="37" t="str">
        <f>IF(AND(G9="P",F9=""),"No DD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Merit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Excellence",IF(I9="P","Worlds Team",IF(F9="P","National Team","")))))</f>
        <v>No DD</v>
      </c>
      <c r="I9" s="3" t="str">
        <f>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>
        <f>IF(MAX(DD9:DF9)&gt;0,MAX(DD9:DF9),"")</f>
        <v>0.35000000000000853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7.6999999999999993</v>
      </c>
      <c r="AQ9" s="41">
        <f>IF(SUM(U9:V9,X9:Z9,AB9)-W9-AA9&gt;0,SUM(U9:V9,X9:Z9,AB9)-W9-AA9,"")</f>
        <v>41.199999999999996</v>
      </c>
      <c r="AR9" s="41">
        <f>IF(SUM(AC9:AD9,AF9)-AE9&gt;0,SUM(AC9:AD9,AF9)-AE9,"")</f>
        <v>20.84</v>
      </c>
      <c r="AS9" s="41">
        <f>IF(SUM(V9,Z9,AD9)&gt;0,SUM(V9,Z9,AD9),"")</f>
        <v>11.799999999999999</v>
      </c>
      <c r="AT9" s="41">
        <f>IF(SUM(AQ9,AR9)&gt;0,SUM(AQ9,AR9),"")</f>
        <v>62.039999999999992</v>
      </c>
      <c r="AU9" s="41">
        <f>IF(SUM(AH9,AL9)&gt;0,SUM(AH9,AL9),"")</f>
        <v>8</v>
      </c>
      <c r="AV9" s="41">
        <f>IF(SUM(AG9:AH9,AJ9:AL9,AN9)-SUM(AI9,AM9)&gt;0,SUM(AG9:AH9,AJ9:AL9,AN9)-SUM(AI9,AM9),"")</f>
        <v>43.3</v>
      </c>
      <c r="AW9" s="41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>IF(SUM(CB9,CF9)&gt;0,SUM(CB9,CF9),"")</f>
        <v>8.0500000000000007</v>
      </c>
      <c r="CW9" s="41">
        <f>IF(SUM(CA9:CB9,CD9:CF9,CH9)-CC9-CG9&gt;0,SUM(CA9:CB9,CD9:CF9,CH9)-CC9-CG9,"")</f>
        <v>41.65</v>
      </c>
      <c r="CX9" s="41">
        <f>IF(SUM(CI9:CJ9,CL9)-CK9&gt;0,SUM(CI9:CJ9,CL9)-CK9,"")</f>
        <v>21.070000000000004</v>
      </c>
      <c r="CY9" s="41">
        <f>IF(SUM(CB9,CF9,CJ9)&gt;0,SUM(CB9,CF9,CJ9),"")</f>
        <v>12.15</v>
      </c>
      <c r="CZ9" s="41">
        <f>IF(SUM(CW9,CX9)&gt;0,SUM(CW9,CX9),"")</f>
        <v>62.72</v>
      </c>
      <c r="DA9" s="41">
        <f>IF(SUM(CN9,CR9)&gt;0,SUM(CN9,CR9),"")</f>
        <v>8.1999999999999993</v>
      </c>
      <c r="DB9" s="41">
        <f>IF(SUM(CM9:CN9,CP9:CR9,CT9)-SUM(CO9,CS9)&gt;0,SUM(CM9:CN9,CP9:CR9,CT9)-SUM(CO9,CS9),"")</f>
        <v>43.4</v>
      </c>
      <c r="DC9" s="41">
        <f>IF(SUM(CW9,CX9,DB9)&gt;0,SUM(CW9,CX9,DB9),"")</f>
        <v>106.12</v>
      </c>
      <c r="DD9" s="52">
        <f>IF(MAX(EB9,FD9,GF9,HH9,IJ9,JL9,KN9,LP9,MR9,NT9,OV9,PX9)-IF(L9="",0,L9)&gt;0.001,MAX(EB9,FD9,GF9,HH9,IJ9,JL9,KN9,LP9,MR9,NT9,OV9,PX9)-IF(L9="",0,L9),"")</f>
        <v>0.35000000000000853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15.3</v>
      </c>
      <c r="EJ9" s="18">
        <v>4.3</v>
      </c>
      <c r="EK9" s="18">
        <v>0</v>
      </c>
      <c r="EL9" s="18">
        <v>0</v>
      </c>
      <c r="EM9" s="18">
        <v>17.600000000000001</v>
      </c>
      <c r="EN9" s="18">
        <v>4.0999999999999996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8.3999999999999986</v>
      </c>
      <c r="FD9" s="11">
        <f>IF(SUM(EI9:EJ9,EL9:EN9,EP9)-EK9-EO9&gt;0,SUM(EI9:EJ9,EL9:EN9,EP9)-EK9-EO9,"")</f>
        <v>41.300000000000004</v>
      </c>
      <c r="FE9" s="11" t="str">
        <f>IF(SUM(EQ9:ER9,ET9)-ES9&gt;0,SUM(EQ9:ER9,ET9)-ES9,"")</f>
        <v/>
      </c>
      <c r="FF9" s="11">
        <f>IF(SUM(EJ9,EN9,ER9)&gt;0,SUM(EJ9,EN9,ER9),"")</f>
        <v>8.3999999999999986</v>
      </c>
      <c r="FG9" s="11">
        <f>IF(SUM(FD9,FE9)&gt;0,SUM(FD9,FE9),"")</f>
        <v>41.300000000000004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41.300000000000004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16.5</v>
      </c>
      <c r="GN9" s="18">
        <v>4.3</v>
      </c>
      <c r="GO9" s="18">
        <v>0</v>
      </c>
      <c r="GP9" s="18">
        <v>0</v>
      </c>
      <c r="GQ9" s="18">
        <v>16.600000000000001</v>
      </c>
      <c r="GR9" s="18">
        <v>4.5999999999999996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8.8999999999999986</v>
      </c>
      <c r="HH9" s="11">
        <f>IF(SUM(GM9:GN9,GP9:GR9,GT9)-GO9-GS9&gt;0,SUM(GM9:GN9,GP9:GR9,GT9)-GO9-GS9,"")</f>
        <v>42.000000000000007</v>
      </c>
      <c r="HI9" s="11" t="str">
        <f>IF(SUM(GU9:GV9,GX9)-GW9&gt;0,SUM(GU9:GV9,GX9)-GW9,"")</f>
        <v/>
      </c>
      <c r="HJ9" s="11">
        <f>IF(SUM(GN9,GR9,GV9)&gt;0,SUM(GN9,GR9,GV9),"")</f>
        <v>8.8999999999999986</v>
      </c>
      <c r="HK9" s="11">
        <f>IF(SUM(HH9,HI9)&gt;0,SUM(HH9,HI9),"")</f>
        <v>42.000000000000007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42.000000000000007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16.600000000000001</v>
      </c>
      <c r="QF9" s="23">
        <f>IF($CU9="P",CB9,(CB9+AY9)/2)</f>
        <v>3.95</v>
      </c>
      <c r="QG9" s="23">
        <f>IF($CU9="P",CC9,(CC9+AZ9)/2)</f>
        <v>0.1</v>
      </c>
      <c r="QH9" s="23">
        <f>IF($CU9="P",CD9,(CD9+BA9)/2)</f>
        <v>0.15</v>
      </c>
      <c r="QI9" s="23">
        <f>IF($CU9="P",CE9,(CE9+BB9)/2)</f>
        <v>16.75</v>
      </c>
      <c r="QJ9" s="23">
        <f>IF($CU9="P",CF9,(CF9+BC9)/2)</f>
        <v>4.0999999999999996</v>
      </c>
      <c r="QK9" s="23">
        <f>IF($CU9="P",CG9,(CG9+BD9)/2)</f>
        <v>0.1</v>
      </c>
      <c r="QL9" s="23">
        <f>IF($CU9="P",CH9,(CH9+BE9)/2)</f>
        <v>0.3</v>
      </c>
      <c r="QM9" s="23">
        <f>IF($CU9="P",CI9,(CI9+BF9)/2)</f>
        <v>16.670000000000002</v>
      </c>
      <c r="QN9" s="23">
        <f>IF($CU9="P",CJ9,(CJ9+BG9)/2)</f>
        <v>4.0999999999999996</v>
      </c>
      <c r="QO9" s="23">
        <f>IF($CU9="P",CK9,(CK9+BH9)/2)</f>
        <v>0</v>
      </c>
      <c r="QP9" s="23">
        <f>IF($CU9="P",CL9,(CL9+BI9)/2)</f>
        <v>0.3</v>
      </c>
      <c r="QQ9" s="23">
        <f>IF($CU9="P",CM9,(CM9+BJ9)/2)</f>
        <v>17.3</v>
      </c>
      <c r="QR9" s="23">
        <f>IF($CU9="P",CN9,(CN9+BK9)/2)</f>
        <v>4.1999999999999993</v>
      </c>
      <c r="QS9" s="23">
        <f>IF($CU9="P",CO9,(CO9+BL9)/2)</f>
        <v>0.1</v>
      </c>
      <c r="QT9" s="23">
        <f>IF($CU9="P",CP9,(CP9+BM9)/2)</f>
        <v>0.3</v>
      </c>
      <c r="QU9" s="23">
        <f>IF($CU9="P",CQ9,(CQ9+BN9)/2)</f>
        <v>17.399999999999999</v>
      </c>
      <c r="QV9" s="23">
        <f>IF($CU9="P",CR9,(CR9+BO9)/2)</f>
        <v>4</v>
      </c>
      <c r="QW9" s="23">
        <f>IF($CU9="P",CS9,(CS9+BP9)/2)</f>
        <v>0</v>
      </c>
      <c r="QX9" s="23">
        <f>IF($CU9="P",CT9,(CT9+BQ9)/2)</f>
        <v>0.3</v>
      </c>
      <c r="QY9" s="28" t="s">
        <v>57</v>
      </c>
      <c r="QZ9" s="41">
        <f>IF(SUM(QF9,QJ9)&gt;0,SUM(QF9,QJ9),"")</f>
        <v>8.0500000000000007</v>
      </c>
      <c r="RA9" s="41">
        <f>IF(SUM(QE9:QF9,QH9:QJ9,QL9)-QG9-QK9&gt;0,SUM(QE9:QF9,QH9:QJ9,QL9)-QG9-QK9,"")</f>
        <v>41.65</v>
      </c>
      <c r="RB9" s="41">
        <f>IF(SUM(QM9:QN9,QP9)-QO9&gt;0,SUM(QM9:QN9,QP9)-QO9,"")</f>
        <v>21.070000000000004</v>
      </c>
      <c r="RC9" s="41">
        <f>IF(SUM(QF9,QJ9,QN9)&gt;0,SUM(QF9,QJ9,QN9),"")</f>
        <v>12.15</v>
      </c>
      <c r="RD9" s="41">
        <f>IF(SUM(RA9,RB9)&gt;0,SUM(RA9,RB9),"")</f>
        <v>62.72</v>
      </c>
      <c r="RE9" s="41">
        <f>IF(SUM(QR9,QV9)&gt;0,SUM(QR9,QV9),"")</f>
        <v>8.1999999999999993</v>
      </c>
      <c r="RF9" s="41">
        <f>IF(SUM(QQ9:QR9,QT9:QV9,QX9)-SUM(QS9,QW9)&gt;0,SUM(QQ9:QR9,QT9:QV9,QX9)-SUM(QS9,QW9),"")</f>
        <v>43.4</v>
      </c>
      <c r="RG9" s="41">
        <f>IF(SUM(RA9,RB9,RF9)&gt;0,SUM(RA9,RB9,RF9),"")</f>
        <v>106.12</v>
      </c>
    </row>
    <row r="10" spans="1:475" x14ac:dyDescent="0.2">
      <c r="A10" s="4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5" t="s">
        <v>148</v>
      </c>
      <c r="C10" s="4" t="s">
        <v>5</v>
      </c>
      <c r="D10" s="4">
        <v>2001</v>
      </c>
      <c r="E10" s="9">
        <f>SUM(J10:R10)+SUM(J10:N10)*0.0000001+SUM(J10)*0.0000000000001</f>
        <v>145.00001026000422</v>
      </c>
      <c r="F10" s="3" t="str">
        <f>IF(OR(AND(AP10&gt;=AW$15,AQ10&gt;=AW$19,AP10&lt;&gt;"",AO10=""),AND(AU10&gt;=AW$15,AV10&gt;=AW$19,AU10&lt;&gt;"",AO10=""),AND(BS10&gt;=BZ$15,BT10&gt;=BZ$19,BS10&lt;&gt;"",BR10=""),AND(BX10&gt;=BZ$15,BY10&gt;=BZ$19,BX10&lt;&gt;"",BR10=""),AND(CV10&gt;=DC$15,CW10&gt;=DC$19,CV10&lt;&gt;"",CU10=""),AND(DA10&gt;=DC$15,DB10&gt;=DC$19,DA10&lt;&gt;""),AND(EA10&gt;=EH$15,EB10&gt;=EH$19,EA10&lt;&gt;""),AND(EF10&gt;=EH$15,EG10&gt;=EH$19,EF10&lt;&gt;""),AND(FC10&gt;=FJ$15,FD10&gt;=FJ$19,FC10&lt;&gt;""),AND(FH10&gt;=FJ$15,FI10&gt;=FJ$19,FH10&lt;&gt;""),AND(GE10&gt;=GL$15,GF10&gt;=GL$19,GE10&lt;&gt;""),AND(GJ10&gt;=GL$15,GK10&gt;=GL$19,GJ10&lt;&gt;""),AND(HG10&gt;=HN$15,HH10&gt;=HN$19,HG10&lt;&gt;""),AND(HL10&gt;=HN$15,HM10&gt;=HN$19,HL10&lt;&gt;""),AND(II10&gt;=IP$15,IJ10&gt;=IP$19,II10&lt;&gt;""),AND(IN10&gt;=IP$15,IO10&gt;=IP$19,IN10&lt;&gt;""),AND(JK10&gt;=JR$15,JL10&gt;=JR$19,JK10&lt;&gt;""),AND(JP10&gt;=JR$15,JQ10&gt;=JR$19,JP10&lt;&gt;""),AND(KM10&gt;=KT$15,KN10&gt;=KT$19,KM10&lt;&gt;""),AND(KR10&gt;=KT$15,KS10&gt;=KT$19,KR10&lt;&gt;""),AND(LO10&gt;=LV$15,LP10&gt;=LV$19,LO10&lt;&gt;""),AND(LT10&gt;=LV$15,LU10&gt;=LV$19,LT10&lt;&gt;""),AND(MQ10&gt;=MX$15,MR10&gt;=MX$19,MQ10&lt;&gt;""),AND(MV10&gt;=MX$15,MW10&gt;=MX$19,MV10&lt;&gt;""),AND(NS10&gt;=NZ$15,NT10&gt;=NZ$19,NS10&lt;&gt;""),AND(NX10&gt;=NZ$15,NY10&gt;=NZ$19,NX10&lt;&gt;""),AND(OU10&gt;=PB$15,OV10&gt;=PB$19,OU10&lt;&gt;""),AND(OZ10&gt;=PB$15,PA10&gt;=PB$19,OZ10&lt;&gt;""),AND(PW10&gt;=QD$15,PX10&gt;=QD$19,PW10&lt;&gt;""),AND(QB10&gt;=QD$15,QC10&gt;=QD$19,QB10&lt;&gt;"")),"P","")</f>
        <v/>
      </c>
      <c r="G10" s="3" t="str">
        <f>IF(OR(AND(AQ10&gt;=AW$19,AQ10&lt;&gt;"",AO10=""),AND(AV10&gt;=AW$19,AV10&lt;&gt;"",AO10=""),AND(BT10&gt;=BZ$19,BT10&lt;&gt;"",BR10=""),AND(BY10&gt;=BZ$19,BY10&lt;&gt;"",BR10=""),AND(CW10&gt;=DC$19,CW10&lt;&gt;"",CU10=""),AND(DB10&gt;=DC$19,DB10&lt;&gt;"",CU10=""),AND(EB10&gt;=EH$19,EB10&lt;&gt;""),AND(EG10&gt;=EH$19,EG10&lt;&gt;""),AND(FD10&gt;=FJ$19,FD10&lt;&gt;""),AND(FI10&gt;=FJ$19,FI10&lt;&gt;""),AND(GF10&gt;=GL$19,GF10&lt;&gt;""),AND(GK10&gt;=GL$19,GK10&lt;&gt;""),AND(HH10&gt;=HN$19,HH10&lt;&gt;""),AND(HM10&gt;=HN$19,HM10&lt;&gt;""),AND(IJ10&gt;=IP$19,IJ10&lt;&gt;""),AND(IO10&gt;=IP$19,IO10&lt;&gt;""),AND(JL10&gt;=JR$19,JL10&lt;&gt;""),AND(JQ10&gt;=JR$19,JQ10&lt;&gt;""),AND(KN10&gt;=KT$19,KN10&lt;&gt;""),AND(KS10&gt;=KT$19,KS10&lt;&gt;""),AND(LP10&gt;=LV$19,LP10&lt;&gt;""),AND(LU10&gt;=LV$19,LU10&lt;&gt;""),AND(MR10&gt;=MX$19,MR10&lt;&gt;""),AND(MW10&gt;=MX$19,MW10&lt;&gt;""),AND(NT10&gt;=NZ$19,NT10&lt;&gt;""),AND(NY10&gt;=NZ$19,NY10&lt;&gt;""),AND(OV10&gt;=PB$19,OV10&lt;&gt;""),AND(PA10&gt;=PB$19,PA10&lt;&gt;""),AND(PX10&gt;=QD$19,PX10&lt;&gt;""),AND(QC10&gt;=QD$19,QC10&lt;&gt;"")),"P","")</f>
        <v/>
      </c>
      <c r="H10" s="37" t="str">
        <f>IF(AND(G10="P",F10=""),"No DD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Merit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Excellence",IF(I10="P","Worlds Team",IF(F10="P","National Team","")))))</f>
        <v/>
      </c>
      <c r="I10" s="3" t="str">
        <f>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P","")</f>
        <v/>
      </c>
      <c r="J10" s="8">
        <f>IF(COUNT(AQ10,BT10,CW10)&gt;0,LARGE((AQ10,BT10,CW10),1),0)</f>
        <v>42.2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39.400000000000006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</v>
      </c>
      <c r="O10" s="8" t="str">
        <f>IF(N10=0,"",IF(N10=CX10,$CA$1,IF(N10=BU10,$AX$1,IF(N10=AR10,$U$1,""))))</f>
        <v>2023 Nationals</v>
      </c>
      <c r="P10" s="8">
        <f>IF(MAX(AV10,BY10,DB10)&gt;0,MAX(AV10,BY10,DB10),0)</f>
        <v>42.400000000000006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>IF(SUM(V10,Z10)&gt;0,SUM(V10,Z10),"")</f>
        <v>5.4</v>
      </c>
      <c r="AQ10" s="41">
        <f>IF(SUM(U10:V10,X10:Z10,AB10)-W10-AA10&gt;0,SUM(U10:V10,X10:Z10,AB10)-W10-AA10,"")</f>
        <v>37.6</v>
      </c>
      <c r="AR10" s="41">
        <f>IF(SUM(AC10:AD10,AF10)-AE10&gt;0,SUM(AC10:AD10,AF10)-AE10,"")</f>
        <v>20.3</v>
      </c>
      <c r="AS10" s="41">
        <f>IF(SUM(V10,Z10,AD10)&gt;0,SUM(V10,Z10,AD10),"")</f>
        <v>8.9</v>
      </c>
      <c r="AT10" s="41">
        <f>IF(SUM(AQ10,AR10)&gt;0,SUM(AQ10,AR10),"")</f>
        <v>57.900000000000006</v>
      </c>
      <c r="AU10" s="41">
        <f>IF(SUM(AH10,AL10)&gt;0,SUM(AH10,AL10),"")</f>
        <v>7.4</v>
      </c>
      <c r="AV10" s="41">
        <f>IF(SUM(AG10:AH10,AJ10:AL10,AN10)-SUM(AI10,AM10)&gt;0,SUM(AG10:AH10,AJ10:AL10,AN10)-SUM(AI10,AM10),"")</f>
        <v>41.199999999999996</v>
      </c>
      <c r="AW10" s="41">
        <f>IF(SUM(AQ10,AR10,AV10)&gt;0,SUM(AQ10,AR10,AV10),"")</f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>IF(SUM(AY10,BC10)&gt;0,SUM(AY10,BC10),"")</f>
        <v>7.1999999999999993</v>
      </c>
      <c r="BT10" s="11">
        <f>IF(SUM(AX10:AY10,BA10:BC10,BE10)-AZ10-BD10&gt;0,SUM(AX10:AY10,BA10:BC10,BE10)-AZ10-BD10,"")</f>
        <v>39.400000000000006</v>
      </c>
      <c r="BU10" s="11">
        <f>IF(SUM(BF10:BG10,BI10)-BH10&gt;0,SUM(BF10:BG10,BI10)-BH10,"")</f>
        <v>21</v>
      </c>
      <c r="BV10" s="11">
        <f>IF(SUM(AY10,BC10,BG10)&gt;0,SUM(AY10,BC10,BG10),"")</f>
        <v>11.799999999999999</v>
      </c>
      <c r="BW10" s="11">
        <f>IF(SUM(BT10,BU10)&gt;0,SUM(BT10,BU10),"")</f>
        <v>60.400000000000006</v>
      </c>
      <c r="BX10" s="11">
        <f>IF(SUM(BK10,BO10)&gt;0,SUM(BK10,BO10),"")</f>
        <v>8.6999999999999993</v>
      </c>
      <c r="BY10" s="11">
        <f>IF(SUM(BJ10:BK10,BM10:BO10,BQ10)-SUM(BL10,BP10)&gt;0,SUM(BJ10:BK10,BM10:BO10,BQ10)-SUM(BL10,BP10),"")</f>
        <v>42.400000000000006</v>
      </c>
      <c r="BZ10" s="11">
        <f>IF(SUM(BT10,BU10,BY10)&gt;0,SUM(BT10,BU10,BY10),"")</f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>IF(SUM(CB10,CF10)&gt;0,SUM(CB10,CF10),"")</f>
        <v>8.1999999999999993</v>
      </c>
      <c r="CW10" s="41">
        <f>IF(SUM(CA10:CB10,CD10:CF10,CH10)-CC10-CG10&gt;0,SUM(CA10:CB10,CD10:CF10,CH10)-CC10-CG10,"")</f>
        <v>42.2</v>
      </c>
      <c r="CX10" s="41">
        <f>IF(SUM(CI10:CJ10,CL10)-CK10&gt;0,SUM(CI10:CJ10,CL10)-CK10,"")</f>
        <v>18.8</v>
      </c>
      <c r="CY10" s="41">
        <f>IF(SUM(CB10,CF10,CJ10)&gt;0,SUM(CB10,CF10,CJ10),"")</f>
        <v>10.799999999999999</v>
      </c>
      <c r="CZ10" s="41">
        <f>IF(SUM(CW10,CX10)&gt;0,SUM(CW10,CX10),"")</f>
        <v>61</v>
      </c>
      <c r="DA10" s="41">
        <f>IF(SUM(CN10,CR10)&gt;0,SUM(CN10,CR10),"")</f>
        <v>6.5</v>
      </c>
      <c r="DB10" s="41">
        <f>IF(SUM(CM10:CN10,CP10:CR10,CT10)-SUM(CO10,CS10)&gt;0,SUM(CM10:CN10,CP10:CR10,CT10)-SUM(CO10,CS10),"")</f>
        <v>39.700000000000003</v>
      </c>
      <c r="DC10" s="41">
        <f>IF(SUM(CW10,CX10,DB10)&gt;0,SUM(CW10,CX10,DB10),"")</f>
        <v>100.7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15.9</v>
      </c>
      <c r="QF10" s="23">
        <f>IF($CU10="P",CB10,(CB10+AY10)/2)</f>
        <v>4.5999999999999996</v>
      </c>
      <c r="QG10" s="23">
        <f>IF($CU10="P",CC10,(CC10+AZ10)/2)</f>
        <v>0</v>
      </c>
      <c r="QH10" s="23">
        <f>IF($CU10="P",CD10,(CD10+BA10)/2)</f>
        <v>0.6</v>
      </c>
      <c r="QI10" s="23">
        <f>IF($CU10="P",CE10,(CE10+BB10)/2)</f>
        <v>16.3</v>
      </c>
      <c r="QJ10" s="23">
        <f>IF($CU10="P",CF10,(CF10+BC10)/2)</f>
        <v>3.1</v>
      </c>
      <c r="QK10" s="23">
        <f>IF($CU10="P",CG10,(CG10+BD10)/2)</f>
        <v>0</v>
      </c>
      <c r="QL10" s="23">
        <f>IF($CU10="P",CH10,(CH10+BE10)/2)</f>
        <v>0.3</v>
      </c>
      <c r="QM10" s="23">
        <f>IF($CU10="P",CI10,(CI10+BF10)/2)</f>
        <v>15.7</v>
      </c>
      <c r="QN10" s="23">
        <f>IF($CU10="P",CJ10,(CJ10+BG10)/2)</f>
        <v>3.5999999999999996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16.100000000000001</v>
      </c>
      <c r="QR10" s="23">
        <f>IF($CU10="P",CN10,(CN10+BK10)/2)</f>
        <v>3</v>
      </c>
      <c r="QS10" s="23">
        <f>IF($CU10="P",CO10,(CO10+BL10)/2)</f>
        <v>0</v>
      </c>
      <c r="QT10" s="23">
        <f>IF($CU10="P",CP10,(CP10+BM10)/2)</f>
        <v>0.3</v>
      </c>
      <c r="QU10" s="23">
        <f>IF($CU10="P",CQ10,(CQ10+BN10)/2)</f>
        <v>16.45</v>
      </c>
      <c r="QV10" s="23">
        <f>IF($CU10="P",CR10,(CR10+BO10)/2)</f>
        <v>4.5999999999999996</v>
      </c>
      <c r="QW10" s="23">
        <f>IF($CU10="P",CS10,(CS10+BP10)/2)</f>
        <v>0</v>
      </c>
      <c r="QX10" s="23">
        <f>IF($CU10="P",CT10,(CT10+BQ10)/2)</f>
        <v>0.6</v>
      </c>
      <c r="QY10" s="28" t="s">
        <v>57</v>
      </c>
      <c r="QZ10" s="41">
        <f>IF(SUM(QF10,QJ10)&gt;0,SUM(QF10,QJ10),"")</f>
        <v>7.6999999999999993</v>
      </c>
      <c r="RA10" s="41">
        <f>IF(SUM(QE10:QF10,QH10:QJ10,QL10)-QG10-QK10&gt;0,SUM(QE10:QF10,QH10:QJ10,QL10)-QG10-QK10,"")</f>
        <v>40.800000000000004</v>
      </c>
      <c r="RB10" s="41">
        <f>IF(SUM(QM10:QN10,QP10)-QO10&gt;0,SUM(QM10:QN10,QP10)-QO10,"")</f>
        <v>19.899999999999999</v>
      </c>
      <c r="RC10" s="41">
        <f>IF(SUM(QF10,QJ10,QN10)&gt;0,SUM(QF10,QJ10,QN10),"")</f>
        <v>11.299999999999999</v>
      </c>
      <c r="RD10" s="41">
        <f>IF(SUM(RA10,RB10)&gt;0,SUM(RA10,RB10),"")</f>
        <v>60.7</v>
      </c>
      <c r="RE10" s="41">
        <f>IF(SUM(QR10,QV10)&gt;0,SUM(QR10,QV10),"")</f>
        <v>7.6</v>
      </c>
      <c r="RF10" s="41">
        <f>IF(SUM(QQ10:QR10,QT10:QV10,QX10)-SUM(QS10,QW10)&gt;0,SUM(QQ10:QR10,QT10:QV10,QX10)-SUM(QS10,QW10),"")</f>
        <v>41.050000000000004</v>
      </c>
      <c r="RG10" s="41">
        <f>IF(SUM(RA10,RB10,RF10)&gt;0,SUM(RA10,RB10,RF10),"")</f>
        <v>101.75</v>
      </c>
    </row>
    <row r="11" spans="1:475" x14ac:dyDescent="0.2">
      <c r="A11" s="4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$15,AQ11&gt;=AW$19,AP11&lt;&gt;"",AO11=""),AND(AU11&gt;=AW$15,AV11&gt;=AW$19,AU11&lt;&gt;"",AO11=""),AND(BS11&gt;=BZ$15,BT11&gt;=BZ$19,BS11&lt;&gt;"",BR11=""),AND(BX11&gt;=BZ$15,BY11&gt;=BZ$19,BX11&lt;&gt;"",BR11=""),AND(CV11&gt;=DC$15,CW11&gt;=DC$19,CV11&lt;&gt;"",CU11=""),AND(DA11&gt;=DC$15,DB11&gt;=DC$19,DA11&lt;&gt;""),AND(EA11&gt;=EH$15,EB11&gt;=EH$19,EA11&lt;&gt;""),AND(EF11&gt;=EH$15,EG11&gt;=EH$19,EF11&lt;&gt;""),AND(FC11&gt;=FJ$15,FD11&gt;=FJ$19,FC11&lt;&gt;""),AND(FH11&gt;=FJ$15,FI11&gt;=FJ$19,FH11&lt;&gt;""),AND(GE11&gt;=GL$15,GF11&gt;=GL$19,GE11&lt;&gt;""),AND(GJ11&gt;=GL$15,GK11&gt;=GL$19,GJ11&lt;&gt;""),AND(HG11&gt;=HN$15,HH11&gt;=HN$19,HG11&lt;&gt;""),AND(HL11&gt;=HN$15,HM11&gt;=HN$19,HL11&lt;&gt;""),AND(II11&gt;=IP$15,IJ11&gt;=IP$19,II11&lt;&gt;""),AND(IN11&gt;=IP$15,IO11&gt;=IP$19,IN11&lt;&gt;""),AND(JK11&gt;=JR$15,JL11&gt;=JR$19,JK11&lt;&gt;""),AND(JP11&gt;=JR$15,JQ11&gt;=JR$19,JP11&lt;&gt;""),AND(KM11&gt;=KT$15,KN11&gt;=KT$19,KM11&lt;&gt;""),AND(KR11&gt;=KT$15,KS11&gt;=KT$19,KR11&lt;&gt;""),AND(LO11&gt;=LV$15,LP11&gt;=LV$19,LO11&lt;&gt;""),AND(LT11&gt;=LV$15,LU11&gt;=LV$19,LT11&lt;&gt;""),AND(MQ11&gt;=MX$15,MR11&gt;=MX$19,MQ11&lt;&gt;""),AND(MV11&gt;=MX$15,MW11&gt;=MX$19,MV11&lt;&gt;""),AND(NS11&gt;=NZ$15,NT11&gt;=NZ$19,NS11&lt;&gt;""),AND(NX11&gt;=NZ$15,NY11&gt;=NZ$19,NX11&lt;&gt;""),AND(OU11&gt;=PB$15,OV11&gt;=PB$19,OU11&lt;&gt;""),AND(OZ11&gt;=PB$15,PA11&gt;=PB$19,OZ11&lt;&gt;""),AND(PW11&gt;=QD$15,PX11&gt;=QD$19,PW11&lt;&gt;""),AND(QB11&gt;=QD$15,QC11&gt;=QD$19,QB11&lt;&gt;"")),"P","")</f>
        <v/>
      </c>
      <c r="G11" s="3" t="str">
        <f>IF(OR(AND(AQ11&gt;=AW$19,AQ11&lt;&gt;"",AO11=""),AND(AV11&gt;=AW$19,AV11&lt;&gt;"",AO11=""),AND(BT11&gt;=BZ$19,BT11&lt;&gt;"",BR11=""),AND(BY11&gt;=BZ$19,BY11&lt;&gt;"",BR11=""),AND(CW11&gt;=DC$19,CW11&lt;&gt;"",CU11=""),AND(DB11&gt;=DC$19,DB11&lt;&gt;"",CU11=""),AND(EB11&gt;=EH$19,EB11&lt;&gt;""),AND(EG11&gt;=EH$19,EG11&lt;&gt;""),AND(FD11&gt;=FJ$19,FD11&lt;&gt;""),AND(FI11&gt;=FJ$19,FI11&lt;&gt;""),AND(GF11&gt;=GL$19,GF11&lt;&gt;""),AND(GK11&gt;=GL$19,GK11&lt;&gt;""),AND(HH11&gt;=HN$19,HH11&lt;&gt;""),AND(HM11&gt;=HN$19,HM11&lt;&gt;""),AND(IJ11&gt;=IP$19,IJ11&lt;&gt;""),AND(IO11&gt;=IP$19,IO11&lt;&gt;""),AND(JL11&gt;=JR$19,JL11&lt;&gt;""),AND(JQ11&gt;=JR$19,JQ11&lt;&gt;""),AND(KN11&gt;=KT$19,KN11&lt;&gt;""),AND(KS11&gt;=KT$19,KS11&lt;&gt;""),AND(LP11&gt;=LV$19,LP11&lt;&gt;""),AND(LU11&gt;=LV$19,LU11&lt;&gt;""),AND(MR11&gt;=MX$19,MR11&lt;&gt;""),AND(MW11&gt;=MX$19,MW11&lt;&gt;""),AND(NT11&gt;=NZ$19,NT11&lt;&gt;""),AND(NY11&gt;=NZ$19,NY11&lt;&gt;""),AND(OV11&gt;=PB$19,OV11&lt;&gt;""),AND(PA11&gt;=PB$19,PA11&lt;&gt;""),AND(PX11&gt;=QD$19,PX11&lt;&gt;""),AND(QC11&gt;=QD$19,QC11&lt;&gt;"")),"P","")</f>
        <v/>
      </c>
      <c r="H11" s="37" t="str">
        <f>IF(AND(G11="P",F11=""),"No DD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Merit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Excellence",IF(I11="P","Worlds Team",IF(F11="P","National Team","")))))</f>
        <v/>
      </c>
      <c r="I11" s="3" t="str">
        <f>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5" t="s">
        <v>178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$15,AQ12&gt;=AW$19,AP12&lt;&gt;"",AO12=""),AND(AU12&gt;=AW$15,AV12&gt;=AW$19,AU12&lt;&gt;"",AO12=""),AND(BS12&gt;=BZ$15,BT12&gt;=BZ$19,BS12&lt;&gt;"",BR12=""),AND(BX12&gt;=BZ$15,BY12&gt;=BZ$19,BX12&lt;&gt;"",BR12=""),AND(CV12&gt;=DC$15,CW12&gt;=DC$19,CV12&lt;&gt;"",CU12=""),AND(DA12&gt;=DC$15,DB12&gt;=DC$19,DA12&lt;&gt;""),AND(EA12&gt;=EH$15,EB12&gt;=EH$19,EA12&lt;&gt;""),AND(EF12&gt;=EH$15,EG12&gt;=EH$19,EF12&lt;&gt;""),AND(FC12&gt;=FJ$15,FD12&gt;=FJ$19,FC12&lt;&gt;""),AND(FH12&gt;=FJ$15,FI12&gt;=FJ$19,FH12&lt;&gt;""),AND(GE12&gt;=GL$15,GF12&gt;=GL$19,GE12&lt;&gt;""),AND(GJ12&gt;=GL$15,GK12&gt;=GL$19,GJ12&lt;&gt;""),AND(HG12&gt;=HN$15,HH12&gt;=HN$19,HG12&lt;&gt;""),AND(HL12&gt;=HN$15,HM12&gt;=HN$19,HL12&lt;&gt;""),AND(II12&gt;=IP$15,IJ12&gt;=IP$19,II12&lt;&gt;""),AND(IN12&gt;=IP$15,IO12&gt;=IP$19,IN12&lt;&gt;""),AND(JK12&gt;=JR$15,JL12&gt;=JR$19,JK12&lt;&gt;""),AND(JP12&gt;=JR$15,JQ12&gt;=JR$19,JP12&lt;&gt;""),AND(KM12&gt;=KT$15,KN12&gt;=KT$19,KM12&lt;&gt;""),AND(KR12&gt;=KT$15,KS12&gt;=KT$19,KR12&lt;&gt;""),AND(LO12&gt;=LV$15,LP12&gt;=LV$19,LO12&lt;&gt;""),AND(LT12&gt;=LV$15,LU12&gt;=LV$19,LT12&lt;&gt;""),AND(MQ12&gt;=MX$15,MR12&gt;=MX$19,MQ12&lt;&gt;""),AND(MV12&gt;=MX$15,MW12&gt;=MX$19,MV12&lt;&gt;""),AND(NS12&gt;=NZ$15,NT12&gt;=NZ$19,NS12&lt;&gt;""),AND(NX12&gt;=NZ$15,NY12&gt;=NZ$19,NX12&lt;&gt;""),AND(OU12&gt;=PB$15,OV12&gt;=PB$19,OU12&lt;&gt;""),AND(OZ12&gt;=PB$15,PA12&gt;=PB$19,OZ12&lt;&gt;""),AND(PW12&gt;=QD$15,PX12&gt;=QD$19,PW12&lt;&gt;""),AND(QB12&gt;=QD$15,QC12&gt;=QD$19,QB12&lt;&gt;"")),"P","")</f>
        <v/>
      </c>
      <c r="G12" s="3" t="str">
        <f>IF(OR(AND(AQ12&gt;=AW$19,AQ12&lt;&gt;"",AO12=""),AND(AV12&gt;=AW$19,AV12&lt;&gt;"",AO12=""),AND(BT12&gt;=BZ$19,BT12&lt;&gt;"",BR12=""),AND(BY12&gt;=BZ$19,BY12&lt;&gt;"",BR12=""),AND(CW12&gt;=DC$19,CW12&lt;&gt;"",CU12=""),AND(DB12&gt;=DC$19,DB12&lt;&gt;"",CU12=""),AND(EB12&gt;=EH$19,EB12&lt;&gt;""),AND(EG12&gt;=EH$19,EG12&lt;&gt;""),AND(FD12&gt;=FJ$19,FD12&lt;&gt;""),AND(FI12&gt;=FJ$19,FI12&lt;&gt;""),AND(GF12&gt;=GL$19,GF12&lt;&gt;""),AND(GK12&gt;=GL$19,GK12&lt;&gt;""),AND(HH12&gt;=HN$19,HH12&lt;&gt;""),AND(HM12&gt;=HN$19,HM12&lt;&gt;""),AND(IJ12&gt;=IP$19,IJ12&lt;&gt;""),AND(IO12&gt;=IP$19,IO12&lt;&gt;""),AND(JL12&gt;=JR$19,JL12&lt;&gt;""),AND(JQ12&gt;=JR$19,JQ12&lt;&gt;""),AND(KN12&gt;=KT$19,KN12&lt;&gt;""),AND(KS12&gt;=KT$19,KS12&lt;&gt;""),AND(LP12&gt;=LV$19,LP12&lt;&gt;""),AND(LU12&gt;=LV$19,LU12&lt;&gt;""),AND(MR12&gt;=MX$19,MR12&lt;&gt;""),AND(MW12&gt;=MX$19,MW12&lt;&gt;""),AND(NT12&gt;=NZ$19,NT12&lt;&gt;""),AND(NY12&gt;=NZ$19,NY12&lt;&gt;""),AND(OV12&gt;=PB$19,OV12&lt;&gt;""),AND(PA12&gt;=PB$19,PA12&lt;&gt;""),AND(PX12&gt;=QD$19,PX12&lt;&gt;""),AND(QC12&gt;=QD$19,QC12&lt;&gt;"")),"P","")</f>
        <v/>
      </c>
      <c r="H12" s="37" t="str">
        <f>IF(AND(G12="P",F12=""),"No DD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Merit",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Excellence",IF(I12="P","Worlds Team",IF(F12="P","National Team","")))))</f>
        <v/>
      </c>
      <c r="I12" s="3" t="str">
        <f>IF(OR(AND(AS12&gt;=AW$16,AT12&gt;=AW$20,AS12&lt;&gt;"",AO12=""),AND(BV12&gt;=BZ$16,BW12&gt;=BZ$20,BV12&lt;&gt;"",BR12=""),AND(CY12&gt;=DC$16,CZ12&gt;=DC$20,CY12&lt;&gt;"",CU12=""),AND(ED12&gt;=EH$16,EE12&gt;=EH$20,ED12&lt;&gt;""),AND(FF12&gt;=FJ$16,FG12&gt;=FJ$20,FF12&lt;&gt;""),AND(GH12&gt;=GL$16,GI12&gt;=GL$20,GH12&lt;&gt;""),AND(HJ12&gt;=HN$16,HK12&gt;=HN$20,HJ12&lt;&gt;""),AND(IL12&gt;=IP$16,IM12&gt;=IP$20,IL12&lt;&gt;""),AND(JN12&gt;=JR$16,JO12&gt;=JR$20,JN12&lt;&gt;""),AND(KP12&gt;=KT$16,KQ12&gt;=KT$20,KP12&lt;&gt;""),AND(LR12&gt;=LV$16,LS12&gt;=LV$20,LR12&lt;&gt;""),AND(MT12&gt;=MX$16,MU12&gt;=MX$20,MT12&lt;&gt;""),AND(NV12&gt;=NZ$16,NW12&gt;=NZ$20,NV12&lt;&gt;""),AND(OX12&gt;=PB$16,OY12&gt;=PB$20,OX12&lt;&gt;""),AND(PZ12&gt;=QD$16,QA12&gt;=QD$20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ht="17" x14ac:dyDescent="0.2">
      <c r="R13" s="10"/>
      <c r="S13" s="10"/>
      <c r="T13" s="10"/>
    </row>
    <row r="14" spans="1:475" ht="17" x14ac:dyDescent="0.2">
      <c r="R14" s="10"/>
      <c r="S14" s="10"/>
      <c r="T14" s="10"/>
    </row>
    <row r="15" spans="1:475" ht="17" x14ac:dyDescent="0.2">
      <c r="B15" s="24" t="s">
        <v>54</v>
      </c>
      <c r="R15" s="10"/>
      <c r="S15" s="10"/>
      <c r="T15" s="10"/>
      <c r="AP15" s="4"/>
      <c r="AW15" s="43">
        <v>8.6</v>
      </c>
      <c r="BS15" s="4"/>
      <c r="BZ15" s="43">
        <v>8.6</v>
      </c>
      <c r="CV15" s="4"/>
      <c r="DC15" s="43">
        <v>8.6</v>
      </c>
      <c r="EA15" s="4"/>
      <c r="EH15" s="43">
        <v>8.6</v>
      </c>
      <c r="FC15" s="4"/>
      <c r="FJ15" s="43">
        <v>8.6</v>
      </c>
      <c r="GE15" s="4"/>
      <c r="GL15" s="43">
        <v>8.6</v>
      </c>
      <c r="HG15" s="4"/>
      <c r="HN15" s="43">
        <v>8.6</v>
      </c>
      <c r="II15" s="4"/>
      <c r="IP15" s="43">
        <v>8.6</v>
      </c>
      <c r="JK15" s="4"/>
      <c r="JR15" s="43">
        <v>8.6</v>
      </c>
      <c r="KM15" s="4"/>
      <c r="KT15" s="43">
        <v>8.6</v>
      </c>
      <c r="LO15" s="4"/>
      <c r="LV15" s="43">
        <v>8.6</v>
      </c>
      <c r="MQ15" s="4"/>
      <c r="MX15" s="43">
        <v>8.6</v>
      </c>
      <c r="NS15" s="4"/>
      <c r="NZ15" s="43">
        <v>8.6</v>
      </c>
      <c r="OU15" s="4"/>
      <c r="PB15" s="43">
        <v>8.6</v>
      </c>
      <c r="PW15" s="4"/>
      <c r="QD15" s="43">
        <v>8.6</v>
      </c>
    </row>
    <row r="16" spans="1:475" ht="17" x14ac:dyDescent="0.2">
      <c r="B16" s="31" t="s">
        <v>53</v>
      </c>
      <c r="R16" s="10"/>
      <c r="S16" s="10"/>
      <c r="T16" s="10"/>
      <c r="AP16" s="4"/>
      <c r="AW16" s="53">
        <v>12.9</v>
      </c>
      <c r="BS16" s="4"/>
      <c r="BZ16" s="53">
        <v>12.9</v>
      </c>
      <c r="CV16" s="4"/>
      <c r="DC16" s="53">
        <v>12.9</v>
      </c>
      <c r="EA16" s="4"/>
      <c r="EH16" s="53">
        <v>12.9</v>
      </c>
      <c r="FC16" s="4"/>
      <c r="FJ16" s="53">
        <v>12.9</v>
      </c>
      <c r="GE16" s="4"/>
      <c r="GL16" s="53">
        <v>12.9</v>
      </c>
      <c r="HG16" s="4"/>
      <c r="HN16" s="53">
        <v>12.9</v>
      </c>
      <c r="II16" s="4"/>
      <c r="IP16" s="53">
        <v>12.9</v>
      </c>
      <c r="JK16" s="4"/>
      <c r="JR16" s="53">
        <v>12.9</v>
      </c>
      <c r="KM16" s="4"/>
      <c r="KT16" s="53">
        <v>12.9</v>
      </c>
      <c r="LO16" s="4"/>
      <c r="LV16" s="53">
        <v>12.9</v>
      </c>
      <c r="MQ16" s="4"/>
      <c r="MX16" s="53">
        <v>12.9</v>
      </c>
      <c r="NS16" s="4"/>
      <c r="NZ16" s="53">
        <v>12.9</v>
      </c>
      <c r="OU16" s="4"/>
      <c r="PB16" s="53">
        <v>12.9</v>
      </c>
      <c r="PW16" s="4"/>
      <c r="QD16" s="53">
        <v>12.9</v>
      </c>
    </row>
    <row r="17" spans="1:456" ht="17" x14ac:dyDescent="0.2">
      <c r="A17" s="5"/>
      <c r="B17" s="32" t="s">
        <v>67</v>
      </c>
      <c r="C17" s="20"/>
      <c r="R17" s="10"/>
      <c r="S17" s="10"/>
      <c r="T17" s="10"/>
      <c r="AP17" s="4"/>
      <c r="AW17" s="45">
        <v>15.1</v>
      </c>
      <c r="BS17" s="4"/>
      <c r="BZ17" s="45">
        <v>15.1</v>
      </c>
      <c r="CV17" s="4"/>
      <c r="DC17" s="45">
        <v>15.1</v>
      </c>
      <c r="EA17" s="4"/>
      <c r="EH17" s="45">
        <v>15.1</v>
      </c>
      <c r="FC17" s="4"/>
      <c r="FJ17" s="45">
        <v>15.1</v>
      </c>
      <c r="GE17" s="4"/>
      <c r="GL17" s="45">
        <v>15.1</v>
      </c>
      <c r="HG17" s="4"/>
      <c r="HN17" s="45">
        <v>15.1</v>
      </c>
      <c r="II17" s="4"/>
      <c r="IP17" s="45">
        <v>15.1</v>
      </c>
      <c r="JK17" s="4"/>
      <c r="JR17" s="45">
        <v>15.1</v>
      </c>
      <c r="KM17" s="4"/>
      <c r="KT17" s="45">
        <v>15.1</v>
      </c>
      <c r="LO17" s="4"/>
      <c r="LV17" s="45">
        <v>15.1</v>
      </c>
      <c r="MQ17" s="4"/>
      <c r="MX17" s="45">
        <v>15.1</v>
      </c>
      <c r="NS17" s="4"/>
      <c r="NZ17" s="45">
        <v>15.1</v>
      </c>
      <c r="OU17" s="4"/>
      <c r="PB17" s="45">
        <v>15.1</v>
      </c>
      <c r="PW17" s="4"/>
      <c r="QD17" s="45">
        <v>15.1</v>
      </c>
    </row>
    <row r="18" spans="1:456" ht="17" x14ac:dyDescent="0.2">
      <c r="A18" s="5"/>
      <c r="B18" s="36" t="s">
        <v>80</v>
      </c>
      <c r="C18" s="20"/>
      <c r="R18" s="10"/>
      <c r="S18" s="10"/>
      <c r="T18" s="10"/>
      <c r="AP18" s="4"/>
      <c r="AW18" s="46">
        <v>15.1</v>
      </c>
      <c r="BS18" s="4"/>
      <c r="BZ18" s="46">
        <v>15.1</v>
      </c>
      <c r="CV18" s="4"/>
      <c r="DC18" s="46">
        <v>15.1</v>
      </c>
      <c r="EA18" s="4"/>
      <c r="EH18" s="46">
        <v>15.1</v>
      </c>
      <c r="FC18" s="4"/>
      <c r="FJ18" s="46">
        <v>15.1</v>
      </c>
      <c r="GE18" s="4"/>
      <c r="GL18" s="46">
        <v>15.1</v>
      </c>
      <c r="HG18" s="4"/>
      <c r="HN18" s="46">
        <v>15.1</v>
      </c>
      <c r="II18" s="4"/>
      <c r="IP18" s="46">
        <v>15.1</v>
      </c>
      <c r="JK18" s="4"/>
      <c r="JR18" s="46">
        <v>15.1</v>
      </c>
      <c r="KM18" s="4"/>
      <c r="KT18" s="46">
        <v>15.1</v>
      </c>
      <c r="LO18" s="4"/>
      <c r="LV18" s="46">
        <v>15.1</v>
      </c>
      <c r="MQ18" s="4"/>
      <c r="MX18" s="46">
        <v>15.1</v>
      </c>
      <c r="NS18" s="4"/>
      <c r="NZ18" s="46">
        <v>15.1</v>
      </c>
      <c r="OU18" s="4"/>
      <c r="PB18" s="46">
        <v>15.1</v>
      </c>
      <c r="PW18" s="4"/>
      <c r="QD18" s="46">
        <v>15.1</v>
      </c>
    </row>
    <row r="19" spans="1:456" ht="17" x14ac:dyDescent="0.2">
      <c r="A19" s="5"/>
      <c r="B19" s="35" t="s">
        <v>51</v>
      </c>
      <c r="C19" s="20"/>
      <c r="R19" s="10"/>
      <c r="S19" s="10"/>
      <c r="T19" s="10"/>
      <c r="AP19" s="4"/>
      <c r="AW19" s="47">
        <v>43</v>
      </c>
      <c r="BS19" s="4"/>
      <c r="BZ19" s="47">
        <v>43</v>
      </c>
      <c r="CV19" s="4"/>
      <c r="DC19" s="47">
        <v>43</v>
      </c>
      <c r="EA19" s="4"/>
      <c r="EH19" s="47">
        <v>43</v>
      </c>
      <c r="FC19" s="4"/>
      <c r="FJ19" s="47">
        <v>43</v>
      </c>
      <c r="GE19" s="4"/>
      <c r="GL19" s="47">
        <v>43</v>
      </c>
      <c r="HG19" s="4"/>
      <c r="HN19" s="47">
        <v>43</v>
      </c>
      <c r="II19" s="4"/>
      <c r="IP19" s="47">
        <v>43</v>
      </c>
      <c r="JK19" s="4"/>
      <c r="JR19" s="47">
        <v>43</v>
      </c>
      <c r="KM19" s="4"/>
      <c r="KT19" s="47">
        <v>43</v>
      </c>
      <c r="LO19" s="4"/>
      <c r="LV19" s="47">
        <v>43</v>
      </c>
      <c r="MQ19" s="4"/>
      <c r="MX19" s="47">
        <v>43</v>
      </c>
      <c r="NS19" s="4"/>
      <c r="NZ19" s="47">
        <v>43</v>
      </c>
      <c r="OU19" s="4"/>
      <c r="PB19" s="47">
        <v>43</v>
      </c>
      <c r="PW19" s="4"/>
      <c r="QD19" s="47">
        <v>43</v>
      </c>
    </row>
    <row r="20" spans="1:456" ht="17" x14ac:dyDescent="0.2">
      <c r="A20" s="5"/>
      <c r="B20" s="25" t="s">
        <v>52</v>
      </c>
      <c r="C20" s="20"/>
      <c r="R20" s="10"/>
      <c r="S20" s="10"/>
      <c r="T20" s="10"/>
      <c r="AP20" s="4"/>
      <c r="AW20" s="48">
        <v>65.7</v>
      </c>
      <c r="BS20" s="4"/>
      <c r="BZ20" s="48">
        <v>65.7</v>
      </c>
      <c r="CV20" s="4"/>
      <c r="DC20" s="48">
        <v>65.7</v>
      </c>
      <c r="EA20" s="4"/>
      <c r="EH20" s="48">
        <v>65.7</v>
      </c>
      <c r="FC20" s="4"/>
      <c r="FJ20" s="48">
        <v>65.7</v>
      </c>
      <c r="GE20" s="4"/>
      <c r="GL20" s="48">
        <v>65.7</v>
      </c>
      <c r="HG20" s="4"/>
      <c r="HN20" s="48">
        <v>65.7</v>
      </c>
      <c r="II20" s="4"/>
      <c r="IP20" s="48">
        <v>65.7</v>
      </c>
      <c r="JK20" s="4"/>
      <c r="JR20" s="48">
        <v>65.7</v>
      </c>
      <c r="KM20" s="4"/>
      <c r="KT20" s="48">
        <v>65.7</v>
      </c>
      <c r="LO20" s="4"/>
      <c r="LV20" s="48">
        <v>65.7</v>
      </c>
      <c r="MQ20" s="4"/>
      <c r="MX20" s="48">
        <v>65.7</v>
      </c>
      <c r="NS20" s="4"/>
      <c r="NZ20" s="48">
        <v>65.7</v>
      </c>
      <c r="OU20" s="4"/>
      <c r="PB20" s="48">
        <v>65.7</v>
      </c>
      <c r="PW20" s="4"/>
      <c r="QD20" s="48">
        <v>65.7</v>
      </c>
    </row>
    <row r="21" spans="1:456" ht="17" x14ac:dyDescent="0.2">
      <c r="A21" s="5"/>
      <c r="B21" s="34" t="s">
        <v>66</v>
      </c>
      <c r="C21" s="20"/>
      <c r="R21" s="10"/>
      <c r="S21" s="10"/>
      <c r="T21" s="10"/>
      <c r="AP21" s="4"/>
      <c r="AW21" s="49">
        <v>68.099999999999994</v>
      </c>
      <c r="BS21" s="4"/>
      <c r="BZ21" s="49">
        <v>68.099999999999994</v>
      </c>
      <c r="CV21" s="4"/>
      <c r="DC21" s="49">
        <v>68.099999999999994</v>
      </c>
      <c r="EA21" s="4"/>
      <c r="EH21" s="49">
        <v>68.099999999999994</v>
      </c>
      <c r="FC21" s="4"/>
      <c r="FJ21" s="49">
        <v>68.099999999999994</v>
      </c>
      <c r="GE21" s="4"/>
      <c r="GL21" s="49">
        <v>68.099999999999994</v>
      </c>
      <c r="HG21" s="4"/>
      <c r="HN21" s="49">
        <v>68.099999999999994</v>
      </c>
      <c r="II21" s="4"/>
      <c r="IP21" s="49">
        <v>68.099999999999994</v>
      </c>
      <c r="JK21" s="4"/>
      <c r="JR21" s="49">
        <v>68.099999999999994</v>
      </c>
      <c r="KM21" s="4"/>
      <c r="KT21" s="49">
        <v>68.099999999999994</v>
      </c>
      <c r="LO21" s="4"/>
      <c r="LV21" s="49">
        <v>68.099999999999994</v>
      </c>
      <c r="MQ21" s="4"/>
      <c r="MX21" s="49">
        <v>68.099999999999994</v>
      </c>
      <c r="NS21" s="4"/>
      <c r="NZ21" s="49">
        <v>68.099999999999994</v>
      </c>
      <c r="OU21" s="4"/>
      <c r="PB21" s="49">
        <v>68.099999999999994</v>
      </c>
      <c r="PW21" s="4"/>
      <c r="QD21" s="49">
        <v>68.099999999999994</v>
      </c>
    </row>
    <row r="22" spans="1:456" ht="17" x14ac:dyDescent="0.2">
      <c r="A22" s="5"/>
      <c r="B22" s="26" t="s">
        <v>35</v>
      </c>
      <c r="C22" s="20"/>
      <c r="R22" s="10"/>
      <c r="S22" s="10"/>
      <c r="T22" s="10"/>
      <c r="AP22" s="4"/>
      <c r="AW22" s="50">
        <v>69.900000000000006</v>
      </c>
      <c r="BS22" s="4"/>
      <c r="BZ22" s="50">
        <v>69.900000000000006</v>
      </c>
      <c r="CV22" s="4"/>
      <c r="DC22" s="50">
        <v>69.900000000000006</v>
      </c>
      <c r="EA22" s="4"/>
      <c r="EH22" s="50">
        <v>69.900000000000006</v>
      </c>
      <c r="FC22" s="4"/>
      <c r="FJ22" s="50">
        <v>69.900000000000006</v>
      </c>
      <c r="GE22" s="4"/>
      <c r="GL22" s="50">
        <v>69.900000000000006</v>
      </c>
      <c r="HG22" s="4"/>
      <c r="HN22" s="50">
        <v>69.900000000000006</v>
      </c>
      <c r="II22" s="4"/>
      <c r="IP22" s="50">
        <v>69.900000000000006</v>
      </c>
      <c r="JK22" s="4"/>
      <c r="JR22" s="50">
        <v>69.900000000000006</v>
      </c>
      <c r="KM22" s="4"/>
      <c r="KT22" s="50">
        <v>69.900000000000006</v>
      </c>
      <c r="LO22" s="4"/>
      <c r="LV22" s="50">
        <v>69.900000000000006</v>
      </c>
      <c r="MQ22" s="4"/>
      <c r="MX22" s="50">
        <v>69.900000000000006</v>
      </c>
      <c r="NS22" s="4"/>
      <c r="NZ22" s="50">
        <v>69.900000000000006</v>
      </c>
      <c r="OU22" s="4"/>
      <c r="PB22" s="50">
        <v>69.900000000000006</v>
      </c>
      <c r="PW22" s="4"/>
      <c r="QD22" s="50">
        <v>69.900000000000006</v>
      </c>
    </row>
    <row r="23" spans="1:456" x14ac:dyDescent="0.2">
      <c r="B23" s="30" t="s">
        <v>58</v>
      </c>
      <c r="C23" s="2"/>
    </row>
    <row r="24" spans="1:456" x14ac:dyDescent="0.2">
      <c r="A24" s="5"/>
      <c r="B24" s="5"/>
      <c r="C24" s="20"/>
      <c r="QF24" s="2"/>
      <c r="QG24" s="2"/>
      <c r="QH24" s="2"/>
      <c r="QI24" s="2"/>
      <c r="QJ24" s="2"/>
      <c r="QK24" s="2"/>
      <c r="QL24" s="2"/>
      <c r="QM24" s="2"/>
      <c r="QN24" s="2"/>
    </row>
    <row r="25" spans="1:456" x14ac:dyDescent="0.2">
      <c r="A25" s="5"/>
      <c r="B25" s="5"/>
      <c r="C25" s="20"/>
    </row>
    <row r="26" spans="1:456" x14ac:dyDescent="0.2">
      <c r="A26" s="5"/>
      <c r="B26" s="5"/>
      <c r="C26" s="20"/>
    </row>
    <row r="27" spans="1:456" x14ac:dyDescent="0.2">
      <c r="A27" s="5"/>
      <c r="B27" s="5"/>
      <c r="C27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2">
      <sortCondition descending="1" ref="F1:F13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2">
    <cfRule type="expression" dxfId="86" priority="29" stopIfTrue="1">
      <formula>IF($AO4&lt;&gt;"",1,0)</formula>
    </cfRule>
  </conditionalFormatting>
  <conditionalFormatting sqref="AX4:BZ12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2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3:AT1048576 BW23:BW1048576 EE23:EE1048576 BW1:BW21 CZ1:CZ1048576 EE1:EE21 FG1:FG1048576 GI1:GI1048576 HK1:HK1048576 IM1:IM1048576 JO1:JO1048576 KQ1:KQ1048576 LS1:LS1048576 MU1:MU1048576 NW1:NW1048576 OY1:OY1048576 QA1:QA1048576 AT1:AT21">
    <cfRule type="cellIs" dxfId="73" priority="15" operator="between">
      <formula>AW$22</formula>
      <formula>1000</formula>
    </cfRule>
    <cfRule type="cellIs" dxfId="72" priority="16" operator="between">
      <formula>AW$21</formula>
      <formula>AW$22</formula>
    </cfRule>
    <cfRule type="cellIs" dxfId="71" priority="17" operator="between">
      <formula>AW$20</formula>
      <formula>AW$21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AW$15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AW$19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AW$15</formula>
      <formula>AW$16</formula>
    </cfRule>
    <cfRule type="cellIs" dxfId="67" priority="89523" operator="between">
      <formula>AW$16</formula>
      <formula>AW$17</formula>
    </cfRule>
    <cfRule type="cellIs" dxfId="66" priority="89524" operator="between">
      <formula>AW$17</formula>
      <formula>AW$18</formula>
    </cfRule>
    <cfRule type="cellIs" dxfId="65" priority="89525" operator="between">
      <formula>AW$18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AW$19</formula>
      <formula>AW$20</formula>
    </cfRule>
    <cfRule type="cellIs" dxfId="63" priority="89703" operator="between">
      <formula>AW$20</formula>
      <formula>AW$21</formula>
    </cfRule>
    <cfRule type="cellIs" dxfId="62" priority="89704" operator="between">
      <formula>AW$21</formula>
      <formula>AW$22</formula>
    </cfRule>
    <cfRule type="cellIs" dxfId="61" priority="89705" operator="between">
      <formula>AW$22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AW$18</formula>
      <formula>1000</formula>
    </cfRule>
    <cfRule type="cellIs" dxfId="59" priority="89883" operator="between">
      <formula>AW$17</formula>
      <formula>AW$18</formula>
    </cfRule>
    <cfRule type="cellIs" dxfId="58" priority="89884" operator="between">
      <formula>AW$16</formula>
      <formula>AW$17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174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196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195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203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209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222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240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248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),"P","")</f>
        <v>P</v>
      </c>
      <c r="H4" s="37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>IF(SUM(FL4,FP4)&gt;0,SUM(FL4,FP4),"")</f>
        <v>20.8</v>
      </c>
      <c r="GF4" s="41">
        <f>IF(SUM(FK4:FL4,FN4:FP4,FR4)-FM4-FQ4&gt;0,SUM(FK4:FL4,FN4:FP4,FR4)-FM4-FQ4,"")</f>
        <v>57.499999999999993</v>
      </c>
      <c r="GG4" s="41" t="str">
        <f>IF(SUM(FS4:FT4,FV4)-FU4&gt;0,SUM(FS4:FT4,FV4)-FU4,"")</f>
        <v/>
      </c>
      <c r="GH4" s="41">
        <f>IF(SUM(FL4,FP4,FT4)&gt;0,SUM(FL4,FP4,FT4),"")</f>
        <v>20.8</v>
      </c>
      <c r="GI4" s="41">
        <f>IF(SUM(GF4,GG4)&gt;0,SUM(GF4,GG4),"")</f>
        <v>57.499999999999993</v>
      </c>
      <c r="GJ4" s="41">
        <f>IF(SUM(FX4,GB4)&gt;0,SUM(FX4,GB4),"")</f>
        <v>21.1</v>
      </c>
      <c r="GK4" s="41">
        <f>IF(SUM(FW4:FX4,FZ4:GB4,GD4)-SUM(FY4,GC4)&gt;0,SUM(FW4:FX4,FZ4:GB4,GD4)-SUM(FY4,GC4),"")</f>
        <v>57.8</v>
      </c>
      <c r="GL4" s="41">
        <f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>IF(SUM(GN4,GR4)&gt;0,SUM(GN4,GR4),"")</f>
        <v>20.8</v>
      </c>
      <c r="HH4" s="11">
        <f>IF(SUM(GM4:GN4,GP4:GR4,GT4)-GO4-GS4&gt;0,SUM(GM4:GN4,GP4:GR4,GT4)-GO4-GS4,"")</f>
        <v>57</v>
      </c>
      <c r="HI4" s="11" t="str">
        <f>IF(SUM(GU4:GV4,GX4)-GW4&gt;0,SUM(GU4:GV4,GX4)-GW4,"")</f>
        <v/>
      </c>
      <c r="HJ4" s="11">
        <f>IF(SUM(GN4,GR4,GV4)&gt;0,SUM(GN4,GR4,GV4),"")</f>
        <v>20.8</v>
      </c>
      <c r="HK4" s="11">
        <f>IF(SUM(HH4,HI4)&gt;0,SUM(HH4,HI4),"")</f>
        <v>57</v>
      </c>
      <c r="HL4" s="11">
        <f>IF(SUM(GZ4,HD4)&gt;0,SUM(GZ4,HD4),"")</f>
        <v>21.1</v>
      </c>
      <c r="HM4" s="11">
        <f>IF(SUM(GY4:GZ4,HB4:HD4,HF4)-SUM(HA4,HE4)&gt;0,SUM(GY4:GZ4,HB4:HD4,HF4)-SUM(HA4,HE4),"")</f>
        <v>57.20000000000001</v>
      </c>
      <c r="HN4" s="11">
        <f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15.1</v>
      </c>
      <c r="IJ4" s="41">
        <f>IF(SUM(HO4:HP4,HR4:HT4,HV4)-HQ4-HU4&gt;0,SUM(HO4:HP4,HR4:HT4,HV4)-HQ4-HU4,"")</f>
        <v>50.3</v>
      </c>
      <c r="IK4" s="41" t="str">
        <f>IF(SUM(HW4:HX4,HZ4)-HY4&gt;0,SUM(HW4:HX4,HZ4)-HY4,"")</f>
        <v/>
      </c>
      <c r="IL4" s="41">
        <f>IF(SUM(HP4,HT4,HX4)&gt;0,SUM(HP4,HT4,HX4),"")</f>
        <v>15.1</v>
      </c>
      <c r="IM4" s="41">
        <f>IF(SUM(IJ4,IK4)&gt;0,SUM(IJ4,IK4),"")</f>
        <v>50.3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>IF(SUM(IR4,IV4)&gt;0,SUM(IR4,IV4),"")</f>
        <v>19.3</v>
      </c>
      <c r="JL4" s="11">
        <f>IF(SUM(IQ4:IR4,IT4:IV4,IX4)-IS4-IW4&gt;0,SUM(IQ4:IR4,IT4:IV4,IX4)-IS4-IW4,"")</f>
        <v>55.600000000000009</v>
      </c>
      <c r="JM4" s="11">
        <f>IF(SUM(IY4:IZ4,JB4)-JA4&gt;0,SUM(IY4:IZ4,JB4)-JA4,"")</f>
        <v>27</v>
      </c>
      <c r="JN4" s="11">
        <f>IF(SUM(IR4,IV4,IZ4)&gt;0,SUM(IR4,IV4,IZ4),"")</f>
        <v>28.8</v>
      </c>
      <c r="JO4" s="11">
        <f>IF(SUM(JL4,JM4)&gt;0,SUM(JL4,JM4),"")</f>
        <v>82.600000000000009</v>
      </c>
      <c r="JP4" s="11">
        <f>IF(SUM(JD4,JH4)&gt;0,SUM(JD4,JH4),"")</f>
        <v>15.6</v>
      </c>
      <c r="JQ4" s="11">
        <f>IF(SUM(JC4:JD4,JF4:JH4,JJ4)-SUM(JE4,JI4)&gt;0,SUM(JC4:JD4,JF4:JH4,JJ4)-SUM(JE4,JI4),"")</f>
        <v>51.699999999999996</v>
      </c>
      <c r="JR4" s="11">
        <f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),"P","")</f>
        <v>P</v>
      </c>
      <c r="H5" s="37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Excellence",IF(I5="P","Worlds Team",IF(F5="P","National Team","")))))</f>
        <v>Excellence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6.8000000000000007</v>
      </c>
      <c r="FD5" s="11">
        <f>IF(SUM(EI5:EJ5,EL5:EN5,EP5)-EK5-EO5&gt;0,SUM(EI5:EJ5,EL5:EN5,EP5)-EK5-EO5,"")</f>
        <v>41.4</v>
      </c>
      <c r="FE5" s="11" t="str">
        <f>IF(SUM(EQ5:ER5,ET5)-ES5&gt;0,SUM(EQ5:ER5,ET5)-ES5,"")</f>
        <v/>
      </c>
      <c r="FF5" s="11">
        <f>IF(SUM(EJ5,EN5,ER5)&gt;0,SUM(EJ5,EN5,ER5),"")</f>
        <v>6.8000000000000007</v>
      </c>
      <c r="FG5" s="11">
        <f>IF(SUM(FD5,FE5)&gt;0,SUM(FD5,FE5),"")</f>
        <v>41.4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>IF(SUM(FL5,FP5)&gt;0,SUM(FL5,FP5),"")</f>
        <v>16.8</v>
      </c>
      <c r="GF5" s="41">
        <f>IF(SUM(FK5:FL5,FN5:FP5,FR5)-FM5-FQ5&gt;0,SUM(FK5:FL5,FN5:FP5,FR5)-FM5-FQ5,"")</f>
        <v>54.3</v>
      </c>
      <c r="GG5" s="41" t="str">
        <f>IF(SUM(FS5:FT5,FV5)-FU5&gt;0,SUM(FS5:FT5,FV5)-FU5,"")</f>
        <v/>
      </c>
      <c r="GH5" s="41">
        <f>IF(SUM(FL5,FP5,FT5)&gt;0,SUM(FL5,FP5,FT5),"")</f>
        <v>16.8</v>
      </c>
      <c r="GI5" s="41">
        <f>IF(SUM(GF5,GG5)&gt;0,SUM(GF5,GG5),"")</f>
        <v>54.3</v>
      </c>
      <c r="GJ5" s="41">
        <f>IF(SUM(FX5,GB5)&gt;0,SUM(FX5,GB5),"")</f>
        <v>17.2</v>
      </c>
      <c r="GK5" s="41">
        <f>IF(SUM(FW5:FX5,FZ5:GB5,GD5)-SUM(FY5,GC5)&gt;0,SUM(FW5:FX5,FZ5:GB5,GD5)-SUM(FY5,GC5),"")</f>
        <v>53.6</v>
      </c>
      <c r="GL5" s="41">
        <f>IF(SUM(GF5,GG5,GK5)&gt;0,SUM(GF5,GG5,GK5),"")</f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16.8</v>
      </c>
      <c r="HH5" s="11">
        <f>IF(SUM(GM5:GN5,GP5:GR5,GT5)-GO5-GS5&gt;0,SUM(GM5:GN5,GP5:GR5,GT5)-GO5-GS5,"")</f>
        <v>51.4</v>
      </c>
      <c r="HI5" s="11" t="str">
        <f>IF(SUM(GU5:GV5,GX5)-GW5&gt;0,SUM(GU5:GV5,GX5)-GW5,"")</f>
        <v/>
      </c>
      <c r="HJ5" s="11">
        <f>IF(SUM(GN5,GR5,GV5)&gt;0,SUM(GN5,GR5,GV5),"")</f>
        <v>16.8</v>
      </c>
      <c r="HK5" s="11">
        <f>IF(SUM(HH5,HI5)&gt;0,SUM(HH5,HI5),"")</f>
        <v>51.4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IF(SUM(HH5,HI5,HM5)&gt;0,SUM(HH5,HI5,HM5),"")</f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>IF(SUM(HP5,HT5)&gt;0,SUM(HP5,HT5),"")</f>
        <v>16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16</v>
      </c>
      <c r="IM5" s="41">
        <f>IF(SUM(IJ5,IK5)&gt;0,SUM(IJ5,IK5),"")</f>
        <v>51.9</v>
      </c>
      <c r="IN5" s="41">
        <f>IF(SUM(IB5,IF5)&gt;0,SUM(IB5,IF5),"")</f>
        <v>17.600000000000001</v>
      </c>
      <c r="IO5" s="41">
        <f>IF(SUM(IA5:IB5,ID5:IF5,IH5)-SUM(IC5,IG5)&gt;0,SUM(IA5:IB5,ID5:IF5,IH5)-SUM(IC5,IG5),"")</f>
        <v>53.4</v>
      </c>
      <c r="IP5" s="41">
        <f>IF(SUM(IJ5,IK5,IO5)&gt;0,SUM(IJ5,IK5,IO5),"")</f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>IF(SUM(IR5,IV5)&gt;0,SUM(IR5,IV5),"")</f>
        <v>17.600000000000001</v>
      </c>
      <c r="JL5" s="11">
        <f>IF(SUM(IQ5:IR5,IT5:IV5,IX5)-IS5-IW5&gt;0,SUM(IQ5:IR5,IT5:IV5,IX5)-IS5-IW5,"")</f>
        <v>53.7</v>
      </c>
      <c r="JM5" s="11">
        <f>IF(SUM(IY5:IZ5,JB5)-JA5&gt;0,SUM(IY5:IZ5,JB5)-JA5,"")</f>
        <v>26.4</v>
      </c>
      <c r="JN5" s="11">
        <f>IF(SUM(IR5,IV5,IZ5)&gt;0,SUM(IR5,IV5,IZ5),"")</f>
        <v>25.200000000000003</v>
      </c>
      <c r="JO5" s="11">
        <f>IF(SUM(JL5,JM5)&gt;0,SUM(JL5,JM5),"")</f>
        <v>80.099999999999994</v>
      </c>
      <c r="JP5" s="11">
        <f>IF(SUM(JD5,JH5)&gt;0,SUM(JD5,JH5),"")</f>
        <v>7.6</v>
      </c>
      <c r="JQ5" s="11">
        <f>IF(SUM(JC5:JD5,JF5:JH5,JJ5)-SUM(JE5,JI5)&gt;0,SUM(JC5:JD5,JF5:JH5,JJ5)-SUM(JE5,JI5),"")</f>
        <v>26</v>
      </c>
      <c r="JR5" s="11">
        <f>IF(SUM(JL5,JM5,JQ5)&gt;0,SUM(JL5,JM5,JQ5),"")</f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),"P","")</f>
        <v>P</v>
      </c>
      <c r="H6" s="37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Excellence",IF(I6="P","Worlds Team",IF(F6="P","National Team","")))))</f>
        <v>Worlds Team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>IF(SUM(GN6,GR6)&gt;0,SUM(GN6,GR6),"")</f>
        <v>18.399999999999999</v>
      </c>
      <c r="HH6" s="11">
        <f>IF(SUM(GM6:GN6,GP6:GR6,GT6)-GO6-GS6&gt;0,SUM(GM6:GN6,GP6:GR6,GT6)-GO6-GS6,"")</f>
        <v>55.400000000000006</v>
      </c>
      <c r="HI6" s="11" t="str">
        <f>IF(SUM(GU6:GV6,GX6)-GW6&gt;0,SUM(GU6:GV6,GX6)-GW6,"")</f>
        <v/>
      </c>
      <c r="HJ6" s="11">
        <f>IF(SUM(GN6,GR6,GV6)&gt;0,SUM(GN6,GR6,GV6),"")</f>
        <v>18.399999999999999</v>
      </c>
      <c r="HK6" s="11">
        <f>IF(SUM(HH6,HI6)&gt;0,SUM(HH6,HI6),"")</f>
        <v>55.400000000000006</v>
      </c>
      <c r="HL6" s="11">
        <f>IF(SUM(GZ6,HD6)&gt;0,SUM(GZ6,HD6),"")</f>
        <v>10</v>
      </c>
      <c r="HM6" s="11">
        <f>IF(SUM(GY6:GZ6,HB6:HD6,HF6)-SUM(HA6,HE6)&gt;0,SUM(GY6:GZ6,HB6:HD6,HF6)-SUM(HA6,HE6),"")</f>
        <v>27.799999999999997</v>
      </c>
      <c r="HN6" s="11">
        <f>IF(SUM(HH6,HI6,HM6)&gt;0,SUM(HH6,HI6,HM6),"")</f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),"P","")</f>
        <v>P</v>
      </c>
      <c r="H7" s="37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Excellence",IF(I7="P","Worlds Team",IF(F7="P","National Team","")))))</f>
        <v>Worlds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17.7</v>
      </c>
      <c r="IR7" s="18">
        <v>7.6</v>
      </c>
      <c r="IS7" s="18">
        <v>1</v>
      </c>
      <c r="IT7" s="18">
        <v>0</v>
      </c>
      <c r="IU7" s="18">
        <v>18.3</v>
      </c>
      <c r="IV7" s="18">
        <v>8.4</v>
      </c>
      <c r="IW7" s="18">
        <v>0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>IF(SUM(IR7,IV7)&gt;0,SUM(IR7,IV7),"")</f>
        <v>16</v>
      </c>
      <c r="JL7" s="11">
        <f>IF(SUM(IQ7:IR7,IT7:IV7,IX7)-IS7-IW7&gt;0,SUM(IQ7:IR7,IT7:IV7,IX7)-IS7-IW7,"")</f>
        <v>50.999999999999993</v>
      </c>
      <c r="JM7" s="11" t="str">
        <f>IF(SUM(IY7:IZ7,JB7)-JA7&gt;0,SUM(IY7:IZ7,JB7)-JA7,"")</f>
        <v/>
      </c>
      <c r="JN7" s="11">
        <f>IF(SUM(IR7,IV7,IZ7)&gt;0,SUM(IR7,IV7,IZ7),"")</f>
        <v>16</v>
      </c>
      <c r="JO7" s="11">
        <f>IF(SUM(JL7,JM7)&gt;0,SUM(JL7,JM7),"")</f>
        <v>50.999999999999993</v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>
        <f>IF(SUM(JL7,JM7,JQ7)&gt;0,SUM(JL7,JM7,JQ7),"")</f>
        <v>50.999999999999993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131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),"P","")</f>
        <v>P</v>
      </c>
      <c r="H8" s="37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Excellence",IF(I8="P","Worlds Team",IF(F8="P","National Team","")))))</f>
        <v>Worlds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>
        <v>18.600000000000001</v>
      </c>
      <c r="DT8" s="17">
        <v>8</v>
      </c>
      <c r="DU8" s="17">
        <v>0.8</v>
      </c>
      <c r="DV8" s="17">
        <v>0</v>
      </c>
      <c r="DW8" s="17">
        <v>18.600000000000001</v>
      </c>
      <c r="DX8" s="17">
        <v>9.1999999999999993</v>
      </c>
      <c r="DY8" s="17">
        <v>0.6</v>
      </c>
      <c r="DZ8" s="17">
        <v>0</v>
      </c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>
        <f>IF(SUM(DT8,DX8)&gt;0,SUM(DT8,DX8),"")</f>
        <v>17.2</v>
      </c>
      <c r="EG8" s="41">
        <f>IF(SUM(DS8:DT8,DV8:DX8,DZ8)-SUM(DU8,DY8)&gt;0,SUM(DS8:DT8,DV8:DX8,DZ8)-SUM(DU8,DY8),"")</f>
        <v>53.000000000000007</v>
      </c>
      <c r="EH8" s="41">
        <f>IF(SUM(EB8,EC8,EG8)&gt;0,SUM(EB8,EC8,EG8),"")</f>
        <v>53.000000000000007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18.600000000000001</v>
      </c>
      <c r="HP8" s="17">
        <v>9.1999999999999993</v>
      </c>
      <c r="HQ8" s="17">
        <v>0.6</v>
      </c>
      <c r="HR8" s="17">
        <v>0</v>
      </c>
      <c r="HS8" s="17">
        <v>16.5</v>
      </c>
      <c r="HT8" s="17">
        <v>8.9</v>
      </c>
      <c r="HU8" s="17">
        <v>0.2</v>
      </c>
      <c r="HV8" s="17">
        <v>0</v>
      </c>
      <c r="HW8" s="17"/>
      <c r="HX8" s="17"/>
      <c r="HY8" s="17"/>
      <c r="HZ8" s="17"/>
      <c r="IA8" s="17">
        <v>18.7</v>
      </c>
      <c r="IB8" s="17">
        <v>9.1999999999999993</v>
      </c>
      <c r="IC8" s="17">
        <v>0.8</v>
      </c>
      <c r="ID8" s="17">
        <v>0</v>
      </c>
      <c r="IE8" s="17">
        <v>0</v>
      </c>
      <c r="IF8" s="17">
        <v>0</v>
      </c>
      <c r="IG8" s="17">
        <v>0</v>
      </c>
      <c r="IH8" s="17">
        <v>0</v>
      </c>
      <c r="II8" s="41">
        <f>IF(SUM(HP8,HT8)&gt;0,SUM(HP8,HT8),"")</f>
        <v>18.100000000000001</v>
      </c>
      <c r="IJ8" s="41">
        <f>IF(SUM(HO8:HP8,HR8:HT8,HV8)-HQ8-HU8&gt;0,SUM(HO8:HP8,HR8:HT8,HV8)-HQ8-HU8,"")</f>
        <v>52.399999999999991</v>
      </c>
      <c r="IK8" s="41" t="str">
        <f>IF(SUM(HW8:HX8,HZ8)-HY8&gt;0,SUM(HW8:HX8,HZ8)-HY8,"")</f>
        <v/>
      </c>
      <c r="IL8" s="41">
        <f>IF(SUM(HP8,HT8,HX8)&gt;0,SUM(HP8,HT8,HX8),"")</f>
        <v>18.100000000000001</v>
      </c>
      <c r="IM8" s="41">
        <f>IF(SUM(IJ8,IK8)&gt;0,SUM(IJ8,IK8),"")</f>
        <v>52.399999999999991</v>
      </c>
      <c r="IN8" s="41">
        <f>IF(SUM(IB8,IF8)&gt;0,SUM(IB8,IF8),"")</f>
        <v>9.1999999999999993</v>
      </c>
      <c r="IO8" s="41">
        <f>IF(SUM(IA8:IB8,ID8:IF8,IH8)-SUM(IC8,IG8)&gt;0,SUM(IA8:IB8,ID8:IF8,IH8)-SUM(IC8,IG8),"")</f>
        <v>27.099999999999998</v>
      </c>
      <c r="IP8" s="41">
        <f>IF(SUM(IJ8,IK8,IO8)&gt;0,SUM(IJ8,IK8,IO8),"")</f>
        <v>79.499999999999986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168</v>
      </c>
      <c r="C9" s="4" t="s">
        <v>167</v>
      </c>
      <c r="D9" s="4">
        <v>2002</v>
      </c>
      <c r="E9" s="9">
        <f>SUM(J9:R9)+SUM(J9:O9)*0.0000001+SUM(J9)*0.0000000000001</f>
        <v>182.50001297000529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),"P","")</f>
        <v>P</v>
      </c>
      <c r="H9" s="37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130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),"P","")</f>
        <v>P</v>
      </c>
      <c r="H10" s="37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Excellence",IF(I10="P","Worlds Team",IF(F10="P","National Team","")))))</f>
        <v>Worlds Team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18.5</v>
      </c>
      <c r="HP10" s="17">
        <v>7.2</v>
      </c>
      <c r="HQ10" s="17">
        <v>0.8</v>
      </c>
      <c r="HR10" s="17">
        <v>0</v>
      </c>
      <c r="HS10" s="17">
        <v>18.2</v>
      </c>
      <c r="HT10" s="17">
        <v>6.8</v>
      </c>
      <c r="HU10" s="17">
        <v>0.6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14</v>
      </c>
      <c r="IJ10" s="41">
        <f>IF(SUM(HO10:HP10,HR10:HT10,HV10)-HQ10-HU10&gt;0,SUM(HO10:HP10,HR10:HT10,HV10)-HQ10-HU10,"")</f>
        <v>49.3</v>
      </c>
      <c r="IK10" s="41" t="str">
        <f>IF(SUM(HW10:HX10,HZ10)-HY10&gt;0,SUM(HW10:HX10,HZ10)-HY10,"")</f>
        <v/>
      </c>
      <c r="IL10" s="41">
        <f>IF(SUM(HP10,HT10,HX10)&gt;0,SUM(HP10,HT10,HX10),"")</f>
        <v>14</v>
      </c>
      <c r="IM10" s="41">
        <f>IF(SUM(IJ10,IK10)&gt;0,SUM(IJ10,IK10),"")</f>
        <v>49.3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49.3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171</v>
      </c>
      <c r="C11" s="4" t="s">
        <v>3</v>
      </c>
      <c r="D11" s="4">
        <v>2002</v>
      </c>
      <c r="E11" s="9">
        <f>SUM(J11:R11)+SUM(J11:O11)*0.0000001+SUM(J11)*0.0000000000001</f>
        <v>179.60001266500515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),"P","")</f>
        <v>P</v>
      </c>
      <c r="H11" s="37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Excellence",IF(I11="P","Worlds Team",IF(F11="P","National Team","")))))</f>
        <v>National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1.9500000000000028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1.9500000000000028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18.399999999999999</v>
      </c>
      <c r="EJ11" s="18">
        <v>8.4</v>
      </c>
      <c r="EK11" s="18">
        <v>0.6</v>
      </c>
      <c r="EL11" s="18">
        <v>0</v>
      </c>
      <c r="EM11" s="18">
        <v>18.600000000000001</v>
      </c>
      <c r="EN11" s="18">
        <v>6.8</v>
      </c>
      <c r="EO11" s="18">
        <v>0.2</v>
      </c>
      <c r="EP11" s="18">
        <v>0</v>
      </c>
      <c r="EQ11" s="18"/>
      <c r="ER11" s="18"/>
      <c r="ES11" s="18"/>
      <c r="ET11" s="18"/>
      <c r="EU11" s="18">
        <v>18.600000000000001</v>
      </c>
      <c r="EV11" s="18">
        <v>8.4</v>
      </c>
      <c r="EW11" s="18">
        <v>0.6</v>
      </c>
      <c r="EX11" s="18">
        <v>0</v>
      </c>
      <c r="EY11" s="18">
        <v>19.100000000000001</v>
      </c>
      <c r="EZ11" s="18">
        <v>6.8</v>
      </c>
      <c r="FA11" s="18">
        <v>0.6</v>
      </c>
      <c r="FB11" s="18">
        <v>0</v>
      </c>
      <c r="FC11" s="11">
        <f>IF(SUM(EJ11,EN11)&gt;0,SUM(EJ11,EN11),"")</f>
        <v>15.2</v>
      </c>
      <c r="FD11" s="11">
        <f>IF(SUM(EI11:EJ11,EL11:EN11,EP11)-EK11-EO11&gt;0,SUM(EI11:EJ11,EL11:EN11,EP11)-EK11-EO11,"")</f>
        <v>51.399999999999991</v>
      </c>
      <c r="FE11" s="11" t="str">
        <f>IF(SUM(EQ11:ER11,ET11)-ES11&gt;0,SUM(EQ11:ER11,ET11)-ES11,"")</f>
        <v/>
      </c>
      <c r="FF11" s="11">
        <f>IF(SUM(EJ11,EN11,ER11)&gt;0,SUM(EJ11,EN11,ER11),"")</f>
        <v>15.2</v>
      </c>
      <c r="FG11" s="11">
        <f>IF(SUM(FD11,FE11)&gt;0,SUM(FD11,FE11),"")</f>
        <v>51.399999999999991</v>
      </c>
      <c r="FH11" s="11">
        <f>IF(SUM(EV11,EZ11)&gt;0,SUM(EV11,EZ11),"")</f>
        <v>15.2</v>
      </c>
      <c r="FI11" s="11">
        <f>IF(SUM(EU11:EV11,EX11:EZ11,FB11)-SUM(EW11,FA11)&gt;0,SUM(EU11:EV11,EX11:EZ11,FB11)-SUM(EW11,FA11),"")</f>
        <v>51.699999999999996</v>
      </c>
      <c r="FJ11" s="11">
        <f>IF(SUM(FD11,FE11,FI11)&gt;0,SUM(FD11,FE11,FI11),"")</f>
        <v>103.1</v>
      </c>
      <c r="FK11" s="17">
        <v>18.600000000000001</v>
      </c>
      <c r="FL11" s="17">
        <v>8.4</v>
      </c>
      <c r="FM11" s="17">
        <v>0.6</v>
      </c>
      <c r="FN11" s="17">
        <v>0</v>
      </c>
      <c r="FO11" s="17">
        <v>18.8</v>
      </c>
      <c r="FP11" s="17">
        <v>6.8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15.2</v>
      </c>
      <c r="GF11" s="41">
        <f>IF(SUM(FK11:FL11,FN11:FP11,FR11)-FM11-FQ11&gt;0,SUM(FK11:FL11,FN11:FP11,FR11)-FM11-FQ11,"")</f>
        <v>51.999999999999993</v>
      </c>
      <c r="GG11" s="41" t="str">
        <f>IF(SUM(FS11:FT11,FV11)-FU11&gt;0,SUM(FS11:FT11,FV11)-FU11,"")</f>
        <v/>
      </c>
      <c r="GH11" s="41">
        <f>IF(SUM(FL11,FP11,FT11)&gt;0,SUM(FL11,FP11,FT11),"")</f>
        <v>15.2</v>
      </c>
      <c r="GI11" s="41">
        <f>IF(SUM(GF11,GG11)&gt;0,SUM(GF11,GG11),"")</f>
        <v>51.999999999999993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IF(SUM(GF11,GG11,GK11)&gt;0,SUM(GF11,GG11,GK11),"")</f>
        <v>51.999999999999993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19.2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>
        <v>19.100000000000001</v>
      </c>
      <c r="KF11" s="17">
        <v>6.8</v>
      </c>
      <c r="KG11" s="17">
        <v>0.6</v>
      </c>
      <c r="KH11" s="17">
        <v>0</v>
      </c>
      <c r="KI11" s="17">
        <v>18.2</v>
      </c>
      <c r="KJ11" s="17">
        <v>6.8</v>
      </c>
      <c r="KK11" s="17">
        <v>1</v>
      </c>
      <c r="KL11" s="17">
        <v>0</v>
      </c>
      <c r="KM11" s="41">
        <f>IF(SUM(JT11,JX11)&gt;0,SUM(JT11,JX11),"")</f>
        <v>15.2</v>
      </c>
      <c r="KN11" s="41">
        <f>IF(SUM(JS11:JT11,JV11:JX11,JZ11)-JU11-JY11&gt;0,SUM(JS11:JT11,JV11:JX11,JZ11)-JU11-JY11,"")</f>
        <v>52.4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52.4</v>
      </c>
      <c r="KR11" s="41">
        <f>IF(SUM(KF11,KJ11)&gt;0,SUM(KF11,KJ11),"")</f>
        <v>13.6</v>
      </c>
      <c r="KS11" s="41">
        <f>IF(SUM(KE11:KF11,KH11:KJ11,KL11)-SUM(KG11,KK11)&gt;0,SUM(KE11:KF11,KH11:KJ11,KL11)-SUM(KG11,KK11),"")</f>
        <v>49.3</v>
      </c>
      <c r="KT11" s="41">
        <f>IF(SUM(KN11,KO11,KS11)&gt;0,SUM(KN11,KO11,KS11),"")</f>
        <v>101.69999999999999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220</v>
      </c>
      <c r="C12" s="4" t="s">
        <v>167</v>
      </c>
      <c r="D12" s="4">
        <v>2005</v>
      </c>
      <c r="E12" s="9">
        <f>SUM(J12:R12)+SUM(J12:O12)*0.0000001+SUM(J12)*0.0000000000001</f>
        <v>178.40001268000509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),"P","")</f>
        <v>P</v>
      </c>
      <c r="H12" s="37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Excellence",IF(I12="P","Worlds Team",IF(F12="P","National Team","")))))</f>
        <v>National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),"P","")</f>
        <v/>
      </c>
      <c r="J12" s="8">
        <f>IF(COUNT(AQ12,BT12,CW12)&gt;0,LARGE((AQ12,BT12,CW12),1),0)</f>
        <v>50.9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50.6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25.3</v>
      </c>
      <c r="O12" s="8" t="str">
        <f>IF(N12=0,"",IF(N12=CX12,$CA$1,IF(N12=BU12,$AX$1,IF(N12=AR12,$U$1,""))))</f>
        <v>2023 Nationals</v>
      </c>
      <c r="P12" s="8">
        <f>IF(MAX(AV12,BY12,DB12)&gt;0,MAX(AV12,BY12,DB12),0)</f>
        <v>51</v>
      </c>
      <c r="Q12" s="8" t="str">
        <f>IF(P12=0,"",IF(P12=DB12,$CA$1,IF(P12=BY12,$AX$1,IF(P12=AV12,$U$1,""))))</f>
        <v>2023 Nationals</v>
      </c>
      <c r="R12" s="8">
        <f>IF(MAX(DD12:DF12)&gt;0,MAX(DD12:DF12),"")</f>
        <v>0.59999999999999432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WAGC (Nov 17)</v>
      </c>
      <c r="U12" s="19">
        <v>18.600000000000001</v>
      </c>
      <c r="V12" s="19">
        <v>6</v>
      </c>
      <c r="W12" s="19">
        <v>0.8</v>
      </c>
      <c r="X12" s="19">
        <v>0</v>
      </c>
      <c r="Y12" s="19">
        <v>18.8</v>
      </c>
      <c r="Z12" s="19">
        <v>6.4</v>
      </c>
      <c r="AA12" s="19">
        <v>0.6</v>
      </c>
      <c r="AB12" s="19">
        <v>0</v>
      </c>
      <c r="AC12" s="19">
        <v>18.600000000000001</v>
      </c>
      <c r="AD12" s="19">
        <v>6</v>
      </c>
      <c r="AE12" s="19">
        <v>0</v>
      </c>
      <c r="AF12" s="19">
        <v>0</v>
      </c>
      <c r="AG12" s="19">
        <v>18.7</v>
      </c>
      <c r="AH12" s="19">
        <v>6.8</v>
      </c>
      <c r="AI12" s="19">
        <v>0.6</v>
      </c>
      <c r="AJ12" s="19">
        <v>0</v>
      </c>
      <c r="AK12" s="19">
        <v>18.7</v>
      </c>
      <c r="AL12" s="19">
        <v>6.4</v>
      </c>
      <c r="AM12" s="19">
        <v>0.2</v>
      </c>
      <c r="AN12" s="19">
        <v>0</v>
      </c>
      <c r="AO12" s="28"/>
      <c r="AP12" s="41">
        <f>IF(SUM(V12,Z12)&gt;0,SUM(V12,Z12),"")</f>
        <v>12.4</v>
      </c>
      <c r="AQ12" s="41">
        <f>IF(SUM(U12:V12,X12:Z12,AB12)-W12-AA12&gt;0,SUM(U12:V12,X12:Z12,AB12)-W12-AA12,"")</f>
        <v>48.400000000000006</v>
      </c>
      <c r="AR12" s="41">
        <f>IF(SUM(AC12:AD12,AF12)-AE12&gt;0,SUM(AC12:AD12,AF12)-AE12,"")</f>
        <v>24.6</v>
      </c>
      <c r="AS12" s="41">
        <f>IF(SUM(V12,Z12,AD12)&gt;0,SUM(V12,Z12,AD12),"")</f>
        <v>18.399999999999999</v>
      </c>
      <c r="AT12" s="41">
        <f>IF(SUM(AQ12,AR12)&gt;0,SUM(AQ12,AR12),"")</f>
        <v>73</v>
      </c>
      <c r="AU12" s="41">
        <f>IF(SUM(AH12,AL12)&gt;0,SUM(AH12,AL12),"")</f>
        <v>13.2</v>
      </c>
      <c r="AV12" s="41">
        <f>IF(SUM(AG12:AH12,AJ12:AL12,AN12)-SUM(AI12,AM12)&gt;0,SUM(AG12:AH12,AJ12:AL12,AN12)-SUM(AI12,AM12),"")</f>
        <v>49.800000000000004</v>
      </c>
      <c r="AW12" s="41">
        <f>IF(SUM(AQ12,AR12,AV12)&gt;0,SUM(AQ12,AR12,AV12),"")</f>
        <v>122.80000000000001</v>
      </c>
      <c r="AX12" s="18">
        <v>18.5</v>
      </c>
      <c r="AY12" s="18">
        <v>6.8</v>
      </c>
      <c r="AZ12" s="18">
        <v>0</v>
      </c>
      <c r="BA12" s="18">
        <v>0</v>
      </c>
      <c r="BB12" s="18">
        <v>19</v>
      </c>
      <c r="BC12" s="18">
        <v>7.2</v>
      </c>
      <c r="BD12" s="18">
        <v>0.6</v>
      </c>
      <c r="BE12" s="18">
        <v>0</v>
      </c>
      <c r="BF12" s="18">
        <v>18.600000000000001</v>
      </c>
      <c r="BG12" s="18">
        <v>6.9</v>
      </c>
      <c r="BH12" s="18">
        <v>0.2</v>
      </c>
      <c r="BI12" s="18">
        <v>0</v>
      </c>
      <c r="BJ12" s="18">
        <v>18.7</v>
      </c>
      <c r="BK12" s="18">
        <v>6.8</v>
      </c>
      <c r="BL12" s="18">
        <v>0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>IF(SUM(AY12,BC12)&gt;0,SUM(AY12,BC12),"")</f>
        <v>14</v>
      </c>
      <c r="BT12" s="11">
        <f>IF(SUM(AX12:AY12,BA12:BC12,BE12)-AZ12-BD12&gt;0,SUM(AX12:AY12,BA12:BC12,BE12)-AZ12-BD12,"")</f>
        <v>50.9</v>
      </c>
      <c r="BU12" s="11">
        <f>IF(SUM(BF12:BG12,BI12)-BH12&gt;0,SUM(BF12:BG12,BI12)-BH12,"")</f>
        <v>25.3</v>
      </c>
      <c r="BV12" s="11">
        <f>IF(SUM(AY12,BC12,BG12)&gt;0,SUM(AY12,BC12,BG12),"")</f>
        <v>20.9</v>
      </c>
      <c r="BW12" s="11">
        <f>IF(SUM(BT12,BU12)&gt;0,SUM(BT12,BU12),"")</f>
        <v>76.2</v>
      </c>
      <c r="BX12" s="11">
        <f>IF(SUM(BK12,BO12)&gt;0,SUM(BK12,BO12),"")</f>
        <v>14</v>
      </c>
      <c r="BY12" s="11">
        <f>IF(SUM(BJ12:BK12,BM12:BO12,BQ12)-SUM(BL12,BP12)&gt;0,SUM(BJ12:BK12,BM12:BO12,BQ12)-SUM(BL12,BP12),"")</f>
        <v>51</v>
      </c>
      <c r="BZ12" s="11">
        <f>IF(SUM(BT12,BU12,BY12)&gt;0,SUM(BT12,BU12,BY12),"")</f>
        <v>127.2</v>
      </c>
      <c r="CA12" s="19">
        <v>18.600000000000001</v>
      </c>
      <c r="CB12" s="19">
        <v>6.8000000000000007</v>
      </c>
      <c r="CC12" s="19">
        <v>0</v>
      </c>
      <c r="CD12" s="19">
        <v>0</v>
      </c>
      <c r="CE12" s="19">
        <v>18.600000000000001</v>
      </c>
      <c r="CF12" s="19">
        <v>7.2</v>
      </c>
      <c r="CG12" s="19">
        <v>0.6</v>
      </c>
      <c r="CH12" s="19">
        <v>0</v>
      </c>
      <c r="CI12" s="19">
        <v>17.600000000000001</v>
      </c>
      <c r="CJ12" s="19">
        <v>2.4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14</v>
      </c>
      <c r="CW12" s="41">
        <f>IF(SUM(CA12:CB12,CD12:CF12,CH12)-CC12-CG12&gt;0,SUM(CA12:CB12,CD12:CF12,CH12)-CC12-CG12,"")</f>
        <v>50.6</v>
      </c>
      <c r="CX12" s="41">
        <f>IF(SUM(CI12:CJ12,CL12)-CK12&gt;0,SUM(CI12:CJ12,CL12)-CK12,"")</f>
        <v>20</v>
      </c>
      <c r="CY12" s="41">
        <f>IF(SUM(CB12,CF12,CJ12)&gt;0,SUM(CB12,CF12,CJ12),"")</f>
        <v>16.399999999999999</v>
      </c>
      <c r="CZ12" s="41">
        <f>IF(SUM(CW12,CX12)&gt;0,SUM(CW12,CX12),"")</f>
        <v>70.599999999999994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70.599999999999994</v>
      </c>
      <c r="DD12" s="52">
        <f>IF(MAX(EB12,FD12,GF12,HH12,IJ12,JL12,KN12,LP12,MR12,NT12,OV12,PX12)-IF(L12="",0,L12)&gt;0.001,MAX(EB12,FD12,GF12,HH12,IJ12,JL12,KN12,LP12,MR12,NT12,OV12,PX12)-IF(L12="",0,L12),"")</f>
        <v>0.59999999999999432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>
        <v>18.7</v>
      </c>
      <c r="JT12" s="17">
        <v>7.6</v>
      </c>
      <c r="JU12" s="17">
        <v>0</v>
      </c>
      <c r="JV12" s="17">
        <v>0</v>
      </c>
      <c r="JW12" s="17">
        <v>18.2</v>
      </c>
      <c r="JX12" s="17">
        <v>7.3</v>
      </c>
      <c r="JY12" s="17">
        <v>0.6</v>
      </c>
      <c r="JZ12" s="17">
        <v>0</v>
      </c>
      <c r="KA12" s="17"/>
      <c r="KB12" s="17"/>
      <c r="KC12" s="17"/>
      <c r="KD12" s="17"/>
      <c r="KE12" s="17">
        <v>18.2</v>
      </c>
      <c r="KF12" s="17">
        <v>6.8</v>
      </c>
      <c r="KG12" s="17">
        <v>0.6</v>
      </c>
      <c r="KH12" s="17">
        <v>0</v>
      </c>
      <c r="KI12" s="17"/>
      <c r="KJ12" s="17"/>
      <c r="KK12" s="17"/>
      <c r="KL12" s="17"/>
      <c r="KM12" s="41">
        <f>IF(SUM(JT12,JX12)&gt;0,SUM(JT12,JX12),"")</f>
        <v>14.899999999999999</v>
      </c>
      <c r="KN12" s="41">
        <f>IF(SUM(JS12:JT12,JV12:JX12,JZ12)-JU12-JY12&gt;0,SUM(JS12:JT12,JV12:JX12,JZ12)-JU12-JY12,"")</f>
        <v>51.199999999999996</v>
      </c>
      <c r="KO12" s="41" t="str">
        <f>IF(SUM(KA12:KB12,KD12)-KC12&gt;0,SUM(KA12:KB12,KD12)-KC12,"")</f>
        <v/>
      </c>
      <c r="KP12" s="41">
        <f>IF(SUM(JT12,JX12,KB12)&gt;0,SUM(JT12,JX12,KB12),"")</f>
        <v>14.899999999999999</v>
      </c>
      <c r="KQ12" s="41">
        <f>IF(SUM(KN12,KO12)&gt;0,SUM(KN12,KO12),"")</f>
        <v>51.199999999999996</v>
      </c>
      <c r="KR12" s="41">
        <f>IF(SUM(KF12,KJ12)&gt;0,SUM(KF12,KJ12),"")</f>
        <v>6.8</v>
      </c>
      <c r="KS12" s="41">
        <f>IF(SUM(KE12:KF12,KH12:KJ12,KL12)-SUM(KG12,KK12)&gt;0,SUM(KE12:KF12,KH12:KJ12,KL12)-SUM(KG12,KK12),"")</f>
        <v>24.4</v>
      </c>
      <c r="KT12" s="41">
        <f>IF(SUM(KN12,KO12,KS12)&gt;0,SUM(KN12,KO12,KS12),"")</f>
        <v>75.599999999999994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18.55</v>
      </c>
      <c r="QF12" s="23">
        <f>IF($CU12="P",CB12,(CB12+AY12)/2)</f>
        <v>6.8000000000000007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18.8</v>
      </c>
      <c r="QJ12" s="23">
        <f>IF($CU12="P",CF12,(CF12+BC12)/2)</f>
        <v>7.2</v>
      </c>
      <c r="QK12" s="23">
        <f>IF($CU12="P",CG12,(CG12+BD12)/2)</f>
        <v>0.6</v>
      </c>
      <c r="QL12" s="23">
        <f>IF($CU12="P",CH12,(CH12+BE12)/2)</f>
        <v>0</v>
      </c>
      <c r="QM12" s="23">
        <f>IF($CU12="P",CI12,(CI12+BF12)/2)</f>
        <v>18.100000000000001</v>
      </c>
      <c r="QN12" s="23">
        <f>IF($CU12="P",CJ12,(CJ12+BG12)/2)</f>
        <v>4.6500000000000004</v>
      </c>
      <c r="QO12" s="23">
        <f>IF($CU12="P",CK12,(CK12+BH12)/2)</f>
        <v>0.1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3.4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3.6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14</v>
      </c>
      <c r="RA12" s="41">
        <f>IF(SUM(QE12:QF12,QH12:QJ12,QL12)-QG12-QK12&gt;0,SUM(QE12:QF12,QH12:QJ12,QL12)-QG12-QK12,"")</f>
        <v>50.750000000000007</v>
      </c>
      <c r="RB12" s="41">
        <f>IF(SUM(QM12:QN12,QP12)-QO12&gt;0,SUM(QM12:QN12,QP12)-QO12,"")</f>
        <v>22.65</v>
      </c>
      <c r="RC12" s="41">
        <f>IF(SUM(QF12,QJ12,QN12)&gt;0,SUM(QF12,QJ12,QN12),"")</f>
        <v>18.649999999999999</v>
      </c>
      <c r="RD12" s="41">
        <f>IF(SUM(RA12,RB12)&gt;0,SUM(RA12,RB12),"")</f>
        <v>73.400000000000006</v>
      </c>
      <c r="RE12" s="41">
        <f>IF(SUM(QR12,QV12)&gt;0,SUM(QR12,QV12),"")</f>
        <v>7</v>
      </c>
      <c r="RF12" s="41">
        <f>IF(SUM(QQ12:QR12,QT12:QV12,QX12)-SUM(QS12,QW12)&gt;0,SUM(QQ12:QR12,QT12:QV12,QX12)-SUM(QS12,QW12),"")</f>
        <v>25.5</v>
      </c>
      <c r="RG12" s="41">
        <f>IF(SUM(RA12,RB12,RF12)&gt;0,SUM(RA12,RB12,RF12),"")</f>
        <v>98.9</v>
      </c>
    </row>
    <row r="13" spans="1:475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147</v>
      </c>
      <c r="C13" s="4" t="s">
        <v>5</v>
      </c>
      <c r="D13" s="4">
        <v>2004</v>
      </c>
      <c r="E13" s="9">
        <f>SUM(J13:R13)+SUM(J13:O13)*0.0000001+SUM(J13)*0.0000000000001</f>
        <v>178.20001269000502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),"P","")</f>
        <v>P</v>
      </c>
      <c r="H13" s="37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Excellence",IF(I13="P","Worlds Team",IF(F13="P","National Team","")))))</f>
        <v>National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),"P","")</f>
        <v/>
      </c>
      <c r="J13" s="8">
        <f>IF(COUNT(AQ13,BT13,CW13)&gt;0,LARGE((AQ13,BT13,CW13),1),0)</f>
        <v>50.4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50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26.5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51.3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16.5</v>
      </c>
      <c r="V13" s="19">
        <v>8.1</v>
      </c>
      <c r="W13" s="19">
        <v>0.2</v>
      </c>
      <c r="X13" s="19">
        <v>0.3</v>
      </c>
      <c r="Y13" s="19">
        <v>18.3</v>
      </c>
      <c r="Z13" s="19">
        <v>7.6</v>
      </c>
      <c r="AA13" s="19">
        <v>0.6</v>
      </c>
      <c r="AB13" s="19">
        <v>0</v>
      </c>
      <c r="AC13" s="19">
        <v>18.5</v>
      </c>
      <c r="AD13" s="19">
        <v>8</v>
      </c>
      <c r="AE13" s="19">
        <v>0</v>
      </c>
      <c r="AF13" s="19">
        <v>0</v>
      </c>
      <c r="AG13" s="19">
        <v>18.3</v>
      </c>
      <c r="AH13" s="19">
        <v>7.3</v>
      </c>
      <c r="AI13" s="19">
        <v>0.2</v>
      </c>
      <c r="AJ13" s="19">
        <v>0.3</v>
      </c>
      <c r="AK13" s="19">
        <v>18.399999999999999</v>
      </c>
      <c r="AL13" s="19">
        <v>8</v>
      </c>
      <c r="AM13" s="19">
        <v>0.8</v>
      </c>
      <c r="AN13" s="19">
        <v>0</v>
      </c>
      <c r="AO13" s="28"/>
      <c r="AP13" s="41">
        <f>IF(SUM(V13,Z13)&gt;0,SUM(V13,Z13),"")</f>
        <v>15.7</v>
      </c>
      <c r="AQ13" s="41">
        <f>IF(SUM(U13:V13,X13:Z13,AB13)-W13-AA13&gt;0,SUM(U13:V13,X13:Z13,AB13)-W13-AA13,"")</f>
        <v>50</v>
      </c>
      <c r="AR13" s="41">
        <f>IF(SUM(AC13:AD13,AF13)-AE13&gt;0,SUM(AC13:AD13,AF13)-AE13,"")</f>
        <v>26.5</v>
      </c>
      <c r="AS13" s="41">
        <f>IF(SUM(V13,Z13,AD13)&gt;0,SUM(V13,Z13,AD13),"")</f>
        <v>23.7</v>
      </c>
      <c r="AT13" s="41">
        <f>IF(SUM(AQ13,AR13)&gt;0,SUM(AQ13,AR13),"")</f>
        <v>76.5</v>
      </c>
      <c r="AU13" s="41">
        <f>IF(SUM(AH13,AL13)&gt;0,SUM(AH13,AL13),"")</f>
        <v>15.3</v>
      </c>
      <c r="AV13" s="41">
        <f>IF(SUM(AG13:AH13,AJ13:AL13,AN13)-SUM(AI13,AM13)&gt;0,SUM(AG13:AH13,AJ13:AL13,AN13)-SUM(AI13,AM13),"")</f>
        <v>51.3</v>
      </c>
      <c r="AW13" s="41">
        <f>IF(SUM(AQ13,AR13,AV13)&gt;0,SUM(AQ13,AR13,AV13),"")</f>
        <v>127.8</v>
      </c>
      <c r="AX13" s="18">
        <v>17.75</v>
      </c>
      <c r="AY13" s="18">
        <v>7.65</v>
      </c>
      <c r="AZ13" s="18">
        <v>0.4</v>
      </c>
      <c r="BA13" s="18">
        <v>0.15</v>
      </c>
      <c r="BB13" s="18">
        <v>18.350000000000001</v>
      </c>
      <c r="BC13" s="18">
        <v>7.6</v>
      </c>
      <c r="BD13" s="18">
        <v>0.7</v>
      </c>
      <c r="BE13" s="18">
        <v>0</v>
      </c>
      <c r="BF13" s="18">
        <v>18.55</v>
      </c>
      <c r="BG13" s="18">
        <v>7.2</v>
      </c>
      <c r="BH13" s="18">
        <v>0.4</v>
      </c>
      <c r="BI13" s="18">
        <v>0</v>
      </c>
      <c r="BJ13" s="18">
        <v>18.600000000000001</v>
      </c>
      <c r="BK13" s="18">
        <v>7.25</v>
      </c>
      <c r="BL13" s="18">
        <v>0.4</v>
      </c>
      <c r="BM13" s="18">
        <v>0.15</v>
      </c>
      <c r="BN13" s="18">
        <v>18.399999999999999</v>
      </c>
      <c r="BO13" s="18">
        <v>7.8</v>
      </c>
      <c r="BP13" s="18">
        <v>0.7</v>
      </c>
      <c r="BQ13" s="18">
        <v>0</v>
      </c>
      <c r="BR13" s="29" t="s">
        <v>57</v>
      </c>
      <c r="BS13" s="11">
        <f>IF(SUM(AY13,BC13)&gt;0,SUM(AY13,BC13),"")</f>
        <v>15.25</v>
      </c>
      <c r="BT13" s="11">
        <f>IF(SUM(AX13:AY13,BA13:BC13,BE13)-AZ13-BD13&gt;0,SUM(AX13:AY13,BA13:BC13,BE13)-AZ13-BD13,"")</f>
        <v>50.4</v>
      </c>
      <c r="BU13" s="11">
        <f>IF(SUM(BF13:BG13,BI13)-BH13&gt;0,SUM(BF13:BG13,BI13)-BH13,"")</f>
        <v>25.35</v>
      </c>
      <c r="BV13" s="11">
        <f>IF(SUM(AY13,BC13,BG13)&gt;0,SUM(AY13,BC13,BG13),"")</f>
        <v>22.45</v>
      </c>
      <c r="BW13" s="11">
        <f>IF(SUM(BT13,BU13)&gt;0,SUM(BT13,BU13),"")</f>
        <v>75.75</v>
      </c>
      <c r="BX13" s="11">
        <f>IF(SUM(BK13,BO13)&gt;0,SUM(BK13,BO13),"")</f>
        <v>15.05</v>
      </c>
      <c r="BY13" s="11">
        <f>IF(SUM(BJ13:BK13,BM13:BO13,BQ13)-SUM(BL13,BP13)&gt;0,SUM(BJ13:BK13,BM13:BO13,BQ13)-SUM(BL13,BP13),"")</f>
        <v>51.099999999999994</v>
      </c>
      <c r="BZ13" s="11">
        <f>IF(SUM(BT13,BU13,BY13)&gt;0,SUM(BT13,BU13,BY13),"")</f>
        <v>126.85</v>
      </c>
      <c r="CA13" s="19">
        <v>17.2</v>
      </c>
      <c r="CB13" s="19">
        <v>3.6</v>
      </c>
      <c r="CC13" s="19">
        <v>0</v>
      </c>
      <c r="CD13" s="19">
        <v>0</v>
      </c>
      <c r="CE13" s="19">
        <v>18.600000000000001</v>
      </c>
      <c r="CF13" s="19">
        <v>7.6</v>
      </c>
      <c r="CG13" s="19">
        <v>1</v>
      </c>
      <c r="CH13" s="19">
        <v>0</v>
      </c>
      <c r="CI13" s="19">
        <v>17.600000000000001</v>
      </c>
      <c r="CJ13" s="19">
        <v>2.8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11.2</v>
      </c>
      <c r="CW13" s="41">
        <f>IF(SUM(CA13:CB13,CD13:CF13,CH13)-CC13-CG13&gt;0,SUM(CA13:CB13,CD13:CF13,CH13)-CC13-CG13,"")</f>
        <v>46.000000000000007</v>
      </c>
      <c r="CX13" s="41">
        <f>IF(SUM(CI13:CJ13,CL13)-CK13&gt;0,SUM(CI13:CJ13,CL13)-CK13,"")</f>
        <v>20.400000000000002</v>
      </c>
      <c r="CY13" s="41">
        <f>IF(SUM(CB13,CF13,CJ13)&gt;0,SUM(CB13,CF13,CJ13),"")</f>
        <v>14</v>
      </c>
      <c r="CZ13" s="41">
        <f>IF(SUM(CW13,CX13)&gt;0,SUM(CW13,CX13),"")</f>
        <v>66.400000000000006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66.400000000000006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>IF(SUM(EJ13,EN13)&gt;0,SUM(EJ13,EN13),"")</f>
        <v>5.2</v>
      </c>
      <c r="FD13" s="11">
        <f>IF(SUM(EI13:EJ13,EL13:EN13,EP13)-EK13-EO13&gt;0,SUM(EI13:EJ13,EL13:EN13,EP13)-EK13-EO13,"")</f>
        <v>22.599999999999998</v>
      </c>
      <c r="FE13" s="11" t="str">
        <f>IF(SUM(EQ13:ER13,ET13)-ES13&gt;0,SUM(EQ13:ER13,ET13)-ES13,"")</f>
        <v/>
      </c>
      <c r="FF13" s="11">
        <f>IF(SUM(EJ13,EN13,ER13)&gt;0,SUM(EJ13,EN13,ER13),"")</f>
        <v>5.2</v>
      </c>
      <c r="FG13" s="11">
        <f>IF(SUM(FD13,FE13)&gt;0,SUM(FD13,FE13),"")</f>
        <v>22.599999999999998</v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>
        <f>IF(SUM(FD13,FE13,FI13)&gt;0,SUM(FD13,FE13,FI13),"")</f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>IF(SUM(JT13,JX13)&gt;0,SUM(JT13,JX13),"")</f>
        <v>11.2</v>
      </c>
      <c r="KN13" s="41">
        <f>IF(SUM(JS13:JT13,JV13:JX13,JZ13)-JU13-JY13&gt;0,SUM(JS13:JT13,JV13:JX13,JZ13)-JU13-JY13,"")</f>
        <v>45.699999999999996</v>
      </c>
      <c r="KO13" s="41" t="str">
        <f>IF(SUM(KA13:KB13,KD13)-KC13&gt;0,SUM(KA13:KB13,KD13)-KC13,"")</f>
        <v/>
      </c>
      <c r="KP13" s="41">
        <f>IF(SUM(JT13,JX13,KB13)&gt;0,SUM(JT13,JX13,KB13),"")</f>
        <v>11.2</v>
      </c>
      <c r="KQ13" s="41">
        <f>IF(SUM(KN13,KO13)&gt;0,SUM(KN13,KO13),"")</f>
        <v>45.699999999999996</v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>
        <f>IF(SUM(KN13,KO13,KS13)&gt;0,SUM(KN13,KO13,KS13),"")</f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17.475000000000001</v>
      </c>
      <c r="QF13" s="23">
        <f>IF($CU13="P",CB13,(CB13+AY13)/2)</f>
        <v>5.625</v>
      </c>
      <c r="QG13" s="23">
        <f>IF($CU13="P",CC13,(CC13+AZ13)/2)</f>
        <v>0.2</v>
      </c>
      <c r="QH13" s="23">
        <f>IF($CU13="P",CD13,(CD13+BA13)/2)</f>
        <v>7.4999999999999997E-2</v>
      </c>
      <c r="QI13" s="23">
        <f>IF($CU13="P",CE13,(CE13+BB13)/2)</f>
        <v>18.475000000000001</v>
      </c>
      <c r="QJ13" s="23">
        <f>IF($CU13="P",CF13,(CF13+BC13)/2)</f>
        <v>7.6</v>
      </c>
      <c r="QK13" s="23">
        <f>IF($CU13="P",CG13,(CG13+BD13)/2)</f>
        <v>0.85</v>
      </c>
      <c r="QL13" s="23">
        <f>IF($CU13="P",CH13,(CH13+BE13)/2)</f>
        <v>0</v>
      </c>
      <c r="QM13" s="23">
        <f>IF($CU13="P",CI13,(CI13+BF13)/2)</f>
        <v>18.075000000000003</v>
      </c>
      <c r="QN13" s="23">
        <f>IF($CU13="P",CJ13,(CJ13+BG13)/2)</f>
        <v>5</v>
      </c>
      <c r="QO13" s="23">
        <f>IF($CU13="P",CK13,(CK13+BH13)/2)</f>
        <v>0.2</v>
      </c>
      <c r="QP13" s="23">
        <f>IF($CU13="P",CL13,(CL13+BI13)/2)</f>
        <v>0</v>
      </c>
      <c r="QQ13" s="23">
        <f>IF($CU13="P",CM13,(CM13+BJ13)/2)</f>
        <v>9.3000000000000007</v>
      </c>
      <c r="QR13" s="23">
        <f>IF($CU13="P",CN13,(CN13+BK13)/2)</f>
        <v>3.625</v>
      </c>
      <c r="QS13" s="23">
        <f>IF($CU13="P",CO13,(CO13+BL13)/2)</f>
        <v>0.2</v>
      </c>
      <c r="QT13" s="23">
        <f>IF($CU13="P",CP13,(CP13+BM13)/2)</f>
        <v>7.4999999999999997E-2</v>
      </c>
      <c r="QU13" s="23">
        <f>IF($CU13="P",CQ13,(CQ13+BN13)/2)</f>
        <v>9.1999999999999993</v>
      </c>
      <c r="QV13" s="23">
        <f>IF($CU13="P",CR13,(CR13+BO13)/2)</f>
        <v>3.9</v>
      </c>
      <c r="QW13" s="23">
        <f>IF($CU13="P",CS13,(CS13+BP13)/2)</f>
        <v>0.35</v>
      </c>
      <c r="QX13" s="23">
        <f>IF($CU13="P",CT13,(CT13+BQ13)/2)</f>
        <v>0</v>
      </c>
      <c r="QY13" s="28" t="s">
        <v>57</v>
      </c>
      <c r="QZ13" s="41">
        <f>IF(SUM(QF13,QJ13)&gt;0,SUM(QF13,QJ13),"")</f>
        <v>13.225</v>
      </c>
      <c r="RA13" s="41">
        <f>IF(SUM(QE13:QF13,QH13:QJ13,QL13)-QG13-QK13&gt;0,SUM(QE13:QF13,QH13:QJ13,QL13)-QG13-QK13,"")</f>
        <v>48.2</v>
      </c>
      <c r="RB13" s="41">
        <f>IF(SUM(QM13:QN13,QP13)-QO13&gt;0,SUM(QM13:QN13,QP13)-QO13,"")</f>
        <v>22.875000000000004</v>
      </c>
      <c r="RC13" s="41">
        <f>IF(SUM(QF13,QJ13,QN13)&gt;0,SUM(QF13,QJ13,QN13),"")</f>
        <v>18.225000000000001</v>
      </c>
      <c r="RD13" s="41">
        <f>IF(SUM(RA13,RB13)&gt;0,SUM(RA13,RB13),"")</f>
        <v>71.075000000000003</v>
      </c>
      <c r="RE13" s="41">
        <f>IF(SUM(QR13,QV13)&gt;0,SUM(QR13,QV13),"")</f>
        <v>7.5250000000000004</v>
      </c>
      <c r="RF13" s="41">
        <f>IF(SUM(QQ13:QR13,QT13:QV13,QX13)-SUM(QS13,QW13)&gt;0,SUM(QQ13:QR13,QT13:QV13,QX13)-SUM(QS13,QW13),"")</f>
        <v>25.549999999999997</v>
      </c>
      <c r="RG13" s="41">
        <f>IF(SUM(RA13,RB13,RF13)&gt;0,SUM(RA13,RB13,RF13),"")</f>
        <v>96.625</v>
      </c>
    </row>
    <row r="14" spans="1:475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84</v>
      </c>
      <c r="C14" s="4" t="s">
        <v>5</v>
      </c>
      <c r="D14" s="4">
        <v>2002</v>
      </c>
      <c r="E14" s="9">
        <f>SUM(J14:R14)+SUM(J14:O14)*0.0000001+SUM(J14)*0.0000000000001</f>
        <v>177.60001268000514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),"P","")</f>
        <v>P</v>
      </c>
      <c r="H14" s="37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Excellence",IF(I14="P","Worlds Team",IF(F14="P","National Team","")))))</f>
        <v>National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),"P","")</f>
        <v/>
      </c>
      <c r="J14" s="8">
        <f>IF(COUNT(AQ14,BT14,CW14)&gt;0,LARGE((AQ14,BT14,CW14),1),0)</f>
        <v>51.4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48.8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26.6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50.800000000000004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6</v>
      </c>
      <c r="AQ14" s="41">
        <f>IF(SUM(U14:V14,X14:Z14,AB14)-W14-AA14&gt;0,SUM(U14:V14,X14:Z14,AB14)-W14-AA14,"")</f>
        <v>24.4</v>
      </c>
      <c r="AR14" s="41">
        <f>IF(SUM(AC14:AD14,AF14)-AE14&gt;0,SUM(AC14:AD14,AF14)-AE14,"")</f>
        <v>26.6</v>
      </c>
      <c r="AS14" s="41">
        <f>IF(SUM(V14,Z14,AD14)&gt;0,SUM(V14,Z14,AD14),"")</f>
        <v>14</v>
      </c>
      <c r="AT14" s="41">
        <f>IF(SUM(AQ14,AR14)&gt;0,SUM(AQ14,AR14),"")</f>
        <v>51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13.2</v>
      </c>
      <c r="BT14" s="11">
        <f>IF(SUM(AX14:AY14,BA14:BC14,BE14)-AZ14-BD14&gt;0,SUM(AX14:AY14,BA14:BC14,BE14)-AZ14-BD14,"")</f>
        <v>48.8</v>
      </c>
      <c r="BU14" s="11">
        <f>IF(SUM(BF14:BG14,BI14)-BH14&gt;0,SUM(BF14:BG14,BI14)-BH14,"")</f>
        <v>23.3</v>
      </c>
      <c r="BV14" s="11">
        <f>IF(SUM(AY14,BC14,BG14)&gt;0,SUM(AY14,BC14,BG14),"")</f>
        <v>20.5</v>
      </c>
      <c r="BW14" s="11">
        <f>IF(SUM(BT14,BU14)&gt;0,SUM(BT14,BU14),"")</f>
        <v>72.099999999999994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>IF(SUM(CB14,CF14)&gt;0,SUM(CB14,CF14),"")</f>
        <v>15.6</v>
      </c>
      <c r="CW14" s="41">
        <f>IF(SUM(CA14:CB14,CD14:CF14,CH14)-CC14-CG14&gt;0,SUM(CA14:CB14,CD14:CF14,CH14)-CC14-CG14,"")</f>
        <v>51.4</v>
      </c>
      <c r="CX14" s="41">
        <f>IF(SUM(CI14:CJ14,CL14)-CK14&gt;0,SUM(CI14:CJ14,CL14)-CK14,"")</f>
        <v>25</v>
      </c>
      <c r="CY14" s="41">
        <f>IF(SUM(CB14,CF14,CJ14)&gt;0,SUM(CB14,CF14,CJ14),"")</f>
        <v>23.7</v>
      </c>
      <c r="CZ14" s="41">
        <f>IF(SUM(CW14,CX14)&gt;0,SUM(CW14,CX14),"")</f>
        <v>76.400000000000006</v>
      </c>
      <c r="DA14" s="41">
        <f>IF(SUM(CN14,CR14)&gt;0,SUM(CN14,CR14),"")</f>
        <v>14.9</v>
      </c>
      <c r="DB14" s="41">
        <f>IF(SUM(CM14:CN14,CP14:CR14,CT14)-SUM(CO14,CS14)&gt;0,SUM(CM14:CN14,CP14:CR14,CT14)-SUM(CO14,CS14),"")</f>
        <v>50.800000000000004</v>
      </c>
      <c r="DC14" s="41">
        <f>IF(SUM(CW14,CX14,DB14)&gt;0,SUM(CW14,CX14,DB14),"")</f>
        <v>127.20000000000002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6.6</v>
      </c>
      <c r="QG14" s="23">
        <f>IF($CU14="P",CC14,(CC14+AZ14)/2)</f>
        <v>1</v>
      </c>
      <c r="QH14" s="23">
        <f>IF($CU14="P",CD14,(CD14+BA14)/2)</f>
        <v>0</v>
      </c>
      <c r="QI14" s="23">
        <f>IF($CU14="P",CE14,(CE14+BB14)/2)</f>
        <v>18.600000000000001</v>
      </c>
      <c r="QJ14" s="23">
        <f>IF($CU14="P",CF14,(CF14+BC14)/2)</f>
        <v>7.8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16.700000000000003</v>
      </c>
      <c r="QN14" s="23">
        <f>IF($CU14="P",CJ14,(CJ14+BG14)/2)</f>
        <v>7.6999999999999993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9.25</v>
      </c>
      <c r="QR14" s="23">
        <f>IF($CU14="P",CN14,(CN14+BK14)/2)</f>
        <v>4.6500000000000004</v>
      </c>
      <c r="QS14" s="23">
        <f>IF($CU14="P",CO14,(CO14+BL14)/2)</f>
        <v>0</v>
      </c>
      <c r="QT14" s="23">
        <f>IF($CU14="P",CP14,(CP14+BM14)/2)</f>
        <v>0.15</v>
      </c>
      <c r="QU14" s="23">
        <f>IF($CU14="P",CQ14,(CQ14+BN14)/2)</f>
        <v>9.0500000000000007</v>
      </c>
      <c r="QV14" s="23">
        <f>IF($CU14="P",CR14,(CR14+BO14)/2)</f>
        <v>2.8</v>
      </c>
      <c r="QW14" s="23">
        <f>IF($CU14="P",CS14,(CS14+BP14)/2)</f>
        <v>0.5</v>
      </c>
      <c r="QX14" s="23">
        <f>IF($CU14="P",CT14,(CT14+BQ14)/2)</f>
        <v>0</v>
      </c>
      <c r="QY14" s="28" t="s">
        <v>57</v>
      </c>
      <c r="QZ14" s="41">
        <f>IF(SUM(QF14,QJ14)&gt;0,SUM(QF14,QJ14),"")</f>
        <v>14.399999999999999</v>
      </c>
      <c r="RA14" s="41">
        <f>IF(SUM(QE14:QF14,QH14:QJ14,QL14)-QG14-QK14&gt;0,SUM(QE14:QF14,QH14:QJ14,QL14)-QG14-QK14,"")</f>
        <v>50.1</v>
      </c>
      <c r="RB14" s="41">
        <f>IF(SUM(QM14:QN14,QP14)-QO14&gt;0,SUM(QM14:QN14,QP14)-QO14,"")</f>
        <v>24.150000000000002</v>
      </c>
      <c r="RC14" s="41">
        <f>IF(SUM(QF14,QJ14,QN14)&gt;0,SUM(QF14,QJ14,QN14),"")</f>
        <v>22.099999999999998</v>
      </c>
      <c r="RD14" s="41">
        <f>IF(SUM(RA14,RB14)&gt;0,SUM(RA14,RB14),"")</f>
        <v>74.25</v>
      </c>
      <c r="RE14" s="41">
        <f>IF(SUM(QR14,QV14)&gt;0,SUM(QR14,QV14),"")</f>
        <v>7.45</v>
      </c>
      <c r="RF14" s="41">
        <f>IF(SUM(QQ14:QR14,QT14:QV14,QX14)-SUM(QS14,QW14)&gt;0,SUM(QQ14:QR14,QT14:QV14,QX14)-SUM(QS14,QW14),"")</f>
        <v>25.400000000000002</v>
      </c>
      <c r="RG14" s="41">
        <f>IF(SUM(RA14,RB14,RF14)&gt;0,SUM(RA14,RB14,RF14),"")</f>
        <v>99.65</v>
      </c>
    </row>
    <row r="15" spans="1:475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129</v>
      </c>
      <c r="C15" s="4" t="s">
        <v>6</v>
      </c>
      <c r="D15" s="4">
        <v>2003</v>
      </c>
      <c r="E15" s="9">
        <f>SUM(J15:R15)+SUM(J15:O15)*0.0000001+SUM(J15)*0.0000000000001</f>
        <v>177.10001286000514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),"P","")</f>
        <v>P</v>
      </c>
      <c r="H15" s="37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Excellence",IF(I15="P","Worlds Team",IF(F15="P","National Team","")))))</f>
        <v>Worlds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),"P","")</f>
        <v>P</v>
      </c>
      <c r="J15" s="8">
        <f>IF(COUNT(AQ15,BT15,CW15)&gt;0,LARGE((AQ15,BT15,CW15),1),0)</f>
        <v>51.4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51.29999999999999</v>
      </c>
      <c r="M15" s="8" t="str">
        <f>IF(L15=0,"",IF(L15=CW15,$CA$1,IF(L15=BT15,$AX$1,IF(L15=AQ15,$U$1,""))))</f>
        <v>2023 Domestic 3rd Trial</v>
      </c>
      <c r="N15" s="8">
        <f>IF(COUNT(AR15,BU15,CX15)&gt;0,LARGE((AR15,BU15,CX15),1),0)</f>
        <v>25.9</v>
      </c>
      <c r="O15" s="8" t="str">
        <f>IF(N15=0,"",IF(N15=CX15,$CA$1,IF(N15=BU15,$AX$1,IF(N15=AR15,$U$1,""))))</f>
        <v>2023 Nationals</v>
      </c>
      <c r="P15" s="8">
        <f>IF(MAX(AV15,BY15,DB15)&gt;0,MAX(AV15,BY15,DB15),0)</f>
        <v>48.5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9.6999999999999993</v>
      </c>
      <c r="AQ15" s="41">
        <f>IF(SUM(U15:V15,X15:Z15,AB15)-W15-AA15&gt;0,SUM(U15:V15,X15:Z15,AB15)-W15-AA15,"")</f>
        <v>45.499999999999993</v>
      </c>
      <c r="AR15" s="41">
        <f>IF(SUM(AC15:AD15,AF15)-AE15&gt;0,SUM(AC15:AD15,AF15)-AE15,"")</f>
        <v>19.799999999999997</v>
      </c>
      <c r="AS15" s="41">
        <f>IF(SUM(V15,Z15,AD15)&gt;0,SUM(V15,Z15,AD15),"")</f>
        <v>14.1</v>
      </c>
      <c r="AT15" s="41">
        <f>IF(SUM(AQ15,AR15)&gt;0,SUM(AQ15,AR15),"")</f>
        <v>65.299999999999983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>IF(SUM(AY15,BC15)&gt;0,SUM(AY15,BC15),"")</f>
        <v>15.4</v>
      </c>
      <c r="BT15" s="11">
        <f>IF(SUM(AX15:AY15,BA15:BC15,BE15)-AZ15-BD15&gt;0,SUM(AX15:AY15,BA15:BC15,BE15)-AZ15-BD15,"")</f>
        <v>51.4</v>
      </c>
      <c r="BU15" s="11">
        <f>IF(SUM(BF15:BG15,BI15)-BH15&gt;0,SUM(BF15:BG15,BI15)-BH15,"")</f>
        <v>25.9</v>
      </c>
      <c r="BV15" s="11">
        <f>IF(SUM(AY15,BC15,BG15)&gt;0,SUM(AY15,BC15,BG15),"")</f>
        <v>22.9</v>
      </c>
      <c r="BW15" s="11">
        <f>IF(SUM(BT15,BU15)&gt;0,SUM(BT15,BU15),"")</f>
        <v>77.3</v>
      </c>
      <c r="BX15" s="11">
        <f>IF(SUM(BK15,BO15)&gt;0,SUM(BK15,BO15),"")</f>
        <v>12.399999999999999</v>
      </c>
      <c r="BY15" s="11">
        <f>IF(SUM(BJ15:BK15,BM15:BO15,BQ15)-SUM(BL15,BP15)&gt;0,SUM(BJ15:BK15,BM15:BO15,BQ15)-SUM(BL15,BP15),"")</f>
        <v>48.5</v>
      </c>
      <c r="BZ15" s="11">
        <f>IF(SUM(BT15,BU15,BY15)&gt;0,SUM(BT15,BU15,BY15),"")</f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15</v>
      </c>
      <c r="CW15" s="41">
        <f>IF(SUM(CA15:CB15,CD15:CF15,CH15)-CC15-CG15&gt;0,SUM(CA15:CB15,CD15:CF15,CH15)-CC15-CG15,"")</f>
        <v>51.29999999999999</v>
      </c>
      <c r="CX15" s="41">
        <f>IF(SUM(CI15:CJ15,CL15)-CK15&gt;0,SUM(CI15:CJ15,CL15)-CK15,"")</f>
        <v>22.900000000000002</v>
      </c>
      <c r="CY15" s="41">
        <f>IF(SUM(CB15,CF15,CJ15)&gt;0,SUM(CB15,CF15,CJ15),"")</f>
        <v>20.399999999999999</v>
      </c>
      <c r="CZ15" s="41">
        <f>IF(SUM(CW15,CX15)&gt;0,SUM(CW15,CX15),"")</f>
        <v>74.199999999999989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74.199999999999989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>
        <v>17.5</v>
      </c>
      <c r="JT15" s="17">
        <v>2.8</v>
      </c>
      <c r="JU15" s="17">
        <v>0</v>
      </c>
      <c r="JV15" s="17">
        <v>0</v>
      </c>
      <c r="JW15" s="17">
        <v>17.2</v>
      </c>
      <c r="JX15" s="17">
        <v>5.0999999999999996</v>
      </c>
      <c r="JY15" s="17">
        <v>0</v>
      </c>
      <c r="JZ15" s="17">
        <v>0</v>
      </c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>
        <f>IF(SUM(JT15,JX15)&gt;0,SUM(JT15,JX15),"")</f>
        <v>7.8999999999999995</v>
      </c>
      <c r="KN15" s="41">
        <f>IF(SUM(JS15:JT15,JV15:JX15,JZ15)-JU15-JY15&gt;0,SUM(JS15:JT15,JV15:JX15,JZ15)-JU15-JY15,"")</f>
        <v>42.6</v>
      </c>
      <c r="KO15" s="41" t="str">
        <f>IF(SUM(KA15:KB15,KD15)-KC15&gt;0,SUM(KA15:KB15,KD15)-KC15,"")</f>
        <v/>
      </c>
      <c r="KP15" s="41">
        <f>IF(SUM(JT15,JX15,KB15)&gt;0,SUM(JT15,JX15,KB15),"")</f>
        <v>7.8999999999999995</v>
      </c>
      <c r="KQ15" s="41">
        <f>IF(SUM(KN15,KO15)&gt;0,SUM(KN15,KO15),"")</f>
        <v>42.6</v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>
        <f>IF(SUM(KN15,KO15,KS15)&gt;0,SUM(KN15,KO15,KS15),"")</f>
        <v>42.6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18.25</v>
      </c>
      <c r="QF15" s="23">
        <f>IF($CU15="P",CB15,(CB15+AY15)/2)</f>
        <v>7.3000000000000007</v>
      </c>
      <c r="QG15" s="23">
        <f>IF($CU15="P",CC15,(CC15+AZ15)/2)</f>
        <v>0.4</v>
      </c>
      <c r="QH15" s="23">
        <f>IF($CU15="P",CD15,(CD15+BA15)/2)</f>
        <v>0.15</v>
      </c>
      <c r="QI15" s="23">
        <f>IF($CU15="P",CE15,(CE15+BB15)/2)</f>
        <v>18.399999999999999</v>
      </c>
      <c r="QJ15" s="23">
        <f>IF($CU15="P",CF15,(CF15+BC15)/2)</f>
        <v>7.9</v>
      </c>
      <c r="QK15" s="23">
        <f>IF($CU15="P",CG15,(CG15+BD15)/2)</f>
        <v>0.4</v>
      </c>
      <c r="QL15" s="23">
        <f>IF($CU15="P",CH15,(CH15+BE15)/2)</f>
        <v>0.15</v>
      </c>
      <c r="QM15" s="23">
        <f>IF($CU15="P",CI15,(CI15+BF15)/2)</f>
        <v>17.95</v>
      </c>
      <c r="QN15" s="23">
        <f>IF($CU15="P",CJ15,(CJ15+BG15)/2)</f>
        <v>6.45</v>
      </c>
      <c r="QO15" s="23">
        <f>IF($CU15="P",CK15,(CK15+BH15)/2)</f>
        <v>0.3</v>
      </c>
      <c r="QP15" s="23">
        <f>IF($CU15="P",CL15,(CL15+BI15)/2)</f>
        <v>0.3</v>
      </c>
      <c r="QQ15" s="23">
        <f>IF($CU15="P",CM15,(CM15+BJ15)/2)</f>
        <v>9.3000000000000007</v>
      </c>
      <c r="QR15" s="23">
        <f>IF($CU15="P",CN15,(CN15+BK15)/2)</f>
        <v>3.65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8.6</v>
      </c>
      <c r="QV15" s="23">
        <f>IF($CU15="P",CR15,(CR15+BO15)/2)</f>
        <v>2.5499999999999998</v>
      </c>
      <c r="QW15" s="23">
        <f>IF($CU15="P",CS15,(CS15+BP15)/2)</f>
        <v>0</v>
      </c>
      <c r="QX15" s="23">
        <f>IF($CU15="P",CT15,(CT15+BQ15)/2)</f>
        <v>0.15</v>
      </c>
      <c r="QY15" s="28" t="s">
        <v>57</v>
      </c>
      <c r="QZ15" s="41">
        <f>IF(SUM(QF15,QJ15)&gt;0,SUM(QF15,QJ15),"")</f>
        <v>15.200000000000001</v>
      </c>
      <c r="RA15" s="41">
        <f>IF(SUM(QE15:QF15,QH15:QJ15,QL15)-QG15-QK15&gt;0,SUM(QE15:QF15,QH15:QJ15,QL15)-QG15-QK15,"")</f>
        <v>51.349999999999994</v>
      </c>
      <c r="RB15" s="41">
        <f>IF(SUM(QM15:QN15,QP15)-QO15&gt;0,SUM(QM15:QN15,QP15)-QO15,"")</f>
        <v>24.4</v>
      </c>
      <c r="RC15" s="41">
        <f>IF(SUM(QF15,QJ15,QN15)&gt;0,SUM(QF15,QJ15,QN15),"")</f>
        <v>21.650000000000002</v>
      </c>
      <c r="RD15" s="41">
        <f>IF(SUM(RA15,RB15)&gt;0,SUM(RA15,RB15),"")</f>
        <v>75.75</v>
      </c>
      <c r="RE15" s="41">
        <f>IF(SUM(QR15,QV15)&gt;0,SUM(QR15,QV15),"")</f>
        <v>6.1999999999999993</v>
      </c>
      <c r="RF15" s="41">
        <f>IF(SUM(QQ15:QR15,QT15:QV15,QX15)-SUM(QS15,QW15)&gt;0,SUM(QQ15:QR15,QT15:QV15,QX15)-SUM(QS15,QW15),"")</f>
        <v>24.25</v>
      </c>
      <c r="RG15" s="41">
        <f>IF(SUM(RA15,RB15,RF15)&gt;0,SUM(RA15,RB15,RF15),"")</f>
        <v>100</v>
      </c>
    </row>
    <row r="16" spans="1:475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252</v>
      </c>
      <c r="C16" s="4" t="s">
        <v>5</v>
      </c>
      <c r="D16" s="4">
        <v>2007</v>
      </c>
      <c r="E16" s="9">
        <f>SUM(J16:R16)+SUM(J16:O16)*0.0000001+SUM(J16)*0.0000000000001</f>
        <v>174.80001229000501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),"P","")</f>
        <v>P</v>
      </c>
      <c r="H16" s="37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Excellence",IF(I16="P","Worlds Team",IF(F16="P","National Team","")))))</f>
        <v>National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49.599999999999994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23.099999999999998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50.099999999999994</v>
      </c>
      <c r="Q16" s="8" t="str">
        <f>IF(P16=0,"",IF(P16=DB16,$CA$1,IF(P16=BY16,$AX$1,IF(P16=AV16,$U$1,""))))</f>
        <v>2023 Nationals</v>
      </c>
      <c r="R16" s="8">
        <f>IF(MAX(DD16:DF16)&gt;0,MAX(DD16:DF16),"")</f>
        <v>1.8000000000000114</v>
      </c>
      <c r="S16" s="11" t="str">
        <f>IF(R16="","",IF(R16=DD16,"("&amp;DD$2&amp;")",IF(R16=DE16,"("&amp;DE$2&amp;")",IF(R16=DF16,"("&amp;DF$2&amp;")"))))</f>
        <v>(Q1)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WAGC (Nov 17)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18.100000000000001</v>
      </c>
      <c r="AY16" s="18">
        <v>7.6</v>
      </c>
      <c r="AZ16" s="18">
        <v>0.6</v>
      </c>
      <c r="BA16" s="18">
        <v>0</v>
      </c>
      <c r="BB16" s="18">
        <v>17.899999999999999</v>
      </c>
      <c r="BC16" s="18">
        <v>6.8</v>
      </c>
      <c r="BD16" s="18">
        <v>0.2</v>
      </c>
      <c r="BE16" s="18">
        <v>0</v>
      </c>
      <c r="BF16" s="18">
        <v>17.2</v>
      </c>
      <c r="BG16" s="18">
        <v>2.8</v>
      </c>
      <c r="BH16" s="18">
        <v>0</v>
      </c>
      <c r="BI16" s="18">
        <v>0</v>
      </c>
      <c r="BJ16" s="18">
        <v>18.2</v>
      </c>
      <c r="BK16" s="18">
        <v>7.6</v>
      </c>
      <c r="BL16" s="18">
        <v>0</v>
      </c>
      <c r="BM16" s="18">
        <v>0</v>
      </c>
      <c r="BN16" s="18">
        <v>18.100000000000001</v>
      </c>
      <c r="BO16" s="18">
        <v>6.8</v>
      </c>
      <c r="BP16" s="18">
        <v>0.6</v>
      </c>
      <c r="BQ16" s="18">
        <v>0</v>
      </c>
      <c r="BR16" s="29"/>
      <c r="BS16" s="11">
        <f>IF(SUM(AY16,BC16)&gt;0,SUM(AY16,BC16),"")</f>
        <v>14.399999999999999</v>
      </c>
      <c r="BT16" s="11">
        <f>IF(SUM(AX16:AY16,BA16:BC16,BE16)-AZ16-BD16&gt;0,SUM(AX16:AY16,BA16:BC16,BE16)-AZ16-BD16,"")</f>
        <v>49.599999999999994</v>
      </c>
      <c r="BU16" s="11">
        <f>IF(SUM(BF16:BG16,BI16)-BH16&gt;0,SUM(BF16:BG16,BI16)-BH16,"")</f>
        <v>20</v>
      </c>
      <c r="BV16" s="11">
        <f>IF(SUM(AY16,BC16,BG16)&gt;0,SUM(AY16,BC16,BG16),"")</f>
        <v>17.2</v>
      </c>
      <c r="BW16" s="11">
        <f>IF(SUM(BT16,BU16)&gt;0,SUM(BT16,BU16),"")</f>
        <v>69.599999999999994</v>
      </c>
      <c r="BX16" s="11">
        <f>IF(SUM(BK16,BO16)&gt;0,SUM(BK16,BO16),"")</f>
        <v>14.399999999999999</v>
      </c>
      <c r="BY16" s="11">
        <f>IF(SUM(BJ16:BK16,BM16:BO16,BQ16)-SUM(BL16,BP16)&gt;0,SUM(BJ16:BK16,BM16:BO16,BQ16)-SUM(BL16,BP16),"")</f>
        <v>50.099999999999994</v>
      </c>
      <c r="BZ16" s="11">
        <f>IF(SUM(BT16,BU16,BY16)&gt;0,SUM(BT16,BU16,BY16),"")</f>
        <v>119.69999999999999</v>
      </c>
      <c r="CA16" s="19">
        <v>18.600000000000001</v>
      </c>
      <c r="CB16" s="19">
        <v>7.2</v>
      </c>
      <c r="CC16" s="19">
        <v>0.6</v>
      </c>
      <c r="CD16" s="19">
        <v>0</v>
      </c>
      <c r="CE16" s="19">
        <v>18.2</v>
      </c>
      <c r="CF16" s="19">
        <v>6.8</v>
      </c>
      <c r="CG16" s="19">
        <v>0</v>
      </c>
      <c r="CH16" s="19">
        <v>0</v>
      </c>
      <c r="CI16" s="19">
        <v>17.7</v>
      </c>
      <c r="CJ16" s="19">
        <v>6</v>
      </c>
      <c r="CK16" s="19">
        <v>0.6</v>
      </c>
      <c r="CL16" s="19">
        <v>0</v>
      </c>
      <c r="CM16" s="19">
        <v>18.2</v>
      </c>
      <c r="CN16" s="19">
        <v>7.2</v>
      </c>
      <c r="CO16" s="19">
        <v>0.8</v>
      </c>
      <c r="CP16" s="19">
        <v>0</v>
      </c>
      <c r="CQ16" s="19">
        <v>18</v>
      </c>
      <c r="CR16" s="19">
        <v>6.8000000000000007</v>
      </c>
      <c r="CS16" s="19">
        <v>0.6</v>
      </c>
      <c r="CT16" s="19">
        <v>0</v>
      </c>
      <c r="CU16" s="28"/>
      <c r="CV16" s="41">
        <f>IF(SUM(CB16,CF16)&gt;0,SUM(CB16,CF16),"")</f>
        <v>14</v>
      </c>
      <c r="CW16" s="41">
        <f>IF(SUM(CA16:CB16,CD16:CF16,CH16)-CC16-CG16&gt;0,SUM(CA16:CB16,CD16:CF16,CH16)-CC16-CG16,"")</f>
        <v>50.199999999999996</v>
      </c>
      <c r="CX16" s="41">
        <f>IF(SUM(CI16:CJ16,CL16)-CK16&gt;0,SUM(CI16:CJ16,CL16)-CK16,"")</f>
        <v>23.099999999999998</v>
      </c>
      <c r="CY16" s="41">
        <f>IF(SUM(CB16,CF16,CJ16)&gt;0,SUM(CB16,CF16,CJ16),"")</f>
        <v>20</v>
      </c>
      <c r="CZ16" s="41">
        <f>IF(SUM(CW16,CX16)&gt;0,SUM(CW16,CX16),"")</f>
        <v>73.3</v>
      </c>
      <c r="DA16" s="41">
        <f>IF(SUM(CN16,CR16)&gt;0,SUM(CN16,CR16),"")</f>
        <v>14</v>
      </c>
      <c r="DB16" s="41">
        <f>IF(SUM(CM16:CN16,CP16:CR16,CT16)-SUM(CO16,CS16)&gt;0,SUM(CM16:CN16,CP16:CR16,CT16)-SUM(CO16,CS16),"")</f>
        <v>48.800000000000004</v>
      </c>
      <c r="DC16" s="41">
        <f>IF(SUM(CW16,CX16,DB16)&gt;0,SUM(CW16,CX16,DB16),"")</f>
        <v>122.1</v>
      </c>
      <c r="DD16" s="52">
        <f>IF(MAX(EB16,FD16,GF16,HH16,IJ16,JL16,KN16,LP16,MR16,NT16,OV16,PX16)-IF(L16="",0,L16)&gt;0.001,MAX(EB16,FD16,GF16,HH16,IJ16,JL16,KN16,LP16,MR16,NT16,OV16,PX16)-IF(L16="",0,L16),"")</f>
        <v>1.8000000000000114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>
        <v>18.5</v>
      </c>
      <c r="JT16" s="17">
        <v>7.6</v>
      </c>
      <c r="JU16" s="17">
        <v>0.6</v>
      </c>
      <c r="JV16" s="17">
        <v>0</v>
      </c>
      <c r="JW16" s="17">
        <v>18.3</v>
      </c>
      <c r="JX16" s="17">
        <v>7.6</v>
      </c>
      <c r="JY16" s="17">
        <v>0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15.2</v>
      </c>
      <c r="KN16" s="41">
        <f>IF(SUM(JS16:JT16,JV16:JX16,JZ16)-JU16-JY16&gt;0,SUM(JS16:JT16,JV16:JX16,JZ16)-JU16-JY16,"")</f>
        <v>51.400000000000006</v>
      </c>
      <c r="KO16" s="41" t="str">
        <f>IF(SUM(KA16:KB16,KD16)-KC16&gt;0,SUM(KA16:KB16,KD16)-KC16,"")</f>
        <v/>
      </c>
      <c r="KP16" s="41">
        <f>IF(SUM(JT16,JX16,KB16)&gt;0,SUM(JT16,JX16,KB16),"")</f>
        <v>15.2</v>
      </c>
      <c r="KQ16" s="41">
        <f>IF(SUM(KN16,KO16)&gt;0,SUM(KN16,KO16),"")</f>
        <v>51.400000000000006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51.400000000000006</v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18.350000000000001</v>
      </c>
      <c r="QF16" s="23">
        <f>IF($CU16="P",CB16,(CB16+AY16)/2)</f>
        <v>7.4</v>
      </c>
      <c r="QG16" s="23">
        <f>IF($CU16="P",CC16,(CC16+AZ16)/2)</f>
        <v>0.6</v>
      </c>
      <c r="QH16" s="23">
        <f>IF($CU16="P",CD16,(CD16+BA16)/2)</f>
        <v>0</v>
      </c>
      <c r="QI16" s="23">
        <f>IF($CU16="P",CE16,(CE16+BB16)/2)</f>
        <v>18.049999999999997</v>
      </c>
      <c r="QJ16" s="23">
        <f>IF($CU16="P",CF16,(CF16+BC16)/2)</f>
        <v>6.8</v>
      </c>
      <c r="QK16" s="23">
        <f>IF($CU16="P",CG16,(CG16+BD16)/2)</f>
        <v>0.1</v>
      </c>
      <c r="QL16" s="23">
        <f>IF($CU16="P",CH16,(CH16+BE16)/2)</f>
        <v>0</v>
      </c>
      <c r="QM16" s="23">
        <f>IF($CU16="P",CI16,(CI16+BF16)/2)</f>
        <v>17.45</v>
      </c>
      <c r="QN16" s="23">
        <f>IF($CU16="P",CJ16,(CJ16+BG16)/2)</f>
        <v>4.4000000000000004</v>
      </c>
      <c r="QO16" s="23">
        <f>IF($CU16="P",CK16,(CK16+BH16)/2)</f>
        <v>0.3</v>
      </c>
      <c r="QP16" s="23">
        <f>IF($CU16="P",CL16,(CL16+BI16)/2)</f>
        <v>0</v>
      </c>
      <c r="QQ16" s="23">
        <f>IF($CU16="P",CM16,(CM16+BJ16)/2)</f>
        <v>18.2</v>
      </c>
      <c r="QR16" s="23">
        <f>IF($CU16="P",CN16,(CN16+BK16)/2)</f>
        <v>7.4</v>
      </c>
      <c r="QS16" s="23">
        <f>IF($CU16="P",CO16,(CO16+BL16)/2)</f>
        <v>0.4</v>
      </c>
      <c r="QT16" s="23">
        <f>IF($CU16="P",CP16,(CP16+BM16)/2)</f>
        <v>0</v>
      </c>
      <c r="QU16" s="23">
        <f>IF($CU16="P",CQ16,(CQ16+BN16)/2)</f>
        <v>18.05</v>
      </c>
      <c r="QV16" s="23">
        <f>IF($CU16="P",CR16,(CR16+BO16)/2)</f>
        <v>6.8000000000000007</v>
      </c>
      <c r="QW16" s="23">
        <f>IF($CU16="P",CS16,(CS16+BP16)/2)</f>
        <v>0.6</v>
      </c>
      <c r="QX16" s="23">
        <f>IF($CU16="P",CT16,(CT16+BQ16)/2)</f>
        <v>0</v>
      </c>
      <c r="QY16" s="28" t="s">
        <v>57</v>
      </c>
      <c r="QZ16" s="41">
        <f>IF(SUM(QF16,QJ16)&gt;0,SUM(QF16,QJ16),"")</f>
        <v>14.2</v>
      </c>
      <c r="RA16" s="41">
        <f>IF(SUM(QE16:QF16,QH16:QJ16,QL16)-QG16-QK16&gt;0,SUM(QE16:QF16,QH16:QJ16,QL16)-QG16-QK16,"")</f>
        <v>49.899999999999991</v>
      </c>
      <c r="RB16" s="41">
        <f>IF(SUM(QM16:QN16,QP16)-QO16&gt;0,SUM(QM16:QN16,QP16)-QO16,"")</f>
        <v>21.55</v>
      </c>
      <c r="RC16" s="41">
        <f>IF(SUM(QF16,QJ16,QN16)&gt;0,SUM(QF16,QJ16,QN16),"")</f>
        <v>18.600000000000001</v>
      </c>
      <c r="RD16" s="41">
        <f>IF(SUM(RA16,RB16)&gt;0,SUM(RA16,RB16),"")</f>
        <v>71.449999999999989</v>
      </c>
      <c r="RE16" s="41">
        <f>IF(SUM(QR16,QV16)&gt;0,SUM(QR16,QV16),"")</f>
        <v>14.200000000000001</v>
      </c>
      <c r="RF16" s="41">
        <f>IF(SUM(QQ16:QR16,QT16:QV16,QX16)-SUM(QS16,QW16)&gt;0,SUM(QQ16:QR16,QT16:QV16,QX16)-SUM(QS16,QW16),"")</f>
        <v>49.45</v>
      </c>
      <c r="RG16" s="41">
        <f>IF(SUM(RA16,RB16,RF16)&gt;0,SUM(RA16,RB16,RF16),"")</f>
        <v>120.89999999999999</v>
      </c>
    </row>
    <row r="17" spans="1:475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5" t="s">
        <v>231</v>
      </c>
      <c r="C17" s="4" t="s">
        <v>5</v>
      </c>
      <c r="D17" s="4">
        <v>2005</v>
      </c>
      <c r="E17" s="9">
        <f>SUM(J17:R17)+SUM(J17:O17)*0.0000001+SUM(J17)*0.0000000000001</f>
        <v>174.30001250000518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),"P","")</f>
        <v>P</v>
      </c>
      <c r="H17" s="37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),"P","")</f>
        <v/>
      </c>
      <c r="J17" s="8">
        <f>IF(COUNT(AQ17,BT17,CW17)&gt;0,LARGE((AQ17,BT17,CW17),1),0)</f>
        <v>51.800000000000004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49.7</v>
      </c>
      <c r="M17" s="8" t="str">
        <f>IF(L17=0,"",IF(L17=CW17,$CA$1,IF(L17=BT17,$AX$1,IF(L17=AQ17,$U$1,""))))</f>
        <v>2023 Nationals</v>
      </c>
      <c r="N17" s="8">
        <f>IF(COUNT(AR17,BU17,CX17)&gt;0,LARGE((AR17,BU17,CX17),1),0)</f>
        <v>23.5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49.300000000000004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6.9</v>
      </c>
      <c r="W17" s="19">
        <v>0.8</v>
      </c>
      <c r="X17" s="19">
        <v>0</v>
      </c>
      <c r="Y17" s="19">
        <v>18.3</v>
      </c>
      <c r="Z17" s="19">
        <v>6.4</v>
      </c>
      <c r="AA17" s="19">
        <v>0.6</v>
      </c>
      <c r="AB17" s="19">
        <v>0</v>
      </c>
      <c r="AC17" s="19">
        <v>18.8</v>
      </c>
      <c r="AD17" s="19">
        <v>4.3</v>
      </c>
      <c r="AE17" s="19">
        <v>0</v>
      </c>
      <c r="AF17" s="19">
        <v>0</v>
      </c>
      <c r="AG17" s="19">
        <v>18</v>
      </c>
      <c r="AH17" s="19">
        <v>6.9</v>
      </c>
      <c r="AI17" s="19">
        <v>0.2</v>
      </c>
      <c r="AJ17" s="19">
        <v>0</v>
      </c>
      <c r="AK17" s="19">
        <v>18.8</v>
      </c>
      <c r="AL17" s="19">
        <v>6.4</v>
      </c>
      <c r="AM17" s="19">
        <v>0.6</v>
      </c>
      <c r="AN17" s="19">
        <v>0</v>
      </c>
      <c r="AO17" s="28"/>
      <c r="AP17" s="41">
        <f>IF(SUM(V17,Z17)&gt;0,SUM(V17,Z17),"")</f>
        <v>13.3</v>
      </c>
      <c r="AQ17" s="41">
        <f>IF(SUM(U17:V17,X17:Z17,AB17)-W17-AA17&gt;0,SUM(U17:V17,X17:Z17,AB17)-W17-AA17,"")</f>
        <v>48.5</v>
      </c>
      <c r="AR17" s="41">
        <f>IF(SUM(AC17:AD17,AF17)-AE17&gt;0,SUM(AC17:AD17,AF17)-AE17,"")</f>
        <v>23.1</v>
      </c>
      <c r="AS17" s="41">
        <f>IF(SUM(V17,Z17,AD17)&gt;0,SUM(V17,Z17,AD17),"")</f>
        <v>17.600000000000001</v>
      </c>
      <c r="AT17" s="41">
        <f>IF(SUM(AQ17,AR17)&gt;0,SUM(AQ17,AR17),"")</f>
        <v>71.599999999999994</v>
      </c>
      <c r="AU17" s="41">
        <f>IF(SUM(AH17,AL17)&gt;0,SUM(AH17,AL17),"")</f>
        <v>13.3</v>
      </c>
      <c r="AV17" s="41">
        <f>IF(SUM(AG17:AH17,AJ17:AL17,AN17)-SUM(AI17,AM17)&gt;0,SUM(AG17:AH17,AJ17:AL17,AN17)-SUM(AI17,AM17),"")</f>
        <v>49.300000000000004</v>
      </c>
      <c r="AW17" s="41">
        <f>IF(SUM(AQ17,AR17,AV17)&gt;0,SUM(AQ17,AR17,AV17),"")</f>
        <v>120.9</v>
      </c>
      <c r="AX17" s="18">
        <v>18.3</v>
      </c>
      <c r="AY17" s="18">
        <v>6.8</v>
      </c>
      <c r="AZ17" s="18">
        <v>0.2</v>
      </c>
      <c r="BA17" s="18">
        <v>0</v>
      </c>
      <c r="BB17" s="18">
        <v>18.3</v>
      </c>
      <c r="BC17" s="18">
        <v>7.3</v>
      </c>
      <c r="BD17" s="18">
        <v>0.8</v>
      </c>
      <c r="BE17" s="18">
        <v>0</v>
      </c>
      <c r="BF17" s="18">
        <v>19.2</v>
      </c>
      <c r="BG17" s="18">
        <v>4.3</v>
      </c>
      <c r="BH17" s="18">
        <v>0</v>
      </c>
      <c r="BI17" s="18">
        <v>0</v>
      </c>
      <c r="BJ17" s="18">
        <v>18.600000000000001</v>
      </c>
      <c r="BK17" s="18">
        <v>6.8</v>
      </c>
      <c r="BL17" s="18">
        <v>0.6</v>
      </c>
      <c r="BM17" s="18">
        <v>0</v>
      </c>
      <c r="BN17" s="18">
        <v>18</v>
      </c>
      <c r="BO17" s="18">
        <v>7.3</v>
      </c>
      <c r="BP17" s="18">
        <v>1</v>
      </c>
      <c r="BQ17" s="18">
        <v>0</v>
      </c>
      <c r="BR17" s="29"/>
      <c r="BS17" s="11">
        <f>IF(SUM(AY17,BC17)&gt;0,SUM(AY17,BC17),"")</f>
        <v>14.1</v>
      </c>
      <c r="BT17" s="11">
        <f>IF(SUM(AX17:AY17,BA17:BC17,BE17)-AZ17-BD17&gt;0,SUM(AX17:AY17,BA17:BC17,BE17)-AZ17-BD17,"")</f>
        <v>49.7</v>
      </c>
      <c r="BU17" s="11">
        <f>IF(SUM(BF17:BG17,BI17)-BH17&gt;0,SUM(BF17:BG17,BI17)-BH17,"")</f>
        <v>23.5</v>
      </c>
      <c r="BV17" s="11">
        <f>IF(SUM(AY17,BC17,BG17)&gt;0,SUM(AY17,BC17,BG17),"")</f>
        <v>18.399999999999999</v>
      </c>
      <c r="BW17" s="11">
        <f>IF(SUM(BT17,BU17)&gt;0,SUM(BT17,BU17),"")</f>
        <v>73.2</v>
      </c>
      <c r="BX17" s="11">
        <f>IF(SUM(BK17,BO17)&gt;0,SUM(BK17,BO17),"")</f>
        <v>14.1</v>
      </c>
      <c r="BY17" s="11">
        <f>IF(SUM(BJ17:BK17,BM17:BO17,BQ17)-SUM(BL17,BP17)&gt;0,SUM(BJ17:BK17,BM17:BO17,BQ17)-SUM(BL17,BP17),"")</f>
        <v>49.1</v>
      </c>
      <c r="BZ17" s="11">
        <f>IF(SUM(BT17,BU17,BY17)&gt;0,SUM(BT17,BU17,BY17),"")</f>
        <v>122.30000000000001</v>
      </c>
      <c r="CA17" s="19">
        <v>18</v>
      </c>
      <c r="CB17" s="19">
        <v>7.7</v>
      </c>
      <c r="CC17" s="19">
        <v>0</v>
      </c>
      <c r="CD17" s="19">
        <v>0.3</v>
      </c>
      <c r="CE17" s="19">
        <v>18.600000000000001</v>
      </c>
      <c r="CF17" s="19">
        <v>7.2</v>
      </c>
      <c r="CG17" s="19">
        <v>0</v>
      </c>
      <c r="CH17" s="19">
        <v>0</v>
      </c>
      <c r="CI17" s="19">
        <v>17</v>
      </c>
      <c r="CJ17" s="19">
        <v>3.6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14.9</v>
      </c>
      <c r="CW17" s="41">
        <f>IF(SUM(CA17:CB17,CD17:CF17,CH17)-CC17-CG17&gt;0,SUM(CA17:CB17,CD17:CF17,CH17)-CC17-CG17,"")</f>
        <v>51.800000000000004</v>
      </c>
      <c r="CX17" s="41">
        <f>IF(SUM(CI17:CJ17,CL17)-CK17&gt;0,SUM(CI17:CJ17,CL17)-CK17,"")</f>
        <v>20.6</v>
      </c>
      <c r="CY17" s="41">
        <f>IF(SUM(CB17,CF17,CJ17)&gt;0,SUM(CB17,CF17,CJ17),"")</f>
        <v>18.5</v>
      </c>
      <c r="CZ17" s="41">
        <f>IF(SUM(CW17,CX17)&gt;0,SUM(CW17,CX17),"")</f>
        <v>72.400000000000006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72.400000000000006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18.149999999999999</v>
      </c>
      <c r="QF17" s="23">
        <f>IF($CU17="P",CB17,(CB17+AY17)/2)</f>
        <v>7.25</v>
      </c>
      <c r="QG17" s="23">
        <f>IF($CU17="P",CC17,(CC17+AZ17)/2)</f>
        <v>0.1</v>
      </c>
      <c r="QH17" s="23">
        <f>IF($CU17="P",CD17,(CD17+BA17)/2)</f>
        <v>0.15</v>
      </c>
      <c r="QI17" s="23">
        <f>IF($CU17="P",CE17,(CE17+BB17)/2)</f>
        <v>18.450000000000003</v>
      </c>
      <c r="QJ17" s="23">
        <f>IF($CU17="P",CF17,(CF17+BC17)/2)</f>
        <v>7.25</v>
      </c>
      <c r="QK17" s="23">
        <f>IF($CU17="P",CG17,(CG17+BD17)/2)</f>
        <v>0.4</v>
      </c>
      <c r="QL17" s="23">
        <f>IF($CU17="P",CH17,(CH17+BE17)/2)</f>
        <v>0</v>
      </c>
      <c r="QM17" s="23">
        <f>IF($CU17="P",CI17,(CI17+BF17)/2)</f>
        <v>18.100000000000001</v>
      </c>
      <c r="QN17" s="23">
        <f>IF($CU17="P",CJ17,(CJ17+BG17)/2)</f>
        <v>3.95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9.3000000000000007</v>
      </c>
      <c r="QR17" s="23">
        <f>IF($CU17="P",CN17,(CN17+BK17)/2)</f>
        <v>3.4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9</v>
      </c>
      <c r="QV17" s="23">
        <f>IF($CU17="P",CR17,(CR17+BO17)/2)</f>
        <v>3.65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14.5</v>
      </c>
      <c r="RA17" s="41">
        <f>IF(SUM(QE17:QF17,QH17:QJ17,QL17)-QG17-QK17&gt;0,SUM(QE17:QF17,QH17:QJ17,QL17)-QG17-QK17,"")</f>
        <v>50.75</v>
      </c>
      <c r="RB17" s="41">
        <f>IF(SUM(QM17:QN17,QP17)-QO17&gt;0,SUM(QM17:QN17,QP17)-QO17,"")</f>
        <v>22.05</v>
      </c>
      <c r="RC17" s="41">
        <f>IF(SUM(QF17,QJ17,QN17)&gt;0,SUM(QF17,QJ17,QN17),"")</f>
        <v>18.45</v>
      </c>
      <c r="RD17" s="41">
        <f>IF(SUM(RA17,RB17)&gt;0,SUM(RA17,RB17),"")</f>
        <v>72.8</v>
      </c>
      <c r="RE17" s="41">
        <f>IF(SUM(QR17,QV17)&gt;0,SUM(QR17,QV17),"")</f>
        <v>7.05</v>
      </c>
      <c r="RF17" s="41">
        <f>IF(SUM(QQ17:QR17,QT17:QV17,QX17)-SUM(QS17,QW17)&gt;0,SUM(QQ17:QR17,QT17:QV17,QX17)-SUM(QS17,QW17),"")</f>
        <v>24.55</v>
      </c>
      <c r="RG17" s="41">
        <f>IF(SUM(RA17,RB17,RF17)&gt;0,SUM(RA17,RB17,RF17),"")</f>
        <v>97.35</v>
      </c>
    </row>
    <row r="18" spans="1:475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169</v>
      </c>
      <c r="C18" s="4" t="s">
        <v>5</v>
      </c>
      <c r="D18" s="4">
        <v>1999</v>
      </c>
      <c r="E18" s="9">
        <f>SUM(J18:R18)+SUM(J18:O18)*0.0000001+SUM(J18)*0.0000000000001</f>
        <v>174.25001224500502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),"P","")</f>
        <v>P</v>
      </c>
      <c r="H18" s="37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),"P","")</f>
        <v/>
      </c>
      <c r="J18" s="8">
        <f>IF(COUNT(AQ18,BT18,CW18)&gt;0,LARGE((AQ18,BT18,CW18),1),0)</f>
        <v>50.300000000000004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48.1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24.05</v>
      </c>
      <c r="O18" s="8" t="str">
        <f>IF(N18=0,"",IF(N18=CX18,$CA$1,IF(N18=BU18,$AX$1,IF(N18=AR18,$U$1,""))))</f>
        <v>2023 Nationals</v>
      </c>
      <c r="P18" s="8">
        <f>IF(MAX(AV18,BY18,DB18)&gt;0,MAX(AV18,BY18,DB18),0)</f>
        <v>26.4</v>
      </c>
      <c r="Q18" s="8" t="str">
        <f>IF(P18=0,"",IF(P18=DB18,$CA$1,IF(P18=BY18,$AX$1,IF(P18=AV18,$U$1,""))))</f>
        <v>2023 Nationals</v>
      </c>
      <c r="R18" s="8">
        <f>IF(MAX(DD18:DF18)&gt;0,MAX(DD18:DF18),"")</f>
        <v>25.400000000000006</v>
      </c>
      <c r="S18" s="11" t="str">
        <f>IF(R18="","",IF(R18=DD18,"("&amp;DD$2&amp;")",IF(R18=DE18,"("&amp;DE$2&amp;")",IF(R18=DF18,"("&amp;DF$2&amp;")"))))</f>
        <v>(Final)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2023 Pan Am Championships (May 14)</v>
      </c>
      <c r="U18" s="19">
        <v>18.399999999999999</v>
      </c>
      <c r="V18" s="19">
        <v>7.6</v>
      </c>
      <c r="W18" s="19">
        <v>0.6</v>
      </c>
      <c r="X18" s="19">
        <v>0</v>
      </c>
      <c r="Y18" s="19">
        <v>16.5</v>
      </c>
      <c r="Z18" s="19">
        <v>7.2</v>
      </c>
      <c r="AA18" s="19">
        <v>1</v>
      </c>
      <c r="AB18" s="19">
        <v>0</v>
      </c>
      <c r="AC18" s="19">
        <v>18.3</v>
      </c>
      <c r="AD18" s="19">
        <v>5.2</v>
      </c>
      <c r="AE18" s="19">
        <v>1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14.8</v>
      </c>
      <c r="AQ18" s="41">
        <f>IF(SUM(U18:V18,X18:Z18,AB18)-W18-AA18&gt;0,SUM(U18:V18,X18:Z18,AB18)-W18-AA18,"")</f>
        <v>48.1</v>
      </c>
      <c r="AR18" s="41">
        <f>IF(SUM(AC18:AD18,AF18)-AE18&gt;0,SUM(AC18:AD18,AF18)-AE18,"")</f>
        <v>22.5</v>
      </c>
      <c r="AS18" s="41">
        <f>IF(SUM(V18,Z18,AD18)&gt;0,SUM(V18,Z18,AD18),"")</f>
        <v>20</v>
      </c>
      <c r="AT18" s="41">
        <f>IF(SUM(AQ18,AR18)&gt;0,SUM(AQ18,AR18),"")</f>
        <v>70.599999999999994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70.599999999999994</v>
      </c>
      <c r="AX18" s="18">
        <v>18.600000000000001</v>
      </c>
      <c r="AY18" s="18">
        <v>7.6</v>
      </c>
      <c r="AZ18" s="18">
        <v>0.7</v>
      </c>
      <c r="BA18" s="18">
        <v>0</v>
      </c>
      <c r="BB18" s="18">
        <v>17.7</v>
      </c>
      <c r="BC18" s="18">
        <v>7.6</v>
      </c>
      <c r="BD18" s="18">
        <v>0.5</v>
      </c>
      <c r="BE18" s="18">
        <v>0</v>
      </c>
      <c r="BF18" s="18">
        <v>18.55</v>
      </c>
      <c r="BG18" s="18">
        <v>6</v>
      </c>
      <c r="BH18" s="18">
        <v>0.5</v>
      </c>
      <c r="BI18" s="18">
        <v>0</v>
      </c>
      <c r="BJ18" s="18">
        <v>9.4</v>
      </c>
      <c r="BK18" s="18">
        <v>3.8</v>
      </c>
      <c r="BL18" s="18">
        <v>0</v>
      </c>
      <c r="BM18" s="18">
        <v>0</v>
      </c>
      <c r="BN18" s="18">
        <v>9.3000000000000007</v>
      </c>
      <c r="BO18" s="18">
        <v>4</v>
      </c>
      <c r="BP18" s="18">
        <v>0.1</v>
      </c>
      <c r="BQ18" s="18">
        <v>0</v>
      </c>
      <c r="BR18" s="29" t="s">
        <v>57</v>
      </c>
      <c r="BS18" s="11">
        <f>IF(SUM(AY18,BC18)&gt;0,SUM(AY18,BC18),"")</f>
        <v>15.2</v>
      </c>
      <c r="BT18" s="11">
        <f>IF(SUM(AX18:AY18,BA18:BC18,BE18)-AZ18-BD18&gt;0,SUM(AX18:AY18,BA18:BC18,BE18)-AZ18-BD18,"")</f>
        <v>50.300000000000004</v>
      </c>
      <c r="BU18" s="11">
        <f>IF(SUM(BF18:BG18,BI18)-BH18&gt;0,SUM(BF18:BG18,BI18)-BH18,"")</f>
        <v>24.05</v>
      </c>
      <c r="BV18" s="11">
        <f>IF(SUM(AY18,BC18,BG18)&gt;0,SUM(AY18,BC18,BG18),"")</f>
        <v>21.2</v>
      </c>
      <c r="BW18" s="11">
        <f>IF(SUM(BT18,BU18)&gt;0,SUM(BT18,BU18),"")</f>
        <v>74.350000000000009</v>
      </c>
      <c r="BX18" s="11">
        <f>IF(SUM(BK18,BO18)&gt;0,SUM(BK18,BO18),"")</f>
        <v>7.8</v>
      </c>
      <c r="BY18" s="11">
        <f>IF(SUM(BJ18:BK18,BM18:BO18,BQ18)-SUM(BL18,BP18)&gt;0,SUM(BJ18:BK18,BM18:BO18,BQ18)-SUM(BL18,BP18),"")</f>
        <v>26.4</v>
      </c>
      <c r="BZ18" s="11">
        <f>IF(SUM(BT18,BU18,BY18)&gt;0,SUM(BT18,BU18,BY18),"")</f>
        <v>100.75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3.2999999999999972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>
        <f>IF(MAX(EG18,FI18,GK18,HM18,IO18,JQ18,KS18,LU18,MW18,NY18,PA18,QC18)-IF(P18="",0,P18)&gt;0.001,MAX(EG18,FI18,GK18,HM18,IO18,JQ18,KS18,LU18,MW18,NY18,PA18,QC18)-IF(P18="",0,P18),"")</f>
        <v>25.400000000000006</v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>
        <v>18.5</v>
      </c>
      <c r="EJ18" s="18">
        <v>7.2</v>
      </c>
      <c r="EK18" s="18">
        <v>0.6</v>
      </c>
      <c r="EL18" s="18">
        <v>0</v>
      </c>
      <c r="EM18" s="18">
        <v>18.8</v>
      </c>
      <c r="EN18" s="18">
        <v>6.8</v>
      </c>
      <c r="EO18" s="18">
        <v>0</v>
      </c>
      <c r="EP18" s="18">
        <v>0</v>
      </c>
      <c r="EQ18" s="18"/>
      <c r="ER18" s="18"/>
      <c r="ES18" s="18"/>
      <c r="ET18" s="18"/>
      <c r="EU18" s="18">
        <v>18.8</v>
      </c>
      <c r="EV18" s="18">
        <v>7.6</v>
      </c>
      <c r="EW18" s="18">
        <v>0</v>
      </c>
      <c r="EX18" s="18">
        <v>0</v>
      </c>
      <c r="EY18" s="18">
        <v>18.8</v>
      </c>
      <c r="EZ18" s="18">
        <v>7.2</v>
      </c>
      <c r="FA18" s="18">
        <v>0.6</v>
      </c>
      <c r="FB18" s="18">
        <v>0</v>
      </c>
      <c r="FC18" s="11">
        <f>IF(SUM(EJ18,EN18)&gt;0,SUM(EJ18,EN18),"")</f>
        <v>14</v>
      </c>
      <c r="FD18" s="11">
        <f>IF(SUM(EI18:EJ18,EL18:EN18,EP18)-EK18-EO18&gt;0,SUM(EI18:EJ18,EL18:EN18,EP18)-EK18-EO18,"")</f>
        <v>50.699999999999996</v>
      </c>
      <c r="FE18" s="11" t="str">
        <f>IF(SUM(EQ18:ER18,ET18)-ES18&gt;0,SUM(EQ18:ER18,ET18)-ES18,"")</f>
        <v/>
      </c>
      <c r="FF18" s="11">
        <f>IF(SUM(EJ18,EN18,ER18)&gt;0,SUM(EJ18,EN18,ER18),"")</f>
        <v>14</v>
      </c>
      <c r="FG18" s="11">
        <f>IF(SUM(FD18,FE18)&gt;0,SUM(FD18,FE18),"")</f>
        <v>50.699999999999996</v>
      </c>
      <c r="FH18" s="11">
        <f>IF(SUM(EV18,EZ18)&gt;0,SUM(EV18,EZ18),"")</f>
        <v>14.8</v>
      </c>
      <c r="FI18" s="11">
        <f>IF(SUM(EU18:EV18,EX18:EZ18,FB18)-SUM(EW18,FA18)&gt;0,SUM(EU18:EV18,EX18:EZ18,FB18)-SUM(EW18,FA18),"")</f>
        <v>51.800000000000004</v>
      </c>
      <c r="FJ18" s="11">
        <f>IF(SUM(FD18,FE18,FI18)&gt;0,SUM(FD18,FE18,FI18),"")</f>
        <v>102.5</v>
      </c>
      <c r="FK18" s="17">
        <v>18.5</v>
      </c>
      <c r="FL18" s="17">
        <v>6.8</v>
      </c>
      <c r="FM18" s="17">
        <v>0.6</v>
      </c>
      <c r="FN18" s="17">
        <v>0</v>
      </c>
      <c r="FO18" s="17">
        <v>18.399999999999999</v>
      </c>
      <c r="FP18" s="17">
        <v>8.5</v>
      </c>
      <c r="FQ18" s="17">
        <v>0.2</v>
      </c>
      <c r="FR18" s="17">
        <v>0</v>
      </c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>
        <f>IF(SUM(FL18,FP18)&gt;0,SUM(FL18,FP18),"")</f>
        <v>15.3</v>
      </c>
      <c r="GF18" s="41">
        <f>IF(SUM(FK18:FL18,FN18:FP18,FR18)-FM18-FQ18&gt;0,SUM(FK18:FL18,FN18:FP18,FR18)-FM18-FQ18,"")</f>
        <v>51.4</v>
      </c>
      <c r="GG18" s="41" t="str">
        <f>IF(SUM(FS18:FT18,FV18)-FU18&gt;0,SUM(FS18:FT18,FV18)-FU18,"")</f>
        <v/>
      </c>
      <c r="GH18" s="41">
        <f>IF(SUM(FL18,FP18,FT18)&gt;0,SUM(FL18,FP18,FT18),"")</f>
        <v>15.3</v>
      </c>
      <c r="GI18" s="41">
        <f>IF(SUM(GF18,GG18)&gt;0,SUM(GF18,GG18),"")</f>
        <v>51.4</v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>
        <f>IF(SUM(GF18,GG18,GK18)&gt;0,SUM(GF18,GG18,GK18),"")</f>
        <v>51.4</v>
      </c>
      <c r="GM18" s="18">
        <v>16.7</v>
      </c>
      <c r="GN18" s="18">
        <v>8.4</v>
      </c>
      <c r="GO18" s="18">
        <v>1</v>
      </c>
      <c r="GP18" s="18">
        <v>0</v>
      </c>
      <c r="GQ18" s="18">
        <v>17.399999999999999</v>
      </c>
      <c r="GR18" s="18">
        <v>3.6</v>
      </c>
      <c r="GS18" s="18">
        <v>0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12</v>
      </c>
      <c r="HH18" s="11">
        <f>IF(SUM(GM18:GN18,GP18:GR18,GT18)-GO18-GS18&gt;0,SUM(GM18:GN18,GP18:GR18,GT18)-GO18-GS18,"")</f>
        <v>45.1</v>
      </c>
      <c r="HI18" s="11" t="str">
        <f>IF(SUM(GU18:GV18,GX18)-GW18&gt;0,SUM(GU18:GV18,GX18)-GW18,"")</f>
        <v/>
      </c>
      <c r="HJ18" s="11">
        <f>IF(SUM(GN18,GR18,GV18)&gt;0,SUM(GN18,GR18,GV18),"")</f>
        <v>12</v>
      </c>
      <c r="HK18" s="11">
        <f>IF(SUM(HH18,HI18)&gt;0,SUM(HH18,HI18),"")</f>
        <v>45.1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45.1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9.3000000000000007</v>
      </c>
      <c r="QF18" s="23">
        <f>IF($CU18="P",CB18,(CB18+AY18)/2)</f>
        <v>3.8</v>
      </c>
      <c r="QG18" s="23">
        <f>IF($CU18="P",CC18,(CC18+AZ18)/2)</f>
        <v>0.35</v>
      </c>
      <c r="QH18" s="23">
        <f>IF($CU18="P",CD18,(CD18+BA18)/2)</f>
        <v>0</v>
      </c>
      <c r="QI18" s="23">
        <f>IF($CU18="P",CE18,(CE18+BB18)/2)</f>
        <v>8.85</v>
      </c>
      <c r="QJ18" s="23">
        <f>IF($CU18="P",CF18,(CF18+BC18)/2)</f>
        <v>3.8</v>
      </c>
      <c r="QK18" s="23">
        <f>IF($CU18="P",CG18,(CG18+BD18)/2)</f>
        <v>0.25</v>
      </c>
      <c r="QL18" s="23">
        <f>IF($CU18="P",CH18,(CH18+BE18)/2)</f>
        <v>0</v>
      </c>
      <c r="QM18" s="23">
        <f>IF($CU18="P",CI18,(CI18+BF18)/2)</f>
        <v>9.2750000000000004</v>
      </c>
      <c r="QN18" s="23">
        <f>IF($CU18="P",CJ18,(CJ18+BG18)/2)</f>
        <v>3</v>
      </c>
      <c r="QO18" s="23">
        <f>IF($CU18="P",CK18,(CK18+BH18)/2)</f>
        <v>0.25</v>
      </c>
      <c r="QP18" s="23">
        <f>IF($CU18="P",CL18,(CL18+BI18)/2)</f>
        <v>0</v>
      </c>
      <c r="QQ18" s="23">
        <f>IF($CU18="P",CM18,(CM18+BJ18)/2)</f>
        <v>4.7</v>
      </c>
      <c r="QR18" s="23">
        <f>IF($CU18="P",CN18,(CN18+BK18)/2)</f>
        <v>1.9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4.6500000000000004</v>
      </c>
      <c r="QV18" s="23">
        <f>IF($CU18="P",CR18,(CR18+BO18)/2)</f>
        <v>2</v>
      </c>
      <c r="QW18" s="23">
        <f>IF($CU18="P",CS18,(CS18+BP18)/2)</f>
        <v>0.05</v>
      </c>
      <c r="QX18" s="23">
        <f>IF($CU18="P",CT18,(CT18+BQ18)/2)</f>
        <v>0</v>
      </c>
      <c r="QY18" s="28" t="s">
        <v>57</v>
      </c>
      <c r="QZ18" s="41">
        <f>IF(SUM(QF18,QJ18)&gt;0,SUM(QF18,QJ18),"")</f>
        <v>7.6</v>
      </c>
      <c r="RA18" s="41">
        <f>IF(SUM(QE18:QF18,QH18:QJ18,QL18)-QG18-QK18&gt;0,SUM(QE18:QF18,QH18:QJ18,QL18)-QG18-QK18,"")</f>
        <v>25.150000000000002</v>
      </c>
      <c r="RB18" s="41">
        <f>IF(SUM(QM18:QN18,QP18)-QO18&gt;0,SUM(QM18:QN18,QP18)-QO18,"")</f>
        <v>12.025</v>
      </c>
      <c r="RC18" s="41">
        <f>IF(SUM(QF18,QJ18,QN18)&gt;0,SUM(QF18,QJ18,QN18),"")</f>
        <v>10.6</v>
      </c>
      <c r="RD18" s="41">
        <f>IF(SUM(RA18,RB18)&gt;0,SUM(RA18,RB18),"")</f>
        <v>37.175000000000004</v>
      </c>
      <c r="RE18" s="41">
        <f>IF(SUM(QR18,QV18)&gt;0,SUM(QR18,QV18),"")</f>
        <v>3.9</v>
      </c>
      <c r="RF18" s="41">
        <f>IF(SUM(QQ18:QR18,QT18:QV18,QX18)-SUM(QS18,QW18)&gt;0,SUM(QQ18:QR18,QT18:QV18,QX18)-SUM(QS18,QW18),"")</f>
        <v>13.2</v>
      </c>
      <c r="RG18" s="41">
        <f>IF(SUM(RA18,RB18,RF18)&gt;0,SUM(RA18,RB18,RF18),"")</f>
        <v>50.375</v>
      </c>
    </row>
    <row r="19" spans="1:475" x14ac:dyDescent="0.2">
      <c r="A19" s="4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>16</v>
      </c>
      <c r="B19" s="5" t="s">
        <v>77</v>
      </c>
      <c r="C19" s="4" t="s">
        <v>76</v>
      </c>
      <c r="D19" s="4">
        <v>2001</v>
      </c>
      <c r="E19" s="9">
        <f>SUM(J19:R19)+SUM(J19:O19)*0.0000001+SUM(J19)*0.0000000000001</f>
        <v>156.15001310500523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),"P","")</f>
        <v>P</v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),"P","")</f>
        <v>P</v>
      </c>
      <c r="H19" s="37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Excellence",IF(I19="P","Worlds Team",IF(F19="P","National Team","")))))</f>
        <v>Worlds Team</v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),"P","")</f>
        <v>P</v>
      </c>
      <c r="J19" s="8">
        <f>IF(COUNT(AQ19,BT19,CW19)&gt;0,LARGE((AQ19,BT19,CW19),1),0)</f>
        <v>52.599999999999994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51.649999999999991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26.8</v>
      </c>
      <c r="O19" s="8" t="str">
        <f>IF(N19=0,"",IF(N19=CX19,$CA$1,IF(N19=BU19,$AX$1,IF(N19=AR19,$U$1,""))))</f>
        <v>2023 Nationals</v>
      </c>
      <c r="P19" s="8">
        <f>IF(MAX(AV19,BY19,DB19)&gt;0,MAX(AV19,BY19,DB19),0)</f>
        <v>25.1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16.8</v>
      </c>
      <c r="V19" s="19">
        <v>7.2</v>
      </c>
      <c r="W19" s="19">
        <v>0.2</v>
      </c>
      <c r="X19" s="19">
        <v>0</v>
      </c>
      <c r="Y19" s="19">
        <v>19</v>
      </c>
      <c r="Z19" s="19">
        <v>7.6</v>
      </c>
      <c r="AA19" s="19">
        <v>0</v>
      </c>
      <c r="AB19" s="19">
        <v>0.3</v>
      </c>
      <c r="AC19" s="19">
        <v>17.399999999999999</v>
      </c>
      <c r="AD19" s="19">
        <v>2.8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14.8</v>
      </c>
      <c r="AQ19" s="41">
        <f>IF(SUM(U19:V19,X19:Z19,AB19)-W19-AA19&gt;0,SUM(U19:V19,X19:Z19,AB19)-W19-AA19,"")</f>
        <v>50.699999999999996</v>
      </c>
      <c r="AR19" s="41">
        <f>IF(SUM(AC19:AD19,AF19)-AE19&gt;0,SUM(AC19:AD19,AF19)-AE19,"")</f>
        <v>20.2</v>
      </c>
      <c r="AS19" s="41">
        <f>IF(SUM(V19,Z19,AD19)&gt;0,SUM(V19,Z19,AD19),"")</f>
        <v>17.600000000000001</v>
      </c>
      <c r="AT19" s="41">
        <f>IF(SUM(AQ19,AR19)&gt;0,SUM(AQ19,AR19),"")</f>
        <v>70.899999999999991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70.899999999999991</v>
      </c>
      <c r="AX19" s="18">
        <v>18.7</v>
      </c>
      <c r="AY19" s="18">
        <v>8.4</v>
      </c>
      <c r="AZ19" s="18">
        <v>0.2</v>
      </c>
      <c r="BA19" s="18">
        <v>0</v>
      </c>
      <c r="BB19" s="18">
        <v>18.600000000000001</v>
      </c>
      <c r="BC19" s="18">
        <v>6.8</v>
      </c>
      <c r="BD19" s="18">
        <v>0</v>
      </c>
      <c r="BE19" s="18">
        <v>0.3</v>
      </c>
      <c r="BF19" s="18">
        <v>19.100000000000001</v>
      </c>
      <c r="BG19" s="18">
        <v>8</v>
      </c>
      <c r="BH19" s="18">
        <v>0.6</v>
      </c>
      <c r="BI19" s="18">
        <v>0.3</v>
      </c>
      <c r="BJ19" s="18">
        <v>18.5</v>
      </c>
      <c r="BK19" s="18">
        <v>6.8</v>
      </c>
      <c r="BL19" s="18">
        <v>0.2</v>
      </c>
      <c r="BM19" s="18">
        <v>0</v>
      </c>
      <c r="BN19" s="18"/>
      <c r="BO19" s="18"/>
      <c r="BP19" s="18"/>
      <c r="BQ19" s="18"/>
      <c r="BR19" s="29"/>
      <c r="BS19" s="11">
        <f>IF(SUM(AY19,BC19)&gt;0,SUM(AY19,BC19),"")</f>
        <v>15.2</v>
      </c>
      <c r="BT19" s="11">
        <f>IF(SUM(AX19:AY19,BA19:BC19,BE19)-AZ19-BD19&gt;0,SUM(AX19:AY19,BA19:BC19,BE19)-AZ19-BD19,"")</f>
        <v>52.599999999999994</v>
      </c>
      <c r="BU19" s="11">
        <f>IF(SUM(BF19:BG19,BI19)-BH19&gt;0,SUM(BF19:BG19,BI19)-BH19,"")</f>
        <v>26.8</v>
      </c>
      <c r="BV19" s="11">
        <f>IF(SUM(AY19,BC19,BG19)&gt;0,SUM(AY19,BC19,BG19),"")</f>
        <v>23.2</v>
      </c>
      <c r="BW19" s="11">
        <f>IF(SUM(BT19,BU19)&gt;0,SUM(BT19,BU19),"")</f>
        <v>79.399999999999991</v>
      </c>
      <c r="BX19" s="11">
        <f>IF(SUM(BK19,BO19)&gt;0,SUM(BK19,BO19),"")</f>
        <v>6.8</v>
      </c>
      <c r="BY19" s="11">
        <f>IF(SUM(BJ19:BK19,BM19:BO19,BQ19)-SUM(BL19,BP19)&gt;0,SUM(BJ19:BK19,BM19:BO19,BQ19)-SUM(BL19,BP19),"")</f>
        <v>25.1</v>
      </c>
      <c r="BZ19" s="11">
        <f>IF(SUM(BT19,BU19,BY19)&gt;0,SUM(BT19,BU19,BY19),"")</f>
        <v>104.5</v>
      </c>
      <c r="CA19" s="19">
        <v>17.75</v>
      </c>
      <c r="CB19" s="19">
        <v>7.8000000000000007</v>
      </c>
      <c r="CC19" s="19">
        <v>0.2</v>
      </c>
      <c r="CD19" s="19">
        <v>0</v>
      </c>
      <c r="CE19" s="19">
        <v>18.8</v>
      </c>
      <c r="CF19" s="19">
        <v>7.1999999999999993</v>
      </c>
      <c r="CG19" s="19">
        <v>0</v>
      </c>
      <c r="CH19" s="19">
        <v>0.3</v>
      </c>
      <c r="CI19" s="19">
        <v>18.25</v>
      </c>
      <c r="CJ19" s="19">
        <v>5.4</v>
      </c>
      <c r="CK19" s="19">
        <v>0.3</v>
      </c>
      <c r="CL19" s="19">
        <v>0.15</v>
      </c>
      <c r="CM19" s="19">
        <v>9.25</v>
      </c>
      <c r="CN19" s="19">
        <v>3.4</v>
      </c>
      <c r="CO19" s="19">
        <v>0.1</v>
      </c>
      <c r="CP19" s="19">
        <v>0</v>
      </c>
      <c r="CQ19" s="19">
        <v>0</v>
      </c>
      <c r="CR19" s="19">
        <v>0</v>
      </c>
      <c r="CS19" s="19">
        <v>0</v>
      </c>
      <c r="CT19" s="19">
        <v>0</v>
      </c>
      <c r="CU19" s="28" t="s">
        <v>57</v>
      </c>
      <c r="CV19" s="41">
        <f>IF(SUM(CB19,CF19)&gt;0,SUM(CB19,CF19),"")</f>
        <v>15</v>
      </c>
      <c r="CW19" s="41">
        <f>IF(SUM(CA19:CB19,CD19:CF19,CH19)-CC19-CG19&gt;0,SUM(CA19:CB19,CD19:CF19,CH19)-CC19-CG19,"")</f>
        <v>51.649999999999991</v>
      </c>
      <c r="CX19" s="41">
        <f>IF(SUM(CI19:CJ19,CL19)-CK19&gt;0,SUM(CI19:CJ19,CL19)-CK19,"")</f>
        <v>23.499999999999996</v>
      </c>
      <c r="CY19" s="41">
        <f>IF(SUM(CB19,CF19,CJ19)&gt;0,SUM(CB19,CF19,CJ19),"")</f>
        <v>20.399999999999999</v>
      </c>
      <c r="CZ19" s="41">
        <f>IF(SUM(CW19,CX19)&gt;0,SUM(CW19,CX19),"")</f>
        <v>75.149999999999991</v>
      </c>
      <c r="DA19" s="41">
        <f>IF(SUM(CN19,CR19)&gt;0,SUM(CN19,CR19),"")</f>
        <v>3.4</v>
      </c>
      <c r="DB19" s="41">
        <f>IF(SUM(CM19:CN19,CP19:CR19,CT19)-SUM(CO19,CS19)&gt;0,SUM(CM19:CN19,CP19:CR19,CT19)-SUM(CO19,CS19),"")</f>
        <v>12.55</v>
      </c>
      <c r="DC19" s="41">
        <f>IF(SUM(CW19,CX19,DB19)&gt;0,SUM(CW19,CX19,DB19),"")</f>
        <v>87.699999999999989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17.75</v>
      </c>
      <c r="QF19" s="23">
        <f>IF($CU19="P",CB19,(CB19+AY19)/2)</f>
        <v>7.8000000000000007</v>
      </c>
      <c r="QG19" s="23">
        <f>IF($CU19="P",CC19,(CC19+AZ19)/2)</f>
        <v>0.2</v>
      </c>
      <c r="QH19" s="23">
        <f>IF($CU19="P",CD19,(CD19+BA19)/2)</f>
        <v>0</v>
      </c>
      <c r="QI19" s="23">
        <f>IF($CU19="P",CE19,(CE19+BB19)/2)</f>
        <v>18.8</v>
      </c>
      <c r="QJ19" s="23">
        <f>IF($CU19="P",CF19,(CF19+BC19)/2)</f>
        <v>7.1999999999999993</v>
      </c>
      <c r="QK19" s="23">
        <f>IF($CU19="P",CG19,(CG19+BD19)/2)</f>
        <v>0</v>
      </c>
      <c r="QL19" s="23">
        <f>IF($CU19="P",CH19,(CH19+BE19)/2)</f>
        <v>0.3</v>
      </c>
      <c r="QM19" s="23">
        <f>IF($CU19="P",CI19,(CI19+BF19)/2)</f>
        <v>18.25</v>
      </c>
      <c r="QN19" s="23">
        <f>IF($CU19="P",CJ19,(CJ19+BG19)/2)</f>
        <v>5.4</v>
      </c>
      <c r="QO19" s="23">
        <f>IF($CU19="P",CK19,(CK19+BH19)/2)</f>
        <v>0.3</v>
      </c>
      <c r="QP19" s="23">
        <f>IF($CU19="P",CL19,(CL19+BI19)/2)</f>
        <v>0.15</v>
      </c>
      <c r="QQ19" s="23">
        <f>IF($CU19="P",CM19,(CM19+BJ19)/2)</f>
        <v>9.25</v>
      </c>
      <c r="QR19" s="23">
        <f>IF($CU19="P",CN19,(CN19+BK19)/2)</f>
        <v>3.4</v>
      </c>
      <c r="QS19" s="23">
        <f>IF($CU19="P",CO19,(CO19+BL19)/2)</f>
        <v>0.1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15</v>
      </c>
      <c r="RA19" s="41">
        <f>IF(SUM(QE19:QF19,QH19:QJ19,QL19)-QG19-QK19&gt;0,SUM(QE19:QF19,QH19:QJ19,QL19)-QG19-QK19,"")</f>
        <v>51.649999999999991</v>
      </c>
      <c r="RB19" s="41">
        <f>IF(SUM(QM19:QN19,QP19)-QO19&gt;0,SUM(QM19:QN19,QP19)-QO19,"")</f>
        <v>23.499999999999996</v>
      </c>
      <c r="RC19" s="41">
        <f>IF(SUM(QF19,QJ19,QN19)&gt;0,SUM(QF19,QJ19,QN19),"")</f>
        <v>20.399999999999999</v>
      </c>
      <c r="RD19" s="41">
        <f>IF(SUM(RA19,RB19)&gt;0,SUM(RA19,RB19),"")</f>
        <v>75.149999999999991</v>
      </c>
      <c r="RE19" s="41">
        <f>IF(SUM(QR19,QV19)&gt;0,SUM(QR19,QV19),"")</f>
        <v>3.4</v>
      </c>
      <c r="RF19" s="41">
        <f>IF(SUM(QQ19:QR19,QT19:QV19,QX19)-SUM(QS19,QW19)&gt;0,SUM(QQ19:QR19,QT19:QV19,QX19)-SUM(QS19,QW19),"")</f>
        <v>12.55</v>
      </c>
      <c r="RG19" s="41">
        <f>IF(SUM(RA19,RB19,RF19)&gt;0,SUM(RA19,RB19,RF19),"")</f>
        <v>87.699999999999989</v>
      </c>
    </row>
    <row r="20" spans="1:475" x14ac:dyDescent="0.2">
      <c r="A20" s="4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>17</v>
      </c>
      <c r="B20" s="5" t="s">
        <v>251</v>
      </c>
      <c r="C20" s="4" t="s">
        <v>6</v>
      </c>
      <c r="D20" s="4">
        <v>2007</v>
      </c>
      <c r="E20" s="9">
        <f>SUM(J20:R20)+SUM(J20:O20)*0.0000001+SUM(J20)*0.0000000000001</f>
        <v>177.70001285000515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),"P","")</f>
        <v>P</v>
      </c>
      <c r="H20" s="37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Excellence",IF(I20="P","Worlds Team",IF(F20="P","National Team","")))))</f>
        <v>No DD</v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),"P","")</f>
        <v/>
      </c>
      <c r="J20" s="8">
        <f>IF(COUNT(AQ20,BT20,CW20)&gt;0,LARGE((AQ20,BT20,CW20),1),0)</f>
        <v>51.8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51.1</v>
      </c>
      <c r="M20" s="8" t="str">
        <f>IF(L20=0,"",IF(L20=CW20,$CA$1,IF(L20=BT20,$AX$1,IF(L20=AQ20,$U$1,""))))</f>
        <v>2023 Domestic 3rd Trial</v>
      </c>
      <c r="N20" s="8">
        <f>IF(COUNT(AR20,BU20,CX20)&gt;0,LARGE((AR20,BU20,CX20),1),0)</f>
        <v>25.6</v>
      </c>
      <c r="O20" s="8" t="str">
        <f>IF(N20=0,"",IF(N20=CX20,$CA$1,IF(N20=BU20,$AX$1,IF(N20=AR20,$U$1,""))))</f>
        <v>2023 Nationals</v>
      </c>
      <c r="P20" s="8">
        <f>IF(MAX(AV20,BY20,DB20)&gt;0,MAX(AV20,BY20,DB20),0)</f>
        <v>49.199999999999996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19.2</v>
      </c>
      <c r="AY20" s="18">
        <v>7.2</v>
      </c>
      <c r="AZ20" s="18">
        <v>0</v>
      </c>
      <c r="BA20" s="18">
        <v>0</v>
      </c>
      <c r="BB20" s="18">
        <v>19</v>
      </c>
      <c r="BC20" s="18">
        <v>6.4</v>
      </c>
      <c r="BD20" s="18">
        <v>0</v>
      </c>
      <c r="BE20" s="18">
        <v>0</v>
      </c>
      <c r="BF20" s="18">
        <v>18.100000000000001</v>
      </c>
      <c r="BG20" s="18">
        <v>7.7</v>
      </c>
      <c r="BH20" s="18">
        <v>0.2</v>
      </c>
      <c r="BI20" s="18">
        <v>0</v>
      </c>
      <c r="BJ20" s="18">
        <v>18.7</v>
      </c>
      <c r="BK20" s="18">
        <v>6</v>
      </c>
      <c r="BL20" s="18">
        <v>1</v>
      </c>
      <c r="BM20" s="18">
        <v>0</v>
      </c>
      <c r="BN20" s="18">
        <v>19.100000000000001</v>
      </c>
      <c r="BO20" s="18">
        <v>6.4</v>
      </c>
      <c r="BP20" s="18">
        <v>0</v>
      </c>
      <c r="BQ20" s="18">
        <v>0</v>
      </c>
      <c r="BR20" s="29"/>
      <c r="BS20" s="11">
        <f>IF(SUM(AY20,BC20)&gt;0,SUM(AY20,BC20),"")</f>
        <v>13.600000000000001</v>
      </c>
      <c r="BT20" s="11">
        <f>IF(SUM(AX20:AY20,BA20:BC20,BE20)-AZ20-BD20&gt;0,SUM(AX20:AY20,BA20:BC20,BE20)-AZ20-BD20,"")</f>
        <v>51.8</v>
      </c>
      <c r="BU20" s="11">
        <f>IF(SUM(BF20:BG20,BI20)-BH20&gt;0,SUM(BF20:BG20,BI20)-BH20,"")</f>
        <v>25.6</v>
      </c>
      <c r="BV20" s="11">
        <f>IF(SUM(AY20,BC20,BG20)&gt;0,SUM(AY20,BC20,BG20),"")</f>
        <v>21.3</v>
      </c>
      <c r="BW20" s="11">
        <f>IF(SUM(BT20,BU20)&gt;0,SUM(BT20,BU20),"")</f>
        <v>77.400000000000006</v>
      </c>
      <c r="BX20" s="11">
        <f>IF(SUM(BK20,BO20)&gt;0,SUM(BK20,BO20),"")</f>
        <v>12.4</v>
      </c>
      <c r="BY20" s="11">
        <f>IF(SUM(BJ20:BK20,BM20:BO20,BQ20)-SUM(BL20,BP20)&gt;0,SUM(BJ20:BK20,BM20:BO20,BQ20)-SUM(BL20,BP20),"")</f>
        <v>49.199999999999996</v>
      </c>
      <c r="BZ20" s="11">
        <f>IF(SUM(BT20,BU20,BY20)&gt;0,SUM(BT20,BU20,BY20),"")</f>
        <v>126.6</v>
      </c>
      <c r="CA20" s="19">
        <v>19.100000000000001</v>
      </c>
      <c r="CB20" s="19">
        <v>7.2</v>
      </c>
      <c r="CC20" s="19">
        <v>0.6</v>
      </c>
      <c r="CD20" s="19">
        <v>0</v>
      </c>
      <c r="CE20" s="19">
        <v>18.8</v>
      </c>
      <c r="CF20" s="19">
        <v>7.2</v>
      </c>
      <c r="CG20" s="19">
        <v>0.6</v>
      </c>
      <c r="CH20" s="19">
        <v>0</v>
      </c>
      <c r="CI20" s="19">
        <v>17.899999999999999</v>
      </c>
      <c r="CJ20" s="19">
        <v>6</v>
      </c>
      <c r="CK20" s="19">
        <v>1</v>
      </c>
      <c r="CL20" s="19">
        <v>0</v>
      </c>
      <c r="CM20" s="19">
        <v>18.399999999999999</v>
      </c>
      <c r="CN20" s="19">
        <v>7.2</v>
      </c>
      <c r="CO20" s="19">
        <v>0.6</v>
      </c>
      <c r="CP20" s="19">
        <v>0</v>
      </c>
      <c r="CQ20" s="19">
        <v>0</v>
      </c>
      <c r="CR20" s="19">
        <v>0</v>
      </c>
      <c r="CS20" s="19">
        <v>0</v>
      </c>
      <c r="CT20" s="19">
        <v>0</v>
      </c>
      <c r="CU20" s="28"/>
      <c r="CV20" s="41">
        <f>IF(SUM(CB20,CF20)&gt;0,SUM(CB20,CF20),"")</f>
        <v>14.4</v>
      </c>
      <c r="CW20" s="41">
        <f>IF(SUM(CA20:CB20,CD20:CF20,CH20)-CC20-CG20&gt;0,SUM(CA20:CB20,CD20:CF20,CH20)-CC20-CG20,"")</f>
        <v>51.1</v>
      </c>
      <c r="CX20" s="41">
        <f>IF(SUM(CI20:CJ20,CL20)-CK20&gt;0,SUM(CI20:CJ20,CL20)-CK20,"")</f>
        <v>22.9</v>
      </c>
      <c r="CY20" s="41">
        <f>IF(SUM(CB20,CF20,CJ20)&gt;0,SUM(CB20,CF20,CJ20),"")</f>
        <v>20.399999999999999</v>
      </c>
      <c r="CZ20" s="41">
        <f>IF(SUM(CW20,CX20)&gt;0,SUM(CW20,CX20),"")</f>
        <v>74</v>
      </c>
      <c r="DA20" s="41">
        <f>IF(SUM(CN20,CR20)&gt;0,SUM(CN20,CR20),"")</f>
        <v>7.2</v>
      </c>
      <c r="DB20" s="41">
        <f>IF(SUM(CM20:CN20,CP20:CR20,CT20)-SUM(CO20,CS20)&gt;0,SUM(CM20:CN20,CP20:CR20,CT20)-SUM(CO20,CS20),"")</f>
        <v>24.999999999999996</v>
      </c>
      <c r="DC20" s="41">
        <f>IF(SUM(CW20,CX20,DB20)&gt;0,SUM(CW20,CX20,DB20),"")</f>
        <v>99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>
        <v>18.8</v>
      </c>
      <c r="JT20" s="17">
        <v>8</v>
      </c>
      <c r="JU20" s="17">
        <v>0</v>
      </c>
      <c r="JV20" s="17">
        <v>0</v>
      </c>
      <c r="JW20" s="17">
        <v>17.3</v>
      </c>
      <c r="JX20" s="17">
        <v>4</v>
      </c>
      <c r="JY20" s="17">
        <v>0</v>
      </c>
      <c r="JZ20" s="17">
        <v>0</v>
      </c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>
        <f>IF(SUM(JT20,JX20)&gt;0,SUM(JT20,JX20),"")</f>
        <v>12</v>
      </c>
      <c r="KN20" s="41">
        <f>IF(SUM(JS20:JT20,JV20:JX20,JZ20)-JU20-JY20&gt;0,SUM(JS20:JT20,JV20:JX20,JZ20)-JU20-JY20,"")</f>
        <v>48.1</v>
      </c>
      <c r="KO20" s="41" t="str">
        <f>IF(SUM(KA20:KB20,KD20)-KC20&gt;0,SUM(KA20:KB20,KD20)-KC20,"")</f>
        <v/>
      </c>
      <c r="KP20" s="41">
        <f>IF(SUM(JT20,JX20,KB20)&gt;0,SUM(JT20,JX20,KB20),"")</f>
        <v>12</v>
      </c>
      <c r="KQ20" s="41">
        <f>IF(SUM(KN20,KO20)&gt;0,SUM(KN20,KO20),"")</f>
        <v>48.1</v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>
        <f>IF(SUM(KN20,KO20,KS20)&gt;0,SUM(KN20,KO20,KS20),"")</f>
        <v>48.1</v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19.149999999999999</v>
      </c>
      <c r="QF20" s="23">
        <f>IF($CU20="P",CB20,(CB20+AY20)/2)</f>
        <v>7.2</v>
      </c>
      <c r="QG20" s="23">
        <f>IF($CU20="P",CC20,(CC20+AZ20)/2)</f>
        <v>0.3</v>
      </c>
      <c r="QH20" s="23">
        <f>IF($CU20="P",CD20,(CD20+BA20)/2)</f>
        <v>0</v>
      </c>
      <c r="QI20" s="23">
        <f>IF($CU20="P",CE20,(CE20+BB20)/2)</f>
        <v>18.899999999999999</v>
      </c>
      <c r="QJ20" s="23">
        <f>IF($CU20="P",CF20,(CF20+BC20)/2)</f>
        <v>6.8000000000000007</v>
      </c>
      <c r="QK20" s="23">
        <f>IF($CU20="P",CG20,(CG20+BD20)/2)</f>
        <v>0.3</v>
      </c>
      <c r="QL20" s="23">
        <f>IF($CU20="P",CH20,(CH20+BE20)/2)</f>
        <v>0</v>
      </c>
      <c r="QM20" s="23">
        <f>IF($CU20="P",CI20,(CI20+BF20)/2)</f>
        <v>18</v>
      </c>
      <c r="QN20" s="23">
        <f>IF($CU20="P",CJ20,(CJ20+BG20)/2)</f>
        <v>6.85</v>
      </c>
      <c r="QO20" s="23">
        <f>IF($CU20="P",CK20,(CK20+BH20)/2)</f>
        <v>0.6</v>
      </c>
      <c r="QP20" s="23">
        <f>IF($CU20="P",CL20,(CL20+BI20)/2)</f>
        <v>0</v>
      </c>
      <c r="QQ20" s="23">
        <f>IF($CU20="P",CM20,(CM20+BJ20)/2)</f>
        <v>18.549999999999997</v>
      </c>
      <c r="QR20" s="23">
        <f>IF($CU20="P",CN20,(CN20+BK20)/2)</f>
        <v>6.6</v>
      </c>
      <c r="QS20" s="23">
        <f>IF($CU20="P",CO20,(CO20+BL20)/2)</f>
        <v>0.8</v>
      </c>
      <c r="QT20" s="23">
        <f>IF($CU20="P",CP20,(CP20+BM20)/2)</f>
        <v>0</v>
      </c>
      <c r="QU20" s="23">
        <f>IF($CU20="P",CQ20,(CQ20+BN20)/2)</f>
        <v>9.5500000000000007</v>
      </c>
      <c r="QV20" s="23">
        <f>IF($CU20="P",CR20,(CR20+BO20)/2)</f>
        <v>3.2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14</v>
      </c>
      <c r="RA20" s="41">
        <f>IF(SUM(QE20:QF20,QH20:QJ20,QL20)-QG20-QK20&gt;0,SUM(QE20:QF20,QH20:QJ20,QL20)-QG20-QK20,"")</f>
        <v>51.45</v>
      </c>
      <c r="RB20" s="41">
        <f>IF(SUM(QM20:QN20,QP20)-QO20&gt;0,SUM(QM20:QN20,QP20)-QO20,"")</f>
        <v>24.25</v>
      </c>
      <c r="RC20" s="41">
        <f>IF(SUM(QF20,QJ20,QN20)&gt;0,SUM(QF20,QJ20,QN20),"")</f>
        <v>20.85</v>
      </c>
      <c r="RD20" s="41">
        <f>IF(SUM(RA20,RB20)&gt;0,SUM(RA20,RB20),"")</f>
        <v>75.7</v>
      </c>
      <c r="RE20" s="41">
        <f>IF(SUM(QR20,QV20)&gt;0,SUM(QR20,QV20),"")</f>
        <v>9.8000000000000007</v>
      </c>
      <c r="RF20" s="41">
        <f>IF(SUM(QQ20:QR20,QT20:QV20,QX20)-SUM(QS20,QW20)&gt;0,SUM(QQ20:QR20,QT20:QV20,QX20)-SUM(QS20,QW20),"")</f>
        <v>37.100000000000009</v>
      </c>
      <c r="RG20" s="41">
        <f>IF(SUM(RA20,RB20,RF20)&gt;0,SUM(RA20,RB20,RF20),"")</f>
        <v>112.80000000000001</v>
      </c>
    </row>
    <row r="21" spans="1:475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180</v>
      </c>
      <c r="C21" s="4" t="s">
        <v>3</v>
      </c>
      <c r="D21" s="4">
        <v>2005</v>
      </c>
      <c r="E21" s="9">
        <f>SUM(J21:R21)+SUM(J21:O21)*0.0000001+SUM(J21)*0.0000000000001</f>
        <v>176.20001258000505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),"P","")</f>
        <v/>
      </c>
      <c r="H21" s="37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),"P","")</f>
        <v/>
      </c>
      <c r="J21" s="8">
        <f>IF(COUNT(AQ21,BT21,CW21)&gt;0,LARGE((AQ21,BT21,CW21),1),0)</f>
        <v>50.599999999999994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49.499999999999993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25.7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50.4</v>
      </c>
      <c r="Q21" s="8" t="str">
        <f>IF(P21=0,"",IF(P21=DB21,$CA$1,IF(P21=BY21,$AX$1,IF(P21=AV21,$U$1,""))))</f>
        <v>2023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18.8</v>
      </c>
      <c r="V21" s="19">
        <v>6</v>
      </c>
      <c r="W21" s="19">
        <v>0.6</v>
      </c>
      <c r="X21" s="19">
        <v>0</v>
      </c>
      <c r="Y21" s="19">
        <v>0</v>
      </c>
      <c r="Z21" s="19">
        <v>0</v>
      </c>
      <c r="AA21" s="19">
        <v>0</v>
      </c>
      <c r="AB21" s="19">
        <v>0</v>
      </c>
      <c r="AC21" s="19">
        <v>18.5</v>
      </c>
      <c r="AD21" s="19">
        <v>7.2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>IF(SUM(V21,Z21)&gt;0,SUM(V21,Z21),"")</f>
        <v>6</v>
      </c>
      <c r="AQ21" s="41">
        <f>IF(SUM(U21:V21,X21:Z21,AB21)-W21-AA21&gt;0,SUM(U21:V21,X21:Z21,AB21)-W21-AA21,"")</f>
        <v>24.2</v>
      </c>
      <c r="AR21" s="41">
        <f>IF(SUM(AC21:AD21,AF21)-AE21&gt;0,SUM(AC21:AD21,AF21)-AE21,"")</f>
        <v>25.7</v>
      </c>
      <c r="AS21" s="41">
        <f>IF(SUM(V21,Z21,AD21)&gt;0,SUM(V21,Z21,AD21),"")</f>
        <v>13.2</v>
      </c>
      <c r="AT21" s="41">
        <f>IF(SUM(AQ21,AR21)&gt;0,SUM(AQ21,AR21),"")</f>
        <v>49.9</v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>
        <f>IF(SUM(AQ21,AR21,AV21)&gt;0,SUM(AQ21,AR21,AV21),"")</f>
        <v>49.9</v>
      </c>
      <c r="AX21" s="18">
        <v>18.7</v>
      </c>
      <c r="AY21" s="18">
        <v>6</v>
      </c>
      <c r="AZ21" s="18">
        <v>0</v>
      </c>
      <c r="BA21" s="18">
        <v>0</v>
      </c>
      <c r="BB21" s="18">
        <v>18.399999999999999</v>
      </c>
      <c r="BC21" s="18">
        <v>6.4</v>
      </c>
      <c r="BD21" s="18">
        <v>0</v>
      </c>
      <c r="BE21" s="18">
        <v>0</v>
      </c>
      <c r="BF21" s="18">
        <v>18.399999999999999</v>
      </c>
      <c r="BG21" s="18">
        <v>6.4</v>
      </c>
      <c r="BH21" s="18">
        <v>0</v>
      </c>
      <c r="BI21" s="18">
        <v>0</v>
      </c>
      <c r="BJ21" s="18">
        <v>18.8</v>
      </c>
      <c r="BK21" s="18">
        <v>6.4</v>
      </c>
      <c r="BL21" s="18">
        <v>0</v>
      </c>
      <c r="BM21" s="18">
        <v>0</v>
      </c>
      <c r="BN21" s="18">
        <v>18.399999999999999</v>
      </c>
      <c r="BO21" s="18">
        <v>6.8</v>
      </c>
      <c r="BP21" s="18">
        <v>0</v>
      </c>
      <c r="BQ21" s="18">
        <v>0</v>
      </c>
      <c r="BR21" s="29"/>
      <c r="BS21" s="11">
        <f>IF(SUM(AY21,BC21)&gt;0,SUM(AY21,BC21),"")</f>
        <v>12.4</v>
      </c>
      <c r="BT21" s="11">
        <f>IF(SUM(AX21:AY21,BA21:BC21,BE21)-AZ21-BD21&gt;0,SUM(AX21:AY21,BA21:BC21,BE21)-AZ21-BD21,"")</f>
        <v>49.499999999999993</v>
      </c>
      <c r="BU21" s="11">
        <f>IF(SUM(BF21:BG21,BI21)-BH21&gt;0,SUM(BF21:BG21,BI21)-BH21,"")</f>
        <v>24.799999999999997</v>
      </c>
      <c r="BV21" s="11">
        <f>IF(SUM(AY21,BC21,BG21)&gt;0,SUM(AY21,BC21,BG21),"")</f>
        <v>18.8</v>
      </c>
      <c r="BW21" s="11">
        <f>IF(SUM(BT21,BU21)&gt;0,SUM(BT21,BU21),"")</f>
        <v>74.299999999999983</v>
      </c>
      <c r="BX21" s="11">
        <f>IF(SUM(BK21,BO21)&gt;0,SUM(BK21,BO21),"")</f>
        <v>13.2</v>
      </c>
      <c r="BY21" s="11">
        <f>IF(SUM(BJ21:BK21,BM21:BO21,BQ21)-SUM(BL21,BP21)&gt;0,SUM(BJ21:BK21,BM21:BO21,BQ21)-SUM(BL21,BP21),"")</f>
        <v>50.4</v>
      </c>
      <c r="BZ21" s="11">
        <f>IF(SUM(BT21,BU21,BY21)&gt;0,SUM(BT21,BU21,BY21),"")</f>
        <v>124.69999999999999</v>
      </c>
      <c r="CA21" s="19">
        <v>18.8</v>
      </c>
      <c r="CB21" s="19">
        <v>7.2</v>
      </c>
      <c r="CC21" s="19">
        <v>0.6</v>
      </c>
      <c r="CD21" s="19">
        <v>0</v>
      </c>
      <c r="CE21" s="19">
        <v>18.399999999999999</v>
      </c>
      <c r="CF21" s="19">
        <v>6.8</v>
      </c>
      <c r="CG21" s="19">
        <v>0</v>
      </c>
      <c r="CH21" s="19">
        <v>0</v>
      </c>
      <c r="CI21" s="19">
        <v>18.600000000000001</v>
      </c>
      <c r="CJ21" s="19">
        <v>6</v>
      </c>
      <c r="CK21" s="19">
        <v>0.6</v>
      </c>
      <c r="CL21" s="19">
        <v>0</v>
      </c>
      <c r="CM21" s="19">
        <v>18.600000000000001</v>
      </c>
      <c r="CN21" s="19">
        <v>6.4</v>
      </c>
      <c r="CO21" s="19">
        <v>0</v>
      </c>
      <c r="CP21" s="19">
        <v>0</v>
      </c>
      <c r="CQ21" s="19">
        <v>17.2</v>
      </c>
      <c r="CR21" s="19">
        <v>3.2</v>
      </c>
      <c r="CS21" s="19">
        <v>0</v>
      </c>
      <c r="CT21" s="19">
        <v>0</v>
      </c>
      <c r="CU21" s="28"/>
      <c r="CV21" s="41">
        <f>IF(SUM(CB21,CF21)&gt;0,SUM(CB21,CF21),"")</f>
        <v>14</v>
      </c>
      <c r="CW21" s="41">
        <f>IF(SUM(CA21:CB21,CD21:CF21,CH21)-CC21-CG21&gt;0,SUM(CA21:CB21,CD21:CF21,CH21)-CC21-CG21,"")</f>
        <v>50.599999999999994</v>
      </c>
      <c r="CX21" s="41">
        <f>IF(SUM(CI21:CJ21,CL21)-CK21&gt;0,SUM(CI21:CJ21,CL21)-CK21,"")</f>
        <v>24</v>
      </c>
      <c r="CY21" s="41">
        <f>IF(SUM(CB21,CF21,CJ21)&gt;0,SUM(CB21,CF21,CJ21),"")</f>
        <v>20</v>
      </c>
      <c r="CZ21" s="41">
        <f>IF(SUM(CW21,CX21)&gt;0,SUM(CW21,CX21),"")</f>
        <v>74.599999999999994</v>
      </c>
      <c r="DA21" s="41">
        <f>IF(SUM(CN21,CR21)&gt;0,SUM(CN21,CR21),"")</f>
        <v>9.6000000000000014</v>
      </c>
      <c r="DB21" s="41">
        <f>IF(SUM(CM21:CN21,CP21:CR21,CT21)-SUM(CO21,CS21)&gt;0,SUM(CM21:CN21,CP21:CR21,CT21)-SUM(CO21,CS21),"")</f>
        <v>45.400000000000006</v>
      </c>
      <c r="DC21" s="41">
        <f>IF(SUM(CW21,CX21,DB21)&gt;0,SUM(CW21,CX21,DB21),"")</f>
        <v>120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18.75</v>
      </c>
      <c r="QF21" s="23">
        <f>IF($CU21="P",CB21,(CB21+AY21)/2)</f>
        <v>6.6</v>
      </c>
      <c r="QG21" s="23">
        <f>IF($CU21="P",CC21,(CC21+AZ21)/2)</f>
        <v>0.3</v>
      </c>
      <c r="QH21" s="23">
        <f>IF($CU21="P",CD21,(CD21+BA21)/2)</f>
        <v>0</v>
      </c>
      <c r="QI21" s="23">
        <f>IF($CU21="P",CE21,(CE21+BB21)/2)</f>
        <v>18.399999999999999</v>
      </c>
      <c r="QJ21" s="23">
        <f>IF($CU21="P",CF21,(CF21+BC21)/2)</f>
        <v>6.6</v>
      </c>
      <c r="QK21" s="23">
        <f>IF($CU21="P",CG21,(CG21+BD21)/2)</f>
        <v>0</v>
      </c>
      <c r="QL21" s="23">
        <f>IF($CU21="P",CH21,(CH21+BE21)/2)</f>
        <v>0</v>
      </c>
      <c r="QM21" s="23">
        <f>IF($CU21="P",CI21,(CI21+BF21)/2)</f>
        <v>18.5</v>
      </c>
      <c r="QN21" s="23">
        <f>IF($CU21="P",CJ21,(CJ21+BG21)/2)</f>
        <v>6.2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18.700000000000003</v>
      </c>
      <c r="QR21" s="23">
        <f>IF($CU21="P",CN21,(CN21+BK21)/2)</f>
        <v>6.4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17.799999999999997</v>
      </c>
      <c r="QV21" s="23">
        <f>IF($CU21="P",CR21,(CR21+BO21)/2)</f>
        <v>5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13.2</v>
      </c>
      <c r="RA21" s="41">
        <f>IF(SUM(QE21:QF21,QH21:QJ21,QL21)-QG21-QK21&gt;0,SUM(QE21:QF21,QH21:QJ21,QL21)-QG21-QK21,"")</f>
        <v>50.050000000000004</v>
      </c>
      <c r="RB21" s="41">
        <f>IF(SUM(QM21:QN21,QP21)-QO21&gt;0,SUM(QM21:QN21,QP21)-QO21,"")</f>
        <v>24.4</v>
      </c>
      <c r="RC21" s="41">
        <f>IF(SUM(QF21,QJ21,QN21)&gt;0,SUM(QF21,QJ21,QN21),"")</f>
        <v>19.399999999999999</v>
      </c>
      <c r="RD21" s="41">
        <f>IF(SUM(RA21,RB21)&gt;0,SUM(RA21,RB21),"")</f>
        <v>74.45</v>
      </c>
      <c r="RE21" s="41">
        <f>IF(SUM(QR21,QV21)&gt;0,SUM(QR21,QV21),"")</f>
        <v>11.4</v>
      </c>
      <c r="RF21" s="41">
        <f>IF(SUM(QQ21:QR21,QT21:QV21,QX21)-SUM(QS21,QW21)&gt;0,SUM(QQ21:QR21,QT21:QV21,QX21)-SUM(QS21,QW21),"")</f>
        <v>47.9</v>
      </c>
      <c r="RG21" s="41">
        <f>IF(SUM(RA21,RB21,RF21)&gt;0,SUM(RA21,RB21,RF21),"")</f>
        <v>122.35</v>
      </c>
    </row>
    <row r="22" spans="1:475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170</v>
      </c>
      <c r="C22" s="4" t="s">
        <v>3</v>
      </c>
      <c r="D22" s="4">
        <v>2000</v>
      </c>
      <c r="E22" s="9">
        <f>SUM(J22:R22)+SUM(J22:O22)*0.0000001+SUM(J22)*0.0000000000001</f>
        <v>174.900012490005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),"P","")</f>
        <v/>
      </c>
      <c r="H22" s="37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49.7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25.2</v>
      </c>
      <c r="O22" s="8" t="str">
        <f>IF(N22=0,"",IF(N22=CX22,$CA$1,IF(N22=BU22,$AX$1,IF(N22=AR22,$U$1,""))))</f>
        <v>2023 Domestic 3rd Trial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7.2</v>
      </c>
      <c r="W22" s="19">
        <v>0</v>
      </c>
      <c r="X22" s="19">
        <v>0</v>
      </c>
      <c r="Y22" s="19">
        <v>16.8</v>
      </c>
      <c r="Z22" s="19">
        <v>6.9</v>
      </c>
      <c r="AA22" s="19">
        <v>0.2</v>
      </c>
      <c r="AB22" s="19">
        <v>0</v>
      </c>
      <c r="AC22" s="19">
        <v>18.399999999999999</v>
      </c>
      <c r="AD22" s="19">
        <v>6.8</v>
      </c>
      <c r="AE22" s="19">
        <v>0</v>
      </c>
      <c r="AF22" s="19">
        <v>0</v>
      </c>
      <c r="AG22" s="19">
        <v>17.399999999999999</v>
      </c>
      <c r="AH22" s="19">
        <v>2.4</v>
      </c>
      <c r="AI22" s="19">
        <v>0</v>
      </c>
      <c r="AJ22" s="19">
        <v>0</v>
      </c>
      <c r="AK22" s="19">
        <v>18.399999999999999</v>
      </c>
      <c r="AL22" s="19">
        <v>6.4</v>
      </c>
      <c r="AM22" s="19">
        <v>1</v>
      </c>
      <c r="AN22" s="19">
        <v>0</v>
      </c>
      <c r="AO22" s="28"/>
      <c r="AP22" s="41">
        <f>IF(SUM(V22,Z22)&gt;0,SUM(V22,Z22),"")</f>
        <v>14.100000000000001</v>
      </c>
      <c r="AQ22" s="41">
        <f>IF(SUM(U22:V22,X22:Z22,AB22)-W22-AA22&gt;0,SUM(U22:V22,X22:Z22,AB22)-W22-AA22,"")</f>
        <v>48.9</v>
      </c>
      <c r="AR22" s="41">
        <f>IF(SUM(AC22:AD22,AF22)-AE22&gt;0,SUM(AC22:AD22,AF22)-AE22,"")</f>
        <v>25.2</v>
      </c>
      <c r="AS22" s="41">
        <f>IF(SUM(V22,Z22,AD22)&gt;0,SUM(V22,Z22,AD22),"")</f>
        <v>20.900000000000002</v>
      </c>
      <c r="AT22" s="41">
        <f>IF(SUM(AQ22,AR22)&gt;0,SUM(AQ22,AR22),"")</f>
        <v>74.099999999999994</v>
      </c>
      <c r="AU22" s="41">
        <f>IF(SUM(AH22,AL22)&gt;0,SUM(AH22,AL22),"")</f>
        <v>8.8000000000000007</v>
      </c>
      <c r="AV22" s="41">
        <f>IF(SUM(AG22:AH22,AJ22:AL22,AN22)-SUM(AI22,AM22)&gt;0,SUM(AG22:AH22,AJ22:AL22,AN22)-SUM(AI22,AM22),"")</f>
        <v>43.599999999999994</v>
      </c>
      <c r="AW22" s="41">
        <f>IF(SUM(AQ22,AR22,AV22)&gt;0,SUM(AQ22,AR22,AV22),"")</f>
        <v>117.69999999999999</v>
      </c>
      <c r="AX22" s="18">
        <v>18.7</v>
      </c>
      <c r="AY22" s="18">
        <v>6.8</v>
      </c>
      <c r="AZ22" s="18">
        <v>0</v>
      </c>
      <c r="BA22" s="18">
        <v>0</v>
      </c>
      <c r="BB22" s="18">
        <v>18.2</v>
      </c>
      <c r="BC22" s="18">
        <v>6.8</v>
      </c>
      <c r="BD22" s="18">
        <v>0.8</v>
      </c>
      <c r="BE22" s="18">
        <v>0</v>
      </c>
      <c r="BF22" s="18">
        <v>17.2</v>
      </c>
      <c r="BG22" s="18">
        <v>2.8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13.6</v>
      </c>
      <c r="BT22" s="11">
        <f>IF(SUM(AX22:AY22,BA22:BC22,BE22)-AZ22-BD22&gt;0,SUM(AX22:AY22,BA22:BC22,BE22)-AZ22-BD22,"")</f>
        <v>49.7</v>
      </c>
      <c r="BU22" s="11">
        <f>IF(SUM(BF22:BG22,BI22)-BH22&gt;0,SUM(BF22:BG22,BI22)-BH22,"")</f>
        <v>20</v>
      </c>
      <c r="BV22" s="11">
        <f>IF(SUM(AY22,BC22,BG22)&gt;0,SUM(AY22,BC22,BG22),"")</f>
        <v>16.399999999999999</v>
      </c>
      <c r="BW22" s="11">
        <f>IF(SUM(BT22,BU22)&gt;0,SUM(BT22,BU22),"")</f>
        <v>69.7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69.7</v>
      </c>
      <c r="CA22" s="19">
        <v>18.8</v>
      </c>
      <c r="CB22" s="19">
        <v>6</v>
      </c>
      <c r="CC22" s="19">
        <v>0.2</v>
      </c>
      <c r="CD22" s="19">
        <v>0</v>
      </c>
      <c r="CE22" s="19">
        <v>18.600000000000001</v>
      </c>
      <c r="CF22" s="19">
        <v>6.8</v>
      </c>
      <c r="CG22" s="19">
        <v>0</v>
      </c>
      <c r="CH22" s="19">
        <v>0</v>
      </c>
      <c r="CI22" s="19">
        <v>18.600000000000001</v>
      </c>
      <c r="CJ22" s="19">
        <v>7.2</v>
      </c>
      <c r="CK22" s="19">
        <v>0.6</v>
      </c>
      <c r="CL22" s="19">
        <v>0</v>
      </c>
      <c r="CM22" s="19">
        <v>18.600000000000001</v>
      </c>
      <c r="CN22" s="19">
        <v>6.8</v>
      </c>
      <c r="CO22" s="19">
        <v>0.2</v>
      </c>
      <c r="CP22" s="19">
        <v>0</v>
      </c>
      <c r="CQ22" s="19">
        <v>18.2</v>
      </c>
      <c r="CR22" s="19">
        <v>6.8</v>
      </c>
      <c r="CS22" s="19">
        <v>0.2</v>
      </c>
      <c r="CT22" s="19">
        <v>0</v>
      </c>
      <c r="CU22" s="28"/>
      <c r="CV22" s="41">
        <f>IF(SUM(CB22,CF22)&gt;0,SUM(CB22,CF22),"")</f>
        <v>12.8</v>
      </c>
      <c r="CW22" s="41">
        <f>IF(SUM(CA22:CB22,CD22:CF22,CH22)-CC22-CG22&gt;0,SUM(CA22:CB22,CD22:CF22,CH22)-CC22-CG22,"")</f>
        <v>50</v>
      </c>
      <c r="CX22" s="41">
        <f>IF(SUM(CI22:CJ22,CL22)-CK22&gt;0,SUM(CI22:CJ22,CL22)-CK22,"")</f>
        <v>25.2</v>
      </c>
      <c r="CY22" s="41">
        <f>IF(SUM(CB22,CF22,CJ22)&gt;0,SUM(CB22,CF22,CJ22),"")</f>
        <v>20</v>
      </c>
      <c r="CZ22" s="41">
        <f>IF(SUM(CW22,CX22)&gt;0,SUM(CW22,CX22),"")</f>
        <v>75.2</v>
      </c>
      <c r="DA22" s="41">
        <f>IF(SUM(CN22,CR22)&gt;0,SUM(CN22,CR22),"")</f>
        <v>13.6</v>
      </c>
      <c r="DB22" s="41">
        <f>IF(SUM(CM22:CN22,CP22:CR22,CT22)-SUM(CO22,CS22)&gt;0,SUM(CM22:CN22,CP22:CR22,CT22)-SUM(CO22,CS22),"")</f>
        <v>50</v>
      </c>
      <c r="DC22" s="41">
        <f>IF(SUM(CW22,CX22,DB22)&gt;0,SUM(CW22,CX22,DB22),"")</f>
        <v>125.2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18.75</v>
      </c>
      <c r="QF22" s="23">
        <f>IF($CU22="P",CB22,(CB22+AY22)/2)</f>
        <v>6.4</v>
      </c>
      <c r="QG22" s="23">
        <f>IF($CU22="P",CC22,(CC22+AZ22)/2)</f>
        <v>0.1</v>
      </c>
      <c r="QH22" s="23">
        <f>IF($CU22="P",CD22,(CD22+BA22)/2)</f>
        <v>0</v>
      </c>
      <c r="QI22" s="23">
        <f>IF($CU22="P",CE22,(CE22+BB22)/2)</f>
        <v>18.399999999999999</v>
      </c>
      <c r="QJ22" s="23">
        <f>IF($CU22="P",CF22,(CF22+BC22)/2)</f>
        <v>6.8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17.899999999999999</v>
      </c>
      <c r="QN22" s="23">
        <f>IF($CU22="P",CJ22,(CJ22+BG22)/2)</f>
        <v>5</v>
      </c>
      <c r="QO22" s="23">
        <f>IF($CU22="P",CK22,(CK22+BH22)/2)</f>
        <v>0.3</v>
      </c>
      <c r="QP22" s="23">
        <f>IF($CU22="P",CL22,(CL22+BI22)/2)</f>
        <v>0</v>
      </c>
      <c r="QQ22" s="23">
        <f>IF($CU22="P",CM22,(CM22+BJ22)/2)</f>
        <v>9.3000000000000007</v>
      </c>
      <c r="QR22" s="23">
        <f>IF($CU22="P",CN22,(CN22+BK22)/2)</f>
        <v>3.4</v>
      </c>
      <c r="QS22" s="23">
        <f>IF($CU22="P",CO22,(CO22+BL22)/2)</f>
        <v>0.1</v>
      </c>
      <c r="QT22" s="23">
        <f>IF($CU22="P",CP22,(CP22+BM22)/2)</f>
        <v>0</v>
      </c>
      <c r="QU22" s="23">
        <f>IF($CU22="P",CQ22,(CQ22+BN22)/2)</f>
        <v>9.1</v>
      </c>
      <c r="QV22" s="23">
        <f>IF($CU22="P",CR22,(CR22+BO22)/2)</f>
        <v>3.4</v>
      </c>
      <c r="QW22" s="23">
        <f>IF($CU22="P",CS22,(CS22+BP22)/2)</f>
        <v>0.1</v>
      </c>
      <c r="QX22" s="23">
        <f>IF($CU22="P",CT22,(CT22+BQ22)/2)</f>
        <v>0</v>
      </c>
      <c r="QY22" s="28" t="s">
        <v>57</v>
      </c>
      <c r="QZ22" s="41">
        <f>IF(SUM(QF22,QJ22)&gt;0,SUM(QF22,QJ22),"")</f>
        <v>13.2</v>
      </c>
      <c r="RA22" s="41">
        <f>IF(SUM(QE22:QF22,QH22:QJ22,QL22)-QG22-QK22&gt;0,SUM(QE22:QF22,QH22:QJ22,QL22)-QG22-QK22,"")</f>
        <v>49.849999999999994</v>
      </c>
      <c r="RB22" s="41">
        <f>IF(SUM(QM22:QN22,QP22)-QO22&gt;0,SUM(QM22:QN22,QP22)-QO22,"")</f>
        <v>22.599999999999998</v>
      </c>
      <c r="RC22" s="41">
        <f>IF(SUM(QF22,QJ22,QN22)&gt;0,SUM(QF22,QJ22,QN22),"")</f>
        <v>18.2</v>
      </c>
      <c r="RD22" s="41">
        <f>IF(SUM(RA22,RB22)&gt;0,SUM(RA22,RB22),"")</f>
        <v>72.449999999999989</v>
      </c>
      <c r="RE22" s="41">
        <f>IF(SUM(QR22,QV22)&gt;0,SUM(QR22,QV22),"")</f>
        <v>6.8</v>
      </c>
      <c r="RF22" s="41">
        <f>IF(SUM(QQ22:QR22,QT22:QV22,QX22)-SUM(QS22,QW22)&gt;0,SUM(QQ22:QR22,QT22:QV22,QX22)-SUM(QS22,QW22),"")</f>
        <v>25</v>
      </c>
      <c r="RG22" s="41">
        <f>IF(SUM(RA22,RB22,RF22)&gt;0,SUM(RA22,RB22,RF22),"")</f>
        <v>97.449999999999989</v>
      </c>
    </row>
    <row r="23" spans="1:475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182</v>
      </c>
      <c r="C23" s="4" t="s">
        <v>8</v>
      </c>
      <c r="D23" s="4">
        <v>2006</v>
      </c>
      <c r="E23" s="9">
        <f>SUM(J23:R23)+SUM(J23:O23)*0.0000001+SUM(J23)*0.0000000000001</f>
        <v>173.20001222000508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),"P","")</f>
        <v/>
      </c>
      <c r="H23" s="37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),"P","")</f>
        <v/>
      </c>
      <c r="J23" s="8">
        <f>IF(COUNT(AQ23,BT23,CW23)&gt;0,LARGE((AQ23,BT23,CW23),1),0)</f>
        <v>51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46</v>
      </c>
      <c r="M23" s="8" t="str">
        <f>IF(L23=0,"",IF(L23=CW23,$CA$1,IF(L23=BT23,$AX$1,IF(L23=AQ23,$U$1,""))))</f>
        <v>2023 Domestic 3rd Trial</v>
      </c>
      <c r="N23" s="8">
        <f>IF(COUNT(AR23,BU23,CX23)&gt;0,LARGE((AR23,BU23,CX23),1),0)</f>
        <v>25.2</v>
      </c>
      <c r="O23" s="8" t="str">
        <f>IF(N23=0,"",IF(N23=CX23,$CA$1,IF(N23=BU23,$AX$1,IF(N23=AR23,$U$1,""))))</f>
        <v>2023 Nationals</v>
      </c>
      <c r="P23" s="8">
        <f>IF(MAX(AV23,BY23,DB23)&gt;0,MAX(AV23,BY23,DB23),0)</f>
        <v>50.999999999999993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18.399999999999999</v>
      </c>
      <c r="V23" s="19">
        <v>7.6</v>
      </c>
      <c r="W23" s="19">
        <v>0.2</v>
      </c>
      <c r="X23" s="19">
        <v>0</v>
      </c>
      <c r="Y23" s="19">
        <v>18.2</v>
      </c>
      <c r="Z23" s="19">
        <v>7.6</v>
      </c>
      <c r="AA23" s="19">
        <v>0.6</v>
      </c>
      <c r="AB23" s="19">
        <v>0</v>
      </c>
      <c r="AC23" s="19">
        <v>18.8</v>
      </c>
      <c r="AD23" s="19">
        <v>5.6</v>
      </c>
      <c r="AE23" s="19">
        <v>1</v>
      </c>
      <c r="AF23" s="19">
        <v>0</v>
      </c>
      <c r="AG23" s="19">
        <v>17.8</v>
      </c>
      <c r="AH23" s="19">
        <v>7.6</v>
      </c>
      <c r="AI23" s="19">
        <v>0.2</v>
      </c>
      <c r="AJ23" s="19">
        <v>0</v>
      </c>
      <c r="AK23" s="19">
        <v>18.2</v>
      </c>
      <c r="AL23" s="19">
        <v>7.6</v>
      </c>
      <c r="AM23" s="19">
        <v>0</v>
      </c>
      <c r="AN23" s="19">
        <v>0</v>
      </c>
      <c r="AO23" s="28"/>
      <c r="AP23" s="41">
        <f>IF(SUM(V23,Z23)&gt;0,SUM(V23,Z23),"")</f>
        <v>15.2</v>
      </c>
      <c r="AQ23" s="41">
        <f>IF(SUM(U23:V23,X23:Z23,AB23)-W23-AA23&gt;0,SUM(U23:V23,X23:Z23,AB23)-W23-AA23,"")</f>
        <v>51</v>
      </c>
      <c r="AR23" s="41">
        <f>IF(SUM(AC23:AD23,AF23)-AE23&gt;0,SUM(AC23:AD23,AF23)-AE23,"")</f>
        <v>23.4</v>
      </c>
      <c r="AS23" s="41">
        <f>IF(SUM(V23,Z23,AD23)&gt;0,SUM(V23,Z23,AD23),"")</f>
        <v>20.799999999999997</v>
      </c>
      <c r="AT23" s="41">
        <f>IF(SUM(AQ23,AR23)&gt;0,SUM(AQ23,AR23),"")</f>
        <v>74.400000000000006</v>
      </c>
      <c r="AU23" s="41">
        <f>IF(SUM(AH23,AL23)&gt;0,SUM(AH23,AL23),"")</f>
        <v>15.2</v>
      </c>
      <c r="AV23" s="41">
        <f>IF(SUM(AG23:AH23,AJ23:AL23,AN23)-SUM(AI23,AM23)&gt;0,SUM(AG23:AH23,AJ23:AL23,AN23)-SUM(AI23,AM23),"")</f>
        <v>50.999999999999993</v>
      </c>
      <c r="AW23" s="41">
        <f>IF(SUM(AQ23,AR23,AV23)&gt;0,SUM(AQ23,AR23,AV23),"")</f>
        <v>125.4</v>
      </c>
      <c r="AX23" s="18">
        <v>0</v>
      </c>
      <c r="AY23" s="18">
        <v>0</v>
      </c>
      <c r="AZ23" s="18">
        <v>0</v>
      </c>
      <c r="BA23" s="18">
        <v>0</v>
      </c>
      <c r="BB23" s="18">
        <v>18.2</v>
      </c>
      <c r="BC23" s="18">
        <v>7.6</v>
      </c>
      <c r="BD23" s="18">
        <v>0.6</v>
      </c>
      <c r="BE23" s="18">
        <v>0</v>
      </c>
      <c r="BF23" s="18">
        <v>18.5</v>
      </c>
      <c r="BG23" s="18">
        <v>7.3</v>
      </c>
      <c r="BH23" s="18">
        <v>0.6</v>
      </c>
      <c r="BI23" s="18">
        <v>0</v>
      </c>
      <c r="BJ23" s="18"/>
      <c r="BK23" s="18"/>
      <c r="BL23" s="18"/>
      <c r="BM23" s="18"/>
      <c r="BN23" s="18"/>
      <c r="BO23" s="18"/>
      <c r="BP23" s="18"/>
      <c r="BQ23" s="18"/>
      <c r="BR23" s="29"/>
      <c r="BS23" s="11">
        <f>IF(SUM(AY23,BC23)&gt;0,SUM(AY23,BC23),"")</f>
        <v>7.6</v>
      </c>
      <c r="BT23" s="11">
        <f>IF(SUM(AX23:AY23,BA23:BC23,BE23)-AZ23-BD23&gt;0,SUM(AX23:AY23,BA23:BC23,BE23)-AZ23-BD23,"")</f>
        <v>25.199999999999996</v>
      </c>
      <c r="BU23" s="11">
        <f>IF(SUM(BF23:BG23,BI23)-BH23&gt;0,SUM(BF23:BG23,BI23)-BH23,"")</f>
        <v>25.2</v>
      </c>
      <c r="BV23" s="11">
        <f>IF(SUM(AY23,BC23,BG23)&gt;0,SUM(AY23,BC23,BG23),"")</f>
        <v>14.899999999999999</v>
      </c>
      <c r="BW23" s="11">
        <f>IF(SUM(BT23,BU23)&gt;0,SUM(BT23,BU23),"")</f>
        <v>50.399999999999991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50.399999999999991</v>
      </c>
      <c r="CA23" s="19">
        <v>18.600000000000001</v>
      </c>
      <c r="CB23" s="19">
        <v>7.6</v>
      </c>
      <c r="CC23" s="19">
        <v>0</v>
      </c>
      <c r="CD23" s="19">
        <v>0</v>
      </c>
      <c r="CE23" s="19">
        <v>17.8</v>
      </c>
      <c r="CF23" s="19">
        <v>3.2</v>
      </c>
      <c r="CG23" s="19">
        <v>1.2</v>
      </c>
      <c r="CH23" s="19">
        <v>0</v>
      </c>
      <c r="CI23" s="19">
        <v>0</v>
      </c>
      <c r="CJ23" s="19">
        <v>0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8"/>
      <c r="CV23" s="41">
        <f>IF(SUM(CB23,CF23)&gt;0,SUM(CB23,CF23),"")</f>
        <v>10.8</v>
      </c>
      <c r="CW23" s="41">
        <f>IF(SUM(CA23:CB23,CD23:CF23,CH23)-CC23-CG23&gt;0,SUM(CA23:CB23,CD23:CF23,CH23)-CC23-CG23,"")</f>
        <v>46</v>
      </c>
      <c r="CX23" s="41" t="str">
        <f>IF(SUM(CI23:CJ23,CL23)-CK23&gt;0,SUM(CI23:CJ23,CL23)-CK23,"")</f>
        <v/>
      </c>
      <c r="CY23" s="41">
        <f>IF(SUM(CB23,CF23,CJ23)&gt;0,SUM(CB23,CF23,CJ23),"")</f>
        <v>10.8</v>
      </c>
      <c r="CZ23" s="41">
        <f>IF(SUM(CW23,CX23)&gt;0,SUM(CW23,CX23),"")</f>
        <v>46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IF(SUM(CW23,CX23,DB23)&gt;0,SUM(CW23,CX23,DB23),"")</f>
        <v>46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9.3000000000000007</v>
      </c>
      <c r="QF23" s="23">
        <f>IF($CU23="P",CB23,(CB23+AY23)/2)</f>
        <v>3.8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18</v>
      </c>
      <c r="QJ23" s="23">
        <f>IF($CU23="P",CF23,(CF23+BC23)/2)</f>
        <v>5.4</v>
      </c>
      <c r="QK23" s="23">
        <f>IF($CU23="P",CG23,(CG23+BD23)/2)</f>
        <v>0.89999999999999991</v>
      </c>
      <c r="QL23" s="23">
        <f>IF($CU23="P",CH23,(CH23+BE23)/2)</f>
        <v>0</v>
      </c>
      <c r="QM23" s="23">
        <f>IF($CU23="P",CI23,(CI23+BF23)/2)</f>
        <v>9.25</v>
      </c>
      <c r="QN23" s="23">
        <f>IF($CU23="P",CJ23,(CJ23+BG23)/2)</f>
        <v>3.65</v>
      </c>
      <c r="QO23" s="23">
        <f>IF($CU23="P",CK23,(CK23+BH23)/2)</f>
        <v>0.3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>
        <f>IF(SUM(QF23,QJ23)&gt;0,SUM(QF23,QJ23),"")</f>
        <v>9.1999999999999993</v>
      </c>
      <c r="RA23" s="41">
        <f>IF(SUM(QE23:QF23,QH23:QJ23,QL23)-QG23-QK23&gt;0,SUM(QE23:QF23,QH23:QJ23,QL23)-QG23-QK23,"")</f>
        <v>35.6</v>
      </c>
      <c r="RB23" s="41">
        <f>IF(SUM(QM23:QN23,QP23)-QO23&gt;0,SUM(QM23:QN23,QP23)-QO23,"")</f>
        <v>12.6</v>
      </c>
      <c r="RC23" s="41">
        <f>IF(SUM(QF23,QJ23,QN23)&gt;0,SUM(QF23,QJ23,QN23),"")</f>
        <v>12.85</v>
      </c>
      <c r="RD23" s="41">
        <f>IF(SUM(RA23,RB23)&gt;0,SUM(RA23,RB23),"")</f>
        <v>48.2</v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>
        <f>IF(SUM(RA23,RB23,RF23)&gt;0,SUM(RA23,RB23,RF23),"")</f>
        <v>48.2</v>
      </c>
    </row>
    <row r="24" spans="1:475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181</v>
      </c>
      <c r="C24" s="4" t="s">
        <v>6</v>
      </c>
      <c r="D24" s="4">
        <v>1998</v>
      </c>
      <c r="E24" s="9">
        <f>SUM(J24:R24)+SUM(J24:O24)*0.0000001+SUM(J24)*0.0000000000001</f>
        <v>168.80001212000491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),"P","")</f>
        <v/>
      </c>
      <c r="H24" s="37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),"P","")</f>
        <v/>
      </c>
      <c r="J24" s="8">
        <f>IF(COUNT(AQ24,BT24,CW24)&gt;0,LARGE((AQ24,BT24,CW24),1),0)</f>
        <v>48.899999999999991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46.500000000000007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25.8</v>
      </c>
      <c r="O24" s="8" t="str">
        <f>IF(N24=0,"",IF(N24=CX24,$CA$1,IF(N24=BU24,$AX$1,IF(N24=AR24,$U$1,""))))</f>
        <v>2023 Nationals</v>
      </c>
      <c r="P24" s="8">
        <f>IF(MAX(AV24,BY24,DB24)&gt;0,MAX(AV24,BY24,DB24),0)</f>
        <v>47.600000000000009</v>
      </c>
      <c r="Q24" s="8" t="str">
        <f>IF(P24=0,"",IF(P24=DB24,$CA$1,IF(P24=BY24,$AX$1,IF(P24=AV24,$U$1,""))))</f>
        <v>2023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18.8</v>
      </c>
      <c r="V24" s="19">
        <v>7.6</v>
      </c>
      <c r="W24" s="19">
        <v>0.2</v>
      </c>
      <c r="X24" s="19">
        <v>0</v>
      </c>
      <c r="Y24" s="19">
        <v>16.7</v>
      </c>
      <c r="Z24" s="19">
        <v>6.8</v>
      </c>
      <c r="AA24" s="19">
        <v>0.8</v>
      </c>
      <c r="AB24" s="19">
        <v>0</v>
      </c>
      <c r="AC24" s="19">
        <v>16.8</v>
      </c>
      <c r="AD24" s="19">
        <v>7.3</v>
      </c>
      <c r="AE24" s="19">
        <v>0.2</v>
      </c>
      <c r="AF24" s="19">
        <v>0</v>
      </c>
      <c r="AG24" s="19">
        <v>0</v>
      </c>
      <c r="AH24" s="19">
        <v>0</v>
      </c>
      <c r="AI24" s="19">
        <v>0</v>
      </c>
      <c r="AJ24" s="19">
        <v>0</v>
      </c>
      <c r="AK24" s="19">
        <v>18.5</v>
      </c>
      <c r="AL24" s="19">
        <v>8.4</v>
      </c>
      <c r="AM24" s="19">
        <v>0.2</v>
      </c>
      <c r="AN24" s="19">
        <v>0</v>
      </c>
      <c r="AO24" s="28"/>
      <c r="AP24" s="41">
        <f>IF(SUM(V24,Z24)&gt;0,SUM(V24,Z24),"")</f>
        <v>14.399999999999999</v>
      </c>
      <c r="AQ24" s="41">
        <f>IF(SUM(U24:V24,X24:Z24,AB24)-W24-AA24&gt;0,SUM(U24:V24,X24:Z24,AB24)-W24-AA24,"")</f>
        <v>48.899999999999991</v>
      </c>
      <c r="AR24" s="41">
        <f>IF(SUM(AC24:AD24,AF24)-AE24&gt;0,SUM(AC24:AD24,AF24)-AE24,"")</f>
        <v>23.900000000000002</v>
      </c>
      <c r="AS24" s="41">
        <f>IF(SUM(V24,Z24,AD24)&gt;0,SUM(V24,Z24,AD24),"")</f>
        <v>21.7</v>
      </c>
      <c r="AT24" s="41">
        <f>IF(SUM(AQ24,AR24)&gt;0,SUM(AQ24,AR24),"")</f>
        <v>72.8</v>
      </c>
      <c r="AU24" s="41">
        <f>IF(SUM(AH24,AL24)&gt;0,SUM(AH24,AL24),"")</f>
        <v>8.4</v>
      </c>
      <c r="AV24" s="41">
        <f>IF(SUM(AG24:AH24,AJ24:AL24,AN24)-SUM(AI24,AM24)&gt;0,SUM(AG24:AH24,AJ24:AL24,AN24)-SUM(AI24,AM24),"")</f>
        <v>26.7</v>
      </c>
      <c r="AW24" s="41">
        <f>IF(SUM(AQ24,AR24,AV24)&gt;0,SUM(AQ24,AR24,AV24),"")</f>
        <v>99.5</v>
      </c>
      <c r="AX24" s="18">
        <v>17.600000000000001</v>
      </c>
      <c r="AY24" s="18">
        <v>2.8</v>
      </c>
      <c r="AZ24" s="18">
        <v>0</v>
      </c>
      <c r="BA24" s="18">
        <v>0</v>
      </c>
      <c r="BB24" s="18">
        <v>18.5</v>
      </c>
      <c r="BC24" s="18">
        <v>8.4</v>
      </c>
      <c r="BD24" s="18">
        <v>0.8</v>
      </c>
      <c r="BE24" s="18">
        <v>0</v>
      </c>
      <c r="BF24" s="18">
        <v>18.399999999999999</v>
      </c>
      <c r="BG24" s="18">
        <v>7.6</v>
      </c>
      <c r="BH24" s="18">
        <v>0.2</v>
      </c>
      <c r="BI24" s="18">
        <v>0</v>
      </c>
      <c r="BJ24" s="18">
        <v>17.5</v>
      </c>
      <c r="BK24" s="18">
        <v>4.8</v>
      </c>
      <c r="BL24" s="18">
        <v>0</v>
      </c>
      <c r="BM24" s="18">
        <v>0.3</v>
      </c>
      <c r="BN24" s="18">
        <v>18.8</v>
      </c>
      <c r="BO24" s="18">
        <v>7.2</v>
      </c>
      <c r="BP24" s="18">
        <v>1</v>
      </c>
      <c r="BQ24" s="18">
        <v>0</v>
      </c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46.500000000000007</v>
      </c>
      <c r="BU24" s="11">
        <f>IF(SUM(BF24:BG24,BI24)-BH24&gt;0,SUM(BF24:BG24,BI24)-BH24,"")</f>
        <v>25.8</v>
      </c>
      <c r="BV24" s="11">
        <f>IF(SUM(AY24,BC24,BG24)&gt;0,SUM(AY24,BC24,BG24),"")</f>
        <v>18.799999999999997</v>
      </c>
      <c r="BW24" s="11">
        <f>IF(SUM(BT24,BU24)&gt;0,SUM(BT24,BU24),"")</f>
        <v>72.300000000000011</v>
      </c>
      <c r="BX24" s="11">
        <f>IF(SUM(BK24,BO24)&gt;0,SUM(BK24,BO24),"")</f>
        <v>12</v>
      </c>
      <c r="BY24" s="11">
        <f>IF(SUM(BJ24:BK24,BM24:BO24,BQ24)-SUM(BL24,BP24)&gt;0,SUM(BJ24:BK24,BM24:BO24,BQ24)-SUM(BL24,BP24),"")</f>
        <v>47.600000000000009</v>
      </c>
      <c r="BZ24" s="11">
        <f>IF(SUM(BT24,BU24,BY24)&gt;0,SUM(BT24,BU24,BY24),"")</f>
        <v>119.90000000000002</v>
      </c>
      <c r="CA24" s="19">
        <v>18.600000000000001</v>
      </c>
      <c r="CB24" s="19">
        <v>8.4</v>
      </c>
      <c r="CC24" s="19">
        <v>0.6</v>
      </c>
      <c r="CD24" s="19">
        <v>0</v>
      </c>
      <c r="CE24" s="19">
        <v>0</v>
      </c>
      <c r="CF24" s="19">
        <v>0</v>
      </c>
      <c r="CG24" s="19">
        <v>0</v>
      </c>
      <c r="CH24" s="19">
        <v>0</v>
      </c>
      <c r="CI24" s="19">
        <v>17</v>
      </c>
      <c r="CJ24" s="19">
        <v>4.8</v>
      </c>
      <c r="CK24" s="19">
        <v>1.2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8.4</v>
      </c>
      <c r="CW24" s="41">
        <f>IF(SUM(CA24:CB24,CD24:CF24,CH24)-CC24-CG24&gt;0,SUM(CA24:CB24,CD24:CF24,CH24)-CC24-CG24,"")</f>
        <v>26.4</v>
      </c>
      <c r="CX24" s="41">
        <f>IF(SUM(CI24:CJ24,CL24)-CK24&gt;0,SUM(CI24:CJ24,CL24)-CK24,"")</f>
        <v>20.6</v>
      </c>
      <c r="CY24" s="41">
        <f>IF(SUM(CB24,CF24,CJ24)&gt;0,SUM(CB24,CF24,CJ24),"")</f>
        <v>13.2</v>
      </c>
      <c r="CZ24" s="41">
        <f>IF(SUM(CW24,CX24)&gt;0,SUM(CW24,CX24),"")</f>
        <v>47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47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18.100000000000001</v>
      </c>
      <c r="QF24" s="23">
        <f>IF($CU24="P",CB24,(CB24+AY24)/2)</f>
        <v>5.6</v>
      </c>
      <c r="QG24" s="23">
        <f>IF($CU24="P",CC24,(CC24+AZ24)/2)</f>
        <v>0.3</v>
      </c>
      <c r="QH24" s="23">
        <f>IF($CU24="P",CD24,(CD24+BA24)/2)</f>
        <v>0</v>
      </c>
      <c r="QI24" s="23">
        <f>IF($CU24="P",CE24,(CE24+BB24)/2)</f>
        <v>9.25</v>
      </c>
      <c r="QJ24" s="23">
        <f>IF($CU24="P",CF24,(CF24+BC24)/2)</f>
        <v>4.2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17.7</v>
      </c>
      <c r="QN24" s="23">
        <f>IF($CU24="P",CJ24,(CJ24+BG24)/2)</f>
        <v>6.1999999999999993</v>
      </c>
      <c r="QO24" s="23">
        <f>IF($CU24="P",CK24,(CK24+BH24)/2)</f>
        <v>0.7</v>
      </c>
      <c r="QP24" s="23">
        <f>IF($CU24="P",CL24,(CL24+BI24)/2)</f>
        <v>0</v>
      </c>
      <c r="QQ24" s="23">
        <f>IF($CU24="P",CM24,(CM24+BJ24)/2)</f>
        <v>8.75</v>
      </c>
      <c r="QR24" s="23">
        <f>IF($CU24="P",CN24,(CN24+BK24)/2)</f>
        <v>2.4</v>
      </c>
      <c r="QS24" s="23">
        <f>IF($CU24="P",CO24,(CO24+BL24)/2)</f>
        <v>0</v>
      </c>
      <c r="QT24" s="23">
        <f>IF($CU24="P",CP24,(CP24+BM24)/2)</f>
        <v>0.15</v>
      </c>
      <c r="QU24" s="23">
        <f>IF($CU24="P",CQ24,(CQ24+BN24)/2)</f>
        <v>9.4</v>
      </c>
      <c r="QV24" s="23">
        <f>IF($CU24="P",CR24,(CR24+BO24)/2)</f>
        <v>3.6</v>
      </c>
      <c r="QW24" s="23">
        <f>IF($CU24="P",CS24,(CS24+BP24)/2)</f>
        <v>0.5</v>
      </c>
      <c r="QX24" s="23">
        <f>IF($CU24="P",CT24,(CT24+BQ24)/2)</f>
        <v>0</v>
      </c>
      <c r="QY24" s="28" t="s">
        <v>57</v>
      </c>
      <c r="QZ24" s="41">
        <f>IF(SUM(QF24,QJ24)&gt;0,SUM(QF24,QJ24),"")</f>
        <v>9.8000000000000007</v>
      </c>
      <c r="RA24" s="41">
        <f>IF(SUM(QE24:QF24,QH24:QJ24,QL24)-QG24-QK24&gt;0,SUM(QE24:QF24,QH24:QJ24,QL24)-QG24-QK24,"")</f>
        <v>36.45000000000001</v>
      </c>
      <c r="RB24" s="41">
        <f>IF(SUM(QM24:QN24,QP24)-QO24&gt;0,SUM(QM24:QN24,QP24)-QO24,"")</f>
        <v>23.2</v>
      </c>
      <c r="RC24" s="41">
        <f>IF(SUM(QF24,QJ24,QN24)&gt;0,SUM(QF24,QJ24,QN24),"")</f>
        <v>16</v>
      </c>
      <c r="RD24" s="41">
        <f>IF(SUM(RA24,RB24)&gt;0,SUM(RA24,RB24),"")</f>
        <v>59.650000000000006</v>
      </c>
      <c r="RE24" s="41">
        <f>IF(SUM(QR24,QV24)&gt;0,SUM(QR24,QV24),"")</f>
        <v>6</v>
      </c>
      <c r="RF24" s="41">
        <f>IF(SUM(QQ24:QR24,QT24:QV24,QX24)-SUM(QS24,QW24)&gt;0,SUM(QQ24:QR24,QT24:QV24,QX24)-SUM(QS24,QW24),"")</f>
        <v>23.800000000000004</v>
      </c>
      <c r="RG24" s="41">
        <f>IF(SUM(RA24,RB24,RF24)&gt;0,SUM(RA24,RB24,RF24),"")</f>
        <v>83.450000000000017</v>
      </c>
    </row>
    <row r="25" spans="1:475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249</v>
      </c>
      <c r="C25" s="4" t="s">
        <v>5</v>
      </c>
      <c r="D25" s="4">
        <v>2007</v>
      </c>
      <c r="E25" s="9">
        <f>SUM(J25:R25)+SUM(J25:O25)*0.0000001+SUM(J25)*0.0000000000001</f>
        <v>168.00001195000493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),"P","")</f>
        <v/>
      </c>
      <c r="H25" s="37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),"P","")</f>
        <v/>
      </c>
      <c r="J25" s="8">
        <f>IF(COUNT(AQ25,BT25,CW25)&gt;0,LARGE((AQ25,BT25,CW25),1),0)</f>
        <v>49.399999999999991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45.2</v>
      </c>
      <c r="M25" s="8" t="str">
        <f>IF(L25=0,"",IF(L25=CW25,$CA$1,IF(L25=BT25,$AX$1,IF(L25=AQ25,$U$1,""))))</f>
        <v>2023 Domestic 3rd Trial</v>
      </c>
      <c r="N25" s="8">
        <f>IF(COUNT(AR25,BU25,CX25)&gt;0,LARGE((AR25,BU25,CX25),1),0)</f>
        <v>24.9</v>
      </c>
      <c r="O25" s="8" t="str">
        <f>IF(N25=0,"",IF(N25=CX25,$CA$1,IF(N25=BU25,$AX$1,IF(N25=AR25,$U$1,""))))</f>
        <v>2023 Nationals</v>
      </c>
      <c r="P25" s="8">
        <f>IF(MAX(AV25,BY25,DB25)&gt;0,MAX(AV25,BY25,DB25),0)</f>
        <v>47.4</v>
      </c>
      <c r="Q25" s="8" t="str">
        <f>IF(P25=0,"",IF(P25=DB25,$CA$1,IF(P25=BY25,$AX$1,IF(P25=AV25,$U$1,""))))</f>
        <v>2023 Nationals</v>
      </c>
      <c r="R25" s="8">
        <f>IF(MAX(DD25:DF25)&gt;0,MAX(DD25:DF25),"")</f>
        <v>1.0999999999999872</v>
      </c>
      <c r="S25" s="11" t="str">
        <f>IF(R25="","",IF(R25=DD25,"("&amp;DD$2&amp;")",IF(R25=DE25,"("&amp;DE$2&amp;")",IF(R25=DF25,"("&amp;DF$2&amp;")"))))</f>
        <v>(Q1)</v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>2023 WAGC (Nov 17)</v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18.7</v>
      </c>
      <c r="AY25" s="18">
        <v>6.4</v>
      </c>
      <c r="AZ25" s="18">
        <v>0.6</v>
      </c>
      <c r="BA25" s="18">
        <v>0</v>
      </c>
      <c r="BB25" s="18">
        <v>18.7</v>
      </c>
      <c r="BC25" s="18">
        <v>6.4</v>
      </c>
      <c r="BD25" s="18">
        <v>0.2</v>
      </c>
      <c r="BE25" s="18">
        <v>0</v>
      </c>
      <c r="BF25" s="18">
        <v>18.5</v>
      </c>
      <c r="BG25" s="18">
        <v>6.4</v>
      </c>
      <c r="BH25" s="18">
        <v>0</v>
      </c>
      <c r="BI25" s="18">
        <v>0</v>
      </c>
      <c r="BJ25" s="18">
        <v>18.600000000000001</v>
      </c>
      <c r="BK25" s="18">
        <v>5.2</v>
      </c>
      <c r="BL25" s="18">
        <v>1</v>
      </c>
      <c r="BM25" s="18">
        <v>0</v>
      </c>
      <c r="BN25" s="18">
        <v>18.399999999999999</v>
      </c>
      <c r="BO25" s="18">
        <v>6.4</v>
      </c>
      <c r="BP25" s="18">
        <v>0.2</v>
      </c>
      <c r="BQ25" s="18">
        <v>0</v>
      </c>
      <c r="BR25" s="29"/>
      <c r="BS25" s="11">
        <f>IF(SUM(AY25,BC25)&gt;0,SUM(AY25,BC25),"")</f>
        <v>12.8</v>
      </c>
      <c r="BT25" s="11">
        <f>IF(SUM(AX25:AY25,BA25:BC25,BE25)-AZ25-BD25&gt;0,SUM(AX25:AY25,BA25:BC25,BE25)-AZ25-BD25,"")</f>
        <v>49.399999999999991</v>
      </c>
      <c r="BU25" s="11">
        <f>IF(SUM(BF25:BG25,BI25)-BH25&gt;0,SUM(BF25:BG25,BI25)-BH25,"")</f>
        <v>24.9</v>
      </c>
      <c r="BV25" s="11">
        <f>IF(SUM(AY25,BC25,BG25)&gt;0,SUM(AY25,BC25,BG25),"")</f>
        <v>19.200000000000003</v>
      </c>
      <c r="BW25" s="11">
        <f>IF(SUM(BT25,BU25)&gt;0,SUM(BT25,BU25),"")</f>
        <v>74.299999999999983</v>
      </c>
      <c r="BX25" s="11">
        <f>IF(SUM(BK25,BO25)&gt;0,SUM(BK25,BO25),"")</f>
        <v>11.600000000000001</v>
      </c>
      <c r="BY25" s="11">
        <f>IF(SUM(BJ25:BK25,BM25:BO25,BQ25)-SUM(BL25,BP25)&gt;0,SUM(BJ25:BK25,BM25:BO25,BQ25)-SUM(BL25,BP25),"")</f>
        <v>47.4</v>
      </c>
      <c r="BZ25" s="11">
        <f>IF(SUM(BT25,BU25,BY25)&gt;0,SUM(BT25,BU25,BY25),"")</f>
        <v>121.69999999999999</v>
      </c>
      <c r="CA25" s="19">
        <v>18.600000000000001</v>
      </c>
      <c r="CB25" s="19">
        <v>6.4</v>
      </c>
      <c r="CC25" s="19">
        <v>0.6</v>
      </c>
      <c r="CD25" s="19">
        <v>0</v>
      </c>
      <c r="CE25" s="19">
        <v>17.2</v>
      </c>
      <c r="CF25" s="19">
        <v>3.6</v>
      </c>
      <c r="CG25" s="19">
        <v>0</v>
      </c>
      <c r="CH25" s="19">
        <v>0</v>
      </c>
      <c r="CI25" s="19">
        <v>18.8</v>
      </c>
      <c r="CJ25" s="19">
        <v>5.6</v>
      </c>
      <c r="CK25" s="19">
        <v>0</v>
      </c>
      <c r="CL25" s="19">
        <v>0</v>
      </c>
      <c r="CM25" s="19">
        <v>18.600000000000001</v>
      </c>
      <c r="CN25" s="19">
        <v>6.8000000000000007</v>
      </c>
      <c r="CO25" s="19">
        <v>0.2</v>
      </c>
      <c r="CP25" s="19">
        <v>0</v>
      </c>
      <c r="CQ25" s="19">
        <v>0</v>
      </c>
      <c r="CR25" s="19">
        <v>0</v>
      </c>
      <c r="CS25" s="19">
        <v>0</v>
      </c>
      <c r="CT25" s="19">
        <v>0</v>
      </c>
      <c r="CU25" s="28"/>
      <c r="CV25" s="41">
        <f>IF(SUM(CB25,CF25)&gt;0,SUM(CB25,CF25),"")</f>
        <v>10</v>
      </c>
      <c r="CW25" s="41">
        <f>IF(SUM(CA25:CB25,CD25:CF25,CH25)-CC25-CG25&gt;0,SUM(CA25:CB25,CD25:CF25,CH25)-CC25-CG25,"")</f>
        <v>45.2</v>
      </c>
      <c r="CX25" s="41">
        <f>IF(SUM(CI25:CJ25,CL25)-CK25&gt;0,SUM(CI25:CJ25,CL25)-CK25,"")</f>
        <v>24.4</v>
      </c>
      <c r="CY25" s="41">
        <f>IF(SUM(CB25,CF25,CJ25)&gt;0,SUM(CB25,CF25,CJ25),"")</f>
        <v>15.6</v>
      </c>
      <c r="CZ25" s="41">
        <f>IF(SUM(CW25,CX25)&gt;0,SUM(CW25,CX25),"")</f>
        <v>69.599999999999994</v>
      </c>
      <c r="DA25" s="41">
        <f>IF(SUM(CN25,CR25)&gt;0,SUM(CN25,CR25),"")</f>
        <v>6.8000000000000007</v>
      </c>
      <c r="DB25" s="41">
        <f>IF(SUM(CM25:CN25,CP25:CR25,CT25)-SUM(CO25,CS25)&gt;0,SUM(CM25:CN25,CP25:CR25,CT25)-SUM(CO25,CS25),"")</f>
        <v>25.200000000000003</v>
      </c>
      <c r="DC25" s="41">
        <f>IF(SUM(CW25,CX25,DB25)&gt;0,SUM(CW25,CX25,DB25),"")</f>
        <v>94.8</v>
      </c>
      <c r="DD25" s="52">
        <f>IF(MAX(EB25,FD25,GF25,HH25,IJ25,JL25,KN25,LP25,MR25,NT25,OV25,PX25)-IF(L25="",0,L25)&gt;0.001,MAX(EB25,FD25,GF25,HH25,IJ25,JL25,KN25,LP25,MR25,NT25,OV25,PX25)-IF(L25="",0,L25),"")</f>
        <v>1.0999999999999872</v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>IF(SUM(JT25,JX25)&gt;0,SUM(JT25,JX25),"")</f>
        <v>11.600000000000001</v>
      </c>
      <c r="KN25" s="41">
        <f>IF(SUM(JS25:JT25,JV25:JX25,JZ25)-JU25-JY25&gt;0,SUM(JS25:JT25,JV25:JX25,JZ25)-JU25-JY25,"")</f>
        <v>46.29999999999999</v>
      </c>
      <c r="KO25" s="41" t="str">
        <f>IF(SUM(KA25:KB25,KD25)-KC25&gt;0,SUM(KA25:KB25,KD25)-KC25,"")</f>
        <v/>
      </c>
      <c r="KP25" s="41">
        <f>IF(SUM(JT25,JX25,KB25)&gt;0,SUM(JT25,JX25,KB25),"")</f>
        <v>11.600000000000001</v>
      </c>
      <c r="KQ25" s="41">
        <f>IF(SUM(KN25,KO25)&gt;0,SUM(KN25,KO25),"")</f>
        <v>46.29999999999999</v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>
        <f>IF(SUM(KN25,KO25,KS25)&gt;0,SUM(KN25,KO25,KS25),"")</f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18.649999999999999</v>
      </c>
      <c r="QF25" s="23">
        <f>IF($CU25="P",CB25,(CB25+AY25)/2)</f>
        <v>6.4</v>
      </c>
      <c r="QG25" s="23">
        <f>IF($CU25="P",CC25,(CC25+AZ25)/2)</f>
        <v>0.6</v>
      </c>
      <c r="QH25" s="23">
        <f>IF($CU25="P",CD25,(CD25+BA25)/2)</f>
        <v>0</v>
      </c>
      <c r="QI25" s="23">
        <f>IF($CU25="P",CE25,(CE25+BB25)/2)</f>
        <v>17.95</v>
      </c>
      <c r="QJ25" s="23">
        <f>IF($CU25="P",CF25,(CF25+BC25)/2)</f>
        <v>5</v>
      </c>
      <c r="QK25" s="23">
        <f>IF($CU25="P",CG25,(CG25+BD25)/2)</f>
        <v>0.1</v>
      </c>
      <c r="QL25" s="23">
        <f>IF($CU25="P",CH25,(CH25+BE25)/2)</f>
        <v>0</v>
      </c>
      <c r="QM25" s="23">
        <f>IF($CU25="P",CI25,(CI25+BF25)/2)</f>
        <v>18.649999999999999</v>
      </c>
      <c r="QN25" s="23">
        <f>IF($CU25="P",CJ25,(CJ25+BG25)/2)</f>
        <v>6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18.600000000000001</v>
      </c>
      <c r="QR25" s="23">
        <f>IF($CU25="P",CN25,(CN25+BK25)/2)</f>
        <v>6</v>
      </c>
      <c r="QS25" s="23">
        <f>IF($CU25="P",CO25,(CO25+BL25)/2)</f>
        <v>0.6</v>
      </c>
      <c r="QT25" s="23">
        <f>IF($CU25="P",CP25,(CP25+BM25)/2)</f>
        <v>0</v>
      </c>
      <c r="QU25" s="23">
        <f>IF($CU25="P",CQ25,(CQ25+BN25)/2)</f>
        <v>9.1999999999999993</v>
      </c>
      <c r="QV25" s="23">
        <f>IF($CU25="P",CR25,(CR25+BO25)/2)</f>
        <v>3.2</v>
      </c>
      <c r="QW25" s="23">
        <f>IF($CU25="P",CS25,(CS25+BP25)/2)</f>
        <v>0.1</v>
      </c>
      <c r="QX25" s="23">
        <f>IF($CU25="P",CT25,(CT25+BQ25)/2)</f>
        <v>0</v>
      </c>
      <c r="QY25" s="28" t="s">
        <v>57</v>
      </c>
      <c r="QZ25" s="41">
        <f>IF(SUM(QF25,QJ25)&gt;0,SUM(QF25,QJ25),"")</f>
        <v>11.4</v>
      </c>
      <c r="RA25" s="41">
        <f>IF(SUM(QE25:QF25,QH25:QJ25,QL25)-QG25-QK25&gt;0,SUM(QE25:QF25,QH25:QJ25,QL25)-QG25-QK25,"")</f>
        <v>47.3</v>
      </c>
      <c r="RB25" s="41">
        <f>IF(SUM(QM25:QN25,QP25)-QO25&gt;0,SUM(QM25:QN25,QP25)-QO25,"")</f>
        <v>24.65</v>
      </c>
      <c r="RC25" s="41">
        <f>IF(SUM(QF25,QJ25,QN25)&gt;0,SUM(QF25,QJ25,QN25),"")</f>
        <v>17.399999999999999</v>
      </c>
      <c r="RD25" s="41">
        <f>IF(SUM(RA25,RB25)&gt;0,SUM(RA25,RB25),"")</f>
        <v>71.949999999999989</v>
      </c>
      <c r="RE25" s="41">
        <f>IF(SUM(QR25,QV25)&gt;0,SUM(QR25,QV25),"")</f>
        <v>9.1999999999999993</v>
      </c>
      <c r="RF25" s="41">
        <f>IF(SUM(QQ25:QR25,QT25:QV25,QX25)-SUM(QS25,QW25)&gt;0,SUM(QQ25:QR25,QT25:QV25,QX25)-SUM(QS25,QW25),"")</f>
        <v>36.299999999999997</v>
      </c>
      <c r="RG25" s="41">
        <f>IF(SUM(RA25,RB25,RF25)&gt;0,SUM(RA25,RB25,RF25),"")</f>
        <v>108.24999999999999</v>
      </c>
    </row>
    <row r="26" spans="1:475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132</v>
      </c>
      <c r="C26" s="4" t="s">
        <v>8</v>
      </c>
      <c r="D26" s="4">
        <v>2005</v>
      </c>
      <c r="E26" s="9">
        <f>SUM(J26:R26)+SUM(J26:O26)*0.0000001+SUM(J26)*0.0000000000001</f>
        <v>120.40000745000495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),"P","")</f>
        <v/>
      </c>
      <c r="H26" s="37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),"P","")</f>
        <v/>
      </c>
      <c r="J26" s="8">
        <f>IF(COUNT(AQ26,BT26,CW26)&gt;0,LARGE((AQ26,BT26,CW26),1),0)</f>
        <v>49.500000000000007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25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45.9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19.3</v>
      </c>
      <c r="V26" s="19">
        <v>6.8</v>
      </c>
      <c r="W26" s="19">
        <v>0.6</v>
      </c>
      <c r="X26" s="19">
        <v>0</v>
      </c>
      <c r="Y26" s="19">
        <v>18.8</v>
      </c>
      <c r="Z26" s="19">
        <v>5.6</v>
      </c>
      <c r="AA26" s="19">
        <v>0.4</v>
      </c>
      <c r="AB26" s="19">
        <v>0</v>
      </c>
      <c r="AC26" s="19">
        <v>18.8</v>
      </c>
      <c r="AD26" s="19">
        <v>6.8</v>
      </c>
      <c r="AE26" s="19">
        <v>0.6</v>
      </c>
      <c r="AF26" s="19">
        <v>0</v>
      </c>
      <c r="AG26" s="19">
        <v>19</v>
      </c>
      <c r="AH26" s="19">
        <v>5.2</v>
      </c>
      <c r="AI26" s="19">
        <v>1.6</v>
      </c>
      <c r="AJ26" s="19">
        <v>0</v>
      </c>
      <c r="AK26" s="19">
        <v>18.7</v>
      </c>
      <c r="AL26" s="19">
        <v>5.6</v>
      </c>
      <c r="AM26" s="19">
        <v>1</v>
      </c>
      <c r="AN26" s="19">
        <v>0</v>
      </c>
      <c r="AO26" s="28"/>
      <c r="AP26" s="41">
        <f>IF(SUM(V26,Z26)&gt;0,SUM(V26,Z26),"")</f>
        <v>12.399999999999999</v>
      </c>
      <c r="AQ26" s="41">
        <f>IF(SUM(U26:V26,X26:Z26,AB26)-W26-AA26&gt;0,SUM(U26:V26,X26:Z26,AB26)-W26-AA26,"")</f>
        <v>49.500000000000007</v>
      </c>
      <c r="AR26" s="41">
        <f>IF(SUM(AC26:AD26,AF26)-AE26&gt;0,SUM(AC26:AD26,AF26)-AE26,"")</f>
        <v>25</v>
      </c>
      <c r="AS26" s="41">
        <f>IF(SUM(V26,Z26,AD26)&gt;0,SUM(V26,Z26,AD26),"")</f>
        <v>19.2</v>
      </c>
      <c r="AT26" s="41">
        <f>IF(SUM(AQ26,AR26)&gt;0,SUM(AQ26,AR26),"")</f>
        <v>74.5</v>
      </c>
      <c r="AU26" s="41">
        <f>IF(SUM(AH26,AL26)&gt;0,SUM(AH26,AL26),"")</f>
        <v>10.8</v>
      </c>
      <c r="AV26" s="41">
        <f>IF(SUM(AG26:AH26,AJ26:AL26,AN26)-SUM(AI26,AM26)&gt;0,SUM(AG26:AH26,AJ26:AL26,AN26)-SUM(AI26,AM26),"")</f>
        <v>45.9</v>
      </c>
      <c r="AW26" s="41">
        <f>IF(SUM(AQ26,AR26,AV26)&gt;0,SUM(AQ26,AR26,AV26),"")</f>
        <v>120.4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/>
      </c>
      <c r="B27" s="5" t="s">
        <v>183</v>
      </c>
      <c r="C27" s="4" t="s">
        <v>6</v>
      </c>
      <c r="D27" s="4">
        <v>2005</v>
      </c>
      <c r="E27" s="9">
        <f>SUM(J27:R27)+SUM(J27:O27)*0.0000001+SUM(J27)*0.0000000000001</f>
        <v>120.30001203000496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),"P","")</f>
        <v/>
      </c>
      <c r="H27" s="37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Excellence",IF(I27="P","Worlds Team",IF(F27="P","National Team","")))))</f>
        <v/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),"P","")</f>
        <v/>
      </c>
      <c r="J27" s="8">
        <f>IF(COUNT(AQ27,BT27,CW27)&gt;0,LARGE((AQ27,BT27,CW27),1),0)</f>
        <v>49.7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44.300000000000004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26.299999999999997</v>
      </c>
      <c r="O27" s="8" t="str">
        <f>IF(N27=0,"",IF(N27=CX27,$CA$1,IF(N27=BU27,$AX$1,IF(N27=AR27,$U$1,""))))</f>
        <v>2023 Domestic 3rd Trial</v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18.5</v>
      </c>
      <c r="V27" s="19">
        <v>7.2</v>
      </c>
      <c r="W27" s="19">
        <v>0</v>
      </c>
      <c r="X27" s="19">
        <v>0</v>
      </c>
      <c r="Y27" s="19">
        <v>18</v>
      </c>
      <c r="Z27" s="19">
        <v>6.8</v>
      </c>
      <c r="AA27" s="19">
        <v>0.8</v>
      </c>
      <c r="AB27" s="19">
        <v>0</v>
      </c>
      <c r="AC27" s="19">
        <v>17.600000000000001</v>
      </c>
      <c r="AD27" s="19">
        <v>4.4000000000000004</v>
      </c>
      <c r="AE27" s="19">
        <v>1.2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8"/>
      <c r="AP27" s="41">
        <f>IF(SUM(V27,Z27)&gt;0,SUM(V27,Z27),"")</f>
        <v>14</v>
      </c>
      <c r="AQ27" s="41">
        <f>IF(SUM(U27:V27,X27:Z27,AB27)-W27-AA27&gt;0,SUM(U27:V27,X27:Z27,AB27)-W27-AA27,"")</f>
        <v>49.7</v>
      </c>
      <c r="AR27" s="41">
        <f>IF(SUM(AC27:AD27,AF27)-AE27&gt;0,SUM(AC27:AD27,AF27)-AE27,"")</f>
        <v>20.8</v>
      </c>
      <c r="AS27" s="41">
        <f>IF(SUM(V27,Z27,AD27)&gt;0,SUM(V27,Z27,AD27),"")</f>
        <v>18.399999999999999</v>
      </c>
      <c r="AT27" s="41">
        <f>IF(SUM(AQ27,AR27)&gt;0,SUM(AQ27,AR27),"")</f>
        <v>70.5</v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>
        <f>IF(SUM(AQ27,AR27,AV27)&gt;0,SUM(AQ27,AR27,AV27),"")</f>
        <v>70.5</v>
      </c>
      <c r="AX27" s="18">
        <v>16.8</v>
      </c>
      <c r="AY27" s="18">
        <v>3.4</v>
      </c>
      <c r="AZ27" s="18">
        <v>1.8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3.4</v>
      </c>
      <c r="BT27" s="11">
        <f>IF(SUM(AX27:AY27,BA27:BC27,BE27)-AZ27-BD27&gt;0,SUM(AX27:AY27,BA27:BC27,BE27)-AZ27-BD27,"")</f>
        <v>18.399999999999999</v>
      </c>
      <c r="BU27" s="11" t="str">
        <f>IF(SUM(BF27:BG27,BI27)-BH27&gt;0,SUM(BF27:BG27,BI27)-BH27,"")</f>
        <v/>
      </c>
      <c r="BV27" s="11">
        <f>IF(SUM(AY27,BC27,BG27)&gt;0,SUM(AY27,BC27,BG27),"")</f>
        <v>3.4</v>
      </c>
      <c r="BW27" s="11">
        <f>IF(SUM(BT27,BU27)&gt;0,SUM(BT27,BU27),"")</f>
        <v>18.399999999999999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18.399999999999999</v>
      </c>
      <c r="CA27" s="19">
        <v>18.100000000000001</v>
      </c>
      <c r="CB27" s="19">
        <v>6.8</v>
      </c>
      <c r="CC27" s="19">
        <v>0</v>
      </c>
      <c r="CD27" s="19">
        <v>0</v>
      </c>
      <c r="CE27" s="19">
        <v>17</v>
      </c>
      <c r="CF27" s="19">
        <v>2.4</v>
      </c>
      <c r="CG27" s="19">
        <v>0</v>
      </c>
      <c r="CH27" s="19">
        <v>0</v>
      </c>
      <c r="CI27" s="19">
        <v>18.2</v>
      </c>
      <c r="CJ27" s="19">
        <v>8.1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9.1999999999999993</v>
      </c>
      <c r="CW27" s="41">
        <f>IF(SUM(CA27:CB27,CD27:CF27,CH27)-CC27-CG27&gt;0,SUM(CA27:CB27,CD27:CF27,CH27)-CC27-CG27,"")</f>
        <v>44.300000000000004</v>
      </c>
      <c r="CX27" s="41">
        <f>IF(SUM(CI27:CJ27,CL27)-CK27&gt;0,SUM(CI27:CJ27,CL27)-CK27,"")</f>
        <v>26.299999999999997</v>
      </c>
      <c r="CY27" s="41">
        <f>IF(SUM(CB27,CF27,CJ27)&gt;0,SUM(CB27,CF27,CJ27),"")</f>
        <v>17.299999999999997</v>
      </c>
      <c r="CZ27" s="41">
        <f>IF(SUM(CW27,CX27)&gt;0,SUM(CW27,CX27),"")</f>
        <v>70.599999999999994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70.599999999999994</v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17.450000000000003</v>
      </c>
      <c r="QF27" s="23">
        <f>IF($CU27="P",CB27,(CB27+AY27)/2)</f>
        <v>5.0999999999999996</v>
      </c>
      <c r="QG27" s="23">
        <f>IF($CU27="P",CC27,(CC27+AZ27)/2)</f>
        <v>0.9</v>
      </c>
      <c r="QH27" s="23">
        <f>IF($CU27="P",CD27,(CD27+BA27)/2)</f>
        <v>0</v>
      </c>
      <c r="QI27" s="23">
        <f>IF($CU27="P",CE27,(CE27+BB27)/2)</f>
        <v>8.5</v>
      </c>
      <c r="QJ27" s="23">
        <f>IF($CU27="P",CF27,(CF27+BC27)/2)</f>
        <v>1.2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9.1</v>
      </c>
      <c r="QN27" s="23">
        <f>IF($CU27="P",CJ27,(CJ27+BG27)/2)</f>
        <v>4.05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6.3</v>
      </c>
      <c r="RA27" s="41">
        <f>IF(SUM(QE27:QF27,QH27:QJ27,QL27)-QG27-QK27&gt;0,SUM(QE27:QF27,QH27:QJ27,QL27)-QG27-QK27,"")</f>
        <v>31.350000000000009</v>
      </c>
      <c r="RB27" s="41">
        <f>IF(SUM(QM27:QN27,QP27)-QO27&gt;0,SUM(QM27:QN27,QP27)-QO27,"")</f>
        <v>13.149999999999999</v>
      </c>
      <c r="RC27" s="41">
        <f>IF(SUM(QF27,QJ27,QN27)&gt;0,SUM(QF27,QJ27,QN27),"")</f>
        <v>10.35</v>
      </c>
      <c r="RD27" s="41">
        <f>IF(SUM(RA27,RB27)&gt;0,SUM(RA27,RB27),"")</f>
        <v>44.500000000000007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44.500000000000007</v>
      </c>
    </row>
    <row r="28" spans="1:475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134</v>
      </c>
      <c r="C28" s="4" t="s">
        <v>6</v>
      </c>
      <c r="D28" s="4">
        <v>2001</v>
      </c>
      <c r="E28" s="9">
        <f>SUM(J28:R28)+SUM(J28:O28)*0.0000001+SUM(J28)*0.0000000000001</f>
        <v>70.10000701000493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),"P","")</f>
        <v/>
      </c>
      <c r="H28" s="37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),"P","")</f>
        <v/>
      </c>
      <c r="J28" s="8">
        <f>IF(COUNT(AQ28,BT28,CW28)&gt;0,LARGE((AQ28,BT28,CW28),1),0)</f>
        <v>49.2</v>
      </c>
      <c r="K28" s="8" t="str">
        <f>IF(J28=0,"",IF(J28=CW28,$CA$1,IF(J28=BT28,$AX$1,IF(J28=AQ28,$U$1,""))))</f>
        <v>2023 Elite Canada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20.900000000000002</v>
      </c>
      <c r="O28" s="8" t="str">
        <f>IF(N28=0,"",IF(N28=CX28,$CA$1,IF(N28=BU28,$AX$1,IF(N28=AR28,$U$1,""))))</f>
        <v>2023 Elite Canada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16.5</v>
      </c>
      <c r="AD28" s="19">
        <v>5.0999999999999996</v>
      </c>
      <c r="AE28" s="19">
        <v>1</v>
      </c>
      <c r="AF28" s="19">
        <v>0.3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>IF(SUM(V28,Z28)&gt;0,SUM(V28,Z28),"")</f>
        <v>13.2</v>
      </c>
      <c r="AQ28" s="41">
        <f>IF(SUM(U28:V28,X28:Z28,AB28)-W28-AA28&gt;0,SUM(U28:V28,X28:Z28,AB28)-W28-AA28,"")</f>
        <v>49.2</v>
      </c>
      <c r="AR28" s="41">
        <f>IF(SUM(AC28:AD28,AF28)-AE28&gt;0,SUM(AC28:AD28,AF28)-AE28,"")</f>
        <v>20.900000000000002</v>
      </c>
      <c r="AS28" s="41">
        <f>IF(SUM(V28,Z28,AD28)&gt;0,SUM(V28,Z28,AD28),"")</f>
        <v>18.299999999999997</v>
      </c>
      <c r="AT28" s="41">
        <f>IF(SUM(AQ28,AR28)&gt;0,SUM(AQ28,AR28),"")</f>
        <v>70.100000000000009</v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>
        <f>IF(SUM(AQ28,AR28,AV28)&gt;0,SUM(AQ28,AR28,AV28),"")</f>
        <v>70.100000000000009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9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IF(SUM(BT28,BU28,BY28)&gt;0,SUM(BT28,BU28,BY28),"")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0</v>
      </c>
      <c r="QF28" s="23">
        <f>IF($CU28="P",CB28,(CB28+AY28)/2)</f>
        <v>0</v>
      </c>
      <c r="QG28" s="23">
        <f>IF($CU28="P",CC28,(CC28+AZ28)/2)</f>
        <v>0</v>
      </c>
      <c r="QH28" s="23">
        <f>IF($CU28="P",CD28,(CD28+BA28)/2)</f>
        <v>0</v>
      </c>
      <c r="QI28" s="23">
        <f>IF($CU28="P",CE28,(CE28+BB28)/2)</f>
        <v>0</v>
      </c>
      <c r="QJ28" s="23">
        <f>IF($CU28="P",CF28,(CF28+BC28)/2)</f>
        <v>0</v>
      </c>
      <c r="QK28" s="23">
        <f>IF($CU28="P",CG28,(CG28+BD28)/2)</f>
        <v>0</v>
      </c>
      <c r="QL28" s="23">
        <f>IF($CU28="P",CH28,(CH28+BE28)/2)</f>
        <v>0</v>
      </c>
      <c r="QM28" s="23">
        <f>IF($CU28="P",CI28,(CI28+BF28)/2)</f>
        <v>0</v>
      </c>
      <c r="QN28" s="23">
        <f>IF($CU28="P",CJ28,(CJ28+BG28)/2)</f>
        <v>0</v>
      </c>
      <c r="QO28" s="23">
        <f>IF($CU28="P",CK28,(CK28+BH28)/2)</f>
        <v>0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57</v>
      </c>
      <c r="QZ28" s="41" t="str">
        <f>IF(SUM(QF28,QJ28)&gt;0,SUM(QF28,QJ28),"")</f>
        <v/>
      </c>
      <c r="RA28" s="41" t="str">
        <f>IF(SUM(QE28:QF28,QH28:QJ28,QL28)-QG28-QK28&gt;0,SUM(QE28:QF28,QH28:QJ28,QL28)-QG28-QK28,"")</f>
        <v/>
      </c>
      <c r="RB28" s="41" t="str">
        <f>IF(SUM(QM28:QN28,QP28)-QO28&gt;0,SUM(QM28:QN28,QP28)-QO28,"")</f>
        <v/>
      </c>
      <c r="RC28" s="41" t="str">
        <f>IF(SUM(QF28,QJ28,QN28)&gt;0,SUM(QF28,QJ28,QN28),"")</f>
        <v/>
      </c>
      <c r="RD28" s="41" t="str">
        <f>IF(SUM(RA28,RB28)&gt;0,SUM(RA28,RB28),"")</f>
        <v/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 t="str">
        <f>IF(SUM(RA28,RB28,RF28)&gt;0,SUM(RA28,RB28,RF28),"")</f>
        <v/>
      </c>
    </row>
    <row r="29" spans="1:475" x14ac:dyDescent="0.2">
      <c r="A29" s="4" t="str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/>
      </c>
      <c r="B29" s="5" t="s">
        <v>179</v>
      </c>
      <c r="C29" s="4" t="s">
        <v>5</v>
      </c>
      <c r="D29" s="4">
        <v>1993</v>
      </c>
      <c r="E29" s="9">
        <f>SUM(J29:R29)+SUM(J29:O29)*0.0000001+SUM(J29)*0.0000000000001</f>
        <v>60.900006090004133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),"P","")</f>
        <v/>
      </c>
      <c r="H29" s="37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Excellence",IF(I29="P","Worlds Team",IF(F29="P","National Team","")))))</f>
        <v/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),"P","")</f>
        <v/>
      </c>
      <c r="J29" s="8">
        <f>IF(COUNT(AQ29,BT29,CW29)&gt;0,LARGE((AQ29,BT29,CW29),1),0)</f>
        <v>41.399999999999991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19.5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17.8</v>
      </c>
      <c r="V29" s="19">
        <v>3</v>
      </c>
      <c r="W29" s="19">
        <v>1.2</v>
      </c>
      <c r="X29" s="19">
        <v>0</v>
      </c>
      <c r="Y29" s="19">
        <v>18.2</v>
      </c>
      <c r="Z29" s="19">
        <v>4.8</v>
      </c>
      <c r="AA29" s="19">
        <v>1.2</v>
      </c>
      <c r="AB29" s="19">
        <v>0</v>
      </c>
      <c r="AC29" s="19">
        <v>18.3</v>
      </c>
      <c r="AD29" s="19">
        <v>3.2</v>
      </c>
      <c r="AE29" s="19">
        <v>2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7.8</v>
      </c>
      <c r="AQ29" s="41">
        <f>IF(SUM(U29:V29,X29:Z29,AB29)-W29-AA29&gt;0,SUM(U29:V29,X29:Z29,AB29)-W29-AA29,"")</f>
        <v>41.399999999999991</v>
      </c>
      <c r="AR29" s="41">
        <f>IF(SUM(AC29:AD29,AF29)-AE29&gt;0,SUM(AC29:AD29,AF29)-AE29,"")</f>
        <v>19.5</v>
      </c>
      <c r="AS29" s="41">
        <f>IF(SUM(V29,Z29,AD29)&gt;0,SUM(V29,Z29,AD29),"")</f>
        <v>11</v>
      </c>
      <c r="AT29" s="41">
        <f>IF(SUM(AQ29,AR29)&gt;0,SUM(AQ29,AR29),"")</f>
        <v>60.899999999999991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60.899999999999991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8"/>
      <c r="CV29" s="41" t="str">
        <f>IF(SUM(CB29,CF29)&gt;0,SUM(CB29,CF29),"")</f>
        <v/>
      </c>
      <c r="CW29" s="41" t="str">
        <f>IF(SUM(CA29:CB29,CD29:CF29,CH29)-CC29-CG29&gt;0,SUM(CA29:CB29,CD29:CF29,CH29)-CC29-CG29,"")</f>
        <v/>
      </c>
      <c r="CX29" s="41" t="str">
        <f>IF(SUM(CI29:CJ29,CL29)-CK29&gt;0,SUM(CI29:CJ29,CL29)-CK29,"")</f>
        <v/>
      </c>
      <c r="CY29" s="41" t="str">
        <f>IF(SUM(CB29,CF29,CJ29)&gt;0,SUM(CB29,CF29,CJ29),"")</f>
        <v/>
      </c>
      <c r="CZ29" s="41" t="str">
        <f>IF(SUM(CW29,CX29)&gt;0,SUM(CW29,CX29),"")</f>
        <v/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 t="str">
        <f>IF(SUM(CW29,CX29,DB29)&gt;0,SUM(CW29,CX29,DB29),"")</f>
        <v/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0</v>
      </c>
      <c r="QF29" s="23">
        <f>IF($CU29="P",CB29,(CB29+AY29)/2)</f>
        <v>0</v>
      </c>
      <c r="QG29" s="23">
        <f>IF($CU29="P",CC29,(CC29+AZ29)/2)</f>
        <v>0</v>
      </c>
      <c r="QH29" s="23">
        <f>IF($CU29="P",CD29,(CD29+BA29)/2)</f>
        <v>0</v>
      </c>
      <c r="QI29" s="23">
        <f>IF($CU29="P",CE29,(CE29+BB29)/2)</f>
        <v>0</v>
      </c>
      <c r="QJ29" s="23">
        <f>IF($CU29="P",CF29,(CF29+BC29)/2)</f>
        <v>0</v>
      </c>
      <c r="QK29" s="23">
        <f>IF($CU29="P",CG29,(CG29+BD29)/2)</f>
        <v>0</v>
      </c>
      <c r="QL29" s="23">
        <f>IF($CU29="P",CH29,(CH29+BE29)/2)</f>
        <v>0</v>
      </c>
      <c r="QM29" s="23">
        <f>IF($CU29="P",CI29,(CI29+BF29)/2)</f>
        <v>0</v>
      </c>
      <c r="QN29" s="23">
        <f>IF($CU29="P",CJ29,(CJ29+BG29)/2)</f>
        <v>0</v>
      </c>
      <c r="QO29" s="23">
        <f>IF($CU29="P",CK29,(CK29+BH29)/2)</f>
        <v>0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57</v>
      </c>
      <c r="QZ29" s="41" t="str">
        <f>IF(SUM(QF29,QJ29)&gt;0,SUM(QF29,QJ29),"")</f>
        <v/>
      </c>
      <c r="RA29" s="41" t="str">
        <f>IF(SUM(QE29:QF29,QH29:QJ29,QL29)-QG29-QK29&gt;0,SUM(QE29:QF29,QH29:QJ29,QL29)-QG29-QK29,"")</f>
        <v/>
      </c>
      <c r="RB29" s="41" t="str">
        <f>IF(SUM(QM29:QN29,QP29)-QO29&gt;0,SUM(QM29:QN29,QP29)-QO29,"")</f>
        <v/>
      </c>
      <c r="RC29" s="41" t="str">
        <f>IF(SUM(QF29,QJ29,QN29)&gt;0,SUM(QF29,QJ29,QN29),"")</f>
        <v/>
      </c>
      <c r="RD29" s="41" t="str">
        <f>IF(SUM(RA29,RB29)&gt;0,SUM(RA29,RB29),"")</f>
        <v/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 t="str">
        <f>IF(SUM(RA29,RB29,RF29)&gt;0,SUM(RA29,RB29,RF29),"")</f>
        <v/>
      </c>
    </row>
    <row r="30" spans="1:475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88</v>
      </c>
      <c r="C30" s="4" t="s">
        <v>6</v>
      </c>
      <c r="D30" s="4">
        <v>2002</v>
      </c>
      <c r="E30" s="9">
        <f>SUM(J30:R30)+SUM(J30:O30)*0.0000001+SUM(J30)*0.0000000000001</f>
        <v>46.000004600004594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),"P","")</f>
        <v/>
      </c>
      <c r="H30" s="37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),"P","")</f>
        <v/>
      </c>
      <c r="J30" s="8">
        <f>IF(COUNT(AQ30,BT30,CW30)&gt;0,LARGE((AQ30,BT30,CW30),1),0)</f>
        <v>46</v>
      </c>
      <c r="K30" s="8" t="str">
        <f>IF(J30=0,"",IF(J30=CW30,$CA$1,IF(J30=BT30,$AX$1,IF(J30=AQ30,$U$1,""))))</f>
        <v>2023 Nationals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0</v>
      </c>
      <c r="O30" s="8" t="str">
        <f>IF(N30=0,"",IF(N30=CX30,$CA$1,IF(N30=BU30,$AX$1,IF(N30=AR30,$U$1,""))))</f>
        <v/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>
        <v>16.600000000000001</v>
      </c>
      <c r="AY30" s="18">
        <v>6</v>
      </c>
      <c r="AZ30" s="18">
        <v>1</v>
      </c>
      <c r="BA30" s="18">
        <v>0</v>
      </c>
      <c r="BB30" s="18">
        <v>18.600000000000001</v>
      </c>
      <c r="BC30" s="18">
        <v>6.4</v>
      </c>
      <c r="BD30" s="18">
        <v>0.6</v>
      </c>
      <c r="BE30" s="18">
        <v>0</v>
      </c>
      <c r="BF30" s="18">
        <v>0</v>
      </c>
      <c r="BG30" s="18">
        <v>0</v>
      </c>
      <c r="BH30" s="18">
        <v>0</v>
      </c>
      <c r="BI30" s="18">
        <v>0</v>
      </c>
      <c r="BJ30" s="18"/>
      <c r="BK30" s="18"/>
      <c r="BL30" s="18"/>
      <c r="BM30" s="18"/>
      <c r="BN30" s="18"/>
      <c r="BO30" s="18"/>
      <c r="BP30" s="18"/>
      <c r="BQ30" s="18"/>
      <c r="BR30" s="29"/>
      <c r="BS30" s="11">
        <f>IF(SUM(AY30,BC30)&gt;0,SUM(AY30,BC30),"")</f>
        <v>12.4</v>
      </c>
      <c r="BT30" s="11">
        <f>IF(SUM(AX30:AY30,BA30:BC30,BE30)-AZ30-BD30&gt;0,SUM(AX30:AY30,BA30:BC30,BE30)-AZ30-BD30,"")</f>
        <v>46</v>
      </c>
      <c r="BU30" s="11" t="str">
        <f>IF(SUM(BF30:BG30,BI30)-BH30&gt;0,SUM(BF30:BG30,BI30)-BH30,"")</f>
        <v/>
      </c>
      <c r="BV30" s="11">
        <f>IF(SUM(AY30,BC30,BG30)&gt;0,SUM(AY30,BC30,BG30),"")</f>
        <v>12.4</v>
      </c>
      <c r="BW30" s="11">
        <f>IF(SUM(BT30,BU30)&gt;0,SUM(BT30,BU30),"")</f>
        <v>46</v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>
        <f>IF(SUM(BT30,BU30,BY30)&gt;0,SUM(BT30,BU30,BY30),"")</f>
        <v>46</v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>IF(SUM(CB30,CF30)&gt;0,SUM(CB30,CF30),"")</f>
        <v/>
      </c>
      <c r="CW30" s="41" t="str">
        <f>IF(SUM(CA30:CB30,CD30:CF30,CH30)-CC30-CG30&gt;0,SUM(CA30:CB30,CD30:CF30,CH30)-CC30-CG30,"")</f>
        <v/>
      </c>
      <c r="CX30" s="41" t="str">
        <f>IF(SUM(CI30:CJ30,CL30)-CK30&gt;0,SUM(CI30:CJ30,CL30)-CK30,"")</f>
        <v/>
      </c>
      <c r="CY30" s="41" t="str">
        <f>IF(SUM(CB30,CF30,CJ30)&gt;0,SUM(CB30,CF30,CJ30),"")</f>
        <v/>
      </c>
      <c r="CZ30" s="41" t="str">
        <f>IF(SUM(CW30,CX30)&gt;0,SUM(CW30,CX30),"")</f>
        <v/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 t="str">
        <f>IF(SUM(CW30,CX30,DB30)&gt;0,SUM(CW30,CX30,DB30),"")</f>
        <v/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8.3000000000000007</v>
      </c>
      <c r="QF30" s="23">
        <f>IF($CU30="P",CB30,(CB30+AY30)/2)</f>
        <v>3</v>
      </c>
      <c r="QG30" s="23">
        <f>IF($CU30="P",CC30,(CC30+AZ30)/2)</f>
        <v>0.5</v>
      </c>
      <c r="QH30" s="23">
        <f>IF($CU30="P",CD30,(CD30+BA30)/2)</f>
        <v>0</v>
      </c>
      <c r="QI30" s="23">
        <f>IF($CU30="P",CE30,(CE30+BB30)/2)</f>
        <v>9.3000000000000007</v>
      </c>
      <c r="QJ30" s="23">
        <f>IF($CU30="P",CF30,(CF30+BC30)/2)</f>
        <v>3.2</v>
      </c>
      <c r="QK30" s="23">
        <f>IF($CU30="P",CG30,(CG30+BD30)/2)</f>
        <v>0.3</v>
      </c>
      <c r="QL30" s="23">
        <f>IF($CU30="P",CH30,(CH30+BE30)/2)</f>
        <v>0</v>
      </c>
      <c r="QM30" s="23">
        <f>IF($CU30="P",CI30,(CI30+BF30)/2)</f>
        <v>0</v>
      </c>
      <c r="QN30" s="23">
        <f>IF($CU30="P",CJ30,(CJ30+BG30)/2)</f>
        <v>0</v>
      </c>
      <c r="QO30" s="23">
        <f>IF($CU30="P",CK30,(CK30+BH30)/2)</f>
        <v>0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57</v>
      </c>
      <c r="QZ30" s="41">
        <f>IF(SUM(QF30,QJ30)&gt;0,SUM(QF30,QJ30),"")</f>
        <v>6.2</v>
      </c>
      <c r="RA30" s="41">
        <f>IF(SUM(QE30:QF30,QH30:QJ30,QL30)-QG30-QK30&gt;0,SUM(QE30:QF30,QH30:QJ30,QL30)-QG30-QK30,"")</f>
        <v>23</v>
      </c>
      <c r="RB30" s="41" t="str">
        <f>IF(SUM(QM30:QN30,QP30)-QO30&gt;0,SUM(QM30:QN30,QP30)-QO30,"")</f>
        <v/>
      </c>
      <c r="RC30" s="41">
        <f>IF(SUM(QF30,QJ30,QN30)&gt;0,SUM(QF30,QJ30,QN30),"")</f>
        <v>6.2</v>
      </c>
      <c r="RD30" s="41">
        <f>IF(SUM(RA30,RB30)&gt;0,SUM(RA30,RB30),"")</f>
        <v>23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23</v>
      </c>
    </row>
    <row r="31" spans="1:475" ht="17" x14ac:dyDescent="0.2">
      <c r="R31" s="10"/>
      <c r="S31" s="10"/>
      <c r="T31" s="10"/>
    </row>
    <row r="32" spans="1:475" ht="17" x14ac:dyDescent="0.2">
      <c r="R32" s="10"/>
      <c r="S32" s="10"/>
      <c r="T32" s="10"/>
    </row>
    <row r="33" spans="1:456" ht="17" x14ac:dyDescent="0.2">
      <c r="B33" s="24" t="s">
        <v>54</v>
      </c>
      <c r="R33" s="10"/>
      <c r="S33" s="10"/>
      <c r="T33" s="10"/>
      <c r="AP33" s="4"/>
      <c r="AW33" s="43">
        <v>14.4</v>
      </c>
      <c r="BS33" s="4"/>
      <c r="BZ33" s="43">
        <v>14.4</v>
      </c>
      <c r="CV33" s="4"/>
      <c r="DC33" s="43">
        <v>14.4</v>
      </c>
      <c r="EA33" s="4"/>
      <c r="EH33" s="43">
        <v>14.4</v>
      </c>
      <c r="FC33" s="4"/>
      <c r="FJ33" s="43">
        <v>14.4</v>
      </c>
      <c r="GE33" s="4"/>
      <c r="GL33" s="43">
        <v>14.4</v>
      </c>
      <c r="HG33" s="4"/>
      <c r="HN33" s="43">
        <v>14.4</v>
      </c>
      <c r="II33" s="4"/>
      <c r="IP33" s="43">
        <v>14.4</v>
      </c>
      <c r="JK33" s="4"/>
      <c r="JR33" s="43">
        <v>14.4</v>
      </c>
      <c r="KM33" s="4"/>
      <c r="KT33" s="43">
        <v>14.4</v>
      </c>
      <c r="LO33" s="4"/>
      <c r="LV33" s="43">
        <v>14.4</v>
      </c>
      <c r="MQ33" s="4"/>
      <c r="MX33" s="43">
        <v>14.4</v>
      </c>
      <c r="NS33" s="4"/>
      <c r="NZ33" s="43">
        <v>14.4</v>
      </c>
      <c r="OU33" s="4"/>
      <c r="PB33" s="43">
        <v>14.4</v>
      </c>
      <c r="PW33" s="4"/>
      <c r="QD33" s="43">
        <v>14.4</v>
      </c>
    </row>
    <row r="34" spans="1:456" ht="17" x14ac:dyDescent="0.2">
      <c r="B34" s="31" t="s">
        <v>53</v>
      </c>
      <c r="R34" s="10"/>
      <c r="S34" s="10"/>
      <c r="T34" s="10"/>
      <c r="AP34" s="4"/>
      <c r="AW34" s="53">
        <v>21.6</v>
      </c>
      <c r="BS34" s="4"/>
      <c r="BZ34" s="53">
        <v>21.6</v>
      </c>
      <c r="CV34" s="4"/>
      <c r="DC34" s="53">
        <v>21.6</v>
      </c>
      <c r="EA34" s="4"/>
      <c r="EH34" s="53">
        <v>21.6</v>
      </c>
      <c r="FC34" s="4"/>
      <c r="FJ34" s="53">
        <v>21.6</v>
      </c>
      <c r="GE34" s="4"/>
      <c r="GL34" s="53">
        <v>21.6</v>
      </c>
      <c r="HG34" s="4"/>
      <c r="HN34" s="53">
        <v>21.6</v>
      </c>
      <c r="II34" s="4"/>
      <c r="IP34" s="53">
        <v>21.6</v>
      </c>
      <c r="JK34" s="4"/>
      <c r="JR34" s="53">
        <v>21.6</v>
      </c>
      <c r="KM34" s="4"/>
      <c r="KT34" s="53">
        <v>21.6</v>
      </c>
      <c r="LO34" s="4"/>
      <c r="LV34" s="53">
        <v>21.6</v>
      </c>
      <c r="MQ34" s="4"/>
      <c r="MX34" s="53">
        <v>21.6</v>
      </c>
      <c r="NS34" s="4"/>
      <c r="NZ34" s="53">
        <v>21.6</v>
      </c>
      <c r="OU34" s="4"/>
      <c r="PB34" s="53">
        <v>21.6</v>
      </c>
      <c r="PW34" s="4"/>
      <c r="QD34" s="53">
        <v>21.6</v>
      </c>
    </row>
    <row r="35" spans="1:456" ht="17" x14ac:dyDescent="0.2">
      <c r="A35" s="5"/>
      <c r="B35" s="32" t="s">
        <v>67</v>
      </c>
      <c r="C35" s="20"/>
      <c r="R35" s="10"/>
      <c r="S35" s="10"/>
      <c r="T35" s="10"/>
      <c r="AP35" s="4"/>
      <c r="AW35" s="45">
        <v>23.2</v>
      </c>
      <c r="BS35" s="4"/>
      <c r="BZ35" s="45">
        <v>23.2</v>
      </c>
      <c r="CV35" s="4"/>
      <c r="DC35" s="45">
        <v>23.2</v>
      </c>
      <c r="EA35" s="4"/>
      <c r="EH35" s="45">
        <v>23.2</v>
      </c>
      <c r="FC35" s="4"/>
      <c r="FJ35" s="45">
        <v>23.2</v>
      </c>
      <c r="GE35" s="4"/>
      <c r="GL35" s="45">
        <v>23.2</v>
      </c>
      <c r="HG35" s="4"/>
      <c r="HN35" s="45">
        <v>23.2</v>
      </c>
      <c r="II35" s="4"/>
      <c r="IP35" s="45">
        <v>23.2</v>
      </c>
      <c r="JK35" s="4"/>
      <c r="JR35" s="45">
        <v>23.2</v>
      </c>
      <c r="KM35" s="4"/>
      <c r="KT35" s="45">
        <v>23.2</v>
      </c>
      <c r="LO35" s="4"/>
      <c r="LV35" s="45">
        <v>23.2</v>
      </c>
      <c r="MQ35" s="4"/>
      <c r="MX35" s="45">
        <v>23.2</v>
      </c>
      <c r="NS35" s="4"/>
      <c r="NZ35" s="45">
        <v>23.2</v>
      </c>
      <c r="OU35" s="4"/>
      <c r="PB35" s="45">
        <v>23.2</v>
      </c>
      <c r="PW35" s="4"/>
      <c r="QD35" s="45">
        <v>23.2</v>
      </c>
    </row>
    <row r="36" spans="1:456" ht="17" x14ac:dyDescent="0.2">
      <c r="A36" s="5"/>
      <c r="B36" s="36" t="s">
        <v>80</v>
      </c>
      <c r="C36" s="20"/>
      <c r="R36" s="10"/>
      <c r="S36" s="10"/>
      <c r="T36" s="10"/>
      <c r="AP36" s="4"/>
      <c r="AW36" s="46">
        <v>25.6</v>
      </c>
      <c r="BS36" s="4"/>
      <c r="BZ36" s="46">
        <v>25.6</v>
      </c>
      <c r="CV36" s="4"/>
      <c r="DC36" s="46">
        <v>25.6</v>
      </c>
      <c r="EA36" s="4"/>
      <c r="EH36" s="46">
        <v>25.6</v>
      </c>
      <c r="FC36" s="4"/>
      <c r="FJ36" s="46">
        <v>25.6</v>
      </c>
      <c r="GE36" s="4"/>
      <c r="GL36" s="46">
        <v>25.6</v>
      </c>
      <c r="HG36" s="4"/>
      <c r="HN36" s="46">
        <v>25.6</v>
      </c>
      <c r="II36" s="4"/>
      <c r="IP36" s="46">
        <v>25.6</v>
      </c>
      <c r="JK36" s="4"/>
      <c r="JR36" s="46">
        <v>25.6</v>
      </c>
      <c r="KM36" s="4"/>
      <c r="KT36" s="46">
        <v>25.6</v>
      </c>
      <c r="LO36" s="4"/>
      <c r="LV36" s="46">
        <v>25.6</v>
      </c>
      <c r="MQ36" s="4"/>
      <c r="MX36" s="46">
        <v>25.6</v>
      </c>
      <c r="NS36" s="4"/>
      <c r="NZ36" s="46">
        <v>25.6</v>
      </c>
      <c r="OU36" s="4"/>
      <c r="PB36" s="46">
        <v>25.6</v>
      </c>
      <c r="PW36" s="4"/>
      <c r="QD36" s="46">
        <v>25.6</v>
      </c>
    </row>
    <row r="37" spans="1:456" ht="17" x14ac:dyDescent="0.2">
      <c r="A37" s="5"/>
      <c r="B37" s="35" t="s">
        <v>51</v>
      </c>
      <c r="C37" s="20"/>
      <c r="R37" s="10"/>
      <c r="S37" s="10"/>
      <c r="T37" s="10"/>
      <c r="AP37" s="4"/>
      <c r="AW37" s="47">
        <v>51.2</v>
      </c>
      <c r="BS37" s="4"/>
      <c r="BZ37" s="47">
        <v>51.2</v>
      </c>
      <c r="CV37" s="4"/>
      <c r="DC37" s="47">
        <v>51.2</v>
      </c>
      <c r="EA37" s="4"/>
      <c r="EH37" s="47">
        <v>51.2</v>
      </c>
      <c r="FC37" s="4"/>
      <c r="FJ37" s="47">
        <v>51.2</v>
      </c>
      <c r="GE37" s="4"/>
      <c r="GL37" s="47">
        <v>51.2</v>
      </c>
      <c r="HG37" s="4"/>
      <c r="HN37" s="47">
        <v>51.2</v>
      </c>
      <c r="II37" s="4"/>
      <c r="IP37" s="47">
        <v>51.2</v>
      </c>
      <c r="JK37" s="4"/>
      <c r="JR37" s="47">
        <v>51.2</v>
      </c>
      <c r="KM37" s="4"/>
      <c r="KT37" s="47">
        <v>51.2</v>
      </c>
      <c r="LO37" s="4"/>
      <c r="LV37" s="47">
        <v>51.2</v>
      </c>
      <c r="MQ37" s="4"/>
      <c r="MX37" s="47">
        <v>51.2</v>
      </c>
      <c r="NS37" s="4"/>
      <c r="NZ37" s="47">
        <v>51.2</v>
      </c>
      <c r="OU37" s="4"/>
      <c r="PB37" s="47">
        <v>51.2</v>
      </c>
      <c r="PW37" s="4"/>
      <c r="QD37" s="47">
        <v>51.2</v>
      </c>
    </row>
    <row r="38" spans="1:456" ht="17" x14ac:dyDescent="0.2">
      <c r="A38" s="5"/>
      <c r="B38" s="25" t="s">
        <v>52</v>
      </c>
      <c r="C38" s="20"/>
      <c r="R38" s="10"/>
      <c r="S38" s="10"/>
      <c r="T38" s="10"/>
      <c r="AP38" s="4"/>
      <c r="AW38" s="48">
        <v>77.2</v>
      </c>
      <c r="BS38" s="4"/>
      <c r="BZ38" s="48">
        <v>77.2</v>
      </c>
      <c r="CV38" s="4"/>
      <c r="DC38" s="48">
        <v>77.2</v>
      </c>
      <c r="EA38" s="4"/>
      <c r="EH38" s="48">
        <v>77.2</v>
      </c>
      <c r="FC38" s="4"/>
      <c r="FJ38" s="48">
        <v>77.2</v>
      </c>
      <c r="GE38" s="4"/>
      <c r="GL38" s="48">
        <v>77.2</v>
      </c>
      <c r="HG38" s="4"/>
      <c r="HN38" s="48">
        <v>77.2</v>
      </c>
      <c r="II38" s="4"/>
      <c r="IP38" s="48">
        <v>77.2</v>
      </c>
      <c r="JK38" s="4"/>
      <c r="JR38" s="48">
        <v>77.2</v>
      </c>
      <c r="KM38" s="4"/>
      <c r="KT38" s="48">
        <v>77.2</v>
      </c>
      <c r="LO38" s="4"/>
      <c r="LV38" s="48">
        <v>77.2</v>
      </c>
      <c r="MQ38" s="4"/>
      <c r="MX38" s="48">
        <v>77.2</v>
      </c>
      <c r="NS38" s="4"/>
      <c r="NZ38" s="48">
        <v>77.2</v>
      </c>
      <c r="OU38" s="4"/>
      <c r="PB38" s="48">
        <v>77.2</v>
      </c>
      <c r="PW38" s="4"/>
      <c r="QD38" s="48">
        <v>77.2</v>
      </c>
    </row>
    <row r="39" spans="1:456" ht="17" x14ac:dyDescent="0.2">
      <c r="A39" s="5"/>
      <c r="B39" s="34" t="s">
        <v>66</v>
      </c>
      <c r="C39" s="20"/>
      <c r="R39" s="10"/>
      <c r="S39" s="10"/>
      <c r="T39" s="10"/>
      <c r="AP39" s="4"/>
      <c r="AW39" s="49">
        <v>79.8</v>
      </c>
      <c r="BS39" s="4"/>
      <c r="BZ39" s="49">
        <v>79.8</v>
      </c>
      <c r="CV39" s="4"/>
      <c r="DC39" s="49">
        <v>79.8</v>
      </c>
      <c r="EA39" s="4"/>
      <c r="EH39" s="49">
        <v>79.8</v>
      </c>
      <c r="FC39" s="4"/>
      <c r="FJ39" s="49">
        <v>79.8</v>
      </c>
      <c r="GE39" s="4"/>
      <c r="GL39" s="49">
        <v>79.8</v>
      </c>
      <c r="HG39" s="4"/>
      <c r="HN39" s="49">
        <v>79.8</v>
      </c>
      <c r="II39" s="4"/>
      <c r="IP39" s="49">
        <v>79.8</v>
      </c>
      <c r="JK39" s="4"/>
      <c r="JR39" s="49">
        <v>79.8</v>
      </c>
      <c r="KM39" s="4"/>
      <c r="KT39" s="49">
        <v>79.8</v>
      </c>
      <c r="LO39" s="4"/>
      <c r="LV39" s="49">
        <v>79.8</v>
      </c>
      <c r="MQ39" s="4"/>
      <c r="MX39" s="49">
        <v>79.8</v>
      </c>
      <c r="NS39" s="4"/>
      <c r="NZ39" s="49">
        <v>79.8</v>
      </c>
      <c r="OU39" s="4"/>
      <c r="PB39" s="49">
        <v>79.8</v>
      </c>
      <c r="PW39" s="4"/>
      <c r="QD39" s="49">
        <v>79.8</v>
      </c>
    </row>
    <row r="40" spans="1:456" ht="17" x14ac:dyDescent="0.2">
      <c r="A40" s="5"/>
      <c r="B40" s="26" t="s">
        <v>35</v>
      </c>
      <c r="C40" s="20"/>
      <c r="R40" s="10"/>
      <c r="S40" s="10"/>
      <c r="T40" s="10"/>
      <c r="AP40" s="4"/>
      <c r="AW40" s="50">
        <v>82.2</v>
      </c>
      <c r="BS40" s="4"/>
      <c r="BZ40" s="50">
        <v>82.2</v>
      </c>
      <c r="CV40" s="4"/>
      <c r="DC40" s="50">
        <v>82.2</v>
      </c>
      <c r="EA40" s="4"/>
      <c r="EH40" s="50">
        <v>82.2</v>
      </c>
      <c r="FC40" s="4"/>
      <c r="FJ40" s="50">
        <v>82.2</v>
      </c>
      <c r="GE40" s="4"/>
      <c r="GL40" s="50">
        <v>82.2</v>
      </c>
      <c r="HG40" s="4"/>
      <c r="HN40" s="50">
        <v>82.2</v>
      </c>
      <c r="II40" s="4"/>
      <c r="IP40" s="50">
        <v>82.2</v>
      </c>
      <c r="JK40" s="4"/>
      <c r="JR40" s="50">
        <v>82.2</v>
      </c>
      <c r="KM40" s="4"/>
      <c r="KT40" s="50">
        <v>82.2</v>
      </c>
      <c r="LO40" s="4"/>
      <c r="LV40" s="50">
        <v>82.2</v>
      </c>
      <c r="MQ40" s="4"/>
      <c r="MX40" s="50">
        <v>82.2</v>
      </c>
      <c r="NS40" s="4"/>
      <c r="NZ40" s="50">
        <v>82.2</v>
      </c>
      <c r="OU40" s="4"/>
      <c r="PB40" s="50">
        <v>82.2</v>
      </c>
      <c r="PW40" s="4"/>
      <c r="QD40" s="50">
        <v>82.2</v>
      </c>
    </row>
    <row r="41" spans="1:456" x14ac:dyDescent="0.2">
      <c r="B41" s="30" t="s">
        <v>58</v>
      </c>
      <c r="C41" s="2"/>
    </row>
    <row r="42" spans="1:456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456" x14ac:dyDescent="0.2">
      <c r="A43" s="5"/>
      <c r="B43" s="5"/>
      <c r="C43" s="20"/>
    </row>
    <row r="44" spans="1:456" x14ac:dyDescent="0.2">
      <c r="A44" s="5"/>
      <c r="B44" s="5"/>
      <c r="C44" s="20"/>
    </row>
    <row r="45" spans="1:456" x14ac:dyDescent="0.2">
      <c r="A45" s="5"/>
      <c r="B45" s="5"/>
      <c r="C4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0">
      <sortCondition descending="1" ref="F1:F3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0">
    <cfRule type="expression" dxfId="57" priority="6" stopIfTrue="1">
      <formula>IF($AO4&lt;&gt;"",1,0)</formula>
    </cfRule>
  </conditionalFormatting>
  <conditionalFormatting sqref="AX4:BZ30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0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">
    <cfRule type="cellIs" dxfId="44" priority="59087" operator="between">
      <formula>AW$40</formula>
      <formula>1000</formula>
    </cfRule>
    <cfRule type="cellIs" dxfId="43" priority="59088" operator="between">
      <formula>AW$39</formula>
      <formula>AW$40</formula>
    </cfRule>
    <cfRule type="cellIs" dxfId="42" priority="59089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86109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86154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86199" operator="between">
      <formula>AW$33</formula>
      <formula>AW$34</formula>
    </cfRule>
    <cfRule type="cellIs" dxfId="38" priority="86200" operator="between">
      <formula>AW$34</formula>
      <formula>AW$35</formula>
    </cfRule>
    <cfRule type="cellIs" dxfId="37" priority="86201" operator="between">
      <formula>AW$35</formula>
      <formula>AW$36</formula>
    </cfRule>
    <cfRule type="cellIs" dxfId="36" priority="86202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86379" operator="between">
      <formula>AW$37</formula>
      <formula>AW$38</formula>
    </cfRule>
    <cfRule type="cellIs" dxfId="34" priority="86380" operator="between">
      <formula>AW$38</formula>
      <formula>AW$39</formula>
    </cfRule>
    <cfRule type="cellIs" dxfId="33" priority="86381" operator="between">
      <formula>AW$39</formula>
      <formula>AW$40</formula>
    </cfRule>
    <cfRule type="cellIs" dxfId="32" priority="86382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86559" operator="between">
      <formula>AW$36</formula>
      <formula>1000</formula>
    </cfRule>
    <cfRule type="cellIs" dxfId="30" priority="86560" operator="between">
      <formula>AW$35</formula>
      <formula>AW$36</formula>
    </cfRule>
    <cfRule type="cellIs" dxfId="29" priority="86561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121</v>
      </c>
      <c r="K1" s="71" t="s">
        <v>33</v>
      </c>
      <c r="L1" s="73" t="s">
        <v>122</v>
      </c>
      <c r="M1" s="71" t="s">
        <v>33</v>
      </c>
      <c r="N1" s="73" t="s">
        <v>123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174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210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227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195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203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209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248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254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113</v>
      </c>
      <c r="V2" s="66"/>
      <c r="W2" s="66"/>
      <c r="X2" s="66"/>
      <c r="Y2" s="66" t="s">
        <v>114</v>
      </c>
      <c r="Z2" s="66"/>
      <c r="AA2" s="66"/>
      <c r="AB2" s="66"/>
      <c r="AC2" s="66" t="s">
        <v>115</v>
      </c>
      <c r="AD2" s="66"/>
      <c r="AE2" s="66"/>
      <c r="AF2" s="66"/>
      <c r="AG2" s="66" t="s">
        <v>116</v>
      </c>
      <c r="AH2" s="66"/>
      <c r="AI2" s="66"/>
      <c r="AJ2" s="66"/>
      <c r="AK2" s="76" t="s">
        <v>117</v>
      </c>
      <c r="AL2" s="76"/>
      <c r="AM2" s="76"/>
      <c r="AN2" s="76"/>
      <c r="AO2" s="14"/>
      <c r="AP2" s="14" t="s">
        <v>118</v>
      </c>
      <c r="AQ2" s="14" t="s">
        <v>119</v>
      </c>
      <c r="AR2" s="14" t="s">
        <v>115</v>
      </c>
      <c r="AS2" s="14" t="s">
        <v>124</v>
      </c>
      <c r="AT2" s="14" t="s">
        <v>24</v>
      </c>
      <c r="AU2" s="14" t="s">
        <v>70</v>
      </c>
      <c r="AV2" s="14" t="s">
        <v>120</v>
      </c>
      <c r="AW2" s="14" t="s">
        <v>18</v>
      </c>
      <c r="AX2" s="67" t="s">
        <v>113</v>
      </c>
      <c r="AY2" s="67"/>
      <c r="AZ2" s="67"/>
      <c r="BA2" s="67"/>
      <c r="BB2" s="67" t="s">
        <v>114</v>
      </c>
      <c r="BC2" s="67"/>
      <c r="BD2" s="67"/>
      <c r="BE2" s="67"/>
      <c r="BF2" s="67" t="s">
        <v>115</v>
      </c>
      <c r="BG2" s="67"/>
      <c r="BH2" s="67"/>
      <c r="BI2" s="67"/>
      <c r="BJ2" s="67" t="s">
        <v>116</v>
      </c>
      <c r="BK2" s="67"/>
      <c r="BL2" s="67"/>
      <c r="BM2" s="67"/>
      <c r="BN2" s="77" t="s">
        <v>117</v>
      </c>
      <c r="BO2" s="77"/>
      <c r="BP2" s="77"/>
      <c r="BQ2" s="77"/>
      <c r="BR2" s="13"/>
      <c r="BS2" s="13" t="s">
        <v>118</v>
      </c>
      <c r="BT2" s="13" t="s">
        <v>119</v>
      </c>
      <c r="BU2" s="13" t="s">
        <v>115</v>
      </c>
      <c r="BV2" s="13" t="s">
        <v>124</v>
      </c>
      <c r="BW2" s="13" t="s">
        <v>24</v>
      </c>
      <c r="BX2" s="13" t="s">
        <v>70</v>
      </c>
      <c r="BY2" s="13" t="s">
        <v>120</v>
      </c>
      <c r="BZ2" s="13" t="s">
        <v>18</v>
      </c>
      <c r="CA2" s="66" t="s">
        <v>113</v>
      </c>
      <c r="CB2" s="66"/>
      <c r="CC2" s="66"/>
      <c r="CD2" s="66"/>
      <c r="CE2" s="66" t="s">
        <v>114</v>
      </c>
      <c r="CF2" s="66"/>
      <c r="CG2" s="66"/>
      <c r="CH2" s="66"/>
      <c r="CI2" s="66" t="s">
        <v>115</v>
      </c>
      <c r="CJ2" s="66"/>
      <c r="CK2" s="66"/>
      <c r="CL2" s="66"/>
      <c r="CM2" s="66" t="s">
        <v>116</v>
      </c>
      <c r="CN2" s="66"/>
      <c r="CO2" s="66"/>
      <c r="CP2" s="66"/>
      <c r="CQ2" s="76" t="s">
        <v>117</v>
      </c>
      <c r="CR2" s="76"/>
      <c r="CS2" s="76"/>
      <c r="CT2" s="76"/>
      <c r="CU2" s="14"/>
      <c r="CV2" s="14" t="s">
        <v>118</v>
      </c>
      <c r="CW2" s="14" t="s">
        <v>119</v>
      </c>
      <c r="CX2" s="14" t="s">
        <v>115</v>
      </c>
      <c r="CY2" s="14" t="s">
        <v>124</v>
      </c>
      <c r="CZ2" s="14" t="s">
        <v>24</v>
      </c>
      <c r="DA2" s="14" t="s">
        <v>70</v>
      </c>
      <c r="DB2" s="14" t="s">
        <v>120</v>
      </c>
      <c r="DC2" s="14" t="s">
        <v>18</v>
      </c>
      <c r="DD2" s="51" t="s">
        <v>119</v>
      </c>
      <c r="DE2" s="51" t="s">
        <v>115</v>
      </c>
      <c r="DF2" s="51" t="s">
        <v>23</v>
      </c>
      <c r="DG2" s="66" t="s">
        <v>113</v>
      </c>
      <c r="DH2" s="66"/>
      <c r="DI2" s="66"/>
      <c r="DJ2" s="66"/>
      <c r="DK2" s="66" t="s">
        <v>114</v>
      </c>
      <c r="DL2" s="66"/>
      <c r="DM2" s="66"/>
      <c r="DN2" s="66"/>
      <c r="DO2" s="66" t="s">
        <v>115</v>
      </c>
      <c r="DP2" s="66"/>
      <c r="DQ2" s="66"/>
      <c r="DR2" s="66"/>
      <c r="DS2" s="66" t="s">
        <v>116</v>
      </c>
      <c r="DT2" s="66"/>
      <c r="DU2" s="66"/>
      <c r="DV2" s="66"/>
      <c r="DW2" s="78" t="s">
        <v>117</v>
      </c>
      <c r="DX2" s="78"/>
      <c r="DY2" s="78"/>
      <c r="DZ2" s="78"/>
      <c r="EA2" s="14" t="s">
        <v>118</v>
      </c>
      <c r="EB2" s="14" t="s">
        <v>119</v>
      </c>
      <c r="EC2" s="14" t="s">
        <v>115</v>
      </c>
      <c r="ED2" s="14" t="s">
        <v>124</v>
      </c>
      <c r="EE2" s="14" t="s">
        <v>24</v>
      </c>
      <c r="EF2" s="14" t="s">
        <v>70</v>
      </c>
      <c r="EG2" s="14" t="s">
        <v>120</v>
      </c>
      <c r="EH2" s="14" t="s">
        <v>18</v>
      </c>
      <c r="EI2" s="67" t="s">
        <v>113</v>
      </c>
      <c r="EJ2" s="67"/>
      <c r="EK2" s="67"/>
      <c r="EL2" s="67"/>
      <c r="EM2" s="67" t="s">
        <v>114</v>
      </c>
      <c r="EN2" s="67"/>
      <c r="EO2" s="67"/>
      <c r="EP2" s="67"/>
      <c r="EQ2" s="67" t="s">
        <v>115</v>
      </c>
      <c r="ER2" s="67"/>
      <c r="ES2" s="67"/>
      <c r="ET2" s="67"/>
      <c r="EU2" s="67" t="s">
        <v>116</v>
      </c>
      <c r="EV2" s="67"/>
      <c r="EW2" s="67"/>
      <c r="EX2" s="67"/>
      <c r="EY2" s="77" t="s">
        <v>117</v>
      </c>
      <c r="EZ2" s="77"/>
      <c r="FA2" s="77"/>
      <c r="FB2" s="77"/>
      <c r="FC2" s="13" t="s">
        <v>118</v>
      </c>
      <c r="FD2" s="13" t="s">
        <v>119</v>
      </c>
      <c r="FE2" s="13" t="s">
        <v>115</v>
      </c>
      <c r="FF2" s="13" t="s">
        <v>124</v>
      </c>
      <c r="FG2" s="13" t="s">
        <v>24</v>
      </c>
      <c r="FH2" s="13" t="s">
        <v>70</v>
      </c>
      <c r="FI2" s="13" t="s">
        <v>120</v>
      </c>
      <c r="FJ2" s="13" t="s">
        <v>18</v>
      </c>
      <c r="FK2" s="66" t="s">
        <v>113</v>
      </c>
      <c r="FL2" s="66"/>
      <c r="FM2" s="66"/>
      <c r="FN2" s="66"/>
      <c r="FO2" s="66" t="s">
        <v>114</v>
      </c>
      <c r="FP2" s="66"/>
      <c r="FQ2" s="66"/>
      <c r="FR2" s="66"/>
      <c r="FS2" s="66" t="s">
        <v>115</v>
      </c>
      <c r="FT2" s="66"/>
      <c r="FU2" s="66"/>
      <c r="FV2" s="66"/>
      <c r="FW2" s="66" t="s">
        <v>116</v>
      </c>
      <c r="FX2" s="66"/>
      <c r="FY2" s="66"/>
      <c r="FZ2" s="66"/>
      <c r="GA2" s="78" t="s">
        <v>117</v>
      </c>
      <c r="GB2" s="78"/>
      <c r="GC2" s="78"/>
      <c r="GD2" s="78"/>
      <c r="GE2" s="14" t="s">
        <v>118</v>
      </c>
      <c r="GF2" s="14" t="s">
        <v>119</v>
      </c>
      <c r="GG2" s="14" t="s">
        <v>115</v>
      </c>
      <c r="GH2" s="14" t="s">
        <v>124</v>
      </c>
      <c r="GI2" s="14" t="s">
        <v>24</v>
      </c>
      <c r="GJ2" s="14" t="s">
        <v>70</v>
      </c>
      <c r="GK2" s="14" t="s">
        <v>120</v>
      </c>
      <c r="GL2" s="14" t="s">
        <v>18</v>
      </c>
      <c r="GM2" s="67" t="s">
        <v>113</v>
      </c>
      <c r="GN2" s="67"/>
      <c r="GO2" s="67"/>
      <c r="GP2" s="67"/>
      <c r="GQ2" s="67" t="s">
        <v>114</v>
      </c>
      <c r="GR2" s="67"/>
      <c r="GS2" s="67"/>
      <c r="GT2" s="67"/>
      <c r="GU2" s="67" t="s">
        <v>115</v>
      </c>
      <c r="GV2" s="67"/>
      <c r="GW2" s="67"/>
      <c r="GX2" s="67"/>
      <c r="GY2" s="67" t="s">
        <v>116</v>
      </c>
      <c r="GZ2" s="67"/>
      <c r="HA2" s="67"/>
      <c r="HB2" s="67"/>
      <c r="HC2" s="77" t="s">
        <v>117</v>
      </c>
      <c r="HD2" s="77"/>
      <c r="HE2" s="77"/>
      <c r="HF2" s="77"/>
      <c r="HG2" s="13" t="s">
        <v>118</v>
      </c>
      <c r="HH2" s="13" t="s">
        <v>119</v>
      </c>
      <c r="HI2" s="13" t="s">
        <v>115</v>
      </c>
      <c r="HJ2" s="13" t="s">
        <v>124</v>
      </c>
      <c r="HK2" s="13" t="s">
        <v>24</v>
      </c>
      <c r="HL2" s="13" t="s">
        <v>70</v>
      </c>
      <c r="HM2" s="13" t="s">
        <v>120</v>
      </c>
      <c r="HN2" s="13" t="s">
        <v>18</v>
      </c>
      <c r="HO2" s="66" t="s">
        <v>113</v>
      </c>
      <c r="HP2" s="66"/>
      <c r="HQ2" s="66"/>
      <c r="HR2" s="66"/>
      <c r="HS2" s="66" t="s">
        <v>114</v>
      </c>
      <c r="HT2" s="66"/>
      <c r="HU2" s="66"/>
      <c r="HV2" s="66"/>
      <c r="HW2" s="66" t="s">
        <v>115</v>
      </c>
      <c r="HX2" s="66"/>
      <c r="HY2" s="66"/>
      <c r="HZ2" s="66"/>
      <c r="IA2" s="66" t="s">
        <v>116</v>
      </c>
      <c r="IB2" s="66"/>
      <c r="IC2" s="66"/>
      <c r="ID2" s="66"/>
      <c r="IE2" s="78" t="s">
        <v>117</v>
      </c>
      <c r="IF2" s="78"/>
      <c r="IG2" s="78"/>
      <c r="IH2" s="78"/>
      <c r="II2" s="14" t="s">
        <v>118</v>
      </c>
      <c r="IJ2" s="14" t="s">
        <v>119</v>
      </c>
      <c r="IK2" s="14" t="s">
        <v>115</v>
      </c>
      <c r="IL2" s="14" t="s">
        <v>124</v>
      </c>
      <c r="IM2" s="14" t="s">
        <v>24</v>
      </c>
      <c r="IN2" s="14" t="s">
        <v>70</v>
      </c>
      <c r="IO2" s="14" t="s">
        <v>120</v>
      </c>
      <c r="IP2" s="14" t="s">
        <v>18</v>
      </c>
      <c r="IQ2" s="67" t="s">
        <v>113</v>
      </c>
      <c r="IR2" s="67"/>
      <c r="IS2" s="67"/>
      <c r="IT2" s="67"/>
      <c r="IU2" s="67" t="s">
        <v>114</v>
      </c>
      <c r="IV2" s="67"/>
      <c r="IW2" s="67"/>
      <c r="IX2" s="67"/>
      <c r="IY2" s="67" t="s">
        <v>115</v>
      </c>
      <c r="IZ2" s="67"/>
      <c r="JA2" s="67"/>
      <c r="JB2" s="67"/>
      <c r="JC2" s="67" t="s">
        <v>116</v>
      </c>
      <c r="JD2" s="67"/>
      <c r="JE2" s="67"/>
      <c r="JF2" s="67"/>
      <c r="JG2" s="77" t="s">
        <v>117</v>
      </c>
      <c r="JH2" s="77"/>
      <c r="JI2" s="77"/>
      <c r="JJ2" s="77"/>
      <c r="JK2" s="13" t="s">
        <v>118</v>
      </c>
      <c r="JL2" s="13" t="s">
        <v>119</v>
      </c>
      <c r="JM2" s="13" t="s">
        <v>115</v>
      </c>
      <c r="JN2" s="13" t="s">
        <v>124</v>
      </c>
      <c r="JO2" s="13" t="s">
        <v>24</v>
      </c>
      <c r="JP2" s="13" t="s">
        <v>70</v>
      </c>
      <c r="JQ2" s="13" t="s">
        <v>120</v>
      </c>
      <c r="JR2" s="13" t="s">
        <v>18</v>
      </c>
      <c r="JS2" s="66" t="s">
        <v>113</v>
      </c>
      <c r="JT2" s="66"/>
      <c r="JU2" s="66"/>
      <c r="JV2" s="66"/>
      <c r="JW2" s="66" t="s">
        <v>114</v>
      </c>
      <c r="JX2" s="66"/>
      <c r="JY2" s="66"/>
      <c r="JZ2" s="66"/>
      <c r="KA2" s="66" t="s">
        <v>115</v>
      </c>
      <c r="KB2" s="66"/>
      <c r="KC2" s="66"/>
      <c r="KD2" s="66"/>
      <c r="KE2" s="66" t="s">
        <v>116</v>
      </c>
      <c r="KF2" s="66"/>
      <c r="KG2" s="66"/>
      <c r="KH2" s="66"/>
      <c r="KI2" s="78" t="s">
        <v>117</v>
      </c>
      <c r="KJ2" s="78"/>
      <c r="KK2" s="78"/>
      <c r="KL2" s="78"/>
      <c r="KM2" s="14" t="s">
        <v>118</v>
      </c>
      <c r="KN2" s="14" t="s">
        <v>119</v>
      </c>
      <c r="KO2" s="14" t="s">
        <v>115</v>
      </c>
      <c r="KP2" s="14" t="s">
        <v>124</v>
      </c>
      <c r="KQ2" s="14" t="s">
        <v>24</v>
      </c>
      <c r="KR2" s="14" t="s">
        <v>70</v>
      </c>
      <c r="KS2" s="14" t="s">
        <v>120</v>
      </c>
      <c r="KT2" s="14" t="s">
        <v>18</v>
      </c>
      <c r="KU2" s="67" t="s">
        <v>113</v>
      </c>
      <c r="KV2" s="67"/>
      <c r="KW2" s="67"/>
      <c r="KX2" s="67"/>
      <c r="KY2" s="67" t="s">
        <v>114</v>
      </c>
      <c r="KZ2" s="67"/>
      <c r="LA2" s="67"/>
      <c r="LB2" s="67"/>
      <c r="LC2" s="67" t="s">
        <v>115</v>
      </c>
      <c r="LD2" s="67"/>
      <c r="LE2" s="67"/>
      <c r="LF2" s="67"/>
      <c r="LG2" s="67" t="s">
        <v>116</v>
      </c>
      <c r="LH2" s="67"/>
      <c r="LI2" s="67"/>
      <c r="LJ2" s="67"/>
      <c r="LK2" s="77" t="s">
        <v>117</v>
      </c>
      <c r="LL2" s="77"/>
      <c r="LM2" s="77"/>
      <c r="LN2" s="77"/>
      <c r="LO2" s="13" t="s">
        <v>118</v>
      </c>
      <c r="LP2" s="13" t="s">
        <v>119</v>
      </c>
      <c r="LQ2" s="13" t="s">
        <v>115</v>
      </c>
      <c r="LR2" s="13" t="s">
        <v>124</v>
      </c>
      <c r="LS2" s="13" t="s">
        <v>24</v>
      </c>
      <c r="LT2" s="13" t="s">
        <v>70</v>
      </c>
      <c r="LU2" s="13" t="s">
        <v>120</v>
      </c>
      <c r="LV2" s="13" t="s">
        <v>18</v>
      </c>
      <c r="LW2" s="66" t="s">
        <v>113</v>
      </c>
      <c r="LX2" s="66"/>
      <c r="LY2" s="66"/>
      <c r="LZ2" s="66"/>
      <c r="MA2" s="66" t="s">
        <v>114</v>
      </c>
      <c r="MB2" s="66"/>
      <c r="MC2" s="66"/>
      <c r="MD2" s="66"/>
      <c r="ME2" s="66" t="s">
        <v>115</v>
      </c>
      <c r="MF2" s="66"/>
      <c r="MG2" s="66"/>
      <c r="MH2" s="66"/>
      <c r="MI2" s="66" t="s">
        <v>116</v>
      </c>
      <c r="MJ2" s="66"/>
      <c r="MK2" s="66"/>
      <c r="ML2" s="66"/>
      <c r="MM2" s="78" t="s">
        <v>117</v>
      </c>
      <c r="MN2" s="78"/>
      <c r="MO2" s="78"/>
      <c r="MP2" s="78"/>
      <c r="MQ2" s="14" t="s">
        <v>118</v>
      </c>
      <c r="MR2" s="14" t="s">
        <v>119</v>
      </c>
      <c r="MS2" s="14" t="s">
        <v>115</v>
      </c>
      <c r="MT2" s="14" t="s">
        <v>124</v>
      </c>
      <c r="MU2" s="14" t="s">
        <v>24</v>
      </c>
      <c r="MV2" s="14" t="s">
        <v>70</v>
      </c>
      <c r="MW2" s="14" t="s">
        <v>120</v>
      </c>
      <c r="MX2" s="14" t="s">
        <v>18</v>
      </c>
      <c r="MY2" s="67" t="s">
        <v>113</v>
      </c>
      <c r="MZ2" s="67"/>
      <c r="NA2" s="67"/>
      <c r="NB2" s="67"/>
      <c r="NC2" s="67" t="s">
        <v>114</v>
      </c>
      <c r="ND2" s="67"/>
      <c r="NE2" s="67"/>
      <c r="NF2" s="67"/>
      <c r="NG2" s="67" t="s">
        <v>115</v>
      </c>
      <c r="NH2" s="67"/>
      <c r="NI2" s="67"/>
      <c r="NJ2" s="67"/>
      <c r="NK2" s="67" t="s">
        <v>116</v>
      </c>
      <c r="NL2" s="67"/>
      <c r="NM2" s="67"/>
      <c r="NN2" s="67"/>
      <c r="NO2" s="77" t="s">
        <v>117</v>
      </c>
      <c r="NP2" s="77"/>
      <c r="NQ2" s="77"/>
      <c r="NR2" s="77"/>
      <c r="NS2" s="13" t="s">
        <v>118</v>
      </c>
      <c r="NT2" s="13" t="s">
        <v>119</v>
      </c>
      <c r="NU2" s="13" t="s">
        <v>115</v>
      </c>
      <c r="NV2" s="13" t="s">
        <v>124</v>
      </c>
      <c r="NW2" s="13" t="s">
        <v>24</v>
      </c>
      <c r="NX2" s="13" t="s">
        <v>70</v>
      </c>
      <c r="NY2" s="13" t="s">
        <v>120</v>
      </c>
      <c r="NZ2" s="13" t="s">
        <v>18</v>
      </c>
      <c r="OA2" s="66" t="s">
        <v>113</v>
      </c>
      <c r="OB2" s="66"/>
      <c r="OC2" s="66"/>
      <c r="OD2" s="66"/>
      <c r="OE2" s="66" t="s">
        <v>114</v>
      </c>
      <c r="OF2" s="66"/>
      <c r="OG2" s="66"/>
      <c r="OH2" s="66"/>
      <c r="OI2" s="66" t="s">
        <v>115</v>
      </c>
      <c r="OJ2" s="66"/>
      <c r="OK2" s="66"/>
      <c r="OL2" s="66"/>
      <c r="OM2" s="66" t="s">
        <v>116</v>
      </c>
      <c r="ON2" s="66"/>
      <c r="OO2" s="66"/>
      <c r="OP2" s="66"/>
      <c r="OQ2" s="78" t="s">
        <v>117</v>
      </c>
      <c r="OR2" s="78"/>
      <c r="OS2" s="78"/>
      <c r="OT2" s="78"/>
      <c r="OU2" s="14" t="s">
        <v>118</v>
      </c>
      <c r="OV2" s="14" t="s">
        <v>119</v>
      </c>
      <c r="OW2" s="14" t="s">
        <v>115</v>
      </c>
      <c r="OX2" s="14" t="s">
        <v>124</v>
      </c>
      <c r="OY2" s="14" t="s">
        <v>24</v>
      </c>
      <c r="OZ2" s="14" t="s">
        <v>70</v>
      </c>
      <c r="PA2" s="14" t="s">
        <v>120</v>
      </c>
      <c r="PB2" s="14" t="s">
        <v>18</v>
      </c>
      <c r="PC2" s="67" t="s">
        <v>113</v>
      </c>
      <c r="PD2" s="67"/>
      <c r="PE2" s="67"/>
      <c r="PF2" s="67"/>
      <c r="PG2" s="67" t="s">
        <v>114</v>
      </c>
      <c r="PH2" s="67"/>
      <c r="PI2" s="67"/>
      <c r="PJ2" s="67"/>
      <c r="PK2" s="67" t="s">
        <v>115</v>
      </c>
      <c r="PL2" s="67"/>
      <c r="PM2" s="67"/>
      <c r="PN2" s="67"/>
      <c r="PO2" s="67" t="s">
        <v>116</v>
      </c>
      <c r="PP2" s="67"/>
      <c r="PQ2" s="67"/>
      <c r="PR2" s="67"/>
      <c r="PS2" s="77" t="s">
        <v>117</v>
      </c>
      <c r="PT2" s="77"/>
      <c r="PU2" s="77"/>
      <c r="PV2" s="77"/>
      <c r="PW2" s="13" t="s">
        <v>118</v>
      </c>
      <c r="PX2" s="13" t="s">
        <v>119</v>
      </c>
      <c r="PY2" s="13" t="s">
        <v>115</v>
      </c>
      <c r="PZ2" s="13" t="s">
        <v>124</v>
      </c>
      <c r="QA2" s="13" t="s">
        <v>24</v>
      </c>
      <c r="QB2" s="13" t="s">
        <v>70</v>
      </c>
      <c r="QC2" s="13" t="s">
        <v>120</v>
      </c>
      <c r="QD2" s="13" t="s">
        <v>18</v>
      </c>
      <c r="QE2" s="66" t="s">
        <v>113</v>
      </c>
      <c r="QF2" s="66"/>
      <c r="QG2" s="66"/>
      <c r="QH2" s="66"/>
      <c r="QI2" s="66" t="s">
        <v>114</v>
      </c>
      <c r="QJ2" s="66"/>
      <c r="QK2" s="66"/>
      <c r="QL2" s="66"/>
      <c r="QM2" s="66" t="s">
        <v>115</v>
      </c>
      <c r="QN2" s="66"/>
      <c r="QO2" s="66"/>
      <c r="QP2" s="66"/>
      <c r="QQ2" s="66" t="s">
        <v>116</v>
      </c>
      <c r="QR2" s="66"/>
      <c r="QS2" s="66"/>
      <c r="QT2" s="66"/>
      <c r="QU2" s="76" t="s">
        <v>117</v>
      </c>
      <c r="QV2" s="76"/>
      <c r="QW2" s="76"/>
      <c r="QX2" s="76"/>
      <c r="QY2" s="14"/>
      <c r="QZ2" s="14" t="s">
        <v>118</v>
      </c>
      <c r="RA2" s="14" t="s">
        <v>119</v>
      </c>
      <c r="RB2" s="14" t="s">
        <v>115</v>
      </c>
      <c r="RC2" s="14" t="s">
        <v>124</v>
      </c>
      <c r="RD2" s="14" t="s">
        <v>24</v>
      </c>
      <c r="RE2" s="14" t="s">
        <v>70</v>
      </c>
      <c r="RF2" s="14" t="s">
        <v>120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>IF(SUM(EJ4,EN4)&gt;0,SUM(EJ4,EN4),"")</f>
        <v>14</v>
      </c>
      <c r="FD4" s="11">
        <f>IF(SUM(EI4:EJ4,EL4:EN4,EP4)-EK4-EO4&gt;0,SUM(EI4:EJ4,EL4:EN4,EP4)-EK4-EO4,"")</f>
        <v>50</v>
      </c>
      <c r="FE4" s="11" t="str">
        <f>IF(SUM(EQ4:ER4,ET4)-ES4&gt;0,SUM(EQ4:ER4,ET4)-ES4,"")</f>
        <v/>
      </c>
      <c r="FF4" s="11">
        <f>IF(SUM(EJ4,EN4,ER4)&gt;0,SUM(EJ4,EN4,ER4),"")</f>
        <v>14</v>
      </c>
      <c r="FG4" s="11">
        <f>IF(SUM(FD4,FE4)&gt;0,SUM(FD4,FE4),"")</f>
        <v>50</v>
      </c>
      <c r="FH4" s="11">
        <f>IF(SUM(EV4,EZ4)&gt;0,SUM(EV4,EZ4),"")</f>
        <v>15.2</v>
      </c>
      <c r="FI4" s="11">
        <f>IF(SUM(EU4:EV4,EX4:EZ4,FB4)-SUM(EW4,FA4)&gt;0,SUM(EU4:EV4,EX4:EZ4,FB4)-SUM(EW4,FA4),"")</f>
        <v>51.199999999999996</v>
      </c>
      <c r="FJ4" s="11">
        <f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97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18.5</v>
      </c>
      <c r="FL5" s="17">
        <v>5.6</v>
      </c>
      <c r="FM5" s="17">
        <v>0.6</v>
      </c>
      <c r="FN5" s="17">
        <v>0</v>
      </c>
      <c r="FO5" s="17">
        <v>18.7</v>
      </c>
      <c r="FP5" s="17">
        <v>5.6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11.2</v>
      </c>
      <c r="GF5" s="41">
        <f>IF(SUM(FK5:FL5,FN5:FP5,FR5)-FM5-FQ5&gt;0,SUM(FK5:FL5,FN5:FP5,FR5)-FM5-FQ5,"")</f>
        <v>47.8</v>
      </c>
      <c r="GG5" s="41" t="str">
        <f>IF(SUM(FS5:FT5,FV5)-FU5&gt;0,SUM(FS5:FT5,FV5)-FU5,"")</f>
        <v/>
      </c>
      <c r="GH5" s="41">
        <f>IF(SUM(FL5,FP5,FT5)&gt;0,SUM(FL5,FP5,FT5),"")</f>
        <v>11.2</v>
      </c>
      <c r="GI5" s="41">
        <f>IF(SUM(GF5,GG5)&gt;0,SUM(GF5,GG5),"")</f>
        <v>47.8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47.8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17.2</v>
      </c>
      <c r="HP5" s="17">
        <v>4</v>
      </c>
      <c r="HQ5" s="17">
        <v>0</v>
      </c>
      <c r="HR5" s="17">
        <v>0</v>
      </c>
      <c r="HS5" s="17">
        <v>17.3</v>
      </c>
      <c r="HT5" s="17">
        <v>2.8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6.8</v>
      </c>
      <c r="IJ5" s="41">
        <f>IF(SUM(HO5:HP5,HR5:HT5,HV5)-HQ5-HU5&gt;0,SUM(HO5:HP5,HR5:HT5,HV5)-HQ5-HU5,"")</f>
        <v>41.3</v>
      </c>
      <c r="IK5" s="41" t="str">
        <f>IF(SUM(HW5:HX5,HZ5)-HY5&gt;0,SUM(HW5:HX5,HZ5)-HY5,"")</f>
        <v/>
      </c>
      <c r="IL5" s="41">
        <f>IF(SUM(HP5,HT5,HX5)&gt;0,SUM(HP5,HT5,HX5),"")</f>
        <v>6.8</v>
      </c>
      <c r="IM5" s="41">
        <f>IF(SUM(IJ5,IK5)&gt;0,SUM(IJ5,IK5),"")</f>
        <v>41.3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41.3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95</v>
      </c>
      <c r="C6" s="4" t="s">
        <v>39</v>
      </c>
      <c r="D6" s="4">
        <v>2002</v>
      </c>
      <c r="E6" s="9">
        <f>SUM(J6:R6)+SUM(J6:N6)*0.0000001+SUM(J6)*0.0000000000001</f>
        <v>173.80001237000505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>
        <f>IF(MAX(DD6:DF6)&gt;0,MAX(DD6:DF6),"")</f>
        <v>9.9999999999994316E-2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>
        <f>IF(MAX(EB6,FD6,GF6,HH6,IJ6,JL6,KN6,LP6,MR6,NT6,OV6,PX6)-IF(L6="",0,L6)&gt;0.001,MAX(EB6,FD6,GF6,HH6,IJ6,JL6,KN6,LP6,MR6,NT6,OV6,PX6)-IF(L6="",0,L6),"")</f>
        <v>9.9999999999994316E-2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>
        <v>16.600000000000001</v>
      </c>
      <c r="DT6" s="17">
        <v>6</v>
      </c>
      <c r="DU6" s="17">
        <v>0.8</v>
      </c>
      <c r="DV6" s="17">
        <v>0</v>
      </c>
      <c r="DW6" s="17">
        <v>18.600000000000001</v>
      </c>
      <c r="DX6" s="17">
        <v>6.4</v>
      </c>
      <c r="DY6" s="17">
        <v>0.2</v>
      </c>
      <c r="DZ6" s="17">
        <v>0</v>
      </c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>
        <f>IF(SUM(DT6,DX6)&gt;0,SUM(DT6,DX6),"")</f>
        <v>12.4</v>
      </c>
      <c r="EG6" s="41">
        <f>IF(SUM(DS6:DT6,DV6:DX6,DZ6)-SUM(DU6,DY6)&gt;0,SUM(DS6:DT6,DV6:DX6,DZ6)-SUM(DU6,DY6),"")</f>
        <v>46.6</v>
      </c>
      <c r="EH6" s="41">
        <f>IF(SUM(EB6,EC6,EG6)&gt;0,SUM(EB6,EC6,EG6),"")</f>
        <v>46.6</v>
      </c>
      <c r="EI6" s="18">
        <v>18.5</v>
      </c>
      <c r="EJ6" s="18">
        <v>6.4</v>
      </c>
      <c r="EK6" s="18">
        <v>0</v>
      </c>
      <c r="EL6" s="18">
        <v>0</v>
      </c>
      <c r="EM6" s="18">
        <v>17.5</v>
      </c>
      <c r="EN6" s="18">
        <v>2.4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8.8000000000000007</v>
      </c>
      <c r="FD6" s="11">
        <f>IF(SUM(EI6:EJ6,EL6:EN6,EP6)-EK6-EO6&gt;0,SUM(EI6:EJ6,EL6:EN6,EP6)-EK6-EO6,"")</f>
        <v>44.8</v>
      </c>
      <c r="FE6" s="11" t="str">
        <f>IF(SUM(EQ6:ER6,ET6)-ES6&gt;0,SUM(EQ6:ER6,ET6)-ES6,"")</f>
        <v/>
      </c>
      <c r="FF6" s="11">
        <f>IF(SUM(EJ6,EN6,ER6)&gt;0,SUM(EJ6,EN6,ER6),"")</f>
        <v>8.8000000000000007</v>
      </c>
      <c r="FG6" s="11">
        <f>IF(SUM(FD6,FE6)&gt;0,SUM(FD6,FE6),"")</f>
        <v>44.8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18.399999999999999</v>
      </c>
      <c r="GN6" s="18">
        <v>6.4</v>
      </c>
      <c r="GO6" s="18">
        <v>0</v>
      </c>
      <c r="GP6" s="18">
        <v>0</v>
      </c>
      <c r="GQ6" s="18">
        <v>18.399999999999999</v>
      </c>
      <c r="GR6" s="18">
        <v>5.2</v>
      </c>
      <c r="GS6" s="18">
        <v>0.2</v>
      </c>
      <c r="GT6" s="18">
        <v>0</v>
      </c>
      <c r="GU6" s="18"/>
      <c r="GV6" s="18"/>
      <c r="GW6" s="18"/>
      <c r="GX6" s="18"/>
      <c r="GY6" s="18">
        <v>18.600000000000001</v>
      </c>
      <c r="GZ6" s="18">
        <v>6.4</v>
      </c>
      <c r="HA6" s="18">
        <v>0</v>
      </c>
      <c r="HB6" s="18">
        <v>0</v>
      </c>
      <c r="HC6" s="18">
        <v>18.600000000000001</v>
      </c>
      <c r="HD6" s="18">
        <v>5.2</v>
      </c>
      <c r="HE6" s="18">
        <v>0.6</v>
      </c>
      <c r="HF6" s="18">
        <v>0</v>
      </c>
      <c r="HG6" s="11">
        <f>IF(SUM(GN6,GR6)&gt;0,SUM(GN6,GR6),"")</f>
        <v>11.600000000000001</v>
      </c>
      <c r="HH6" s="11">
        <f>IF(SUM(GM6:GN6,GP6:GR6,GT6)-GO6-GS6&gt;0,SUM(GM6:GN6,GP6:GR6,GT6)-GO6-GS6,"")</f>
        <v>48.199999999999996</v>
      </c>
      <c r="HI6" s="11" t="str">
        <f>IF(SUM(GU6:GV6,GX6)-GW6&gt;0,SUM(GU6:GV6,GX6)-GW6,"")</f>
        <v/>
      </c>
      <c r="HJ6" s="11">
        <f>IF(SUM(GN6,GR6,GV6)&gt;0,SUM(GN6,GR6,GV6),"")</f>
        <v>11.600000000000001</v>
      </c>
      <c r="HK6" s="11">
        <f>IF(SUM(HH6,HI6)&gt;0,SUM(HH6,HI6),"")</f>
        <v>48.199999999999996</v>
      </c>
      <c r="HL6" s="11">
        <f>IF(SUM(GZ6,HD6)&gt;0,SUM(GZ6,HD6),"")</f>
        <v>11.600000000000001</v>
      </c>
      <c r="HM6" s="11">
        <f>IF(SUM(GY6:GZ6,HB6:HD6,HF6)-SUM(HA6,HE6)&gt;0,SUM(GY6:GZ6,HB6:HD6,HF6)-SUM(HA6,HE6),"")</f>
        <v>48.2</v>
      </c>
      <c r="HN6" s="11">
        <f>IF(SUM(HH6,HI6,HM6)&gt;0,SUM(HH6,HI6,HM6),"")</f>
        <v>96.4</v>
      </c>
      <c r="HO6" s="17">
        <v>17.8</v>
      </c>
      <c r="HP6" s="17">
        <v>5.6</v>
      </c>
      <c r="HQ6" s="17">
        <v>0</v>
      </c>
      <c r="HR6" s="17">
        <v>0</v>
      </c>
      <c r="HS6" s="17">
        <v>18.100000000000001</v>
      </c>
      <c r="HT6" s="17">
        <v>6.8</v>
      </c>
      <c r="HU6" s="17">
        <v>0</v>
      </c>
      <c r="HV6" s="17">
        <v>0</v>
      </c>
      <c r="HW6" s="17">
        <v>18.2</v>
      </c>
      <c r="HX6" s="17">
        <v>6.8</v>
      </c>
      <c r="HY6" s="17">
        <v>0.2</v>
      </c>
      <c r="HZ6" s="17">
        <v>0</v>
      </c>
      <c r="IA6" s="17">
        <v>18.3</v>
      </c>
      <c r="IB6" s="17">
        <v>7.2</v>
      </c>
      <c r="IC6" s="17">
        <v>0.2</v>
      </c>
      <c r="ID6" s="17">
        <v>0</v>
      </c>
      <c r="IE6" s="17"/>
      <c r="IF6" s="17"/>
      <c r="IG6" s="17"/>
      <c r="IH6" s="17"/>
      <c r="II6" s="41">
        <f>IF(SUM(HP6,HT6)&gt;0,SUM(HP6,HT6),"")</f>
        <v>12.399999999999999</v>
      </c>
      <c r="IJ6" s="41">
        <f>IF(SUM(HO6:HP6,HR6:HT6,HV6)-HQ6-HU6&gt;0,SUM(HO6:HP6,HR6:HT6,HV6)-HQ6-HU6,"")</f>
        <v>48.3</v>
      </c>
      <c r="IK6" s="41">
        <f>IF(SUM(HW6:HX6,HZ6)-HY6&gt;0,SUM(HW6:HX6,HZ6)-HY6,"")</f>
        <v>24.8</v>
      </c>
      <c r="IL6" s="41">
        <f>IF(SUM(HP6,HT6,HX6)&gt;0,SUM(HP6,HT6,HX6),"")</f>
        <v>19.2</v>
      </c>
      <c r="IM6" s="41">
        <f>IF(SUM(IJ6,IK6)&gt;0,SUM(IJ6,IK6),"")</f>
        <v>73.099999999999994</v>
      </c>
      <c r="IN6" s="41">
        <f>IF(SUM(IB6,IF6)&gt;0,SUM(IB6,IF6),"")</f>
        <v>7.2</v>
      </c>
      <c r="IO6" s="41">
        <f>IF(SUM(IA6:IB6,ID6:IF6,IH6)-SUM(IC6,IG6)&gt;0,SUM(IA6:IB6,ID6:IF6,IH6)-SUM(IC6,IG6),"")</f>
        <v>25.3</v>
      </c>
      <c r="IP6" s="41">
        <f>IF(SUM(IJ6,IK6,IO6)&gt;0,SUM(IJ6,IK6,IO6),"")</f>
        <v>98.399999999999991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173.70001239000499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Excellence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0.10000000000000142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>
        <f>IF(MAX(EB7,FD7,GF7,HH7,IJ7,JL7,KN7,LP7,MR7,NT7,OV7,PX7)-IF(L7="",0,L7)&gt;0.001,MAX(EB7,FD7,GF7,HH7,IJ7,JL7,KN7,LP7,MR7,NT7,OV7,PX7)-IF(L7="",0,L7),"")</f>
        <v>0.10000000000000142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11.600000000000001</v>
      </c>
      <c r="HH7" s="11">
        <f>IF(SUM(GM7:GN7,GP7:GR7,GT7)-GO7-GS7&gt;0,SUM(GM7:GN7,GP7:GR7,GT7)-GO7-GS7,"")</f>
        <v>47.2</v>
      </c>
      <c r="HI7" s="11" t="str">
        <f>IF(SUM(GU7:GV7,GX7)-GW7&gt;0,SUM(GU7:GV7,GX7)-GW7,"")</f>
        <v/>
      </c>
      <c r="HJ7" s="11">
        <f>IF(SUM(GN7,GR7,GV7)&gt;0,SUM(GN7,GR7,GV7),"")</f>
        <v>11.600000000000001</v>
      </c>
      <c r="HK7" s="11">
        <f>IF(SUM(HH7,HI7)&gt;0,SUM(HH7,HI7),"")</f>
        <v>47.2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>IF(SUM(HP7,HT7)&gt;0,SUM(HP7,HT7),"")</f>
        <v>13.2</v>
      </c>
      <c r="IJ7" s="41">
        <f>IF(SUM(HO7:HP7,HR7:HT7,HV7)-HQ7-HU7&gt;0,SUM(HO7:HP7,HR7:HT7,HV7)-HQ7-HU7,"")</f>
        <v>49.4</v>
      </c>
      <c r="IK7" s="41">
        <f>IF(SUM(HW7:HX7,HZ7)-HY7&gt;0,SUM(HW7:HX7,HZ7)-HY7,"")</f>
        <v>24.1</v>
      </c>
      <c r="IL7" s="41">
        <f>IF(SUM(HP7,HT7,HX7)&gt;0,SUM(HP7,HT7,HX7),"")</f>
        <v>19.2</v>
      </c>
      <c r="IM7" s="41">
        <f>IF(SUM(IJ7,IK7)&gt;0,SUM(IJ7,IK7),"")</f>
        <v>73.5</v>
      </c>
      <c r="IN7" s="41">
        <f>IF(SUM(IB7,IF7)&gt;0,SUM(IB7,IF7),"")</f>
        <v>6.4</v>
      </c>
      <c r="IO7" s="41">
        <f>IF(SUM(IA7:IB7,ID7:IF7,IH7)-SUM(IC7,IG7)&gt;0,SUM(IA7:IB7,ID7:IF7,IH7)-SUM(IC7,IG7),"")</f>
        <v>24.799999999999997</v>
      </c>
      <c r="IP7" s="41">
        <f>IF(SUM(IJ7,IK7,IO7)&gt;0,SUM(IJ7,IK7,IO7),"")</f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>IF(SUM(EJ8,EN8)&gt;0,SUM(EJ8,EN8),"")</f>
        <v>12.4</v>
      </c>
      <c r="FD8" s="11">
        <f>IF(SUM(EI8:EJ8,EL8:EN8,EP8)-EK8-EO8&gt;0,SUM(EI8:EJ8,EL8:EN8,EP8)-EK8-EO8,"")</f>
        <v>49.4</v>
      </c>
      <c r="FE8" s="11" t="str">
        <f>IF(SUM(EQ8:ER8,ET8)-ES8&gt;0,SUM(EQ8:ER8,ET8)-ES8,"")</f>
        <v/>
      </c>
      <c r="FF8" s="11">
        <f>IF(SUM(EJ8,EN8,ER8)&gt;0,SUM(EJ8,EN8,ER8),"")</f>
        <v>12.4</v>
      </c>
      <c r="FG8" s="11">
        <f>IF(SUM(FD8,FE8)&gt;0,SUM(FD8,FE8),"")</f>
        <v>49.4</v>
      </c>
      <c r="FH8" s="11">
        <f>IF(SUM(EV8,EZ8)&gt;0,SUM(EV8,EZ8),"")</f>
        <v>11.600000000000001</v>
      </c>
      <c r="FI8" s="11">
        <f>IF(SUM(EU8:EV8,EX8:EZ8,FB8)-SUM(EW8,FA8)&gt;0,SUM(EU8:EV8,EX8:EZ8,FB8)-SUM(EW8,FA8),"")</f>
        <v>47.6</v>
      </c>
      <c r="FJ8" s="11">
        <f>IF(SUM(FD8,FE8,FI8)&gt;0,SUM(FD8,FE8,FI8),"")</f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12.4</v>
      </c>
      <c r="HH8" s="11">
        <f>IF(SUM(GM8:GN8,GP8:GR8,GT8)-GO8-GS8&gt;0,SUM(GM8:GN8,GP8:GR8,GT8)-GO8-GS8,"")</f>
        <v>47.300000000000004</v>
      </c>
      <c r="HI8" s="11" t="str">
        <f>IF(SUM(GU8:GV8,GX8)-GW8&gt;0,SUM(GU8:GV8,GX8)-GW8,"")</f>
        <v/>
      </c>
      <c r="HJ8" s="11">
        <f>IF(SUM(GN8,GR8,GV8)&gt;0,SUM(GN8,GR8,GV8),"")</f>
        <v>12.4</v>
      </c>
      <c r="HK8" s="11">
        <f>IF(SUM(HH8,HI8)&gt;0,SUM(HH8,HI8),"")</f>
        <v>47.300000000000004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133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18.399999999999999</v>
      </c>
      <c r="EJ9" s="18">
        <v>6</v>
      </c>
      <c r="EK9" s="18">
        <v>0.2</v>
      </c>
      <c r="EL9" s="18">
        <v>0</v>
      </c>
      <c r="EM9" s="18">
        <v>18.5</v>
      </c>
      <c r="EN9" s="18">
        <v>5.6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11.6</v>
      </c>
      <c r="FD9" s="11">
        <f>IF(SUM(EI9:EJ9,EL9:EN9,EP9)-EK9-EO9&gt;0,SUM(EI9:EJ9,EL9:EN9,EP9)-EK9-EO9,"")</f>
        <v>48.3</v>
      </c>
      <c r="FE9" s="11" t="str">
        <f>IF(SUM(EQ9:ER9,ET9)-ES9&gt;0,SUM(EQ9:ER9,ET9)-ES9,"")</f>
        <v/>
      </c>
      <c r="FF9" s="11">
        <f>IF(SUM(EJ9,EN9,ER9)&gt;0,SUM(EJ9,EN9,ER9),"")</f>
        <v>11.6</v>
      </c>
      <c r="FG9" s="11">
        <f>IF(SUM(FD9,FE9)&gt;0,SUM(FD9,FE9),"")</f>
        <v>48.3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48.3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</v>
      </c>
      <c r="GN9" s="18">
        <v>5.2</v>
      </c>
      <c r="GO9" s="18">
        <v>0.2</v>
      </c>
      <c r="GP9" s="18">
        <v>0</v>
      </c>
      <c r="GQ9" s="18">
        <v>18.8</v>
      </c>
      <c r="GR9" s="18">
        <v>5.6</v>
      </c>
      <c r="GS9" s="18">
        <v>0</v>
      </c>
      <c r="GT9" s="18">
        <v>0</v>
      </c>
      <c r="GU9" s="18"/>
      <c r="GV9" s="18"/>
      <c r="GW9" s="18"/>
      <c r="GX9" s="18"/>
      <c r="GY9" s="18">
        <v>18.5</v>
      </c>
      <c r="GZ9" s="18">
        <v>5.6</v>
      </c>
      <c r="HA9" s="18">
        <v>0.8</v>
      </c>
      <c r="HB9" s="18">
        <v>0</v>
      </c>
      <c r="HC9" s="18">
        <v>18.3</v>
      </c>
      <c r="HD9" s="18">
        <v>6</v>
      </c>
      <c r="HE9" s="18">
        <v>0.2</v>
      </c>
      <c r="HF9" s="18">
        <v>0</v>
      </c>
      <c r="HG9" s="11">
        <f>IF(SUM(GN9,GR9)&gt;0,SUM(GN9,GR9),"")</f>
        <v>10.8</v>
      </c>
      <c r="HH9" s="11">
        <f>IF(SUM(GM9:GN9,GP9:GR9,GT9)-GO9-GS9&gt;0,SUM(GM9:GN9,GP9:GR9,GT9)-GO9-GS9,"")</f>
        <v>47.4</v>
      </c>
      <c r="HI9" s="11" t="str">
        <f>IF(SUM(GU9:GV9,GX9)-GW9&gt;0,SUM(GU9:GV9,GX9)-GW9,"")</f>
        <v/>
      </c>
      <c r="HJ9" s="11">
        <f>IF(SUM(GN9,GR9,GV9)&gt;0,SUM(GN9,GR9,GV9),"")</f>
        <v>10.8</v>
      </c>
      <c r="HK9" s="11">
        <f>IF(SUM(HH9,HI9)&gt;0,SUM(HH9,HI9),"")</f>
        <v>47.4</v>
      </c>
      <c r="HL9" s="11">
        <f>IF(SUM(GZ9,HD9)&gt;0,SUM(GZ9,HD9),"")</f>
        <v>11.6</v>
      </c>
      <c r="HM9" s="11">
        <f>IF(SUM(GY9:GZ9,HB9:HD9,HF9)-SUM(HA9,HE9)&gt;0,SUM(GY9:GZ9,HB9:HD9,HF9)-SUM(HA9,HE9),"")</f>
        <v>47.400000000000006</v>
      </c>
      <c r="HN9" s="11">
        <f>IF(SUM(HH9,HI9,HM9)&gt;0,SUM(HH9,HI9,HM9),"")</f>
        <v>94.800000000000011</v>
      </c>
      <c r="HO9" s="17">
        <v>18.399999999999999</v>
      </c>
      <c r="HP9" s="17">
        <v>5.6</v>
      </c>
      <c r="HQ9" s="17">
        <v>0</v>
      </c>
      <c r="HR9" s="17">
        <v>0</v>
      </c>
      <c r="HS9" s="17">
        <v>18</v>
      </c>
      <c r="HT9" s="17">
        <v>6</v>
      </c>
      <c r="HU9" s="17">
        <v>0</v>
      </c>
      <c r="HV9" s="17">
        <v>0</v>
      </c>
      <c r="HW9" s="17">
        <v>17.899999999999999</v>
      </c>
      <c r="HX9" s="17">
        <v>5.2</v>
      </c>
      <c r="HY9" s="17">
        <v>0.2</v>
      </c>
      <c r="HZ9" s="17">
        <v>0</v>
      </c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11.6</v>
      </c>
      <c r="IJ9" s="41">
        <f>IF(SUM(HO9:HP9,HR9:HT9,HV9)-HQ9-HU9&gt;0,SUM(HO9:HP9,HR9:HT9,HV9)-HQ9-HU9,"")</f>
        <v>48</v>
      </c>
      <c r="IK9" s="41">
        <f>IF(SUM(HW9:HX9,HZ9)-HY9&gt;0,SUM(HW9:HX9,HZ9)-HY9,"")</f>
        <v>22.9</v>
      </c>
      <c r="IL9" s="41">
        <f>IF(SUM(HP9,HT9,HX9)&gt;0,SUM(HP9,HT9,HX9),"")</f>
        <v>16.8</v>
      </c>
      <c r="IM9" s="41">
        <f>IF(SUM(IJ9,IK9)&gt;0,SUM(IJ9,IK9),"")</f>
        <v>70.900000000000006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70.900000000000006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253</v>
      </c>
      <c r="C10" s="4" t="s">
        <v>6</v>
      </c>
      <c r="D10" s="4">
        <v>2007</v>
      </c>
      <c r="E10" s="9">
        <f>SUM(J10:R10)+SUM(J10:N10)*0.0000001+SUM(J10)*0.0000000000001</f>
        <v>169.6000118800049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49.300000000000004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46.599999999999994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22.9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48.699999999999996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2.1000000000000014</v>
      </c>
      <c r="S10" s="11" t="str">
        <f>IF(R10="","",IF(R10=DD10,"("&amp;DD$2&amp;")",IF(R10=DE10,"("&amp;DE$2&amp;")",IF(R10=DF10,"("&amp;DF$2&amp;")"))))</f>
        <v>(Q2)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Junior Worlds (Nov 19)</v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8"/>
      <c r="AP10" s="41" t="str">
        <f>IF(SUM(V10,Z10)&gt;0,SUM(V10,Z10),"")</f>
        <v/>
      </c>
      <c r="AQ10" s="41" t="str">
        <f>IF(SUM(U10:V10,X10:Z10,AB10)-W10-AA10&gt;0,SUM(U10:V10,X10:Z10,AB10)-W10-AA10,"")</f>
        <v/>
      </c>
      <c r="AR10" s="41" t="str">
        <f>IF(SUM(AC10:AD10,AF10)-AE10&gt;0,SUM(AC10:AD10,AF10)-AE10,"")</f>
        <v/>
      </c>
      <c r="AS10" s="41" t="str">
        <f>IF(SUM(V10,Z10,AD10)&gt;0,SUM(V10,Z10,AD10),"")</f>
        <v/>
      </c>
      <c r="AT10" s="41" t="str">
        <f>IF(SUM(AQ10,AR10)&gt;0,SUM(AQ10,AR10),"")</f>
        <v/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 t="str">
        <f>IF(SUM(AQ10,AR10,AV10)&gt;0,SUM(AQ10,AR10,AV10),"")</f>
        <v/>
      </c>
      <c r="AX10" s="18">
        <v>18.3</v>
      </c>
      <c r="AY10" s="18">
        <v>6</v>
      </c>
      <c r="AZ10" s="18">
        <v>0</v>
      </c>
      <c r="BA10" s="18">
        <v>0</v>
      </c>
      <c r="BB10" s="18">
        <v>18.600000000000001</v>
      </c>
      <c r="BC10" s="18">
        <v>6.4</v>
      </c>
      <c r="BD10" s="18">
        <v>0</v>
      </c>
      <c r="BE10" s="18">
        <v>0</v>
      </c>
      <c r="BF10" s="18">
        <v>17.899999999999999</v>
      </c>
      <c r="BG10" s="18">
        <v>5.2</v>
      </c>
      <c r="BH10" s="18">
        <v>0.2</v>
      </c>
      <c r="BI10" s="18">
        <v>0</v>
      </c>
      <c r="BJ10" s="18">
        <v>18.5</v>
      </c>
      <c r="BK10" s="18">
        <v>6</v>
      </c>
      <c r="BL10" s="18">
        <v>0.6</v>
      </c>
      <c r="BM10" s="18">
        <v>0</v>
      </c>
      <c r="BN10" s="18">
        <v>19</v>
      </c>
      <c r="BO10" s="18">
        <v>5.6</v>
      </c>
      <c r="BP10" s="18">
        <v>0</v>
      </c>
      <c r="BQ10" s="18">
        <v>0</v>
      </c>
      <c r="BR10" s="29"/>
      <c r="BS10" s="11">
        <f>IF(SUM(AY10,BC10)&gt;0,SUM(AY10,BC10),"")</f>
        <v>12.4</v>
      </c>
      <c r="BT10" s="11">
        <f>IF(SUM(AX10:AY10,BA10:BC10,BE10)-AZ10-BD10&gt;0,SUM(AX10:AY10,BA10:BC10,BE10)-AZ10-BD10,"")</f>
        <v>49.300000000000004</v>
      </c>
      <c r="BU10" s="11">
        <f>IF(SUM(BF10:BG10,BI10)-BH10&gt;0,SUM(BF10:BG10,BI10)-BH10,"")</f>
        <v>22.9</v>
      </c>
      <c r="BV10" s="11">
        <f>IF(SUM(AY10,BC10,BG10)&gt;0,SUM(AY10,BC10,BG10),"")</f>
        <v>17.600000000000001</v>
      </c>
      <c r="BW10" s="11">
        <f>IF(SUM(BT10,BU10)&gt;0,SUM(BT10,BU10),"")</f>
        <v>72.2</v>
      </c>
      <c r="BX10" s="11">
        <f>IF(SUM(BK10,BO10)&gt;0,SUM(BK10,BO10),"")</f>
        <v>11.6</v>
      </c>
      <c r="BY10" s="11">
        <f>IF(SUM(BJ10:BK10,BM10:BO10,BQ10)-SUM(BL10,BP10)&gt;0,SUM(BJ10:BK10,BM10:BO10,BQ10)-SUM(BL10,BP10),"")</f>
        <v>48.5</v>
      </c>
      <c r="BZ10" s="11">
        <f>IF(SUM(BT10,BU10,BY10)&gt;0,SUM(BT10,BU10,BY10),"")</f>
        <v>120.7</v>
      </c>
      <c r="CA10" s="19">
        <v>18.2</v>
      </c>
      <c r="CB10" s="19">
        <v>5.1999999999999993</v>
      </c>
      <c r="CC10" s="19">
        <v>0</v>
      </c>
      <c r="CD10" s="19">
        <v>0</v>
      </c>
      <c r="CE10" s="19">
        <v>18.2</v>
      </c>
      <c r="CF10" s="19">
        <v>5.1999999999999993</v>
      </c>
      <c r="CG10" s="19">
        <v>0.2</v>
      </c>
      <c r="CH10" s="19">
        <v>0</v>
      </c>
      <c r="CI10" s="19">
        <v>17</v>
      </c>
      <c r="CJ10" s="19">
        <v>3.2</v>
      </c>
      <c r="CK10" s="19">
        <v>0</v>
      </c>
      <c r="CL10" s="19">
        <v>0</v>
      </c>
      <c r="CM10" s="19">
        <v>18.7</v>
      </c>
      <c r="CN10" s="19">
        <v>6</v>
      </c>
      <c r="CO10" s="19">
        <v>0.2</v>
      </c>
      <c r="CP10" s="19">
        <v>0</v>
      </c>
      <c r="CQ10" s="19">
        <v>18.600000000000001</v>
      </c>
      <c r="CR10" s="19">
        <v>5.6</v>
      </c>
      <c r="CS10" s="19">
        <v>0</v>
      </c>
      <c r="CT10" s="19">
        <v>0</v>
      </c>
      <c r="CU10" s="28"/>
      <c r="CV10" s="41">
        <f>IF(SUM(CB10,CF10)&gt;0,SUM(CB10,CF10),"")</f>
        <v>10.399999999999999</v>
      </c>
      <c r="CW10" s="41">
        <f>IF(SUM(CA10:CB10,CD10:CF10,CH10)-CC10-CG10&gt;0,SUM(CA10:CB10,CD10:CF10,CH10)-CC10-CG10,"")</f>
        <v>46.599999999999994</v>
      </c>
      <c r="CX10" s="41">
        <f>IF(SUM(CI10:CJ10,CL10)-CK10&gt;0,SUM(CI10:CJ10,CL10)-CK10,"")</f>
        <v>20.2</v>
      </c>
      <c r="CY10" s="41">
        <f>IF(SUM(CB10,CF10,CJ10)&gt;0,SUM(CB10,CF10,CJ10),"")</f>
        <v>13.599999999999998</v>
      </c>
      <c r="CZ10" s="41">
        <f>IF(SUM(CW10,CX10)&gt;0,SUM(CW10,CX10),"")</f>
        <v>66.8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48.699999999999996</v>
      </c>
      <c r="DC10" s="41">
        <f>IF(SUM(CW10,CX10,DB10)&gt;0,SUM(CW10,CX10,DB10),"")</f>
        <v>115.5</v>
      </c>
      <c r="DD10" s="52">
        <f>IF(MAX(EB10,FD10,GF10,HH10,IJ10,JL10,KN10,LP10,MR10,NT10,OV10,PX10)-IF(L10="",0,L10)&gt;0.001,MAX(EB10,FD10,GF10,HH10,IJ10,JL10,KN10,LP10,MR10,NT10,OV10,PX10)-IF(L10="",0,L10),"")</f>
        <v>1.1000000000000085</v>
      </c>
      <c r="DE10" s="52">
        <f>IF(MAX(EC10,FE10,GG10,HI10,IK10,JM10,KO10,LQ10,MS10,NU10,OW10,PY10)-IF(N10="",0,N10)&gt;0.001,MAX(EC10,FE10,GG10,HI10,IK10,JM10,KO10,LQ10,MS10,NU10,OW10,PY10)-IF(N10="",0,N10),"")</f>
        <v>2.1000000000000014</v>
      </c>
      <c r="DF10" s="52">
        <f>IF(MAX(EG10,FI10,GK10,HM10,IO10,JQ10,KS10,LU10,MW10,NY10,PA10,QC10)-IF(P10="",0,P10)&gt;0.001,MAX(EG10,FI10,GK10,HM10,IO10,JQ10,KS10,LU10,MW10,NY10,PA10,QC10)-IF(P10="",0,P10),"")</f>
        <v>0.10000000000000142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>
        <v>16.7</v>
      </c>
      <c r="JT10" s="17">
        <v>6.8</v>
      </c>
      <c r="JU10" s="17">
        <v>0.8</v>
      </c>
      <c r="JV10" s="17">
        <v>0</v>
      </c>
      <c r="JW10" s="17">
        <v>18.600000000000001</v>
      </c>
      <c r="JX10" s="17">
        <v>6.4</v>
      </c>
      <c r="JY10" s="17">
        <v>0</v>
      </c>
      <c r="JZ10" s="17">
        <v>0</v>
      </c>
      <c r="KA10" s="17">
        <v>18.600000000000001</v>
      </c>
      <c r="KB10" s="17">
        <v>6.4</v>
      </c>
      <c r="KC10" s="17">
        <v>0</v>
      </c>
      <c r="KD10" s="17">
        <v>0</v>
      </c>
      <c r="KE10" s="17">
        <v>18.8</v>
      </c>
      <c r="KF10" s="17">
        <v>5.6</v>
      </c>
      <c r="KG10" s="17">
        <v>0</v>
      </c>
      <c r="KH10" s="17">
        <v>0</v>
      </c>
      <c r="KI10" s="17">
        <v>18.399999999999999</v>
      </c>
      <c r="KJ10" s="17">
        <v>6</v>
      </c>
      <c r="KK10" s="17">
        <v>0</v>
      </c>
      <c r="KL10" s="17">
        <v>0</v>
      </c>
      <c r="KM10" s="41">
        <f>IF(SUM(JT10,JX10)&gt;0,SUM(JT10,JX10),"")</f>
        <v>13.2</v>
      </c>
      <c r="KN10" s="41">
        <f>IF(SUM(JS10:JT10,JV10:JX10,JZ10)-JU10-JY10&gt;0,SUM(JS10:JT10,JV10:JX10,JZ10)-JU10-JY10,"")</f>
        <v>47.7</v>
      </c>
      <c r="KO10" s="41">
        <f>IF(SUM(KA10:KB10,KD10)-KC10&gt;0,SUM(KA10:KB10,KD10)-KC10,"")</f>
        <v>25</v>
      </c>
      <c r="KP10" s="41">
        <f>IF(SUM(JT10,JX10,KB10)&gt;0,SUM(JT10,JX10,KB10),"")</f>
        <v>19.600000000000001</v>
      </c>
      <c r="KQ10" s="41">
        <f>IF(SUM(KN10,KO10)&gt;0,SUM(KN10,KO10),"")</f>
        <v>72.7</v>
      </c>
      <c r="KR10" s="41">
        <f>IF(SUM(KF10,KJ10)&gt;0,SUM(KF10,KJ10),"")</f>
        <v>11.6</v>
      </c>
      <c r="KS10" s="41">
        <f>IF(SUM(KE10:KF10,KH10:KJ10,KL10)-SUM(KG10,KK10)&gt;0,SUM(KE10:KF10,KH10:KJ10,KL10)-SUM(KG10,KK10),"")</f>
        <v>48.8</v>
      </c>
      <c r="KT10" s="41">
        <f>IF(SUM(KN10,KO10,KS10)&gt;0,SUM(KN10,KO10,KS10),"")</f>
        <v>121.5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18.25</v>
      </c>
      <c r="QF10" s="23">
        <f>IF($CU10="P",CB10,(CB10+AY10)/2)</f>
        <v>5.6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18.399999999999999</v>
      </c>
      <c r="QJ10" s="23">
        <f>IF($CU10="P",CF10,(CF10+BC10)/2)</f>
        <v>5.8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17.45</v>
      </c>
      <c r="QN10" s="23">
        <f>IF($CU10="P",CJ10,(CJ10+BG10)/2)</f>
        <v>4.2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18.600000000000001</v>
      </c>
      <c r="QR10" s="23">
        <f>IF($CU10="P",CN10,(CN10+BK10)/2)</f>
        <v>6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18.8</v>
      </c>
      <c r="QV10" s="23">
        <f>IF($CU10="P",CR10,(CR10+BO10)/2)</f>
        <v>5.6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11.399999999999999</v>
      </c>
      <c r="RA10" s="41">
        <f>IF(SUM(QE10:QF10,QH10:QJ10,QL10)-QG10-QK10&gt;0,SUM(QE10:QF10,QH10:QJ10,QL10)-QG10-QK10,"")</f>
        <v>47.949999999999996</v>
      </c>
      <c r="RB10" s="41">
        <f>IF(SUM(QM10:QN10,QP10)-QO10&gt;0,SUM(QM10:QN10,QP10)-QO10,"")</f>
        <v>21.549999999999997</v>
      </c>
      <c r="RC10" s="41">
        <f>IF(SUM(QF10,QJ10,QN10)&gt;0,SUM(QF10,QJ10,QN10),"")</f>
        <v>15.599999999999998</v>
      </c>
      <c r="RD10" s="41">
        <f>IF(SUM(RA10,RB10)&gt;0,SUM(RA10,RB10),"")</f>
        <v>69.5</v>
      </c>
      <c r="RE10" s="41">
        <f>IF(SUM(QR10,QV10)&gt;0,SUM(QR10,QV10),"")</f>
        <v>11.6</v>
      </c>
      <c r="RF10" s="41">
        <f>IF(SUM(QQ10:QR10,QT10:QV10,QX10)-SUM(QS10,QW10)&gt;0,SUM(QQ10:QR10,QT10:QV10,QX10)-SUM(QS10,QW10),"")</f>
        <v>48.600000000000009</v>
      </c>
      <c r="RG10" s="41">
        <f>IF(SUM(RA10,RB10,RF10)&gt;0,SUM(RA10,RB10,RF10),"")</f>
        <v>118.10000000000001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148</v>
      </c>
      <c r="C11" s="4" t="s">
        <v>5</v>
      </c>
      <c r="D11" s="4">
        <v>2001</v>
      </c>
      <c r="E11" s="9">
        <f>SUM(J11:R11)+SUM(J11:N11)*0.0000001+SUM(J11)*0.0000000000001</f>
        <v>169.00001209000484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48.3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24.5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48.1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18.399999999999999</v>
      </c>
      <c r="V11" s="19">
        <v>5.6</v>
      </c>
      <c r="W11" s="19">
        <v>0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16.2</v>
      </c>
      <c r="AD11" s="19">
        <v>4.8</v>
      </c>
      <c r="AE11" s="19">
        <v>1</v>
      </c>
      <c r="AF11" s="19">
        <v>0</v>
      </c>
      <c r="AG11" s="19">
        <v>18.399999999999999</v>
      </c>
      <c r="AH11" s="19">
        <v>5.2</v>
      </c>
      <c r="AI11" s="19">
        <v>1</v>
      </c>
      <c r="AJ11" s="19">
        <v>0</v>
      </c>
      <c r="AK11" s="19">
        <v>18.3</v>
      </c>
      <c r="AL11" s="19">
        <v>2</v>
      </c>
      <c r="AM11" s="19">
        <v>1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48.3</v>
      </c>
      <c r="AR11" s="41">
        <f>IF(SUM(AC11:AD11,AF11)-AE11&gt;0,SUM(AC11:AD11,AF11)-AE11,"")</f>
        <v>20</v>
      </c>
      <c r="AS11" s="41">
        <f>IF(SUM(V11,Z11,AD11)&gt;0,SUM(V11,Z11,AD11),"")</f>
        <v>16.399999999999999</v>
      </c>
      <c r="AT11" s="41">
        <f>IF(SUM(AQ11,AR11)&gt;0,SUM(AQ11,AR11),"")</f>
        <v>68.3</v>
      </c>
      <c r="AU11" s="41">
        <f>IF(SUM(AH11,AL11)&gt;0,SUM(AH11,AL11),"")</f>
        <v>7.2</v>
      </c>
      <c r="AV11" s="41">
        <f>IF(SUM(AG11:AH11,AJ11:AL11,AN11)-SUM(AI11,AM11)&gt;0,SUM(AG11:AH11,AJ11:AL11,AN11)-SUM(AI11,AM11),"")</f>
        <v>41.9</v>
      </c>
      <c r="AW11" s="41">
        <f>IF(SUM(AQ11,AR11,AV11)&gt;0,SUM(AQ11,AR11,AV11),"")</f>
        <v>110.19999999999999</v>
      </c>
      <c r="AX11" s="18">
        <v>18.399999999999999</v>
      </c>
      <c r="AY11" s="18">
        <v>5.6</v>
      </c>
      <c r="AZ11" s="18">
        <v>0.2</v>
      </c>
      <c r="BA11" s="18">
        <v>0</v>
      </c>
      <c r="BB11" s="18">
        <v>18.5</v>
      </c>
      <c r="BC11" s="18">
        <v>6</v>
      </c>
      <c r="BD11" s="18">
        <v>0.2</v>
      </c>
      <c r="BE11" s="18">
        <v>0</v>
      </c>
      <c r="BF11" s="18">
        <v>18.399999999999999</v>
      </c>
      <c r="BG11" s="18">
        <v>4.8</v>
      </c>
      <c r="BH11" s="18">
        <v>0.2</v>
      </c>
      <c r="BI11" s="18">
        <v>0</v>
      </c>
      <c r="BJ11" s="18">
        <v>18.5</v>
      </c>
      <c r="BK11" s="18">
        <v>5.2</v>
      </c>
      <c r="BL11" s="18">
        <v>0.2</v>
      </c>
      <c r="BM11" s="18">
        <v>0</v>
      </c>
      <c r="BN11" s="18">
        <v>18.399999999999999</v>
      </c>
      <c r="BO11" s="18">
        <v>6.4</v>
      </c>
      <c r="BP11" s="18">
        <v>0.8</v>
      </c>
      <c r="BQ11" s="18">
        <v>0</v>
      </c>
      <c r="BR11" s="29"/>
      <c r="BS11" s="11">
        <f>IF(SUM(AY11,BC11)&gt;0,SUM(AY11,BC11),"")</f>
        <v>11.6</v>
      </c>
      <c r="BT11" s="11">
        <f>IF(SUM(AX11:AY11,BA11:BC11,BE11)-AZ11-BD11&gt;0,SUM(AX11:AY11,BA11:BC11,BE11)-AZ11-BD11,"")</f>
        <v>48.099999999999994</v>
      </c>
      <c r="BU11" s="11">
        <f>IF(SUM(BF11:BG11,BI11)-BH11&gt;0,SUM(BF11:BG11,BI11)-BH11,"")</f>
        <v>23</v>
      </c>
      <c r="BV11" s="11">
        <f>IF(SUM(AY11,BC11,BG11)&gt;0,SUM(AY11,BC11,BG11),"")</f>
        <v>16.399999999999999</v>
      </c>
      <c r="BW11" s="11">
        <f>IF(SUM(BT11,BU11)&gt;0,SUM(BT11,BU11),"")</f>
        <v>71.099999999999994</v>
      </c>
      <c r="BX11" s="11">
        <f>IF(SUM(BK11,BO11)&gt;0,SUM(BK11,BO11),"")</f>
        <v>11.600000000000001</v>
      </c>
      <c r="BY11" s="11">
        <f>IF(SUM(BJ11:BK11,BM11:BO11,BQ11)-SUM(BL11,BP11)&gt;0,SUM(BJ11:BK11,BM11:BO11,BQ11)-SUM(BL11,BP11),"")</f>
        <v>47.499999999999993</v>
      </c>
      <c r="BZ11" s="11">
        <f>IF(SUM(BT11,BU11,BY11)&gt;0,SUM(BT11,BU11,BY11),"")</f>
        <v>118.6</v>
      </c>
      <c r="CA11" s="19">
        <v>18.2</v>
      </c>
      <c r="CB11" s="19">
        <v>5.6</v>
      </c>
      <c r="CC11" s="19">
        <v>0.2</v>
      </c>
      <c r="CD11" s="19">
        <v>0</v>
      </c>
      <c r="CE11" s="19">
        <v>19</v>
      </c>
      <c r="CF11" s="19">
        <v>5.0999999999999996</v>
      </c>
      <c r="CG11" s="19">
        <v>0</v>
      </c>
      <c r="CH11" s="19">
        <v>0.3</v>
      </c>
      <c r="CI11" s="19">
        <v>18.5</v>
      </c>
      <c r="CJ11" s="19">
        <v>6</v>
      </c>
      <c r="CK11" s="19">
        <v>0</v>
      </c>
      <c r="CL11" s="19">
        <v>0</v>
      </c>
      <c r="CM11" s="19">
        <v>18.5</v>
      </c>
      <c r="CN11" s="19">
        <v>5.6</v>
      </c>
      <c r="CO11" s="19">
        <v>0.6</v>
      </c>
      <c r="CP11" s="19">
        <v>0</v>
      </c>
      <c r="CQ11" s="19">
        <v>18.600000000000001</v>
      </c>
      <c r="CR11" s="19">
        <v>6</v>
      </c>
      <c r="CS11" s="19">
        <v>0</v>
      </c>
      <c r="CT11" s="19">
        <v>0</v>
      </c>
      <c r="CU11" s="28"/>
      <c r="CV11" s="41">
        <f>IF(SUM(CB11,CF11)&gt;0,SUM(CB11,CF11),"")</f>
        <v>10.7</v>
      </c>
      <c r="CW11" s="41">
        <f>IF(SUM(CA11:CB11,CD11:CF11,CH11)-CC11-CG11&gt;0,SUM(CA11:CB11,CD11:CF11,CH11)-CC11-CG11,"")</f>
        <v>47.999999999999993</v>
      </c>
      <c r="CX11" s="41">
        <f>IF(SUM(CI11:CJ11,CL11)-CK11&gt;0,SUM(CI11:CJ11,CL11)-CK11,"")</f>
        <v>24.5</v>
      </c>
      <c r="CY11" s="41">
        <f>IF(SUM(CB11,CF11,CJ11)&gt;0,SUM(CB11,CF11,CJ11),"")</f>
        <v>16.7</v>
      </c>
      <c r="CZ11" s="41">
        <f>IF(SUM(CW11,CX11)&gt;0,SUM(CW11,CX11),"")</f>
        <v>72.5</v>
      </c>
      <c r="DA11" s="41">
        <f>IF(SUM(CN11,CR11)&gt;0,SUM(CN11,CR11),"")</f>
        <v>11.6</v>
      </c>
      <c r="DB11" s="41">
        <f>IF(SUM(CM11:CN11,CP11:CR11,CT11)-SUM(CO11,CS11)&gt;0,SUM(CM11:CN11,CP11:CR11,CT11)-SUM(CO11,CS11),"")</f>
        <v>48.1</v>
      </c>
      <c r="DC11" s="41">
        <f>IF(SUM(CW11,CX11,DB11)&gt;0,SUM(CW11,CX11,DB11),"")</f>
        <v>120.6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18.299999999999997</v>
      </c>
      <c r="QF11" s="23">
        <f>IF($CU11="P",CB11,(CB11+AY11)/2)</f>
        <v>5.6</v>
      </c>
      <c r="QG11" s="23">
        <f>IF($CU11="P",CC11,(CC11+AZ11)/2)</f>
        <v>0.2</v>
      </c>
      <c r="QH11" s="23">
        <f>IF($CU11="P",CD11,(CD11+BA11)/2)</f>
        <v>0</v>
      </c>
      <c r="QI11" s="23">
        <f>IF($CU11="P",CE11,(CE11+BB11)/2)</f>
        <v>18.75</v>
      </c>
      <c r="QJ11" s="23">
        <f>IF($CU11="P",CF11,(CF11+BC11)/2)</f>
        <v>5.55</v>
      </c>
      <c r="QK11" s="23">
        <f>IF($CU11="P",CG11,(CG11+BD11)/2)</f>
        <v>0.1</v>
      </c>
      <c r="QL11" s="23">
        <f>IF($CU11="P",CH11,(CH11+BE11)/2)</f>
        <v>0.15</v>
      </c>
      <c r="QM11" s="23">
        <f>IF($CU11="P",CI11,(CI11+BF11)/2)</f>
        <v>18.45</v>
      </c>
      <c r="QN11" s="23">
        <f>IF($CU11="P",CJ11,(CJ11+BG11)/2)</f>
        <v>5.4</v>
      </c>
      <c r="QO11" s="23">
        <f>IF($CU11="P",CK11,(CK11+BH11)/2)</f>
        <v>0.1</v>
      </c>
      <c r="QP11" s="23">
        <f>IF($CU11="P",CL11,(CL11+BI11)/2)</f>
        <v>0</v>
      </c>
      <c r="QQ11" s="23">
        <f>IF($CU11="P",CM11,(CM11+BJ11)/2)</f>
        <v>18.5</v>
      </c>
      <c r="QR11" s="23">
        <f>IF($CU11="P",CN11,(CN11+BK11)/2)</f>
        <v>5.4</v>
      </c>
      <c r="QS11" s="23">
        <f>IF($CU11="P",CO11,(CO11+BL11)/2)</f>
        <v>0.4</v>
      </c>
      <c r="QT11" s="23">
        <f>IF($CU11="P",CP11,(CP11+BM11)/2)</f>
        <v>0</v>
      </c>
      <c r="QU11" s="23">
        <f>IF($CU11="P",CQ11,(CQ11+BN11)/2)</f>
        <v>18.5</v>
      </c>
      <c r="QV11" s="23">
        <f>IF($CU11="P",CR11,(CR11+BO11)/2)</f>
        <v>6.2</v>
      </c>
      <c r="QW11" s="23">
        <f>IF($CU11="P",CS11,(CS11+BP11)/2)</f>
        <v>0.4</v>
      </c>
      <c r="QX11" s="23">
        <f>IF($CU11="P",CT11,(CT11+BQ11)/2)</f>
        <v>0</v>
      </c>
      <c r="QY11" s="28" t="s">
        <v>57</v>
      </c>
      <c r="QZ11" s="41">
        <f>IF(SUM(QF11,QJ11)&gt;0,SUM(QF11,QJ11),"")</f>
        <v>11.149999999999999</v>
      </c>
      <c r="RA11" s="41">
        <f>IF(SUM(QE11:QF11,QH11:QJ11,QL11)-QG11-QK11&gt;0,SUM(QE11:QF11,QH11:QJ11,QL11)-QG11-QK11,"")</f>
        <v>48.04999999999999</v>
      </c>
      <c r="RB11" s="41">
        <f>IF(SUM(QM11:QN11,QP11)-QO11&gt;0,SUM(QM11:QN11,QP11)-QO11,"")</f>
        <v>23.75</v>
      </c>
      <c r="RC11" s="41">
        <f>IF(SUM(QF11,QJ11,QN11)&gt;0,SUM(QF11,QJ11,QN11),"")</f>
        <v>16.549999999999997</v>
      </c>
      <c r="RD11" s="41">
        <f>IF(SUM(RA11,RB11)&gt;0,SUM(RA11,RB11),"")</f>
        <v>71.799999999999983</v>
      </c>
      <c r="RE11" s="41">
        <f>IF(SUM(QR11,QV11)&gt;0,SUM(QR11,QV11),"")</f>
        <v>11.600000000000001</v>
      </c>
      <c r="RF11" s="41">
        <f>IF(SUM(QQ11:QR11,QT11:QV11,QX11)-SUM(QS11,QW11)&gt;0,SUM(QQ11:QR11,QT11:QV11,QX11)-SUM(QS11,QW11),"")</f>
        <v>47.800000000000004</v>
      </c>
      <c r="RG11" s="41">
        <f>IF(SUM(RA11,RB11,RF11)&gt;0,SUM(RA11,RB11,RF11),"")</f>
        <v>119.6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6</v>
      </c>
      <c r="D12" s="4">
        <v>2004</v>
      </c>
      <c r="E12" s="9">
        <f>SUM(J12:R12)+SUM(J12:N12)*0.0000001+SUM(J12)*0.0000000000001</f>
        <v>167.90001197000487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Worlds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>P</v>
      </c>
      <c r="J12" s="8">
        <f>IF(COUNT(AQ12,BT12,CW12)&gt;0,LARGE((AQ12,BT12,CW12),1),0)</f>
        <v>48.6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47.100000000000009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24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47.1</v>
      </c>
      <c r="Q12" s="8" t="str">
        <f>IF(P12=0,"",IF(P12=DB12,$CA$1,IF(P12=BY12,$AX$1,IF(P12=AV12,$U$1,""))))</f>
        <v>2023 Elite Canada</v>
      </c>
      <c r="R12" s="8">
        <f>IF(MAX(DD12:DF12)&gt;0,MAX(DD12:DF12),"")</f>
        <v>1.0999999999999872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World Cup POR 2 (July 8)</v>
      </c>
      <c r="U12" s="19">
        <v>18.5</v>
      </c>
      <c r="V12" s="19">
        <v>6</v>
      </c>
      <c r="W12" s="19">
        <v>0.2</v>
      </c>
      <c r="X12" s="19">
        <v>0</v>
      </c>
      <c r="Y12" s="19">
        <v>18.7</v>
      </c>
      <c r="Z12" s="19">
        <v>5.6</v>
      </c>
      <c r="AA12" s="19">
        <v>0</v>
      </c>
      <c r="AB12" s="19">
        <v>0</v>
      </c>
      <c r="AC12" s="19">
        <v>18.8</v>
      </c>
      <c r="AD12" s="19">
        <v>5.2</v>
      </c>
      <c r="AE12" s="19">
        <v>0</v>
      </c>
      <c r="AF12" s="19">
        <v>0</v>
      </c>
      <c r="AG12" s="19">
        <v>18.2</v>
      </c>
      <c r="AH12" s="19">
        <v>5.6</v>
      </c>
      <c r="AI12" s="19">
        <v>0.2</v>
      </c>
      <c r="AJ12" s="19">
        <v>0</v>
      </c>
      <c r="AK12" s="19">
        <v>18.7</v>
      </c>
      <c r="AL12" s="19">
        <v>5.6</v>
      </c>
      <c r="AM12" s="19">
        <v>0.8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48.6</v>
      </c>
      <c r="AR12" s="41">
        <f>IF(SUM(AC12:AD12,AF12)-AE12&gt;0,SUM(AC12:AD12,AF12)-AE12,"")</f>
        <v>24</v>
      </c>
      <c r="AS12" s="41">
        <f>IF(SUM(V12,Z12,AD12)&gt;0,SUM(V12,Z12,AD12),"")</f>
        <v>16.8</v>
      </c>
      <c r="AT12" s="41">
        <f>IF(SUM(AQ12,AR12)&gt;0,SUM(AQ12,AR12),"")</f>
        <v>72.599999999999994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119.69999999999999</v>
      </c>
      <c r="AX12" s="18">
        <v>17</v>
      </c>
      <c r="AY12" s="18">
        <v>6.4</v>
      </c>
      <c r="AZ12" s="18">
        <v>0.8</v>
      </c>
      <c r="BA12" s="18">
        <v>0</v>
      </c>
      <c r="BB12" s="18">
        <v>19.3</v>
      </c>
      <c r="BC12" s="18">
        <v>5.2</v>
      </c>
      <c r="BD12" s="18">
        <v>0</v>
      </c>
      <c r="BE12" s="18">
        <v>0</v>
      </c>
      <c r="BF12" s="18">
        <v>18.7</v>
      </c>
      <c r="BG12" s="18">
        <v>5.2</v>
      </c>
      <c r="BH12" s="18">
        <v>0</v>
      </c>
      <c r="BI12" s="18">
        <v>0</v>
      </c>
      <c r="BJ12" s="18">
        <v>17.600000000000001</v>
      </c>
      <c r="BK12" s="18">
        <v>2.8</v>
      </c>
      <c r="BL12" s="18">
        <v>0</v>
      </c>
      <c r="BM12" s="18">
        <v>0</v>
      </c>
      <c r="BN12" s="18">
        <v>18.600000000000001</v>
      </c>
      <c r="BO12" s="18">
        <v>6</v>
      </c>
      <c r="BP12" s="18">
        <v>0.6</v>
      </c>
      <c r="BQ12" s="18">
        <v>0</v>
      </c>
      <c r="BR12" s="29"/>
      <c r="BS12" s="11">
        <f>IF(SUM(AY12,BC12)&gt;0,SUM(AY12,BC12),"")</f>
        <v>11.600000000000001</v>
      </c>
      <c r="BT12" s="11">
        <f>IF(SUM(AX12:AY12,BA12:BC12,BE12)-AZ12-BD12&gt;0,SUM(AX12:AY12,BA12:BC12,BE12)-AZ12-BD12,"")</f>
        <v>47.100000000000009</v>
      </c>
      <c r="BU12" s="11">
        <f>IF(SUM(BF12:BG12,BI12)-BH12&gt;0,SUM(BF12:BG12,BI12)-BH12,"")</f>
        <v>23.9</v>
      </c>
      <c r="BV12" s="11">
        <f>IF(SUM(AY12,BC12,BG12)&gt;0,SUM(AY12,BC12,BG12),"")</f>
        <v>16.8</v>
      </c>
      <c r="BW12" s="11">
        <f>IF(SUM(BT12,BU12)&gt;0,SUM(BT12,BU12),"")</f>
        <v>71</v>
      </c>
      <c r="BX12" s="11">
        <f>IF(SUM(BK12,BO12)&gt;0,SUM(BK12,BO12),"")</f>
        <v>8.8000000000000007</v>
      </c>
      <c r="BY12" s="11">
        <f>IF(SUM(BJ12:BK12,BM12:BO12,BQ12)-SUM(BL12,BP12)&gt;0,SUM(BJ12:BK12,BM12:BO12,BQ12)-SUM(BL12,BP12),"")</f>
        <v>44.4</v>
      </c>
      <c r="BZ12" s="11">
        <f>IF(SUM(BT12,BU12,BY12)&gt;0,SUM(BT12,BU12,BY12),"")</f>
        <v>115.4</v>
      </c>
      <c r="CA12" s="19">
        <v>18.600000000000001</v>
      </c>
      <c r="CB12" s="19">
        <v>6.4</v>
      </c>
      <c r="CC12" s="19">
        <v>0</v>
      </c>
      <c r="CD12" s="19">
        <v>0</v>
      </c>
      <c r="CE12" s="19">
        <v>18.100000000000001</v>
      </c>
      <c r="CF12" s="19">
        <v>4.4000000000000004</v>
      </c>
      <c r="CG12" s="19">
        <v>0.6</v>
      </c>
      <c r="CH12" s="19">
        <v>0</v>
      </c>
      <c r="CI12" s="19">
        <v>18.100000000000001</v>
      </c>
      <c r="CJ12" s="19">
        <v>5.2</v>
      </c>
      <c r="CK12" s="19">
        <v>0.6</v>
      </c>
      <c r="CL12" s="19">
        <v>0</v>
      </c>
      <c r="CM12" s="19">
        <v>18</v>
      </c>
      <c r="CN12" s="19">
        <v>6.4</v>
      </c>
      <c r="CO12" s="19">
        <v>0.6</v>
      </c>
      <c r="CP12" s="19">
        <v>0</v>
      </c>
      <c r="CQ12" s="19">
        <v>0</v>
      </c>
      <c r="CR12" s="19">
        <v>0</v>
      </c>
      <c r="CS12" s="19">
        <v>0</v>
      </c>
      <c r="CT12" s="19">
        <v>0</v>
      </c>
      <c r="CU12" s="28"/>
      <c r="CV12" s="41">
        <f>IF(SUM(CB12,CF12)&gt;0,SUM(CB12,CF12),"")</f>
        <v>10.8</v>
      </c>
      <c r="CW12" s="41">
        <f>IF(SUM(CA12:CB12,CD12:CF12,CH12)-CC12-CG12&gt;0,SUM(CA12:CB12,CD12:CF12,CH12)-CC12-CG12,"")</f>
        <v>46.9</v>
      </c>
      <c r="CX12" s="41">
        <f>IF(SUM(CI12:CJ12,CL12)-CK12&gt;0,SUM(CI12:CJ12,CL12)-CK12,"")</f>
        <v>22.7</v>
      </c>
      <c r="CY12" s="41">
        <f>IF(SUM(CB12,CF12,CJ12)&gt;0,SUM(CB12,CF12,CJ12),"")</f>
        <v>16</v>
      </c>
      <c r="CZ12" s="41">
        <f>IF(SUM(CW12,CX12)&gt;0,SUM(CW12,CX12),"")</f>
        <v>69.599999999999994</v>
      </c>
      <c r="DA12" s="41">
        <f>IF(SUM(CN12,CR12)&gt;0,SUM(CN12,CR12),"")</f>
        <v>6.4</v>
      </c>
      <c r="DB12" s="41">
        <f>IF(SUM(CM12:CN12,CP12:CR12,CT12)-SUM(CO12,CS12)&gt;0,SUM(CM12:CN12,CP12:CR12,CT12)-SUM(CO12,CS12),"")</f>
        <v>23.799999999999997</v>
      </c>
      <c r="DC12" s="41">
        <f>IF(SUM(CW12,CX12,DB12)&gt;0,SUM(CW12,CX12,DB12),"")</f>
        <v>93.399999999999991</v>
      </c>
      <c r="DD12" s="52">
        <f>IF(MAX(EB12,FD12,GF12,HH12,IJ12,JL12,KN12,LP12,MR12,NT12,OV12,PX12)-IF(L12="",0,L12)&gt;0.001,MAX(EB12,FD12,GF12,HH12,IJ12,JL12,KN12,LP12,MR12,NT12,OV12,PX12)-IF(L12="",0,L12),"")</f>
        <v>1.0999999999999872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>
        <f>IF(SUM(DT12,DX12)&gt;0,SUM(DT12,DX12),"")</f>
        <v>9.6999999999999993</v>
      </c>
      <c r="EG12" s="41">
        <f>IF(SUM(DS12:DT12,DV12:DX12,DZ12)-SUM(DU12,DY12)&gt;0,SUM(DS12:DT12,DV12:DX12,DZ12)-SUM(DU12,DY12),"")</f>
        <v>43.8</v>
      </c>
      <c r="EH12" s="41">
        <f>IF(SUM(EB12,EC12,EG12)&gt;0,SUM(EB12,EC12,EG12),"")</f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>IF(SUM(FL12,FP12)&gt;0,SUM(FL12,FP12),"")</f>
        <v>13.3</v>
      </c>
      <c r="GF12" s="41">
        <f>IF(SUM(FK12:FL12,FN12:FP12,FR12)-FM12-FQ12&gt;0,SUM(FK12:FL12,FN12:FP12,FR12)-FM12-FQ12,"")</f>
        <v>48.199999999999996</v>
      </c>
      <c r="GG12" s="41" t="str">
        <f>IF(SUM(FS12:FT12,FV12)-FU12&gt;0,SUM(FS12:FT12,FV12)-FU12,"")</f>
        <v/>
      </c>
      <c r="GH12" s="41">
        <f>IF(SUM(FL12,FP12,FT12)&gt;0,SUM(FL12,FP12,FT12),"")</f>
        <v>13.3</v>
      </c>
      <c r="GI12" s="41">
        <f>IF(SUM(GF12,GG12)&gt;0,SUM(GF12,GG12),"")</f>
        <v>48.199999999999996</v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>
        <f>IF(SUM(GF12,GG12,GK12)&gt;0,SUM(GF12,GG12,GK12),"")</f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2.8</v>
      </c>
      <c r="JL12" s="11">
        <f>IF(SUM(IQ12:IR12,IT12:IV12,IX12)-IS12-IW12&gt;0,SUM(IQ12:IR12,IT12:IV12,IX12)-IS12-IW12,"")</f>
        <v>20.2</v>
      </c>
      <c r="JM12" s="11" t="str">
        <f>IF(SUM(IY12:IZ12,JB12)-JA12&gt;0,SUM(IY12:IZ12,JB12)-JA12,"")</f>
        <v/>
      </c>
      <c r="JN12" s="11">
        <f>IF(SUM(IR12,IV12,IZ12)&gt;0,SUM(IR12,IV12,IZ12),"")</f>
        <v>2.8</v>
      </c>
      <c r="JO12" s="11">
        <f>IF(SUM(JL12,JM12)&gt;0,SUM(JL12,JM12),"")</f>
        <v>20.2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17.8</v>
      </c>
      <c r="QF12" s="23">
        <f>IF($CU12="P",CB12,(CB12+AY12)/2)</f>
        <v>6.4</v>
      </c>
      <c r="QG12" s="23">
        <f>IF($CU12="P",CC12,(CC12+AZ12)/2)</f>
        <v>0.4</v>
      </c>
      <c r="QH12" s="23">
        <f>IF($CU12="P",CD12,(CD12+BA12)/2)</f>
        <v>0</v>
      </c>
      <c r="QI12" s="23">
        <f>IF($CU12="P",CE12,(CE12+BB12)/2)</f>
        <v>18.700000000000003</v>
      </c>
      <c r="QJ12" s="23">
        <f>IF($CU12="P",CF12,(CF12+BC12)/2)</f>
        <v>4.8000000000000007</v>
      </c>
      <c r="QK12" s="23">
        <f>IF($CU12="P",CG12,(CG12+BD12)/2)</f>
        <v>0.3</v>
      </c>
      <c r="QL12" s="23">
        <f>IF($CU12="P",CH12,(CH12+BE12)/2)</f>
        <v>0</v>
      </c>
      <c r="QM12" s="23">
        <f>IF($CU12="P",CI12,(CI12+BF12)/2)</f>
        <v>18.399999999999999</v>
      </c>
      <c r="QN12" s="23">
        <f>IF($CU12="P",CJ12,(CJ12+BG12)/2)</f>
        <v>5.2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17.8</v>
      </c>
      <c r="QR12" s="23">
        <f>IF($CU12="P",CN12,(CN12+BK12)/2)</f>
        <v>4.5999999999999996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9.3000000000000007</v>
      </c>
      <c r="QV12" s="23">
        <f>IF($CU12="P",CR12,(CR12+BO12)/2)</f>
        <v>3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11.200000000000001</v>
      </c>
      <c r="RA12" s="41">
        <f>IF(SUM(QE12:QF12,QH12:QJ12,QL12)-QG12-QK12&gt;0,SUM(QE12:QF12,QH12:QJ12,QL12)-QG12-QK12,"")</f>
        <v>47.000000000000007</v>
      </c>
      <c r="RB12" s="41">
        <f>IF(SUM(QM12:QN12,QP12)-QO12&gt;0,SUM(QM12:QN12,QP12)-QO12,"")</f>
        <v>23.299999999999997</v>
      </c>
      <c r="RC12" s="41">
        <f>IF(SUM(QF12,QJ12,QN12)&gt;0,SUM(QF12,QJ12,QN12),"")</f>
        <v>16.400000000000002</v>
      </c>
      <c r="RD12" s="41">
        <f>IF(SUM(RA12,RB12)&gt;0,SUM(RA12,RB12),"")</f>
        <v>70.300000000000011</v>
      </c>
      <c r="RE12" s="41">
        <f>IF(SUM(QR12,QV12)&gt;0,SUM(QR12,QV12),"")</f>
        <v>7.6</v>
      </c>
      <c r="RF12" s="41">
        <f>IF(SUM(QQ12:QR12,QT12:QV12,QX12)-SUM(QS12,QW12)&gt;0,SUM(QQ12:QR12,QT12:QV12,QX12)-SUM(QS12,QW12),"")</f>
        <v>34.1</v>
      </c>
      <c r="RG12" s="41">
        <f>IF(SUM(RA12,RB12,RF12)&gt;0,SUM(RA12,RB12,RF12),"")</f>
        <v>104.4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75</v>
      </c>
      <c r="C13" s="4" t="s">
        <v>6</v>
      </c>
      <c r="D13" s="4">
        <v>2001</v>
      </c>
      <c r="E13" s="9">
        <f>SUM(J13:R13)+SUM(J13:N13)*0.0000001+SUM(J13)*0.0000000000001</f>
        <v>166.60001189000488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48.7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47.300000000000004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22.9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47.7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18.5</v>
      </c>
      <c r="V13" s="19">
        <v>5.6</v>
      </c>
      <c r="W13" s="19">
        <v>0</v>
      </c>
      <c r="X13" s="19">
        <v>0</v>
      </c>
      <c r="Y13" s="19">
        <v>18</v>
      </c>
      <c r="Z13" s="19">
        <v>6</v>
      </c>
      <c r="AA13" s="19">
        <v>0.8</v>
      </c>
      <c r="AB13" s="19">
        <v>0</v>
      </c>
      <c r="AC13" s="19">
        <v>18.3</v>
      </c>
      <c r="AD13" s="19">
        <v>5.2</v>
      </c>
      <c r="AE13" s="19">
        <v>0.6</v>
      </c>
      <c r="AF13" s="19">
        <v>0</v>
      </c>
      <c r="AG13" s="19">
        <v>18.399999999999999</v>
      </c>
      <c r="AH13" s="19">
        <v>5.6</v>
      </c>
      <c r="AI13" s="19">
        <v>0.2</v>
      </c>
      <c r="AJ13" s="19">
        <v>0</v>
      </c>
      <c r="AK13" s="19">
        <v>18.5</v>
      </c>
      <c r="AL13" s="19">
        <v>5.6</v>
      </c>
      <c r="AM13" s="19">
        <v>0.2</v>
      </c>
      <c r="AN13" s="19">
        <v>0</v>
      </c>
      <c r="AO13" s="28"/>
      <c r="AP13" s="41">
        <f>IF(SUM(V13,Z13)&gt;0,SUM(V13,Z13),"")</f>
        <v>11.6</v>
      </c>
      <c r="AQ13" s="41">
        <f>IF(SUM(U13:V13,X13:Z13,AB13)-W13-AA13&gt;0,SUM(U13:V13,X13:Z13,AB13)-W13-AA13,"")</f>
        <v>47.300000000000004</v>
      </c>
      <c r="AR13" s="41">
        <f>IF(SUM(AC13:AD13,AF13)-AE13&gt;0,SUM(AC13:AD13,AF13)-AE13,"")</f>
        <v>22.9</v>
      </c>
      <c r="AS13" s="41">
        <f>IF(SUM(V13,Z13,AD13)&gt;0,SUM(V13,Z13,AD13),"")</f>
        <v>16.8</v>
      </c>
      <c r="AT13" s="41">
        <f>IF(SUM(AQ13,AR13)&gt;0,SUM(AQ13,AR13),"")</f>
        <v>70.2</v>
      </c>
      <c r="AU13" s="41">
        <f>IF(SUM(AH13,AL13)&gt;0,SUM(AH13,AL13),"")</f>
        <v>11.2</v>
      </c>
      <c r="AV13" s="41">
        <f>IF(SUM(AG13:AH13,AJ13:AL13,AN13)-SUM(AI13,AM13)&gt;0,SUM(AG13:AH13,AJ13:AL13,AN13)-SUM(AI13,AM13),"")</f>
        <v>47.7</v>
      </c>
      <c r="AW13" s="41">
        <f>IF(SUM(AQ13,AR13,AV13)&gt;0,SUM(AQ13,AR13,AV13),"")</f>
        <v>117.9</v>
      </c>
      <c r="AX13" s="18">
        <v>17.399999999999999</v>
      </c>
      <c r="AY13" s="18">
        <v>2.8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2.8</v>
      </c>
      <c r="BT13" s="11">
        <f>IF(SUM(AX13:AY13,BA13:BC13,BE13)-AZ13-BD13&gt;0,SUM(AX13:AY13,BA13:BC13,BE13)-AZ13-BD13,"")</f>
        <v>20.2</v>
      </c>
      <c r="BU13" s="11" t="str">
        <f>IF(SUM(BF13:BG13,BI13)-BH13&gt;0,SUM(BF13:BG13,BI13)-BH13,"")</f>
        <v/>
      </c>
      <c r="BV13" s="11">
        <f>IF(SUM(AY13,BC13,BG13)&gt;0,SUM(AY13,BC13,BG13),"")</f>
        <v>2.8</v>
      </c>
      <c r="BW13" s="11">
        <f>IF(SUM(BT13,BU13)&gt;0,SUM(BT13,BU13),"")</f>
        <v>20.2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20.2</v>
      </c>
      <c r="CA13" s="19">
        <v>18.8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18</v>
      </c>
      <c r="CJ13" s="19">
        <v>4.8</v>
      </c>
      <c r="CK13" s="19">
        <v>0.6</v>
      </c>
      <c r="CL13" s="19">
        <v>0</v>
      </c>
      <c r="CM13" s="19">
        <v>18.7</v>
      </c>
      <c r="CN13" s="19">
        <v>5.6</v>
      </c>
      <c r="CO13" s="19">
        <v>0.6</v>
      </c>
      <c r="CP13" s="19">
        <v>0</v>
      </c>
      <c r="CQ13" s="19">
        <v>18.2</v>
      </c>
      <c r="CR13" s="19">
        <v>5.2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48.7</v>
      </c>
      <c r="CX13" s="41">
        <f>IF(SUM(CI13:CJ13,CL13)-CK13&gt;0,SUM(CI13:CJ13,CL13)-CK13,"")</f>
        <v>22.2</v>
      </c>
      <c r="CY13" s="41">
        <f>IF(SUM(CB13,CF13,CJ13)&gt;0,SUM(CB13,CF13,CJ13),"")</f>
        <v>16.399999999999999</v>
      </c>
      <c r="CZ13" s="41">
        <f>IF(SUM(CW13,CX13)&gt;0,SUM(CW13,CX13),"")</f>
        <v>70.900000000000006</v>
      </c>
      <c r="DA13" s="41">
        <f>IF(SUM(CN13,CR13)&gt;0,SUM(CN13,CR13),"")</f>
        <v>10.8</v>
      </c>
      <c r="DB13" s="41">
        <f>IF(SUM(CM13:CN13,CP13:CR13,CT13)-SUM(CO13,CS13)&gt;0,SUM(CM13:CN13,CP13:CR13,CT13)-SUM(CO13,CS13),"")</f>
        <v>47.1</v>
      </c>
      <c r="DC13" s="41">
        <f>IF(SUM(CW13,CX13,DB13)&gt;0,SUM(CW13,CX13,DB13),"")</f>
        <v>118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18.100000000000001</v>
      </c>
      <c r="QF13" s="23">
        <f>IF($CU13="P",CB13,(CB13+AY13)/2)</f>
        <v>4.1999999999999993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9.15</v>
      </c>
      <c r="QJ13" s="23">
        <f>IF($CU13="P",CF13,(CF13+BC13)/2)</f>
        <v>3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9</v>
      </c>
      <c r="QN13" s="23">
        <f>IF($CU13="P",CJ13,(CJ13+BG13)/2)</f>
        <v>2.4</v>
      </c>
      <c r="QO13" s="23">
        <f>IF($CU13="P",CK13,(CK13+BH13)/2)</f>
        <v>0.3</v>
      </c>
      <c r="QP13" s="23">
        <f>IF($CU13="P",CL13,(CL13+BI13)/2)</f>
        <v>0</v>
      </c>
      <c r="QQ13" s="23">
        <f>IF($CU13="P",CM13,(CM13+BJ13)/2)</f>
        <v>9.35</v>
      </c>
      <c r="QR13" s="23">
        <f>IF($CU13="P",CN13,(CN13+BK13)/2)</f>
        <v>2.8</v>
      </c>
      <c r="QS13" s="23">
        <f>IF($CU13="P",CO13,(CO13+BL13)/2)</f>
        <v>0.3</v>
      </c>
      <c r="QT13" s="23">
        <f>IF($CU13="P",CP13,(CP13+BM13)/2)</f>
        <v>0</v>
      </c>
      <c r="QU13" s="23">
        <f>IF($CU13="P",CQ13,(CQ13+BN13)/2)</f>
        <v>9.1</v>
      </c>
      <c r="QV13" s="23">
        <f>IF($CU13="P",CR13,(CR13+BO13)/2)</f>
        <v>2.6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>
        <f>IF(SUM(QF13,QJ13)&gt;0,SUM(QF13,QJ13),"")</f>
        <v>7.1999999999999993</v>
      </c>
      <c r="RA13" s="41">
        <f>IF(SUM(QE13:QF13,QH13:QJ13,QL13)-QG13-QK13&gt;0,SUM(QE13:QF13,QH13:QJ13,QL13)-QG13-QK13,"")</f>
        <v>34.450000000000003</v>
      </c>
      <c r="RB13" s="41">
        <f>IF(SUM(QM13:QN13,QP13)-QO13&gt;0,SUM(QM13:QN13,QP13)-QO13,"")</f>
        <v>11.1</v>
      </c>
      <c r="RC13" s="41">
        <f>IF(SUM(QF13,QJ13,QN13)&gt;0,SUM(QF13,QJ13,QN13),"")</f>
        <v>9.6</v>
      </c>
      <c r="RD13" s="41">
        <f>IF(SUM(RA13,RB13)&gt;0,SUM(RA13,RB13),"")</f>
        <v>45.550000000000004</v>
      </c>
      <c r="RE13" s="41">
        <f>IF(SUM(QR13,QV13)&gt;0,SUM(QR13,QV13),"")</f>
        <v>5.4</v>
      </c>
      <c r="RF13" s="41">
        <f>IF(SUM(QQ13:QR13,QT13:QV13,QX13)-SUM(QS13,QW13)&gt;0,SUM(QQ13:QR13,QT13:QV13,QX13)-SUM(QS13,QW13),"")</f>
        <v>23.55</v>
      </c>
      <c r="RG13" s="41">
        <f>IF(SUM(RA13,RB13,RF13)&gt;0,SUM(RA13,RB13,RF13),"")</f>
        <v>69.100000000000009</v>
      </c>
    </row>
    <row r="14" spans="1:475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5" t="s">
        <v>219</v>
      </c>
      <c r="C14" s="4" t="s">
        <v>5</v>
      </c>
      <c r="D14" s="4">
        <v>2006</v>
      </c>
      <c r="E14" s="9">
        <f>SUM(J14:R14)+SUM(J14:N14)*0.0000001+SUM(J14)*0.0000000000001</f>
        <v>165.30001176000485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>P</v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>P</v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>National Team</v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46.6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Nationals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18.399999999999999</v>
      </c>
      <c r="AY14" s="18">
        <v>5.6</v>
      </c>
      <c r="AZ14" s="18">
        <v>0.8</v>
      </c>
      <c r="BA14" s="18">
        <v>0</v>
      </c>
      <c r="BB14" s="18">
        <v>18.399999999999999</v>
      </c>
      <c r="BC14" s="18">
        <v>6</v>
      </c>
      <c r="BD14" s="18">
        <v>1</v>
      </c>
      <c r="BE14" s="18">
        <v>0</v>
      </c>
      <c r="BF14" s="18">
        <v>17.7</v>
      </c>
      <c r="BG14" s="18">
        <v>5.2</v>
      </c>
      <c r="BH14" s="18">
        <v>0.8</v>
      </c>
      <c r="BI14" s="18">
        <v>0.3</v>
      </c>
      <c r="BJ14" s="18">
        <v>18</v>
      </c>
      <c r="BK14" s="18">
        <v>4.8</v>
      </c>
      <c r="BL14" s="18">
        <v>0.2</v>
      </c>
      <c r="BM14" s="18">
        <v>0</v>
      </c>
      <c r="BN14" s="18">
        <v>18</v>
      </c>
      <c r="BO14" s="18">
        <v>5.2</v>
      </c>
      <c r="BP14" s="18">
        <v>0.8</v>
      </c>
      <c r="BQ14" s="18">
        <v>0</v>
      </c>
      <c r="BR14" s="29"/>
      <c r="BS14" s="11">
        <f>IF(SUM(AY14,BC14)&gt;0,SUM(AY14,BC14),"")</f>
        <v>11.6</v>
      </c>
      <c r="BT14" s="11">
        <f>IF(SUM(AX14:AY14,BA14:BC14,BE14)-AZ14-BD14&gt;0,SUM(AX14:AY14,BA14:BC14,BE14)-AZ14-BD14,"")</f>
        <v>46.6</v>
      </c>
      <c r="BU14" s="11">
        <f>IF(SUM(BF14:BG14,BI14)-BH14&gt;0,SUM(BF14:BG14,BI14)-BH14,"")</f>
        <v>22.4</v>
      </c>
      <c r="BV14" s="11">
        <f>IF(SUM(AY14,BC14,BG14)&gt;0,SUM(AY14,BC14,BG14),"")</f>
        <v>16.8</v>
      </c>
      <c r="BW14" s="11">
        <f>IF(SUM(BT14,BU14)&gt;0,SUM(BT14,BU14),"")</f>
        <v>69</v>
      </c>
      <c r="BX14" s="11">
        <f>IF(SUM(BK14,BO14)&gt;0,SUM(BK14,BO14),"")</f>
        <v>10</v>
      </c>
      <c r="BY14" s="11">
        <f>IF(SUM(BJ14:BK14,BM14:BO14,BQ14)-SUM(BL14,BP14)&gt;0,SUM(BJ14:BK14,BM14:BO14,BQ14)-SUM(BL14,BP14),"")</f>
        <v>45</v>
      </c>
      <c r="BZ14" s="11">
        <f>IF(SUM(BT14,BU14,BY14)&gt;0,SUM(BT14,BU14,BY14),"")</f>
        <v>114</v>
      </c>
      <c r="CA14" s="19">
        <v>18.7</v>
      </c>
      <c r="CB14" s="19">
        <v>5.6</v>
      </c>
      <c r="CC14" s="19">
        <v>0</v>
      </c>
      <c r="CD14" s="19">
        <v>0</v>
      </c>
      <c r="CE14" s="19">
        <v>18.3</v>
      </c>
      <c r="CF14" s="19">
        <v>6</v>
      </c>
      <c r="CG14" s="19">
        <v>0</v>
      </c>
      <c r="CH14" s="19">
        <v>0</v>
      </c>
      <c r="CI14" s="19">
        <v>17.2</v>
      </c>
      <c r="CJ14" s="19">
        <v>2</v>
      </c>
      <c r="CK14" s="19">
        <v>0</v>
      </c>
      <c r="CL14" s="19">
        <v>0</v>
      </c>
      <c r="CM14" s="19">
        <v>18.3</v>
      </c>
      <c r="CN14" s="19">
        <v>5.6</v>
      </c>
      <c r="CO14" s="19">
        <v>0</v>
      </c>
      <c r="CP14" s="19">
        <v>0</v>
      </c>
      <c r="CQ14" s="19">
        <v>18.399999999999999</v>
      </c>
      <c r="CR14" s="19">
        <v>6</v>
      </c>
      <c r="CS14" s="19">
        <v>0.6</v>
      </c>
      <c r="CT14" s="19">
        <v>0</v>
      </c>
      <c r="CU14" s="28"/>
      <c r="CV14" s="41">
        <f>IF(SUM(CB14,CF14)&gt;0,SUM(CB14,CF14),"")</f>
        <v>11.6</v>
      </c>
      <c r="CW14" s="41">
        <f>IF(SUM(CA14:CB14,CD14:CF14,CH14)-CC14-CG14&gt;0,SUM(CA14:CB14,CD14:CF14,CH14)-CC14-CG14,"")</f>
        <v>48.599999999999994</v>
      </c>
      <c r="CX14" s="41">
        <f>IF(SUM(CI14:CJ14,CL14)-CK14&gt;0,SUM(CI14:CJ14,CL14)-CK14,"")</f>
        <v>19.2</v>
      </c>
      <c r="CY14" s="41">
        <f>IF(SUM(CB14,CF14,CJ14)&gt;0,SUM(CB14,CF14,CJ14),"")</f>
        <v>13.6</v>
      </c>
      <c r="CZ14" s="41">
        <f>IF(SUM(CW14,CX14)&gt;0,SUM(CW14,CX14),"")</f>
        <v>67.8</v>
      </c>
      <c r="DA14" s="41">
        <f>IF(SUM(CN14,CR14)&gt;0,SUM(CN14,CR14),"")</f>
        <v>11.6</v>
      </c>
      <c r="DB14" s="41">
        <f>IF(SUM(CM14:CN14,CP14:CR14,CT14)-SUM(CO14,CS14)&gt;0,SUM(CM14:CN14,CP14:CR14,CT14)-SUM(CO14,CS14),"")</f>
        <v>47.699999999999996</v>
      </c>
      <c r="DC14" s="41">
        <f>IF(SUM(CW14,CX14,DB14)&gt;0,SUM(CW14,CX14,DB14),"")</f>
        <v>115.5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18.549999999999997</v>
      </c>
      <c r="QF14" s="23">
        <f>IF($CU14="P",CB14,(CB14+AY14)/2)</f>
        <v>5.6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18.350000000000001</v>
      </c>
      <c r="QJ14" s="23">
        <f>IF($CU14="P",CF14,(CF14+BC14)/2)</f>
        <v>6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17.45</v>
      </c>
      <c r="QN14" s="23">
        <f>IF($CU14="P",CJ14,(CJ14+BG14)/2)</f>
        <v>3.6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18.149999999999999</v>
      </c>
      <c r="QR14" s="23">
        <f>IF($CU14="P",CN14,(CN14+BK14)/2)</f>
        <v>5.1999999999999993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18.2</v>
      </c>
      <c r="QV14" s="23">
        <f>IF($CU14="P",CR14,(CR14+BO14)/2)</f>
        <v>5.6</v>
      </c>
      <c r="QW14" s="23">
        <f>IF($CU14="P",CS14,(CS14+BP14)/2)</f>
        <v>0.7</v>
      </c>
      <c r="QX14" s="23">
        <f>IF($CU14="P",CT14,(CT14+BQ14)/2)</f>
        <v>0</v>
      </c>
      <c r="QY14" s="28" t="s">
        <v>57</v>
      </c>
      <c r="QZ14" s="41">
        <f>IF(SUM(QF14,QJ14)&gt;0,SUM(QF14,QJ14),"")</f>
        <v>11.6</v>
      </c>
      <c r="RA14" s="41">
        <f>IF(SUM(QE14:QF14,QH14:QJ14,QL14)-QG14-QK14&gt;0,SUM(QE14:QF14,QH14:QJ14,QL14)-QG14-QK14,"")</f>
        <v>47.6</v>
      </c>
      <c r="RB14" s="41">
        <f>IF(SUM(QM14:QN14,QP14)-QO14&gt;0,SUM(QM14:QN14,QP14)-QO14,"")</f>
        <v>20.8</v>
      </c>
      <c r="RC14" s="41">
        <f>IF(SUM(QF14,QJ14,QN14)&gt;0,SUM(QF14,QJ14,QN14),"")</f>
        <v>15.2</v>
      </c>
      <c r="RD14" s="41">
        <f>IF(SUM(RA14,RB14)&gt;0,SUM(RA14,RB14),"")</f>
        <v>68.400000000000006</v>
      </c>
      <c r="RE14" s="41">
        <f>IF(SUM(QR14,QV14)&gt;0,SUM(QR14,QV14),"")</f>
        <v>10.799999999999999</v>
      </c>
      <c r="RF14" s="41">
        <f>IF(SUM(QQ14:QR14,QT14:QV14,QX14)-SUM(QS14,QW14)&gt;0,SUM(QQ14:QR14,QT14:QV14,QX14)-SUM(QS14,QW14),"")</f>
        <v>46.35</v>
      </c>
      <c r="RG14" s="41">
        <f>IF(SUM(RA14,RB14,RF14)&gt;0,SUM(RA14,RB14,RF14),"")</f>
        <v>114.75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184</v>
      </c>
      <c r="C15" s="4" t="s">
        <v>8</v>
      </c>
      <c r="D15" s="4">
        <v>2002</v>
      </c>
      <c r="E15" s="9">
        <f>SUM(J15:R15)+SUM(J15:N15)*0.0000001+SUM(J15)*0.0000000000001</f>
        <v>166.20001184000472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47.199999999999996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24.2</v>
      </c>
      <c r="O15" s="8" t="str">
        <f>IF(N15=0,"",IF(N15=CX15,$CA$1,IF(N15=BU15,$AX$1,IF(N15=AR15,$U$1,""))))</f>
        <v>2023 Domestic 3rd Trial</v>
      </c>
      <c r="P15" s="8">
        <f>IF(MAX(AV15,BY15,DB15)&gt;0,MAX(AV15,BY15,DB15),0)</f>
        <v>47.800000000000004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5.6</v>
      </c>
      <c r="W15" s="19">
        <v>0.6</v>
      </c>
      <c r="X15" s="19">
        <v>0</v>
      </c>
      <c r="Y15" s="19">
        <v>18.600000000000001</v>
      </c>
      <c r="Z15" s="19">
        <v>5.2</v>
      </c>
      <c r="AA15" s="19">
        <v>0</v>
      </c>
      <c r="AB15" s="19">
        <v>0</v>
      </c>
      <c r="AC15" s="19">
        <v>19</v>
      </c>
      <c r="AD15" s="19">
        <v>3.1</v>
      </c>
      <c r="AE15" s="19">
        <v>1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9">
        <v>18.8</v>
      </c>
      <c r="AL15" s="19">
        <v>5.2</v>
      </c>
      <c r="AM15" s="19">
        <v>0.8</v>
      </c>
      <c r="AN15" s="19">
        <v>0</v>
      </c>
      <c r="AO15" s="28"/>
      <c r="AP15" s="41">
        <f>IF(SUM(V15,Z15)&gt;0,SUM(V15,Z15),"")</f>
        <v>10.8</v>
      </c>
      <c r="AQ15" s="41">
        <f>IF(SUM(U15:V15,X15:Z15,AB15)-W15-AA15&gt;0,SUM(U15:V15,X15:Z15,AB15)-W15-AA15,"")</f>
        <v>47</v>
      </c>
      <c r="AR15" s="41">
        <f>IF(SUM(AC15:AD15,AF15)-AE15&gt;0,SUM(AC15:AD15,AF15)-AE15,"")</f>
        <v>21.1</v>
      </c>
      <c r="AS15" s="41">
        <f>IF(SUM(V15,Z15,AD15)&gt;0,SUM(V15,Z15,AD15),"")</f>
        <v>13.9</v>
      </c>
      <c r="AT15" s="41">
        <f>IF(SUM(AQ15,AR15)&gt;0,SUM(AQ15,AR15),"")</f>
        <v>68.099999999999994</v>
      </c>
      <c r="AU15" s="41">
        <f>IF(SUM(AH15,AL15)&gt;0,SUM(AH15,AL15),"")</f>
        <v>5.2</v>
      </c>
      <c r="AV15" s="41">
        <f>IF(SUM(AG15:AH15,AJ15:AL15,AN15)-SUM(AI15,AM15)&gt;0,SUM(AG15:AH15,AJ15:AL15,AN15)-SUM(AI15,AM15),"")</f>
        <v>23.2</v>
      </c>
      <c r="AW15" s="41">
        <f>IF(SUM(AQ15,AR15,AV15)&gt;0,SUM(AQ15,AR15,AV15),"")</f>
        <v>91.3</v>
      </c>
      <c r="AX15" s="18">
        <v>18.5</v>
      </c>
      <c r="AY15" s="18">
        <v>5.6</v>
      </c>
      <c r="AZ15" s="18">
        <v>0</v>
      </c>
      <c r="BA15" s="18">
        <v>0</v>
      </c>
      <c r="BB15" s="18">
        <v>18.7</v>
      </c>
      <c r="BC15" s="18">
        <v>4.4000000000000004</v>
      </c>
      <c r="BD15" s="18">
        <v>0</v>
      </c>
      <c r="BE15" s="18">
        <v>0</v>
      </c>
      <c r="BF15" s="18">
        <v>19</v>
      </c>
      <c r="BG15" s="18">
        <v>3.5</v>
      </c>
      <c r="BH15" s="18">
        <v>0.9</v>
      </c>
      <c r="BI15" s="18">
        <v>0</v>
      </c>
      <c r="BJ15" s="18">
        <v>18.8</v>
      </c>
      <c r="BK15" s="18">
        <v>5.6</v>
      </c>
      <c r="BL15" s="18">
        <v>0.2</v>
      </c>
      <c r="BM15" s="18">
        <v>0</v>
      </c>
      <c r="BN15" s="18">
        <v>18.600000000000001</v>
      </c>
      <c r="BO15" s="18">
        <v>5.2</v>
      </c>
      <c r="BP15" s="18">
        <v>0.2</v>
      </c>
      <c r="BQ15" s="18">
        <v>0</v>
      </c>
      <c r="BR15" s="29"/>
      <c r="BS15" s="11">
        <f>IF(SUM(AY15,BC15)&gt;0,SUM(AY15,BC15),"")</f>
        <v>10</v>
      </c>
      <c r="BT15" s="11">
        <f>IF(SUM(AX15:AY15,BA15:BC15,BE15)-AZ15-BD15&gt;0,SUM(AX15:AY15,BA15:BC15,BE15)-AZ15-BD15,"")</f>
        <v>47.199999999999996</v>
      </c>
      <c r="BU15" s="11">
        <f>IF(SUM(BF15:BG15,BI15)-BH15&gt;0,SUM(BF15:BG15,BI15)-BH15,"")</f>
        <v>21.6</v>
      </c>
      <c r="BV15" s="11">
        <f>IF(SUM(AY15,BC15,BG15)&gt;0,SUM(AY15,BC15,BG15),"")</f>
        <v>13.5</v>
      </c>
      <c r="BW15" s="11">
        <f>IF(SUM(BT15,BU15)&gt;0,SUM(BT15,BU15),"")</f>
        <v>68.8</v>
      </c>
      <c r="BX15" s="11">
        <f>IF(SUM(BK15,BO15)&gt;0,SUM(BK15,BO15),"")</f>
        <v>10.8</v>
      </c>
      <c r="BY15" s="11">
        <f>IF(SUM(BJ15:BK15,BM15:BO15,BQ15)-SUM(BL15,BP15)&gt;0,SUM(BJ15:BK15,BM15:BO15,BQ15)-SUM(BL15,BP15),"")</f>
        <v>47.800000000000004</v>
      </c>
      <c r="BZ15" s="11">
        <f>IF(SUM(BT15,BU15,BY15)&gt;0,SUM(BT15,BU15,BY15),"")</f>
        <v>116.6</v>
      </c>
      <c r="CA15" s="19">
        <v>18.3</v>
      </c>
      <c r="CB15" s="19">
        <v>5.6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19</v>
      </c>
      <c r="CJ15" s="19">
        <v>5.2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5.6</v>
      </c>
      <c r="CW15" s="41">
        <f>IF(SUM(CA15:CB15,CD15:CF15,CH15)-CC15-CG15&gt;0,SUM(CA15:CB15,CD15:CF15,CH15)-CC15-CG15,"")</f>
        <v>23.9</v>
      </c>
      <c r="CX15" s="41">
        <f>IF(SUM(CI15:CJ15,CL15)-CK15&gt;0,SUM(CI15:CJ15,CL15)-CK15,"")</f>
        <v>24.2</v>
      </c>
      <c r="CY15" s="41">
        <f>IF(SUM(CB15,CF15,CJ15)&gt;0,SUM(CB15,CF15,CJ15),"")</f>
        <v>10.8</v>
      </c>
      <c r="CZ15" s="41">
        <f>IF(SUM(CW15,CX15)&gt;0,SUM(CW15,CX15),"")</f>
        <v>48.099999999999994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48.099999999999994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>IF(SUM(IR15,IV15)&gt;0,SUM(IR15,IV15),"")</f>
        <v>10.8</v>
      </c>
      <c r="JL15" s="11">
        <f>IF(SUM(IQ15:IR15,IT15:IV15,IX15)-IS15-IW15&gt;0,SUM(IQ15:IR15,IT15:IV15,IX15)-IS15-IW15,"")</f>
        <v>46.900000000000006</v>
      </c>
      <c r="JM15" s="11" t="str">
        <f>IF(SUM(IY15:IZ15,JB15)-JA15&gt;0,SUM(IY15:IZ15,JB15)-JA15,"")</f>
        <v/>
      </c>
      <c r="JN15" s="11">
        <f>IF(SUM(IR15,IV15,IZ15)&gt;0,SUM(IR15,IV15,IZ15),"")</f>
        <v>10.8</v>
      </c>
      <c r="JO15" s="11">
        <f>IF(SUM(JL15,JM15)&gt;0,SUM(JL15,JM15),"")</f>
        <v>46.900000000000006</v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>
        <f>IF(SUM(JL15,JM15,JQ15)&gt;0,SUM(JL15,JM15,JQ15),"")</f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18.399999999999999</v>
      </c>
      <c r="QF15" s="23">
        <f>IF($CU15="P",CB15,(CB15+AY15)/2)</f>
        <v>5.6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9.35</v>
      </c>
      <c r="QJ15" s="23">
        <f>IF($CU15="P",CF15,(CF15+BC15)/2)</f>
        <v>2.2000000000000002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19</v>
      </c>
      <c r="QN15" s="23">
        <f>IF($CU15="P",CJ15,(CJ15+BG15)/2)</f>
        <v>4.3499999999999996</v>
      </c>
      <c r="QO15" s="23">
        <f>IF($CU15="P",CK15,(CK15+BH15)/2)</f>
        <v>0.45</v>
      </c>
      <c r="QP15" s="23">
        <f>IF($CU15="P",CL15,(CL15+BI15)/2)</f>
        <v>0</v>
      </c>
      <c r="QQ15" s="23">
        <f>IF($CU15="P",CM15,(CM15+BJ15)/2)</f>
        <v>9.4</v>
      </c>
      <c r="QR15" s="23">
        <f>IF($CU15="P",CN15,(CN15+BK15)/2)</f>
        <v>2.8</v>
      </c>
      <c r="QS15" s="23">
        <f>IF($CU15="P",CO15,(CO15+BL15)/2)</f>
        <v>0.1</v>
      </c>
      <c r="QT15" s="23">
        <f>IF($CU15="P",CP15,(CP15+BM15)/2)</f>
        <v>0</v>
      </c>
      <c r="QU15" s="23">
        <f>IF($CU15="P",CQ15,(CQ15+BN15)/2)</f>
        <v>9.3000000000000007</v>
      </c>
      <c r="QV15" s="23">
        <f>IF($CU15="P",CR15,(CR15+BO15)/2)</f>
        <v>2.6</v>
      </c>
      <c r="QW15" s="23">
        <f>IF($CU15="P",CS15,(CS15+BP15)/2)</f>
        <v>0.1</v>
      </c>
      <c r="QX15" s="23">
        <f>IF($CU15="P",CT15,(CT15+BQ15)/2)</f>
        <v>0</v>
      </c>
      <c r="QY15" s="28" t="s">
        <v>57</v>
      </c>
      <c r="QZ15" s="41">
        <f>IF(SUM(QF15,QJ15)&gt;0,SUM(QF15,QJ15),"")</f>
        <v>7.8</v>
      </c>
      <c r="RA15" s="41">
        <f>IF(SUM(QE15:QF15,QH15:QJ15,QL15)-QG15-QK15&gt;0,SUM(QE15:QF15,QH15:QJ15,QL15)-QG15-QK15,"")</f>
        <v>35.550000000000004</v>
      </c>
      <c r="RB15" s="41">
        <f>IF(SUM(QM15:QN15,QP15)-QO15&gt;0,SUM(QM15:QN15,QP15)-QO15,"")</f>
        <v>22.900000000000002</v>
      </c>
      <c r="RC15" s="41">
        <f>IF(SUM(QF15,QJ15,QN15)&gt;0,SUM(QF15,QJ15,QN15),"")</f>
        <v>12.149999999999999</v>
      </c>
      <c r="RD15" s="41">
        <f>IF(SUM(RA15,RB15)&gt;0,SUM(RA15,RB15),"")</f>
        <v>58.45</v>
      </c>
      <c r="RE15" s="41">
        <f>IF(SUM(QR15,QV15)&gt;0,SUM(QR15,QV15),"")</f>
        <v>5.4</v>
      </c>
      <c r="RF15" s="41">
        <f>IF(SUM(QQ15:QR15,QT15:QV15,QX15)-SUM(QS15,QW15)&gt;0,SUM(QQ15:QR15,QT15:QV15,QX15)-SUM(QS15,QW15),"")</f>
        <v>23.900000000000002</v>
      </c>
      <c r="RG15" s="41">
        <f>IF(SUM(RA15,RB15,RF15)&gt;0,SUM(RA15,RB15,RF15),"")</f>
        <v>82.350000000000009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221</v>
      </c>
      <c r="C16" s="4" t="s">
        <v>5</v>
      </c>
      <c r="D16" s="4">
        <v>1999</v>
      </c>
      <c r="E16" s="9">
        <f>SUM(J16:R16)+SUM(J16:N16)*0.0000001+SUM(J16)*0.0000000000001</f>
        <v>162.80001155000471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46.800000000000004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45.3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23.400000000000002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47.3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18.2</v>
      </c>
      <c r="V16" s="19">
        <v>4.8</v>
      </c>
      <c r="W16" s="19">
        <v>0.2</v>
      </c>
      <c r="X16" s="19">
        <v>0</v>
      </c>
      <c r="Y16" s="19">
        <v>19</v>
      </c>
      <c r="Z16" s="19">
        <v>3.5</v>
      </c>
      <c r="AA16" s="19">
        <v>0</v>
      </c>
      <c r="AB16" s="19">
        <v>0</v>
      </c>
      <c r="AC16" s="19">
        <v>18.3</v>
      </c>
      <c r="AD16" s="19">
        <v>4.8</v>
      </c>
      <c r="AE16" s="19">
        <v>0</v>
      </c>
      <c r="AF16" s="19">
        <v>0.3</v>
      </c>
      <c r="AG16" s="19">
        <v>19</v>
      </c>
      <c r="AH16" s="19">
        <v>4.8</v>
      </c>
      <c r="AI16" s="19">
        <v>0</v>
      </c>
      <c r="AJ16" s="19">
        <v>0</v>
      </c>
      <c r="AK16" s="19">
        <v>18.399999999999999</v>
      </c>
      <c r="AL16" s="19">
        <v>4.8</v>
      </c>
      <c r="AM16" s="19">
        <v>0</v>
      </c>
      <c r="AN16" s="19">
        <v>0.3</v>
      </c>
      <c r="AO16" s="28"/>
      <c r="AP16" s="41">
        <f>IF(SUM(V16,Z16)&gt;0,SUM(V16,Z16),"")</f>
        <v>8.3000000000000007</v>
      </c>
      <c r="AQ16" s="41">
        <f>IF(SUM(U16:V16,X16:Z16,AB16)-W16-AA16&gt;0,SUM(U16:V16,X16:Z16,AB16)-W16-AA16,"")</f>
        <v>45.3</v>
      </c>
      <c r="AR16" s="41">
        <f>IF(SUM(AC16:AD16,AF16)-AE16&gt;0,SUM(AC16:AD16,AF16)-AE16,"")</f>
        <v>23.400000000000002</v>
      </c>
      <c r="AS16" s="41">
        <f>IF(SUM(V16,Z16,AD16)&gt;0,SUM(V16,Z16,AD16),"")</f>
        <v>13.100000000000001</v>
      </c>
      <c r="AT16" s="41">
        <f>IF(SUM(AQ16,AR16)&gt;0,SUM(AQ16,AR16),"")</f>
        <v>68.7</v>
      </c>
      <c r="AU16" s="41">
        <f>IF(SUM(AH16,AL16)&gt;0,SUM(AH16,AL16),"")</f>
        <v>9.6</v>
      </c>
      <c r="AV16" s="41">
        <f>IF(SUM(AG16:AH16,AJ16:AL16,AN16)-SUM(AI16,AM16)&gt;0,SUM(AG16:AH16,AJ16:AL16,AN16)-SUM(AI16,AM16),"")</f>
        <v>47.3</v>
      </c>
      <c r="AW16" s="41">
        <f>IF(SUM(AQ16,AR16,AV16)&gt;0,SUM(AQ16,AR16,AV16),"")</f>
        <v>116</v>
      </c>
      <c r="AX16" s="18">
        <v>18.600000000000001</v>
      </c>
      <c r="AY16" s="18">
        <v>5.2</v>
      </c>
      <c r="AZ16" s="18">
        <v>0</v>
      </c>
      <c r="BA16" s="18">
        <v>0</v>
      </c>
      <c r="BB16" s="18">
        <v>18.399999999999999</v>
      </c>
      <c r="BC16" s="18">
        <v>5.2</v>
      </c>
      <c r="BD16" s="18">
        <v>0.6</v>
      </c>
      <c r="BE16" s="18">
        <v>0</v>
      </c>
      <c r="BF16" s="18">
        <v>17</v>
      </c>
      <c r="BG16" s="18">
        <v>2.4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10.4</v>
      </c>
      <c r="BT16" s="11">
        <f>IF(SUM(AX16:AY16,BA16:BC16,BE16)-AZ16-BD16&gt;0,SUM(AX16:AY16,BA16:BC16,BE16)-AZ16-BD16,"")</f>
        <v>46.800000000000004</v>
      </c>
      <c r="BU16" s="11">
        <f>IF(SUM(BF16:BG16,BI16)-BH16&gt;0,SUM(BF16:BG16,BI16)-BH16,"")</f>
        <v>19.399999999999999</v>
      </c>
      <c r="BV16" s="11">
        <f>IF(SUM(AY16,BC16,BG16)&gt;0,SUM(AY16,BC16,BG16),"")</f>
        <v>12.8</v>
      </c>
      <c r="BW16" s="11">
        <f>IF(SUM(BT16,BU16)&gt;0,SUM(BT16,BU16),"")</f>
        <v>66.2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66.2</v>
      </c>
      <c r="CA16" s="19">
        <v>0</v>
      </c>
      <c r="CB16" s="19">
        <v>0</v>
      </c>
      <c r="CC16" s="19">
        <v>0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2.6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9.1999999999999993</v>
      </c>
      <c r="QJ16" s="23">
        <f>IF($CU16="P",CF16,(CF16+BC16)/2)</f>
        <v>2.6</v>
      </c>
      <c r="QK16" s="23">
        <f>IF($CU16="P",CG16,(CG16+BD16)/2)</f>
        <v>0.3</v>
      </c>
      <c r="QL16" s="23">
        <f>IF($CU16="P",CH16,(CH16+BE16)/2)</f>
        <v>0</v>
      </c>
      <c r="QM16" s="23">
        <f>IF($CU16="P",CI16,(CI16+BF16)/2)</f>
        <v>8.5</v>
      </c>
      <c r="QN16" s="23">
        <f>IF($CU16="P",CJ16,(CJ16+BG16)/2)</f>
        <v>1.2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5.2</v>
      </c>
      <c r="RA16" s="41">
        <f>IF(SUM(QE16:QF16,QH16:QJ16,QL16)-QG16-QK16&gt;0,SUM(QE16:QF16,QH16:QJ16,QL16)-QG16-QK16,"")</f>
        <v>23.400000000000002</v>
      </c>
      <c r="RB16" s="41">
        <f>IF(SUM(QM16:QN16,QP16)-QO16&gt;0,SUM(QM16:QN16,QP16)-QO16,"")</f>
        <v>9.6999999999999993</v>
      </c>
      <c r="RC16" s="41">
        <f>IF(SUM(QF16,QJ16,QN16)&gt;0,SUM(QF16,QJ16,QN16),"")</f>
        <v>6.4</v>
      </c>
      <c r="RD16" s="41">
        <f>IF(SUM(RA16,RB16)&gt;0,SUM(RA16,RB16),"")</f>
        <v>33.1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33.1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91</v>
      </c>
      <c r="C17" s="4" t="s">
        <v>6</v>
      </c>
      <c r="D17" s="4">
        <v>2003</v>
      </c>
      <c r="E17" s="9">
        <f>SUM(J17:R17)+SUM(J17:N17)*0.0000001+SUM(J17)*0.0000000000001</f>
        <v>110.6000110600045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45.099999999999994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42.9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22.6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17.399999999999999</v>
      </c>
      <c r="V17" s="19">
        <v>2.9</v>
      </c>
      <c r="W17" s="19">
        <v>1.2</v>
      </c>
      <c r="X17" s="19">
        <v>0</v>
      </c>
      <c r="Y17" s="19">
        <v>18.2</v>
      </c>
      <c r="Z17" s="19">
        <v>5.6</v>
      </c>
      <c r="AA17" s="19">
        <v>0</v>
      </c>
      <c r="AB17" s="19">
        <v>0</v>
      </c>
      <c r="AC17" s="19">
        <v>17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8.5</v>
      </c>
      <c r="AQ17" s="41">
        <f>IF(SUM(U17:V17,X17:Z17,AB17)-W17-AA17&gt;0,SUM(U17:V17,X17:Z17,AB17)-W17-AA17,"")</f>
        <v>42.9</v>
      </c>
      <c r="AR17" s="41">
        <f>IF(SUM(AC17:AD17,AF17)-AE17&gt;0,SUM(AC17:AD17,AF17)-AE17,"")</f>
        <v>19.8</v>
      </c>
      <c r="AS17" s="41">
        <f>IF(SUM(V17,Z17,AD17)&gt;0,SUM(V17,Z17,AD17),"")</f>
        <v>11.3</v>
      </c>
      <c r="AT17" s="41">
        <f>IF(SUM(AQ17,AR17)&gt;0,SUM(AQ17,AR17),"")</f>
        <v>62.7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62.7</v>
      </c>
      <c r="AX17" s="18">
        <v>18</v>
      </c>
      <c r="AY17" s="18">
        <v>5.6</v>
      </c>
      <c r="AZ17" s="18">
        <v>0.2</v>
      </c>
      <c r="BA17" s="18">
        <v>0</v>
      </c>
      <c r="BB17" s="18">
        <v>16.2</v>
      </c>
      <c r="BC17" s="18">
        <v>6</v>
      </c>
      <c r="BD17" s="18">
        <v>0.8</v>
      </c>
      <c r="BE17" s="18">
        <v>0.3</v>
      </c>
      <c r="BF17" s="18">
        <v>18</v>
      </c>
      <c r="BG17" s="18">
        <v>4.8</v>
      </c>
      <c r="BH17" s="18">
        <v>0.2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11.6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22.6</v>
      </c>
      <c r="BV17" s="11">
        <f>IF(SUM(AY17,BC17,BG17)&gt;0,SUM(AY17,BC17,BG17),"")</f>
        <v>16.399999999999999</v>
      </c>
      <c r="BW17" s="11">
        <f>IF(SUM(BT17,BU17)&gt;0,SUM(BT17,BU17),"")</f>
        <v>67.699999999999989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67.699999999999989</v>
      </c>
      <c r="CA17" s="19">
        <v>16.399999999999999</v>
      </c>
      <c r="CB17" s="19">
        <v>5.2</v>
      </c>
      <c r="CC17" s="19">
        <v>0.8</v>
      </c>
      <c r="CD17" s="19">
        <v>0</v>
      </c>
      <c r="CE17" s="19">
        <v>0</v>
      </c>
      <c r="CF17" s="19">
        <v>0</v>
      </c>
      <c r="CG17" s="19">
        <v>0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5.2</v>
      </c>
      <c r="CW17" s="41">
        <f>IF(SUM(CA17:CB17,CD17:CF17,CH17)-CC17-CG17&gt;0,SUM(CA17:CB17,CD17:CF17,CH17)-CC17-CG17,"")</f>
        <v>20.799999999999997</v>
      </c>
      <c r="CX17" s="41" t="str">
        <f>IF(SUM(CI17:CJ17,CL17)-CK17&gt;0,SUM(CI17:CJ17,CL17)-CK17,"")</f>
        <v/>
      </c>
      <c r="CY17" s="41">
        <f>IF(SUM(CB17,CF17,CJ17)&gt;0,SUM(CB17,CF17,CJ17),"")</f>
        <v>5.2</v>
      </c>
      <c r="CZ17" s="41">
        <f>IF(SUM(CW17,CX17)&gt;0,SUM(CW17,CX17),"")</f>
        <v>20.799999999999997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20.799999999999997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17.2</v>
      </c>
      <c r="QF17" s="23">
        <f>IF($CU17="P",CB17,(CB17+AY17)/2)</f>
        <v>5.4</v>
      </c>
      <c r="QG17" s="23">
        <f>IF($CU17="P",CC17,(CC17+AZ17)/2)</f>
        <v>0.5</v>
      </c>
      <c r="QH17" s="23">
        <f>IF($CU17="P",CD17,(CD17+BA17)/2)</f>
        <v>0</v>
      </c>
      <c r="QI17" s="23">
        <f>IF($CU17="P",CE17,(CE17+BB17)/2)</f>
        <v>8.1</v>
      </c>
      <c r="QJ17" s="23">
        <f>IF($CU17="P",CF17,(CF17+BC17)/2)</f>
        <v>3</v>
      </c>
      <c r="QK17" s="23">
        <f>IF($CU17="P",CG17,(CG17+BD17)/2)</f>
        <v>0.4</v>
      </c>
      <c r="QL17" s="23">
        <f>IF($CU17="P",CH17,(CH17+BE17)/2)</f>
        <v>0.15</v>
      </c>
      <c r="QM17" s="23">
        <f>IF($CU17="P",CI17,(CI17+BF17)/2)</f>
        <v>9</v>
      </c>
      <c r="QN17" s="23">
        <f>IF($CU17="P",CJ17,(CJ17+BG17)/2)</f>
        <v>2.4</v>
      </c>
      <c r="QO17" s="23">
        <f>IF($CU17="P",CK17,(CK17+BH17)/2)</f>
        <v>0.1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8.4</v>
      </c>
      <c r="RA17" s="41">
        <f>IF(SUM(QE17:QF17,QH17:QJ17,QL17)-QG17-QK17&gt;0,SUM(QE17:QF17,QH17:QJ17,QL17)-QG17-QK17,"")</f>
        <v>32.950000000000003</v>
      </c>
      <c r="RB17" s="41">
        <f>IF(SUM(QM17:QN17,QP17)-QO17&gt;0,SUM(QM17:QN17,QP17)-QO17,"")</f>
        <v>11.3</v>
      </c>
      <c r="RC17" s="41">
        <f>IF(SUM(QF17,QJ17,QN17)&gt;0,SUM(QF17,QJ17,QN17),"")</f>
        <v>10.8</v>
      </c>
      <c r="RD17" s="41">
        <f>IF(SUM(RA17,RB17)&gt;0,SUM(RA17,RB17),"")</f>
        <v>44.25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44.25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185</v>
      </c>
      <c r="C18" s="4" t="s">
        <v>6</v>
      </c>
      <c r="D18" s="4">
        <v>2001</v>
      </c>
      <c r="E18" s="9">
        <f>SUM(J18:R18)+SUM(J18:N18)*0.0000001+SUM(J18)*0.0000000000001</f>
        <v>105.30001053000427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42.9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40.299999999999997</v>
      </c>
      <c r="M18" s="8" t="str">
        <f>IF(L18=0,"",IF(L18=CW18,$CA$1,IF(L18=BT18,$AX$1,IF(L18=AQ18,$U$1,""))))</f>
        <v>2023 Elite Canada</v>
      </c>
      <c r="N18" s="8">
        <f>IF(COUNT(AR18,BU18,CX18)&gt;0,LARGE((AR18,BU18,CX18),1),0)</f>
        <v>22.099999999999998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</v>
      </c>
      <c r="V18" s="19">
        <v>3.1</v>
      </c>
      <c r="W18" s="19">
        <v>1</v>
      </c>
      <c r="X18" s="19">
        <v>0</v>
      </c>
      <c r="Y18" s="19">
        <v>17.100000000000001</v>
      </c>
      <c r="Z18" s="19">
        <v>2.8</v>
      </c>
      <c r="AA18" s="19">
        <v>0</v>
      </c>
      <c r="AB18" s="19">
        <v>0</v>
      </c>
      <c r="AC18" s="19">
        <v>17.899999999999999</v>
      </c>
      <c r="AD18" s="19">
        <v>4.8</v>
      </c>
      <c r="AE18" s="19">
        <v>0.6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5.9</v>
      </c>
      <c r="AQ18" s="41">
        <f>IF(SUM(U18:V18,X18:Z18,AB18)-W18-AA18&gt;0,SUM(U18:V18,X18:Z18,AB18)-W18-AA18,"")</f>
        <v>40.299999999999997</v>
      </c>
      <c r="AR18" s="41">
        <f>IF(SUM(AC18:AD18,AF18)-AE18&gt;0,SUM(AC18:AD18,AF18)-AE18,"")</f>
        <v>22.099999999999998</v>
      </c>
      <c r="AS18" s="41">
        <f>IF(SUM(V18,Z18,AD18)&gt;0,SUM(V18,Z18,AD18),"")</f>
        <v>10.7</v>
      </c>
      <c r="AT18" s="41">
        <f>IF(SUM(AQ18,AR18)&gt;0,SUM(AQ18,AR18),"")</f>
        <v>62.399999999999991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62.399999999999991</v>
      </c>
      <c r="AX18" s="18">
        <v>16.2</v>
      </c>
      <c r="AY18" s="18">
        <v>5.2</v>
      </c>
      <c r="AZ18" s="18">
        <v>0.8</v>
      </c>
      <c r="BA18" s="18">
        <v>0</v>
      </c>
      <c r="BB18" s="18">
        <v>18.100000000000001</v>
      </c>
      <c r="BC18" s="18">
        <v>4.8</v>
      </c>
      <c r="BD18" s="18">
        <v>0.6</v>
      </c>
      <c r="BE18" s="18">
        <v>0</v>
      </c>
      <c r="BF18" s="18">
        <v>17</v>
      </c>
      <c r="BG18" s="18">
        <v>2.4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10</v>
      </c>
      <c r="BT18" s="11">
        <f>IF(SUM(AX18:AY18,BA18:BC18,BE18)-AZ18-BD18&gt;0,SUM(AX18:AY18,BA18:BC18,BE18)-AZ18-BD18,"")</f>
        <v>42.9</v>
      </c>
      <c r="BU18" s="11">
        <f>IF(SUM(BF18:BG18,BI18)-BH18&gt;0,SUM(BF18:BG18,BI18)-BH18,"")</f>
        <v>19.399999999999999</v>
      </c>
      <c r="BV18" s="11">
        <f>IF(SUM(AY18,BC18,BG18)&gt;0,SUM(AY18,BC18,BG18),"")</f>
        <v>12.4</v>
      </c>
      <c r="BW18" s="11">
        <f>IF(SUM(BT18,BU18)&gt;0,SUM(BT18,BU18),"")</f>
        <v>62.3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62.3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8.1</v>
      </c>
      <c r="QF18" s="23">
        <f>IF($CU18="P",CB18,(CB18+AY18)/2)</f>
        <v>2.6</v>
      </c>
      <c r="QG18" s="23">
        <f>IF($CU18="P",CC18,(CC18+AZ18)/2)</f>
        <v>0.4</v>
      </c>
      <c r="QH18" s="23">
        <f>IF($CU18="P",CD18,(CD18+BA18)/2)</f>
        <v>0</v>
      </c>
      <c r="QI18" s="23">
        <f>IF($CU18="P",CE18,(CE18+BB18)/2)</f>
        <v>9.0500000000000007</v>
      </c>
      <c r="QJ18" s="23">
        <f>IF($CU18="P",CF18,(CF18+BC18)/2)</f>
        <v>2.4</v>
      </c>
      <c r="QK18" s="23">
        <f>IF($CU18="P",CG18,(CG18+BD18)/2)</f>
        <v>0.3</v>
      </c>
      <c r="QL18" s="23">
        <f>IF($CU18="P",CH18,(CH18+BE18)/2)</f>
        <v>0</v>
      </c>
      <c r="QM18" s="23">
        <f>IF($CU18="P",CI18,(CI18+BF18)/2)</f>
        <v>8.5</v>
      </c>
      <c r="QN18" s="23">
        <f>IF($CU18="P",CJ18,(CJ18+BG18)/2)</f>
        <v>1.2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5</v>
      </c>
      <c r="RA18" s="41">
        <f>IF(SUM(QE18:QF18,QH18:QJ18,QL18)-QG18-QK18&gt;0,SUM(QE18:QF18,QH18:QJ18,QL18)-QG18-QK18,"")</f>
        <v>21.45</v>
      </c>
      <c r="RB18" s="41">
        <f>IF(SUM(QM18:QN18,QP18)-QO18&gt;0,SUM(QM18:QN18,QP18)-QO18,"")</f>
        <v>9.6999999999999993</v>
      </c>
      <c r="RC18" s="41">
        <f>IF(SUM(QF18,QJ18,QN18)&gt;0,SUM(QF18,QJ18,QN18),"")</f>
        <v>6.2</v>
      </c>
      <c r="RD18" s="41">
        <f>IF(SUM(RA18,RB18)&gt;0,SUM(RA18,RB18),"")</f>
        <v>31.15</v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>
        <f>IF(SUM(RA18,RB18,RF18)&gt;0,SUM(RA18,RB18,RF18),"")</f>
        <v>31.15</v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8" priority="6" stopIfTrue="1">
      <formula>IF($AO4&lt;&gt;"",1,0)</formula>
    </cfRule>
  </conditionalFormatting>
  <conditionalFormatting sqref="AX4:BZ18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18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3" operator="between">
      <formula>AW$28</formula>
      <formula>1000</formula>
    </cfRule>
    <cfRule type="cellIs" dxfId="14" priority="60354" operator="between">
      <formula>AW$27</formula>
      <formula>AW$28</formula>
    </cfRule>
    <cfRule type="cellIs" dxfId="13" priority="60355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AW$21</formula>
      <formula>AW$22</formula>
    </cfRule>
    <cfRule type="cellIs" dxfId="9" priority="90159" operator="between">
      <formula>AW$22</formula>
      <formula>AW$23</formula>
    </cfRule>
    <cfRule type="cellIs" dxfId="8" priority="90160" operator="between">
      <formula>AW$23</formula>
      <formula>AW$24</formula>
    </cfRule>
    <cfRule type="cellIs" dxfId="7" priority="90161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AW$25</formula>
      <formula>AW$26</formula>
    </cfRule>
    <cfRule type="cellIs" dxfId="5" priority="90339" operator="between">
      <formula>AW$26</formula>
      <formula>AW$27</formula>
    </cfRule>
    <cfRule type="cellIs" dxfId="4" priority="90340" operator="between">
      <formula>AW$27</formula>
      <formula>AW$28</formula>
    </cfRule>
    <cfRule type="cellIs" dxfId="3" priority="90341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AW$24</formula>
      <formula>1000</formula>
    </cfRule>
    <cfRule type="cellIs" dxfId="1" priority="90519" operator="between">
      <formula>AW$23</formula>
      <formula>AW$24</formula>
    </cfRule>
    <cfRule type="cellIs" dxfId="0" priority="90520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2024-03-24T15:08:28Z</dcterms:modified>
</cp:coreProperties>
</file>