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2358C05-D258-BB47-B87E-8EC33DACF04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A18" i="26" l="1"/>
  <c r="DB18" i="26"/>
  <c r="QK18" i="26"/>
  <c r="CY18" i="26"/>
  <c r="PA40" i="19"/>
  <c r="OZ40" i="19"/>
  <c r="OX40" i="19"/>
  <c r="OW40" i="19"/>
  <c r="OV40" i="19"/>
  <c r="OU40" i="19"/>
  <c r="PA39" i="19"/>
  <c r="OZ39" i="19"/>
  <c r="OX39" i="19"/>
  <c r="OW39" i="19"/>
  <c r="OV39" i="19"/>
  <c r="OU39" i="19"/>
  <c r="PA38" i="19"/>
  <c r="OZ38" i="19"/>
  <c r="OX38" i="19"/>
  <c r="OW38" i="19"/>
  <c r="OV38" i="19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0" i="19"/>
  <c r="OZ20" i="19"/>
  <c r="OX20" i="19"/>
  <c r="OW20" i="19"/>
  <c r="OV20" i="19"/>
  <c r="OU20" i="19"/>
  <c r="PA21" i="19"/>
  <c r="OZ21" i="19"/>
  <c r="OX21" i="19"/>
  <c r="OW21" i="19"/>
  <c r="OV21" i="19"/>
  <c r="OU21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40" i="19"/>
  <c r="NX40" i="19"/>
  <c r="NV40" i="19"/>
  <c r="NU40" i="19"/>
  <c r="NT40" i="19"/>
  <c r="NS40" i="19"/>
  <c r="NY39" i="19"/>
  <c r="NX39" i="19"/>
  <c r="NV39" i="19"/>
  <c r="NU39" i="19"/>
  <c r="NT39" i="19"/>
  <c r="NS39" i="19"/>
  <c r="NY38" i="19"/>
  <c r="NX38" i="19"/>
  <c r="NV38" i="19"/>
  <c r="NU38" i="19"/>
  <c r="NT38" i="19"/>
  <c r="NS38" i="19"/>
  <c r="NY37" i="19"/>
  <c r="NX37" i="19"/>
  <c r="NV37" i="19"/>
  <c r="NU37" i="19"/>
  <c r="NT37" i="19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0" i="19"/>
  <c r="NX20" i="19"/>
  <c r="NV20" i="19"/>
  <c r="NU20" i="19"/>
  <c r="NT20" i="19"/>
  <c r="NS20" i="19"/>
  <c r="NY21" i="19"/>
  <c r="NX21" i="19"/>
  <c r="NV21" i="19"/>
  <c r="NU21" i="19"/>
  <c r="NT21" i="19"/>
  <c r="NS21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40" i="19"/>
  <c r="MV40" i="19"/>
  <c r="MT40" i="19"/>
  <c r="MS40" i="19"/>
  <c r="MR40" i="19"/>
  <c r="MQ40" i="19"/>
  <c r="MW39" i="19"/>
  <c r="MV39" i="19"/>
  <c r="MT39" i="19"/>
  <c r="MS39" i="19"/>
  <c r="MR39" i="19"/>
  <c r="MQ39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0" i="19"/>
  <c r="MV20" i="19"/>
  <c r="MT20" i="19"/>
  <c r="MS20" i="19"/>
  <c r="MR20" i="19"/>
  <c r="MQ20" i="19"/>
  <c r="MW21" i="19"/>
  <c r="MV21" i="19"/>
  <c r="MT21" i="19"/>
  <c r="MS21" i="19"/>
  <c r="MR21" i="19"/>
  <c r="MQ21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40" i="19"/>
  <c r="LT40" i="19"/>
  <c r="LR40" i="19"/>
  <c r="LQ40" i="19"/>
  <c r="LP40" i="19"/>
  <c r="LO40" i="19"/>
  <c r="LU39" i="19"/>
  <c r="LT39" i="19"/>
  <c r="LR39" i="19"/>
  <c r="LQ39" i="19"/>
  <c r="LP39" i="19"/>
  <c r="LO39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0" i="19"/>
  <c r="LT20" i="19"/>
  <c r="LR20" i="19"/>
  <c r="LQ20" i="19"/>
  <c r="LP20" i="19"/>
  <c r="LO20" i="19"/>
  <c r="LU21" i="19"/>
  <c r="LT21" i="19"/>
  <c r="LR21" i="19"/>
  <c r="LQ21" i="19"/>
  <c r="LP21" i="19"/>
  <c r="LO21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40" i="19"/>
  <c r="KR40" i="19"/>
  <c r="KP40" i="19"/>
  <c r="KO40" i="19"/>
  <c r="KN40" i="19"/>
  <c r="KM40" i="19"/>
  <c r="KS39" i="19"/>
  <c r="KR39" i="19"/>
  <c r="KP39" i="19"/>
  <c r="KO39" i="19"/>
  <c r="KN39" i="19"/>
  <c r="KM39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0" i="19"/>
  <c r="KR20" i="19"/>
  <c r="KP20" i="19"/>
  <c r="KO20" i="19"/>
  <c r="KN20" i="19"/>
  <c r="KM20" i="19"/>
  <c r="KS21" i="19"/>
  <c r="KR21" i="19"/>
  <c r="KP21" i="19"/>
  <c r="KO21" i="19"/>
  <c r="KN21" i="19"/>
  <c r="KM21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40" i="19"/>
  <c r="JP40" i="19"/>
  <c r="JN40" i="19"/>
  <c r="JM40" i="19"/>
  <c r="JL40" i="19"/>
  <c r="JK40" i="19"/>
  <c r="JQ39" i="19"/>
  <c r="JP39" i="19"/>
  <c r="JN39" i="19"/>
  <c r="JM39" i="19"/>
  <c r="JL39" i="19"/>
  <c r="JK39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0" i="19"/>
  <c r="JP20" i="19"/>
  <c r="JN20" i="19"/>
  <c r="JM20" i="19"/>
  <c r="JL20" i="19"/>
  <c r="JK20" i="19"/>
  <c r="JQ21" i="19"/>
  <c r="JP21" i="19"/>
  <c r="JN21" i="19"/>
  <c r="JM21" i="19"/>
  <c r="JL21" i="19"/>
  <c r="JK21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40" i="19"/>
  <c r="IN40" i="19"/>
  <c r="IL40" i="19"/>
  <c r="IK40" i="19"/>
  <c r="IJ40" i="19"/>
  <c r="II40" i="19"/>
  <c r="IO39" i="19"/>
  <c r="IN39" i="19"/>
  <c r="IL39" i="19"/>
  <c r="IK39" i="19"/>
  <c r="IJ39" i="19"/>
  <c r="II39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0" i="19"/>
  <c r="IN20" i="19"/>
  <c r="IL20" i="19"/>
  <c r="IK20" i="19"/>
  <c r="IJ20" i="19"/>
  <c r="II20" i="19"/>
  <c r="IO21" i="19"/>
  <c r="IN21" i="19"/>
  <c r="IL21" i="19"/>
  <c r="IK21" i="19"/>
  <c r="IJ21" i="19"/>
  <c r="II21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40" i="19"/>
  <c r="HL40" i="19"/>
  <c r="HJ40" i="19"/>
  <c r="HI40" i="19"/>
  <c r="HH40" i="19"/>
  <c r="HG40" i="19"/>
  <c r="HM39" i="19"/>
  <c r="HL39" i="19"/>
  <c r="HJ39" i="19"/>
  <c r="HI39" i="19"/>
  <c r="HH39" i="19"/>
  <c r="HG39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0" i="19"/>
  <c r="HL20" i="19"/>
  <c r="HJ20" i="19"/>
  <c r="HI20" i="19"/>
  <c r="HH20" i="19"/>
  <c r="HG20" i="19"/>
  <c r="HM21" i="19"/>
  <c r="HL21" i="19"/>
  <c r="HJ21" i="19"/>
  <c r="HI21" i="19"/>
  <c r="HH21" i="19"/>
  <c r="HG21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40" i="19"/>
  <c r="GJ40" i="19"/>
  <c r="GH40" i="19"/>
  <c r="GG40" i="19"/>
  <c r="GF40" i="19"/>
  <c r="GE40" i="19"/>
  <c r="GK39" i="19"/>
  <c r="GJ39" i="19"/>
  <c r="GH39" i="19"/>
  <c r="GG39" i="19"/>
  <c r="GF39" i="19"/>
  <c r="GE39" i="19"/>
  <c r="GK38" i="19"/>
  <c r="GJ38" i="19"/>
  <c r="GH38" i="19"/>
  <c r="GG38" i="19"/>
  <c r="GF38" i="19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0" i="19"/>
  <c r="GJ20" i="19"/>
  <c r="GH20" i="19"/>
  <c r="GG20" i="19"/>
  <c r="GF20" i="19"/>
  <c r="GE20" i="19"/>
  <c r="GK21" i="19"/>
  <c r="GJ21" i="19"/>
  <c r="GH21" i="19"/>
  <c r="GG21" i="19"/>
  <c r="GF21" i="19"/>
  <c r="GE21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40" i="19"/>
  <c r="FH40" i="19"/>
  <c r="FF40" i="19"/>
  <c r="FE40" i="19"/>
  <c r="FD40" i="19"/>
  <c r="FC40" i="19"/>
  <c r="FI39" i="19"/>
  <c r="FH39" i="19"/>
  <c r="FF39" i="19"/>
  <c r="FE39" i="19"/>
  <c r="FD39" i="19"/>
  <c r="FC39" i="19"/>
  <c r="FI38" i="19"/>
  <c r="FH38" i="19"/>
  <c r="FF38" i="19"/>
  <c r="FE38" i="19"/>
  <c r="FD38" i="19"/>
  <c r="FC38" i="19"/>
  <c r="FI37" i="19"/>
  <c r="FH37" i="19"/>
  <c r="FF37" i="19"/>
  <c r="FE37" i="19"/>
  <c r="FD37" i="19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0" i="19"/>
  <c r="FH20" i="19"/>
  <c r="FF20" i="19"/>
  <c r="FE20" i="19"/>
  <c r="FD20" i="19"/>
  <c r="FC20" i="19"/>
  <c r="FI21" i="19"/>
  <c r="FH21" i="19"/>
  <c r="FF21" i="19"/>
  <c r="FE21" i="19"/>
  <c r="FD21" i="19"/>
  <c r="FC21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40" i="19"/>
  <c r="EF40" i="19"/>
  <c r="ED40" i="19"/>
  <c r="EC40" i="19"/>
  <c r="EB40" i="19"/>
  <c r="EA40" i="19"/>
  <c r="EG39" i="19"/>
  <c r="EF39" i="19"/>
  <c r="ED39" i="19"/>
  <c r="EC39" i="19"/>
  <c r="EB39" i="19"/>
  <c r="EA39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0" i="19"/>
  <c r="EF20" i="19"/>
  <c r="ED20" i="19"/>
  <c r="EC20" i="19"/>
  <c r="EB20" i="19"/>
  <c r="EA20" i="19"/>
  <c r="EG21" i="19"/>
  <c r="EF21" i="19"/>
  <c r="ED21" i="19"/>
  <c r="EC21" i="19"/>
  <c r="EB21" i="19"/>
  <c r="EA21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0" i="27"/>
  <c r="MV20" i="27"/>
  <c r="MT20" i="27"/>
  <c r="MS20" i="27"/>
  <c r="MR20" i="27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20" i="26"/>
  <c r="OZ20" i="26"/>
  <c r="OX20" i="26"/>
  <c r="OW20" i="26"/>
  <c r="OV20" i="26"/>
  <c r="OU20" i="26"/>
  <c r="PA19" i="26"/>
  <c r="OZ19" i="26"/>
  <c r="OX19" i="26"/>
  <c r="OW19" i="26"/>
  <c r="OV19" i="26"/>
  <c r="OU19" i="26"/>
  <c r="PA18" i="26"/>
  <c r="OZ18" i="26"/>
  <c r="OX18" i="26"/>
  <c r="OW18" i="26"/>
  <c r="OV18" i="26"/>
  <c r="OU18" i="26"/>
  <c r="PA17" i="26"/>
  <c r="OZ17" i="26"/>
  <c r="OX17" i="26"/>
  <c r="OW17" i="26"/>
  <c r="OV17" i="26"/>
  <c r="OU17" i="26"/>
  <c r="PA16" i="26"/>
  <c r="OZ16" i="26"/>
  <c r="OX16" i="26"/>
  <c r="OW16" i="26"/>
  <c r="OV16" i="26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7" i="26"/>
  <c r="OZ7" i="26"/>
  <c r="OX7" i="26"/>
  <c r="OW7" i="26"/>
  <c r="OV7" i="26"/>
  <c r="OU7" i="26"/>
  <c r="PA8" i="26"/>
  <c r="OZ8" i="26"/>
  <c r="OX8" i="26"/>
  <c r="OW8" i="26"/>
  <c r="OV8" i="26"/>
  <c r="OU8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20" i="26"/>
  <c r="NX20" i="26"/>
  <c r="NV20" i="26"/>
  <c r="NU20" i="26"/>
  <c r="NT20" i="26"/>
  <c r="NS20" i="26"/>
  <c r="NY19" i="26"/>
  <c r="NX19" i="26"/>
  <c r="NV19" i="26"/>
  <c r="NU19" i="26"/>
  <c r="NT19" i="26"/>
  <c r="NS19" i="26"/>
  <c r="NY18" i="26"/>
  <c r="NX18" i="26"/>
  <c r="NV18" i="26"/>
  <c r="NU18" i="26"/>
  <c r="NT18" i="26"/>
  <c r="NS18" i="26"/>
  <c r="NY17" i="26"/>
  <c r="NX17" i="26"/>
  <c r="NV17" i="26"/>
  <c r="NU17" i="26"/>
  <c r="NT17" i="26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7" i="26"/>
  <c r="NX7" i="26"/>
  <c r="NV7" i="26"/>
  <c r="NU7" i="26"/>
  <c r="NT7" i="26"/>
  <c r="NS7" i="26"/>
  <c r="NY8" i="26"/>
  <c r="NX8" i="26"/>
  <c r="NV8" i="26"/>
  <c r="NU8" i="26"/>
  <c r="NT8" i="26"/>
  <c r="NS8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20" i="26"/>
  <c r="MV20" i="26"/>
  <c r="MT20" i="26"/>
  <c r="MS20" i="26"/>
  <c r="MR20" i="26"/>
  <c r="MQ20" i="26"/>
  <c r="MW19" i="26"/>
  <c r="MV19" i="26"/>
  <c r="MT19" i="26"/>
  <c r="MS19" i="26"/>
  <c r="MR19" i="26"/>
  <c r="MQ19" i="26"/>
  <c r="MW18" i="26"/>
  <c r="MV18" i="26"/>
  <c r="MT18" i="26"/>
  <c r="MS18" i="26"/>
  <c r="MR18" i="26"/>
  <c r="MQ18" i="26"/>
  <c r="MW17" i="26"/>
  <c r="MV17" i="26"/>
  <c r="MT17" i="26"/>
  <c r="MS17" i="26"/>
  <c r="MR17" i="26"/>
  <c r="MQ17" i="26"/>
  <c r="MW16" i="26"/>
  <c r="MV16" i="26"/>
  <c r="MT16" i="26"/>
  <c r="MS16" i="26"/>
  <c r="MR16" i="26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7" i="26"/>
  <c r="MV7" i="26"/>
  <c r="MT7" i="26"/>
  <c r="MS7" i="26"/>
  <c r="MR7" i="26"/>
  <c r="MQ7" i="26"/>
  <c r="MW8" i="26"/>
  <c r="MV8" i="26"/>
  <c r="MT8" i="26"/>
  <c r="MS8" i="26"/>
  <c r="MR8" i="26"/>
  <c r="MQ8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20" i="26"/>
  <c r="LT20" i="26"/>
  <c r="LR20" i="26"/>
  <c r="LQ20" i="26"/>
  <c r="LP20" i="26"/>
  <c r="LO20" i="26"/>
  <c r="LU19" i="26"/>
  <c r="LT19" i="26"/>
  <c r="LR19" i="26"/>
  <c r="LQ19" i="26"/>
  <c r="LP19" i="26"/>
  <c r="LO19" i="26"/>
  <c r="LU18" i="26"/>
  <c r="LT18" i="26"/>
  <c r="LR18" i="26"/>
  <c r="LQ18" i="26"/>
  <c r="LP18" i="26"/>
  <c r="LO18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7" i="26"/>
  <c r="LT7" i="26"/>
  <c r="LR7" i="26"/>
  <c r="LQ7" i="26"/>
  <c r="LP7" i="26"/>
  <c r="LO7" i="26"/>
  <c r="LU8" i="26"/>
  <c r="LT8" i="26"/>
  <c r="LR8" i="26"/>
  <c r="LQ8" i="26"/>
  <c r="LP8" i="26"/>
  <c r="LO8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M21" i="26"/>
  <c r="KS20" i="26"/>
  <c r="KR20" i="26"/>
  <c r="KP20" i="26"/>
  <c r="KO20" i="26"/>
  <c r="KN20" i="26"/>
  <c r="KM20" i="26"/>
  <c r="KS19" i="26"/>
  <c r="KR19" i="26"/>
  <c r="KP19" i="26"/>
  <c r="KO19" i="26"/>
  <c r="KN19" i="26"/>
  <c r="KM19" i="26"/>
  <c r="KS18" i="26"/>
  <c r="KR18" i="26"/>
  <c r="KP18" i="26"/>
  <c r="KO18" i="26"/>
  <c r="KN18" i="26"/>
  <c r="KM18" i="26"/>
  <c r="KS17" i="26"/>
  <c r="KR17" i="26"/>
  <c r="KP17" i="26"/>
  <c r="KO17" i="26"/>
  <c r="KN17" i="26"/>
  <c r="KM17" i="26"/>
  <c r="KS16" i="26"/>
  <c r="KR16" i="26"/>
  <c r="KP16" i="26"/>
  <c r="KO16" i="26"/>
  <c r="KN16" i="26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7" i="26"/>
  <c r="KR7" i="26"/>
  <c r="KP7" i="26"/>
  <c r="KO7" i="26"/>
  <c r="KN7" i="26"/>
  <c r="KM7" i="26"/>
  <c r="KS8" i="26"/>
  <c r="KR8" i="26"/>
  <c r="KP8" i="26"/>
  <c r="KO8" i="26"/>
  <c r="KN8" i="26"/>
  <c r="KM8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20" i="26"/>
  <c r="JP20" i="26"/>
  <c r="JN20" i="26"/>
  <c r="JM20" i="26"/>
  <c r="JL20" i="26"/>
  <c r="JK20" i="26"/>
  <c r="JQ19" i="26"/>
  <c r="JP19" i="26"/>
  <c r="JN19" i="26"/>
  <c r="JM19" i="26"/>
  <c r="JL19" i="26"/>
  <c r="JK19" i="26"/>
  <c r="JQ18" i="26"/>
  <c r="JP18" i="26"/>
  <c r="JN18" i="26"/>
  <c r="JM18" i="26"/>
  <c r="JL18" i="26"/>
  <c r="JK18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7" i="26"/>
  <c r="JP7" i="26"/>
  <c r="JN7" i="26"/>
  <c r="JM7" i="26"/>
  <c r="JL7" i="26"/>
  <c r="JK7" i="26"/>
  <c r="JQ8" i="26"/>
  <c r="JP8" i="26"/>
  <c r="JN8" i="26"/>
  <c r="JM8" i="26"/>
  <c r="JL8" i="26"/>
  <c r="JK8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20" i="26"/>
  <c r="IN20" i="26"/>
  <c r="IL20" i="26"/>
  <c r="IK20" i="26"/>
  <c r="IJ20" i="26"/>
  <c r="II20" i="26"/>
  <c r="IO19" i="26"/>
  <c r="IN19" i="26"/>
  <c r="IL19" i="26"/>
  <c r="IK19" i="26"/>
  <c r="IJ19" i="26"/>
  <c r="II19" i="26"/>
  <c r="IO18" i="26"/>
  <c r="IN18" i="26"/>
  <c r="IL18" i="26"/>
  <c r="IK18" i="26"/>
  <c r="IJ18" i="26"/>
  <c r="II18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7" i="26"/>
  <c r="IN7" i="26"/>
  <c r="IL7" i="26"/>
  <c r="IK7" i="26"/>
  <c r="IJ7" i="26"/>
  <c r="II7" i="26"/>
  <c r="IO8" i="26"/>
  <c r="IN8" i="26"/>
  <c r="IL8" i="26"/>
  <c r="IK8" i="26"/>
  <c r="IJ8" i="26"/>
  <c r="II8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20" i="26"/>
  <c r="HL20" i="26"/>
  <c r="HJ20" i="26"/>
  <c r="HI20" i="26"/>
  <c r="HH20" i="26"/>
  <c r="HG20" i="26"/>
  <c r="HM19" i="26"/>
  <c r="HL19" i="26"/>
  <c r="HJ19" i="26"/>
  <c r="HI19" i="26"/>
  <c r="HH19" i="26"/>
  <c r="HG19" i="26"/>
  <c r="HM18" i="26"/>
  <c r="HL18" i="26"/>
  <c r="HJ18" i="26"/>
  <c r="HI18" i="26"/>
  <c r="HH18" i="26"/>
  <c r="HG18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7" i="26"/>
  <c r="HL7" i="26"/>
  <c r="HJ7" i="26"/>
  <c r="HI7" i="26"/>
  <c r="HH7" i="26"/>
  <c r="HG7" i="26"/>
  <c r="HM8" i="26"/>
  <c r="HL8" i="26"/>
  <c r="HJ8" i="26"/>
  <c r="HI8" i="26"/>
  <c r="HH8" i="26"/>
  <c r="HG8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E21" i="26"/>
  <c r="GK20" i="26"/>
  <c r="GJ20" i="26"/>
  <c r="GH20" i="26"/>
  <c r="GG20" i="26"/>
  <c r="GF20" i="26"/>
  <c r="GE20" i="26"/>
  <c r="GK19" i="26"/>
  <c r="GJ19" i="26"/>
  <c r="GH19" i="26"/>
  <c r="GG19" i="26"/>
  <c r="GF19" i="26"/>
  <c r="GE19" i="26"/>
  <c r="GK18" i="26"/>
  <c r="GJ18" i="26"/>
  <c r="GH18" i="26"/>
  <c r="GG18" i="26"/>
  <c r="GF18" i="26"/>
  <c r="GE18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7" i="26"/>
  <c r="GJ7" i="26"/>
  <c r="GH7" i="26"/>
  <c r="GG7" i="26"/>
  <c r="GF7" i="26"/>
  <c r="GE7" i="26"/>
  <c r="GK8" i="26"/>
  <c r="GJ8" i="26"/>
  <c r="GH8" i="26"/>
  <c r="GG8" i="26"/>
  <c r="GF8" i="26"/>
  <c r="GE8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20" i="26"/>
  <c r="FH20" i="26"/>
  <c r="FF20" i="26"/>
  <c r="FE20" i="26"/>
  <c r="FD20" i="26"/>
  <c r="FC20" i="26"/>
  <c r="FI19" i="26"/>
  <c r="FH19" i="26"/>
  <c r="FF19" i="26"/>
  <c r="FE19" i="26"/>
  <c r="FD19" i="26"/>
  <c r="FC19" i="26"/>
  <c r="FI18" i="26"/>
  <c r="FH18" i="26"/>
  <c r="FF18" i="26"/>
  <c r="FE18" i="26"/>
  <c r="FD18" i="26"/>
  <c r="FC18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7" i="26"/>
  <c r="FH7" i="26"/>
  <c r="FF7" i="26"/>
  <c r="FE7" i="26"/>
  <c r="FD7" i="26"/>
  <c r="FC7" i="26"/>
  <c r="FI8" i="26"/>
  <c r="FH8" i="26"/>
  <c r="FF8" i="26"/>
  <c r="FE8" i="26"/>
  <c r="FD8" i="26"/>
  <c r="FC8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20" i="26"/>
  <c r="EF20" i="26"/>
  <c r="ED20" i="26"/>
  <c r="EC20" i="26"/>
  <c r="EB20" i="26"/>
  <c r="EA20" i="26"/>
  <c r="EG19" i="26"/>
  <c r="EF19" i="26"/>
  <c r="ED19" i="26"/>
  <c r="EC19" i="26"/>
  <c r="EB19" i="26"/>
  <c r="EA19" i="26"/>
  <c r="EG18" i="26"/>
  <c r="EF18" i="26"/>
  <c r="ED18" i="26"/>
  <c r="EC18" i="26"/>
  <c r="EB18" i="26"/>
  <c r="EA18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7" i="26"/>
  <c r="EF7" i="26"/>
  <c r="ED7" i="26"/>
  <c r="EC7" i="26"/>
  <c r="EB7" i="26"/>
  <c r="EA7" i="26"/>
  <c r="EG8" i="26"/>
  <c r="EF8" i="26"/>
  <c r="ED8" i="26"/>
  <c r="EC8" i="26"/>
  <c r="EB8" i="26"/>
  <c r="EA8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M32" i="22"/>
  <c r="AN32" i="22"/>
  <c r="AO32" i="22"/>
  <c r="AP32" i="22"/>
  <c r="AQ32" i="22"/>
  <c r="AR32" i="22"/>
  <c r="AT32" i="22"/>
  <c r="AU32" i="22"/>
  <c r="AV32" i="22"/>
  <c r="BN32" i="22"/>
  <c r="BO32" i="22"/>
  <c r="BP32" i="22"/>
  <c r="BT32" i="22" s="1"/>
  <c r="BX32" i="22" s="1"/>
  <c r="BQ32" i="22"/>
  <c r="BR32" i="22"/>
  <c r="BS32" i="22"/>
  <c r="BU32" i="22"/>
  <c r="BV32" i="22"/>
  <c r="BW32" i="22"/>
  <c r="CO32" i="22"/>
  <c r="CP32" i="22"/>
  <c r="CQ32" i="22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F32" i="22" s="1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AM33" i="22"/>
  <c r="AN33" i="22"/>
  <c r="AO33" i="22"/>
  <c r="AP33" i="22"/>
  <c r="AQ33" i="22"/>
  <c r="AR33" i="22"/>
  <c r="AT33" i="22"/>
  <c r="AU33" i="22"/>
  <c r="AV33" i="22"/>
  <c r="BN33" i="22"/>
  <c r="BO33" i="22"/>
  <c r="BP33" i="22"/>
  <c r="BT33" i="22" s="1"/>
  <c r="BQ33" i="22"/>
  <c r="BR33" i="22"/>
  <c r="BS33" i="22"/>
  <c r="BU33" i="22"/>
  <c r="BV33" i="22"/>
  <c r="BW33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AM26" i="22"/>
  <c r="AN26" i="22"/>
  <c r="AO26" i="22"/>
  <c r="AP26" i="22"/>
  <c r="AQ26" i="22"/>
  <c r="AR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N26" i="22" s="1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AM27" i="22"/>
  <c r="AN27" i="22"/>
  <c r="AO27" i="22"/>
  <c r="AP27" i="22"/>
  <c r="AQ27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G27" i="22"/>
  <c r="TR27" i="22" s="1"/>
  <c r="TH27" i="22"/>
  <c r="AM30" i="22"/>
  <c r="AN30" i="22"/>
  <c r="AO30" i="22"/>
  <c r="AP30" i="22"/>
  <c r="AQ30" i="22"/>
  <c r="AR30" i="22"/>
  <c r="AT30" i="22"/>
  <c r="AU30" i="22"/>
  <c r="AV30" i="22"/>
  <c r="BN30" i="22"/>
  <c r="BO30" i="22"/>
  <c r="BP30" i="22"/>
  <c r="BT30" i="22" s="1"/>
  <c r="BQ30" i="22"/>
  <c r="BR30" i="22"/>
  <c r="BS30" i="22"/>
  <c r="BU30" i="22"/>
  <c r="BV30" i="22"/>
  <c r="BW30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AM31" i="22"/>
  <c r="AN31" i="22"/>
  <c r="AO31" i="22"/>
  <c r="AP31" i="22"/>
  <c r="AQ31" i="22"/>
  <c r="AR31" i="22"/>
  <c r="AT31" i="22"/>
  <c r="AU31" i="22"/>
  <c r="AV31" i="22"/>
  <c r="BN31" i="22"/>
  <c r="BO31" i="22"/>
  <c r="BP31" i="22"/>
  <c r="BT31" i="22" s="1"/>
  <c r="BQ31" i="22"/>
  <c r="BR31" i="22"/>
  <c r="BS31" i="22"/>
  <c r="BU31" i="22"/>
  <c r="BV31" i="22"/>
  <c r="BW31" i="22"/>
  <c r="CO31" i="22"/>
  <c r="CP31" i="22"/>
  <c r="CQ31" i="22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AM25" i="22"/>
  <c r="AN25" i="22"/>
  <c r="AO25" i="22"/>
  <c r="AP25" i="22"/>
  <c r="AQ25" i="22"/>
  <c r="AR25" i="22"/>
  <c r="AT25" i="22"/>
  <c r="AU25" i="22"/>
  <c r="AV25" i="22"/>
  <c r="BN25" i="22"/>
  <c r="BO25" i="22"/>
  <c r="BP25" i="22"/>
  <c r="BT25" i="22" s="1"/>
  <c r="BQ25" i="22"/>
  <c r="BR25" i="22"/>
  <c r="BS25" i="22"/>
  <c r="BU25" i="22"/>
  <c r="BV25" i="22"/>
  <c r="BW25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0" i="22"/>
  <c r="AN20" i="22"/>
  <c r="AO20" i="22"/>
  <c r="AP20" i="22"/>
  <c r="AQ20" i="22"/>
  <c r="AR20" i="22"/>
  <c r="AT20" i="22"/>
  <c r="AU20" i="22"/>
  <c r="AV20" i="22"/>
  <c r="BN20" i="22"/>
  <c r="BO20" i="22"/>
  <c r="BP20" i="22"/>
  <c r="BT20" i="22" s="1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AM9" i="22"/>
  <c r="AN9" i="22"/>
  <c r="AO9" i="22"/>
  <c r="AP9" i="22"/>
  <c r="AQ9" i="22"/>
  <c r="AR9" i="22"/>
  <c r="AT9" i="22"/>
  <c r="AU9" i="22"/>
  <c r="AV9" i="22"/>
  <c r="BN9" i="22"/>
  <c r="BO9" i="22"/>
  <c r="BP9" i="22"/>
  <c r="BT9" i="22" s="1"/>
  <c r="BQ9" i="22"/>
  <c r="BR9" i="22"/>
  <c r="BS9" i="22"/>
  <c r="BU9" i="22"/>
  <c r="BV9" i="22"/>
  <c r="BW9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M32" i="4"/>
  <c r="AN32" i="4"/>
  <c r="AO32" i="4"/>
  <c r="AP32" i="4"/>
  <c r="AQ32" i="4"/>
  <c r="AR32" i="4"/>
  <c r="AT32" i="4"/>
  <c r="AU32" i="4"/>
  <c r="AV32" i="4"/>
  <c r="BN32" i="4"/>
  <c r="BO32" i="4"/>
  <c r="BP32" i="4"/>
  <c r="BT32" i="4" s="1"/>
  <c r="BQ32" i="4"/>
  <c r="BR32" i="4"/>
  <c r="BS32" i="4"/>
  <c r="BU32" i="4"/>
  <c r="BV32" i="4"/>
  <c r="BW32" i="4"/>
  <c r="CO32" i="4"/>
  <c r="CP32" i="4"/>
  <c r="CQ32" i="4"/>
  <c r="CR32" i="4"/>
  <c r="CS32" i="4"/>
  <c r="CT32" i="4"/>
  <c r="CV32" i="4"/>
  <c r="CW32" i="4"/>
  <c r="CX32" i="4"/>
  <c r="DV32" i="4"/>
  <c r="DW32" i="4"/>
  <c r="DX32" i="4"/>
  <c r="DY32" i="4"/>
  <c r="DZ32" i="4"/>
  <c r="EA32" i="4"/>
  <c r="EC32" i="4"/>
  <c r="ED32" i="4"/>
  <c r="EE32" i="4"/>
  <c r="EF32" i="4"/>
  <c r="EG32" i="4"/>
  <c r="EH32" i="4"/>
  <c r="FD32" i="4"/>
  <c r="FE32" i="4"/>
  <c r="FF32" i="4"/>
  <c r="FG32" i="4"/>
  <c r="FH32" i="4"/>
  <c r="FI32" i="4"/>
  <c r="FK32" i="4"/>
  <c r="FL32" i="4"/>
  <c r="FM32" i="4"/>
  <c r="FN32" i="4"/>
  <c r="FO32" i="4"/>
  <c r="FP32" i="4"/>
  <c r="GL32" i="4"/>
  <c r="GM32" i="4"/>
  <c r="GN32" i="4"/>
  <c r="GO32" i="4"/>
  <c r="GP32" i="4"/>
  <c r="GQ32" i="4"/>
  <c r="GS32" i="4"/>
  <c r="GT32" i="4"/>
  <c r="GU32" i="4"/>
  <c r="GV32" i="4"/>
  <c r="GW32" i="4"/>
  <c r="GX32" i="4"/>
  <c r="HT32" i="4"/>
  <c r="HU32" i="4"/>
  <c r="HV32" i="4"/>
  <c r="HZ32" i="4" s="1"/>
  <c r="HW32" i="4"/>
  <c r="HX32" i="4"/>
  <c r="HY32" i="4"/>
  <c r="IA32" i="4"/>
  <c r="IB32" i="4"/>
  <c r="IC32" i="4"/>
  <c r="ID32" i="4"/>
  <c r="IE32" i="4"/>
  <c r="IF32" i="4"/>
  <c r="JB32" i="4"/>
  <c r="JC32" i="4"/>
  <c r="JD32" i="4"/>
  <c r="JE32" i="4"/>
  <c r="JF32" i="4"/>
  <c r="JG32" i="4"/>
  <c r="JI32" i="4"/>
  <c r="JJ32" i="4"/>
  <c r="JK32" i="4"/>
  <c r="JL32" i="4"/>
  <c r="JM32" i="4"/>
  <c r="JN32" i="4"/>
  <c r="KJ32" i="4"/>
  <c r="KK32" i="4"/>
  <c r="KL32" i="4"/>
  <c r="KM32" i="4"/>
  <c r="KN32" i="4"/>
  <c r="KO32" i="4"/>
  <c r="KQ32" i="4"/>
  <c r="KR32" i="4"/>
  <c r="KS32" i="4"/>
  <c r="KT32" i="4"/>
  <c r="KU32" i="4"/>
  <c r="KV32" i="4"/>
  <c r="LR32" i="4"/>
  <c r="LS32" i="4"/>
  <c r="LT32" i="4"/>
  <c r="LU32" i="4"/>
  <c r="LV32" i="4"/>
  <c r="LW32" i="4"/>
  <c r="LY32" i="4"/>
  <c r="LZ32" i="4"/>
  <c r="MA32" i="4"/>
  <c r="MB32" i="4"/>
  <c r="MC32" i="4"/>
  <c r="MD32" i="4"/>
  <c r="MZ32" i="4"/>
  <c r="NA32" i="4"/>
  <c r="NB32" i="4"/>
  <c r="NF32" i="4" s="1"/>
  <c r="NC32" i="4"/>
  <c r="ND32" i="4"/>
  <c r="NE32" i="4"/>
  <c r="NG32" i="4"/>
  <c r="NH32" i="4"/>
  <c r="NI32" i="4"/>
  <c r="NJ32" i="4"/>
  <c r="NK32" i="4"/>
  <c r="NL32" i="4"/>
  <c r="OH32" i="4"/>
  <c r="OI32" i="4"/>
  <c r="OJ32" i="4"/>
  <c r="OK32" i="4"/>
  <c r="OL32" i="4"/>
  <c r="OM32" i="4"/>
  <c r="OO32" i="4"/>
  <c r="OP32" i="4"/>
  <c r="OQ32" i="4"/>
  <c r="OR32" i="4"/>
  <c r="OS32" i="4"/>
  <c r="OT32" i="4"/>
  <c r="PP32" i="4"/>
  <c r="PQ32" i="4"/>
  <c r="PR32" i="4"/>
  <c r="PS32" i="4"/>
  <c r="PT32" i="4"/>
  <c r="PU32" i="4"/>
  <c r="PW32" i="4"/>
  <c r="PX32" i="4"/>
  <c r="PY32" i="4"/>
  <c r="PZ32" i="4"/>
  <c r="QA32" i="4"/>
  <c r="QB32" i="4"/>
  <c r="QX32" i="4"/>
  <c r="QY32" i="4"/>
  <c r="QZ32" i="4"/>
  <c r="RA32" i="4"/>
  <c r="RB32" i="4"/>
  <c r="RC32" i="4"/>
  <c r="RE32" i="4"/>
  <c r="RF32" i="4"/>
  <c r="RG32" i="4"/>
  <c r="RH32" i="4"/>
  <c r="RI32" i="4"/>
  <c r="RJ32" i="4"/>
  <c r="SF32" i="4"/>
  <c r="SG32" i="4"/>
  <c r="SH32" i="4"/>
  <c r="SI32" i="4"/>
  <c r="SJ32" i="4"/>
  <c r="SK32" i="4"/>
  <c r="SM32" i="4"/>
  <c r="SN32" i="4"/>
  <c r="SO32" i="4"/>
  <c r="SP32" i="4"/>
  <c r="SQ32" i="4"/>
  <c r="SR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AP17" i="27"/>
  <c r="AQ17" i="27"/>
  <c r="AR17" i="27"/>
  <c r="AS17" i="27"/>
  <c r="AU17" i="27"/>
  <c r="AV17" i="27"/>
  <c r="BS17" i="27"/>
  <c r="BT17" i="27"/>
  <c r="BU17" i="27"/>
  <c r="BV17" i="27"/>
  <c r="BX17" i="27"/>
  <c r="BY1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AP18" i="26"/>
  <c r="AQ18" i="26"/>
  <c r="AR18" i="26"/>
  <c r="AS18" i="26"/>
  <c r="AU18" i="26"/>
  <c r="AV18" i="26"/>
  <c r="BS18" i="26"/>
  <c r="BT18" i="26"/>
  <c r="BU18" i="26"/>
  <c r="BV18" i="26"/>
  <c r="BX18" i="26"/>
  <c r="BY18" i="26"/>
  <c r="CV18" i="26"/>
  <c r="CW18" i="26"/>
  <c r="CX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AP16" i="26"/>
  <c r="AQ16" i="26"/>
  <c r="AR16" i="26"/>
  <c r="AS16" i="26"/>
  <c r="AU16" i="26"/>
  <c r="AV16" i="26"/>
  <c r="BS16" i="26"/>
  <c r="BT16" i="26"/>
  <c r="BU16" i="26"/>
  <c r="BV16" i="26"/>
  <c r="BX16" i="26"/>
  <c r="BY16" i="26"/>
  <c r="CV16" i="26"/>
  <c r="CW16" i="26"/>
  <c r="CX16" i="26"/>
  <c r="CY16" i="26"/>
  <c r="DA16" i="26"/>
  <c r="DB16" i="26"/>
  <c r="PW16" i="26"/>
  <c r="PX16" i="26"/>
  <c r="PY16" i="26"/>
  <c r="PZ16" i="26"/>
  <c r="QB16" i="26"/>
  <c r="QC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AP13" i="26"/>
  <c r="AQ13" i="26"/>
  <c r="AR13" i="26"/>
  <c r="AS13" i="26"/>
  <c r="AU13" i="26"/>
  <c r="AV13" i="26"/>
  <c r="BS13" i="26"/>
  <c r="BT13" i="26"/>
  <c r="BU13" i="26"/>
  <c r="BV13" i="26"/>
  <c r="BX13" i="26"/>
  <c r="BY13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AP37" i="19"/>
  <c r="AQ37" i="19"/>
  <c r="AR37" i="19"/>
  <c r="AS37" i="19"/>
  <c r="AU37" i="19"/>
  <c r="AV37" i="19"/>
  <c r="BS37" i="19"/>
  <c r="BT37" i="19"/>
  <c r="BU37" i="19"/>
  <c r="BV37" i="19"/>
  <c r="BX37" i="19"/>
  <c r="BY37" i="19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AP35" i="19"/>
  <c r="AQ35" i="19"/>
  <c r="AR35" i="19"/>
  <c r="AS35" i="19"/>
  <c r="AU35" i="19"/>
  <c r="AV35" i="19"/>
  <c r="BS35" i="19"/>
  <c r="BT35" i="19"/>
  <c r="BU35" i="19"/>
  <c r="BV35" i="19"/>
  <c r="BX35" i="19"/>
  <c r="BY35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1" i="19"/>
  <c r="AQ31" i="19"/>
  <c r="AR31" i="19"/>
  <c r="AS31" i="19"/>
  <c r="AU31" i="19"/>
  <c r="AV31" i="19"/>
  <c r="BS31" i="19"/>
  <c r="BT31" i="19"/>
  <c r="BU31" i="19"/>
  <c r="BV31" i="19"/>
  <c r="BX31" i="19"/>
  <c r="BY31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D35" i="19" l="1"/>
  <c r="CU32" i="22"/>
  <c r="OU26" i="22"/>
  <c r="NM32" i="22"/>
  <c r="PB16" i="27"/>
  <c r="PB20" i="27"/>
  <c r="EH6" i="26"/>
  <c r="EH10" i="26"/>
  <c r="EH14" i="26"/>
  <c r="EH18" i="26"/>
  <c r="FJ4" i="26"/>
  <c r="FJ7" i="26"/>
  <c r="FJ12" i="26"/>
  <c r="FJ16" i="26"/>
  <c r="FJ20" i="26"/>
  <c r="GL6" i="26"/>
  <c r="GL10" i="26"/>
  <c r="GL14" i="26"/>
  <c r="GL18" i="26"/>
  <c r="HN4" i="26"/>
  <c r="HN7" i="26"/>
  <c r="HN12" i="26"/>
  <c r="HN16" i="26"/>
  <c r="HN20" i="26"/>
  <c r="IP6" i="26"/>
  <c r="IP10" i="26"/>
  <c r="IP14" i="26"/>
  <c r="IP18" i="26"/>
  <c r="JR4" i="26"/>
  <c r="JR7" i="26"/>
  <c r="JR12" i="26"/>
  <c r="JR16" i="26"/>
  <c r="JR20" i="26"/>
  <c r="KT6" i="26"/>
  <c r="KT10" i="26"/>
  <c r="KT14" i="26"/>
  <c r="KT18" i="26"/>
  <c r="LV4" i="26"/>
  <c r="LV7" i="26"/>
  <c r="LV12" i="26"/>
  <c r="LV16" i="26"/>
  <c r="LV20" i="26"/>
  <c r="MX6" i="26"/>
  <c r="MX10" i="26"/>
  <c r="MX14" i="26"/>
  <c r="MX18" i="26"/>
  <c r="NZ4" i="26"/>
  <c r="NZ7" i="26"/>
  <c r="NZ12" i="26"/>
  <c r="NZ16" i="26"/>
  <c r="EH7" i="19"/>
  <c r="EH11" i="19"/>
  <c r="EH15" i="19"/>
  <c r="EH19" i="19"/>
  <c r="EH23" i="19"/>
  <c r="EH31" i="19"/>
  <c r="EH35" i="19"/>
  <c r="EH39" i="19"/>
  <c r="FJ6" i="19"/>
  <c r="FJ10" i="19"/>
  <c r="FJ14" i="19"/>
  <c r="FJ18" i="19"/>
  <c r="FJ22" i="19"/>
  <c r="FJ26" i="19"/>
  <c r="FJ30" i="19"/>
  <c r="FJ34" i="19"/>
  <c r="FJ38" i="19"/>
  <c r="GL5" i="19"/>
  <c r="GL9" i="19"/>
  <c r="GL13" i="19"/>
  <c r="GL17" i="19"/>
  <c r="GL20" i="19"/>
  <c r="GL25" i="19"/>
  <c r="GL29" i="19"/>
  <c r="GL33" i="19"/>
  <c r="GL37" i="19"/>
  <c r="HN4" i="19"/>
  <c r="HN8" i="19"/>
  <c r="HN12" i="19"/>
  <c r="HN16" i="19"/>
  <c r="HN21" i="19"/>
  <c r="HN24" i="19"/>
  <c r="HN28" i="19"/>
  <c r="HN32" i="19"/>
  <c r="HN36" i="19"/>
  <c r="HN40" i="19"/>
  <c r="IP7" i="19"/>
  <c r="IP11" i="19"/>
  <c r="IP15" i="19"/>
  <c r="IP19" i="19"/>
  <c r="IP23" i="19"/>
  <c r="IP27" i="19"/>
  <c r="IP31" i="19"/>
  <c r="IP35" i="19"/>
  <c r="IP39" i="19"/>
  <c r="JR6" i="19"/>
  <c r="JR10" i="19"/>
  <c r="JR14" i="19"/>
  <c r="JR18" i="19"/>
  <c r="JR22" i="19"/>
  <c r="JR26" i="19"/>
  <c r="JR30" i="19"/>
  <c r="JR34" i="19"/>
  <c r="JR38" i="19"/>
  <c r="KT5" i="19"/>
  <c r="KT9" i="19"/>
  <c r="KT13" i="19"/>
  <c r="KT17" i="19"/>
  <c r="KT20" i="19"/>
  <c r="KT25" i="19"/>
  <c r="KT29" i="19"/>
  <c r="KT33" i="19"/>
  <c r="KT37" i="19"/>
  <c r="LV4" i="19"/>
  <c r="LV8" i="19"/>
  <c r="LV12" i="19"/>
  <c r="LV16" i="19"/>
  <c r="LV21" i="19"/>
  <c r="LV24" i="19"/>
  <c r="LV28" i="19"/>
  <c r="LV32" i="19"/>
  <c r="NZ30" i="19"/>
  <c r="NZ34" i="19"/>
  <c r="NZ38" i="19"/>
  <c r="PB5" i="19"/>
  <c r="PB9" i="19"/>
  <c r="PB13" i="19"/>
  <c r="PB17" i="19"/>
  <c r="PB20" i="19"/>
  <c r="PB25" i="19"/>
  <c r="PB29" i="19"/>
  <c r="PB33" i="19"/>
  <c r="F35" i="19"/>
  <c r="EH27" i="19"/>
  <c r="EH6" i="19"/>
  <c r="EH10" i="19"/>
  <c r="EH14" i="19"/>
  <c r="EH18" i="19"/>
  <c r="EH22" i="19"/>
  <c r="EH26" i="19"/>
  <c r="EH30" i="19"/>
  <c r="EH34" i="19"/>
  <c r="EH38" i="19"/>
  <c r="FJ5" i="19"/>
  <c r="FJ9" i="19"/>
  <c r="FJ13" i="19"/>
  <c r="FJ17" i="19"/>
  <c r="FJ20" i="19"/>
  <c r="FJ25" i="19"/>
  <c r="FJ29" i="19"/>
  <c r="FJ33" i="19"/>
  <c r="FJ37" i="19"/>
  <c r="GL4" i="19"/>
  <c r="GL8" i="19"/>
  <c r="GL12" i="19"/>
  <c r="GL16" i="19"/>
  <c r="GL21" i="19"/>
  <c r="GL24" i="19"/>
  <c r="GL28" i="19"/>
  <c r="GL32" i="19"/>
  <c r="GL36" i="19"/>
  <c r="GL40" i="19"/>
  <c r="HN7" i="19"/>
  <c r="HN11" i="19"/>
  <c r="HN15" i="19"/>
  <c r="G19" i="27"/>
  <c r="EH5" i="26"/>
  <c r="EH9" i="26"/>
  <c r="EH13" i="26"/>
  <c r="EH17" i="26"/>
  <c r="EH21" i="26"/>
  <c r="FJ8" i="26"/>
  <c r="FJ11" i="26"/>
  <c r="FJ15" i="26"/>
  <c r="FJ19" i="26"/>
  <c r="GL5" i="26"/>
  <c r="GL9" i="26"/>
  <c r="GL13" i="26"/>
  <c r="GL17" i="26"/>
  <c r="GL21" i="26"/>
  <c r="HN8" i="26"/>
  <c r="HN11" i="26"/>
  <c r="HN15" i="26"/>
  <c r="HN19" i="26"/>
  <c r="IP5" i="26"/>
  <c r="IP9" i="26"/>
  <c r="IP13" i="26"/>
  <c r="IP17" i="26"/>
  <c r="IP21" i="26"/>
  <c r="JR8" i="26"/>
  <c r="JR11" i="26"/>
  <c r="JR15" i="26"/>
  <c r="JR19" i="26"/>
  <c r="KT5" i="26"/>
  <c r="KT9" i="26"/>
  <c r="KT13" i="26"/>
  <c r="KT17" i="26"/>
  <c r="KT21" i="26"/>
  <c r="PB20" i="26"/>
  <c r="F32" i="4"/>
  <c r="G24" i="19"/>
  <c r="F24" i="19"/>
  <c r="G35" i="19"/>
  <c r="G34" i="19"/>
  <c r="HN19" i="19"/>
  <c r="HN23" i="19"/>
  <c r="HN27" i="19"/>
  <c r="HN31" i="19"/>
  <c r="HN35" i="19"/>
  <c r="HN39" i="19"/>
  <c r="IP6" i="19"/>
  <c r="IP10" i="19"/>
  <c r="IP14" i="19"/>
  <c r="IP18" i="19"/>
  <c r="IP22" i="19"/>
  <c r="IP26" i="19"/>
  <c r="IP30" i="19"/>
  <c r="IP34" i="19"/>
  <c r="IP38" i="19"/>
  <c r="JR5" i="19"/>
  <c r="JR9" i="19"/>
  <c r="JR13" i="19"/>
  <c r="JR17" i="19"/>
  <c r="JR20" i="19"/>
  <c r="JR25" i="19"/>
  <c r="JR29" i="19"/>
  <c r="JR33" i="19"/>
  <c r="JR37" i="19"/>
  <c r="KT4" i="19"/>
  <c r="KT8" i="19"/>
  <c r="KT12" i="19"/>
  <c r="KT16" i="19"/>
  <c r="KT21" i="19"/>
  <c r="KT24" i="19"/>
  <c r="KT28" i="19"/>
  <c r="KT32" i="19"/>
  <c r="KT36" i="19"/>
  <c r="KT40" i="19"/>
  <c r="LV7" i="19"/>
  <c r="LV11" i="19"/>
  <c r="LV15" i="19"/>
  <c r="LV19" i="19"/>
  <c r="LV23" i="19"/>
  <c r="LV27" i="19"/>
  <c r="LV31" i="19"/>
  <c r="LV35" i="19"/>
  <c r="LV39" i="19"/>
  <c r="MX6" i="19"/>
  <c r="MX10" i="19"/>
  <c r="MX14" i="19"/>
  <c r="MX18" i="19"/>
  <c r="MX22" i="19"/>
  <c r="MX26" i="19"/>
  <c r="G31" i="19"/>
  <c r="F31" i="19"/>
  <c r="F34" i="19"/>
  <c r="G37" i="19"/>
  <c r="F37" i="19"/>
  <c r="F19" i="27"/>
  <c r="G16" i="27"/>
  <c r="F16" i="27"/>
  <c r="NZ20" i="27"/>
  <c r="G17" i="27"/>
  <c r="G11" i="27"/>
  <c r="F17" i="27"/>
  <c r="F11" i="27"/>
  <c r="GL16" i="27"/>
  <c r="GL20" i="27"/>
  <c r="HN11" i="27"/>
  <c r="HN15" i="27"/>
  <c r="HN19" i="27"/>
  <c r="IP6" i="27"/>
  <c r="IP10" i="27"/>
  <c r="IP14" i="27"/>
  <c r="IP18" i="27"/>
  <c r="JR5" i="27"/>
  <c r="JR9" i="27"/>
  <c r="JR13" i="27"/>
  <c r="JR17" i="27"/>
  <c r="KT4" i="27"/>
  <c r="KT8" i="27"/>
  <c r="KT12" i="27"/>
  <c r="KT16" i="27"/>
  <c r="KT20" i="27"/>
  <c r="LV7" i="27"/>
  <c r="LV11" i="27"/>
  <c r="LV15" i="27"/>
  <c r="LV19" i="27"/>
  <c r="MX6" i="27"/>
  <c r="MX10" i="27"/>
  <c r="MX14" i="27"/>
  <c r="MX18" i="27"/>
  <c r="NZ5" i="27"/>
  <c r="NZ9" i="27"/>
  <c r="NZ13" i="27"/>
  <c r="NZ17" i="27"/>
  <c r="PB4" i="27"/>
  <c r="PB8" i="27"/>
  <c r="PB12" i="27"/>
  <c r="G16" i="26"/>
  <c r="G20" i="26"/>
  <c r="NZ20" i="26"/>
  <c r="PB6" i="26"/>
  <c r="F16" i="26"/>
  <c r="F20" i="26"/>
  <c r="LV8" i="26"/>
  <c r="LV11" i="26"/>
  <c r="LV15" i="26"/>
  <c r="LV19" i="26"/>
  <c r="MX5" i="26"/>
  <c r="MX9" i="26"/>
  <c r="MX13" i="26"/>
  <c r="MX17" i="26"/>
  <c r="MX21" i="26"/>
  <c r="NZ8" i="26"/>
  <c r="NZ11" i="26"/>
  <c r="NZ15" i="26"/>
  <c r="NZ19" i="26"/>
  <c r="PB9" i="26"/>
  <c r="PB13" i="26"/>
  <c r="PB17" i="26"/>
  <c r="PB21" i="26"/>
  <c r="G13" i="26"/>
  <c r="G18" i="26"/>
  <c r="F13" i="26"/>
  <c r="F18" i="26"/>
  <c r="F9" i="22"/>
  <c r="G20" i="22"/>
  <c r="F31" i="22"/>
  <c r="G30" i="22"/>
  <c r="F33" i="22"/>
  <c r="G32" i="22"/>
  <c r="F20" i="22"/>
  <c r="G23" i="22"/>
  <c r="F30" i="22"/>
  <c r="G27" i="22"/>
  <c r="F32" i="22"/>
  <c r="F23" i="22"/>
  <c r="G25" i="22"/>
  <c r="F27" i="22"/>
  <c r="G26" i="22"/>
  <c r="RD32" i="22"/>
  <c r="RK32" i="22" s="1"/>
  <c r="LX32" i="22"/>
  <c r="ME32" i="22" s="1"/>
  <c r="GR32" i="22"/>
  <c r="GY32" i="22" s="1"/>
  <c r="G9" i="22"/>
  <c r="F25" i="22"/>
  <c r="G31" i="22"/>
  <c r="F26" i="22"/>
  <c r="G33" i="22"/>
  <c r="CY32" i="22"/>
  <c r="HZ27" i="22"/>
  <c r="IG27" i="22" s="1"/>
  <c r="NF26" i="22"/>
  <c r="NM26" i="22" s="1"/>
  <c r="G29" i="4"/>
  <c r="G30" i="4"/>
  <c r="F29" i="4"/>
  <c r="F30" i="4"/>
  <c r="G32" i="4"/>
  <c r="SL32" i="4"/>
  <c r="SS32" i="4" s="1"/>
  <c r="LV36" i="19"/>
  <c r="LV40" i="19"/>
  <c r="MX7" i="19"/>
  <c r="MX11" i="19"/>
  <c r="MX15" i="19"/>
  <c r="MX19" i="19"/>
  <c r="MX23" i="19"/>
  <c r="MX27" i="19"/>
  <c r="MX31" i="19"/>
  <c r="MX35" i="19"/>
  <c r="MX39" i="19"/>
  <c r="NZ6" i="19"/>
  <c r="NZ10" i="19"/>
  <c r="NZ14" i="19"/>
  <c r="NZ18" i="19"/>
  <c r="NZ22" i="19"/>
  <c r="NZ26" i="19"/>
  <c r="MX30" i="19"/>
  <c r="PB39" i="19"/>
  <c r="PB37" i="19"/>
  <c r="MX34" i="19"/>
  <c r="MX38" i="19"/>
  <c r="NZ5" i="19"/>
  <c r="NZ9" i="19"/>
  <c r="NZ13" i="19"/>
  <c r="NZ17" i="19"/>
  <c r="NZ20" i="19"/>
  <c r="NZ25" i="19"/>
  <c r="NZ29" i="19"/>
  <c r="NZ33" i="19"/>
  <c r="NZ37" i="19"/>
  <c r="PB4" i="19"/>
  <c r="PB8" i="19"/>
  <c r="PB12" i="19"/>
  <c r="PB16" i="19"/>
  <c r="PB21" i="19"/>
  <c r="PB24" i="19"/>
  <c r="PB28" i="19"/>
  <c r="PB32" i="19"/>
  <c r="PB36" i="19"/>
  <c r="PB40" i="19"/>
  <c r="EH6" i="27"/>
  <c r="EH10" i="27"/>
  <c r="EH14" i="27"/>
  <c r="EH18" i="27"/>
  <c r="FJ5" i="27"/>
  <c r="FJ9" i="27"/>
  <c r="FJ13" i="27"/>
  <c r="FJ17" i="27"/>
  <c r="GL4" i="27"/>
  <c r="GL8" i="27"/>
  <c r="GL12" i="27"/>
  <c r="HN7" i="27"/>
  <c r="EH5" i="27"/>
  <c r="EH9" i="27"/>
  <c r="EH13" i="27"/>
  <c r="EH17" i="27"/>
  <c r="FJ4" i="27"/>
  <c r="FJ8" i="27"/>
  <c r="FJ12" i="27"/>
  <c r="FJ16" i="27"/>
  <c r="FJ20" i="27"/>
  <c r="GL7" i="27"/>
  <c r="GL11" i="27"/>
  <c r="GL15" i="27"/>
  <c r="GL19" i="27"/>
  <c r="HN6" i="27"/>
  <c r="HN10" i="27"/>
  <c r="HN14" i="27"/>
  <c r="HN18" i="27"/>
  <c r="IP5" i="27"/>
  <c r="IP9" i="27"/>
  <c r="IP13" i="27"/>
  <c r="IP17" i="27"/>
  <c r="JR4" i="27"/>
  <c r="JR8" i="27"/>
  <c r="JR12" i="27"/>
  <c r="JR16" i="27"/>
  <c r="JR20" i="27"/>
  <c r="KT7" i="27"/>
  <c r="KT11" i="27"/>
  <c r="KT15" i="27"/>
  <c r="KT19" i="27"/>
  <c r="LV6" i="27"/>
  <c r="LV10" i="27"/>
  <c r="LV14" i="27"/>
  <c r="LV18" i="27"/>
  <c r="MX5" i="27"/>
  <c r="MX9" i="27"/>
  <c r="MX13" i="27"/>
  <c r="MX17" i="27"/>
  <c r="NZ18" i="27"/>
  <c r="PB5" i="27"/>
  <c r="PB9" i="27"/>
  <c r="PB10" i="26"/>
  <c r="BW16" i="26"/>
  <c r="BW13" i="26"/>
  <c r="AT13" i="26"/>
  <c r="AT18" i="26"/>
  <c r="PB8" i="26"/>
  <c r="PB11" i="26"/>
  <c r="PB15" i="26"/>
  <c r="PB19" i="26"/>
  <c r="PB14" i="26"/>
  <c r="BX33" i="22"/>
  <c r="EH5" i="19"/>
  <c r="EH9" i="19"/>
  <c r="EH13" i="19"/>
  <c r="EH17" i="19"/>
  <c r="EH20" i="19"/>
  <c r="EH25" i="19"/>
  <c r="EH33" i="19"/>
  <c r="EH37" i="19"/>
  <c r="FJ4" i="19"/>
  <c r="FJ8" i="19"/>
  <c r="FJ12" i="19"/>
  <c r="FJ16" i="19"/>
  <c r="FJ21" i="19"/>
  <c r="FJ24" i="19"/>
  <c r="FJ28" i="19"/>
  <c r="FJ32" i="19"/>
  <c r="EH29" i="19"/>
  <c r="AT31" i="19"/>
  <c r="EH4" i="19"/>
  <c r="EH8" i="19"/>
  <c r="EH12" i="19"/>
  <c r="EH16" i="19"/>
  <c r="EH21" i="19"/>
  <c r="EH24" i="19"/>
  <c r="EH28" i="19"/>
  <c r="EH32" i="19"/>
  <c r="EH36" i="19"/>
  <c r="EH40" i="19"/>
  <c r="FJ7" i="19"/>
  <c r="FJ11" i="19"/>
  <c r="FJ15" i="19"/>
  <c r="FJ19" i="19"/>
  <c r="FJ23" i="19"/>
  <c r="FJ27" i="19"/>
  <c r="FJ31" i="19"/>
  <c r="FJ36" i="19"/>
  <c r="FJ40" i="19"/>
  <c r="GL7" i="19"/>
  <c r="GL11" i="19"/>
  <c r="GL15" i="19"/>
  <c r="GL19" i="19"/>
  <c r="GL23" i="19"/>
  <c r="GL27" i="19"/>
  <c r="GL31" i="19"/>
  <c r="GL35" i="19"/>
  <c r="GL39" i="19"/>
  <c r="HN6" i="19"/>
  <c r="HN10" i="19"/>
  <c r="HN14" i="19"/>
  <c r="HN18" i="19"/>
  <c r="HN22" i="19"/>
  <c r="HN26" i="19"/>
  <c r="HN30" i="19"/>
  <c r="HN34" i="19"/>
  <c r="HN38" i="19"/>
  <c r="IP5" i="19"/>
  <c r="IP9" i="19"/>
  <c r="IP13" i="19"/>
  <c r="IP17" i="19"/>
  <c r="IP20" i="19"/>
  <c r="IP25" i="19"/>
  <c r="IP29" i="19"/>
  <c r="IP33" i="19"/>
  <c r="IP37" i="19"/>
  <c r="JR4" i="19"/>
  <c r="JR8" i="19"/>
  <c r="JR12" i="19"/>
  <c r="JR16" i="19"/>
  <c r="JR21" i="19"/>
  <c r="JR24" i="19"/>
  <c r="JR28" i="19"/>
  <c r="JR32" i="19"/>
  <c r="JR36" i="19"/>
  <c r="JR40" i="19"/>
  <c r="KT7" i="19"/>
  <c r="KT11" i="19"/>
  <c r="KT15" i="19"/>
  <c r="KT19" i="19"/>
  <c r="KT23" i="19"/>
  <c r="KT27" i="19"/>
  <c r="KT31" i="19"/>
  <c r="KT35" i="19"/>
  <c r="KT39" i="19"/>
  <c r="LV6" i="19"/>
  <c r="LV10" i="19"/>
  <c r="LV14" i="19"/>
  <c r="LV18" i="19"/>
  <c r="LV22" i="19"/>
  <c r="LV26" i="19"/>
  <c r="LV30" i="19"/>
  <c r="LV34" i="19"/>
  <c r="LV38" i="19"/>
  <c r="MX5" i="19"/>
  <c r="MX9" i="19"/>
  <c r="MX13" i="19"/>
  <c r="MX17" i="19"/>
  <c r="MX20" i="19"/>
  <c r="MX25" i="19"/>
  <c r="MX29" i="19"/>
  <c r="MX33" i="19"/>
  <c r="MX37" i="19"/>
  <c r="NZ4" i="19"/>
  <c r="NZ8" i="19"/>
  <c r="NZ12" i="19"/>
  <c r="NZ16" i="19"/>
  <c r="NZ21" i="19"/>
  <c r="NZ24" i="19"/>
  <c r="NZ28" i="19"/>
  <c r="NZ32" i="19"/>
  <c r="NZ36" i="19"/>
  <c r="NZ40" i="19"/>
  <c r="PB7" i="19"/>
  <c r="PB11" i="19"/>
  <c r="PB15" i="19"/>
  <c r="PB19" i="19"/>
  <c r="PB23" i="19"/>
  <c r="PB27" i="19"/>
  <c r="PB31" i="19"/>
  <c r="PB35" i="19"/>
  <c r="FJ35" i="19"/>
  <c r="FJ39" i="19"/>
  <c r="GL6" i="19"/>
  <c r="GL10" i="19"/>
  <c r="GL14" i="19"/>
  <c r="GL18" i="19"/>
  <c r="GL22" i="19"/>
  <c r="GL26" i="19"/>
  <c r="GL30" i="19"/>
  <c r="GL34" i="19"/>
  <c r="GL38" i="19"/>
  <c r="HN5" i="19"/>
  <c r="HN9" i="19"/>
  <c r="HN13" i="19"/>
  <c r="HN17" i="19"/>
  <c r="HN20" i="19"/>
  <c r="HN25" i="19"/>
  <c r="HN29" i="19"/>
  <c r="HN33" i="19"/>
  <c r="HN37" i="19"/>
  <c r="IP4" i="19"/>
  <c r="IP8" i="19"/>
  <c r="IP12" i="19"/>
  <c r="IP16" i="19"/>
  <c r="IP21" i="19"/>
  <c r="IP24" i="19"/>
  <c r="IP28" i="19"/>
  <c r="IP32" i="19"/>
  <c r="IP36" i="19"/>
  <c r="IP40" i="19"/>
  <c r="JR7" i="19"/>
  <c r="JR11" i="19"/>
  <c r="JR15" i="19"/>
  <c r="JR19" i="19"/>
  <c r="JR23" i="19"/>
  <c r="JR27" i="19"/>
  <c r="JR31" i="19"/>
  <c r="JR35" i="19"/>
  <c r="JR39" i="19"/>
  <c r="KT6" i="19"/>
  <c r="KT10" i="19"/>
  <c r="KT14" i="19"/>
  <c r="KT18" i="19"/>
  <c r="KT22" i="19"/>
  <c r="KT26" i="19"/>
  <c r="KT30" i="19"/>
  <c r="KT34" i="19"/>
  <c r="KT38" i="19"/>
  <c r="LV5" i="19"/>
  <c r="LV9" i="19"/>
  <c r="LV13" i="19"/>
  <c r="LV17" i="19"/>
  <c r="LV20" i="19"/>
  <c r="LV25" i="19"/>
  <c r="LV29" i="19"/>
  <c r="LV33" i="19"/>
  <c r="LV37" i="19"/>
  <c r="MX4" i="19"/>
  <c r="MX8" i="19"/>
  <c r="MX12" i="19"/>
  <c r="MX16" i="19"/>
  <c r="MX21" i="19"/>
  <c r="MX24" i="19"/>
  <c r="MX28" i="19"/>
  <c r="MX32" i="19"/>
  <c r="MX36" i="19"/>
  <c r="MX40" i="19"/>
  <c r="NZ7" i="19"/>
  <c r="NZ11" i="19"/>
  <c r="NZ15" i="19"/>
  <c r="NZ19" i="19"/>
  <c r="NZ23" i="19"/>
  <c r="NZ27" i="19"/>
  <c r="NZ31" i="19"/>
  <c r="NZ35" i="19"/>
  <c r="NZ39" i="19"/>
  <c r="PB6" i="19"/>
  <c r="PB10" i="19"/>
  <c r="PB14" i="19"/>
  <c r="PB18" i="19"/>
  <c r="PB22" i="19"/>
  <c r="PB26" i="19"/>
  <c r="PB30" i="19"/>
  <c r="PB34" i="19"/>
  <c r="PB38" i="19"/>
  <c r="PB7" i="27"/>
  <c r="PB13" i="27"/>
  <c r="QA11" i="27"/>
  <c r="EH4" i="27"/>
  <c r="EH8" i="27"/>
  <c r="EH12" i="27"/>
  <c r="EH16" i="27"/>
  <c r="EH20" i="27"/>
  <c r="FJ7" i="27"/>
  <c r="FJ11" i="27"/>
  <c r="FJ15" i="27"/>
  <c r="FJ19" i="27"/>
  <c r="GL6" i="27"/>
  <c r="GL10" i="27"/>
  <c r="GL14" i="27"/>
  <c r="GL18" i="27"/>
  <c r="HN5" i="27"/>
  <c r="HN9" i="27"/>
  <c r="HN13" i="27"/>
  <c r="HN17" i="27"/>
  <c r="IP4" i="27"/>
  <c r="IP8" i="27"/>
  <c r="IP12" i="27"/>
  <c r="IP16" i="27"/>
  <c r="IP20" i="27"/>
  <c r="JR7" i="27"/>
  <c r="JR11" i="27"/>
  <c r="JR15" i="27"/>
  <c r="JR19" i="27"/>
  <c r="KT6" i="27"/>
  <c r="KT10" i="27"/>
  <c r="KT14" i="27"/>
  <c r="KT18" i="27"/>
  <c r="LV5" i="27"/>
  <c r="LV9" i="27"/>
  <c r="LV13" i="27"/>
  <c r="LV17" i="27"/>
  <c r="MX4" i="27"/>
  <c r="MX8" i="27"/>
  <c r="MX12" i="27"/>
  <c r="MX16" i="27"/>
  <c r="MX20" i="27"/>
  <c r="NZ7" i="27"/>
  <c r="NZ11" i="27"/>
  <c r="NZ15" i="27"/>
  <c r="NZ19" i="27"/>
  <c r="PB6" i="27"/>
  <c r="PB10" i="27"/>
  <c r="PB14" i="27"/>
  <c r="PB18" i="27"/>
  <c r="EH7" i="27"/>
  <c r="EH11" i="27"/>
  <c r="EH15" i="27"/>
  <c r="EH19" i="27"/>
  <c r="FJ6" i="27"/>
  <c r="FJ10" i="27"/>
  <c r="FJ14" i="27"/>
  <c r="FJ18" i="27"/>
  <c r="GL5" i="27"/>
  <c r="GL9" i="27"/>
  <c r="GL13" i="27"/>
  <c r="GL17" i="27"/>
  <c r="HN4" i="27"/>
  <c r="HN8" i="27"/>
  <c r="HN12" i="27"/>
  <c r="HN16" i="27"/>
  <c r="HN20" i="27"/>
  <c r="IP7" i="27"/>
  <c r="IP11" i="27"/>
  <c r="IP15" i="27"/>
  <c r="IP19" i="27"/>
  <c r="JR6" i="27"/>
  <c r="JR10" i="27"/>
  <c r="JR14" i="27"/>
  <c r="JR18" i="27"/>
  <c r="KT5" i="27"/>
  <c r="KT9" i="27"/>
  <c r="KT13" i="27"/>
  <c r="KT17" i="27"/>
  <c r="LV4" i="27"/>
  <c r="LV8" i="27"/>
  <c r="LV12" i="27"/>
  <c r="LV16" i="27"/>
  <c r="LV20" i="27"/>
  <c r="MX7" i="27"/>
  <c r="MX11" i="27"/>
  <c r="MX15" i="27"/>
  <c r="MX19" i="27"/>
  <c r="NZ6" i="27"/>
  <c r="NZ10" i="27"/>
  <c r="NZ14" i="27"/>
  <c r="PB17" i="27"/>
  <c r="MX19" i="26"/>
  <c r="NZ5" i="26"/>
  <c r="NZ9" i="26"/>
  <c r="NZ17" i="26"/>
  <c r="PB18" i="26"/>
  <c r="EH4" i="26"/>
  <c r="EH7" i="26"/>
  <c r="EH12" i="26"/>
  <c r="EH16" i="26"/>
  <c r="EH20" i="26"/>
  <c r="FJ6" i="26"/>
  <c r="FJ10" i="26"/>
  <c r="FJ14" i="26"/>
  <c r="FJ18" i="26"/>
  <c r="GL4" i="26"/>
  <c r="GL7" i="26"/>
  <c r="GL12" i="26"/>
  <c r="GL16" i="26"/>
  <c r="GL20" i="26"/>
  <c r="HN6" i="26"/>
  <c r="HN10" i="26"/>
  <c r="HN14" i="26"/>
  <c r="HN18" i="26"/>
  <c r="IP4" i="26"/>
  <c r="IP7" i="26"/>
  <c r="IP12" i="26"/>
  <c r="IP16" i="26"/>
  <c r="IP20" i="26"/>
  <c r="JR6" i="26"/>
  <c r="JR10" i="26"/>
  <c r="JR14" i="26"/>
  <c r="JR18" i="26"/>
  <c r="KT4" i="26"/>
  <c r="KT7" i="26"/>
  <c r="KT12" i="26"/>
  <c r="KT16" i="26"/>
  <c r="KT20" i="26"/>
  <c r="LV6" i="26"/>
  <c r="LV10" i="26"/>
  <c r="LV14" i="26"/>
  <c r="LV18" i="26"/>
  <c r="MX4" i="26"/>
  <c r="MX7" i="26"/>
  <c r="MX12" i="26"/>
  <c r="MX16" i="26"/>
  <c r="MX20" i="26"/>
  <c r="NZ6" i="26"/>
  <c r="NZ10" i="26"/>
  <c r="NZ14" i="26"/>
  <c r="NZ18" i="26"/>
  <c r="PB4" i="26"/>
  <c r="PB7" i="26"/>
  <c r="PB12" i="26"/>
  <c r="PB16" i="26"/>
  <c r="N20" i="26"/>
  <c r="DE20" i="26" s="1"/>
  <c r="BW18" i="26"/>
  <c r="DC13" i="26"/>
  <c r="RE16" i="26"/>
  <c r="QZ16" i="26"/>
  <c r="EH8" i="26"/>
  <c r="EH11" i="26"/>
  <c r="EH15" i="26"/>
  <c r="EH19" i="26"/>
  <c r="FJ5" i="26"/>
  <c r="FJ9" i="26"/>
  <c r="FJ13" i="26"/>
  <c r="FJ17" i="26"/>
  <c r="FJ21" i="26"/>
  <c r="GL8" i="26"/>
  <c r="GL11" i="26"/>
  <c r="GL15" i="26"/>
  <c r="GL19" i="26"/>
  <c r="HN5" i="26"/>
  <c r="HN9" i="26"/>
  <c r="HN13" i="26"/>
  <c r="HN17" i="26"/>
  <c r="HN21" i="26"/>
  <c r="IP8" i="26"/>
  <c r="IP11" i="26"/>
  <c r="IP15" i="26"/>
  <c r="IP19" i="26"/>
  <c r="JR5" i="26"/>
  <c r="JR9" i="26"/>
  <c r="JR13" i="26"/>
  <c r="JR17" i="26"/>
  <c r="JR21" i="26"/>
  <c r="KT8" i="26"/>
  <c r="KT11" i="26"/>
  <c r="KT15" i="26"/>
  <c r="KT19" i="26"/>
  <c r="LV5" i="26"/>
  <c r="LV9" i="26"/>
  <c r="LV13" i="26"/>
  <c r="LV17" i="26"/>
  <c r="LV21" i="26"/>
  <c r="MX8" i="26"/>
  <c r="MX11" i="26"/>
  <c r="MX15" i="26"/>
  <c r="NZ13" i="26"/>
  <c r="NZ21" i="26"/>
  <c r="QA20" i="26"/>
  <c r="PB5" i="26"/>
  <c r="BX27" i="22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1" i="19"/>
  <c r="OY20" i="19"/>
  <c r="OY22" i="19"/>
  <c r="OY23" i="19"/>
  <c r="OY24" i="19"/>
  <c r="OY25" i="19"/>
  <c r="OY26" i="19"/>
  <c r="OY27" i="19"/>
  <c r="OY28" i="19"/>
  <c r="OY29" i="19"/>
  <c r="OY30" i="19"/>
  <c r="OY31" i="19"/>
  <c r="OY32" i="19"/>
  <c r="OY33" i="19"/>
  <c r="OY34" i="19"/>
  <c r="OY35" i="19"/>
  <c r="OY36" i="19"/>
  <c r="OY37" i="19"/>
  <c r="OY38" i="19"/>
  <c r="OY39" i="19"/>
  <c r="OY40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1" i="19"/>
  <c r="NW20" i="19"/>
  <c r="NW22" i="19"/>
  <c r="NW23" i="19"/>
  <c r="NW24" i="19"/>
  <c r="NW25" i="19"/>
  <c r="NW26" i="19"/>
  <c r="NW27" i="19"/>
  <c r="NW28" i="19"/>
  <c r="NW29" i="19"/>
  <c r="NW30" i="19"/>
  <c r="NW31" i="19"/>
  <c r="NW32" i="19"/>
  <c r="NW33" i="19"/>
  <c r="NW34" i="19"/>
  <c r="NW35" i="19"/>
  <c r="NW36" i="19"/>
  <c r="NW37" i="19"/>
  <c r="NW38" i="19"/>
  <c r="NW39" i="19"/>
  <c r="NW40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1" i="19"/>
  <c r="MU20" i="19"/>
  <c r="MU22" i="19"/>
  <c r="MU23" i="19"/>
  <c r="MU24" i="19"/>
  <c r="MU25" i="19"/>
  <c r="MU26" i="19"/>
  <c r="MU27" i="19"/>
  <c r="MU28" i="19"/>
  <c r="MU29" i="19"/>
  <c r="MU30" i="19"/>
  <c r="MU31" i="19"/>
  <c r="MU32" i="19"/>
  <c r="MU33" i="19"/>
  <c r="MU34" i="19"/>
  <c r="MU35" i="19"/>
  <c r="MU36" i="19"/>
  <c r="MU37" i="19"/>
  <c r="MU38" i="19"/>
  <c r="MU39" i="19"/>
  <c r="MU40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1" i="19"/>
  <c r="LS20" i="19"/>
  <c r="LS22" i="19"/>
  <c r="LS23" i="19"/>
  <c r="LS24" i="19"/>
  <c r="LS25" i="19"/>
  <c r="LS26" i="19"/>
  <c r="LS27" i="19"/>
  <c r="LS28" i="19"/>
  <c r="LS29" i="19"/>
  <c r="LS30" i="19"/>
  <c r="LS31" i="19"/>
  <c r="LS32" i="19"/>
  <c r="LS33" i="19"/>
  <c r="LS34" i="19"/>
  <c r="LS35" i="19"/>
  <c r="LS36" i="19"/>
  <c r="LS37" i="19"/>
  <c r="LS38" i="19"/>
  <c r="LS39" i="19"/>
  <c r="LS40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1" i="19"/>
  <c r="KQ20" i="19"/>
  <c r="KQ22" i="19"/>
  <c r="KQ23" i="19"/>
  <c r="KQ24" i="19"/>
  <c r="KQ25" i="19"/>
  <c r="KQ26" i="19"/>
  <c r="KQ27" i="19"/>
  <c r="KQ28" i="19"/>
  <c r="KQ29" i="19"/>
  <c r="KQ30" i="19"/>
  <c r="KQ31" i="19"/>
  <c r="KQ32" i="19"/>
  <c r="KQ33" i="19"/>
  <c r="KQ34" i="19"/>
  <c r="KQ35" i="19"/>
  <c r="KQ36" i="19"/>
  <c r="KQ37" i="19"/>
  <c r="KQ38" i="19"/>
  <c r="KQ39" i="19"/>
  <c r="KQ40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1" i="19"/>
  <c r="JO20" i="19"/>
  <c r="JO22" i="19"/>
  <c r="JO23" i="19"/>
  <c r="JO24" i="19"/>
  <c r="JO25" i="19"/>
  <c r="JO26" i="19"/>
  <c r="JO27" i="19"/>
  <c r="JO28" i="19"/>
  <c r="JO29" i="19"/>
  <c r="JO30" i="19"/>
  <c r="JO31" i="19"/>
  <c r="JO32" i="19"/>
  <c r="JO33" i="19"/>
  <c r="JO34" i="19"/>
  <c r="JO35" i="19"/>
  <c r="JO36" i="19"/>
  <c r="JO37" i="19"/>
  <c r="JO38" i="19"/>
  <c r="JO39" i="19"/>
  <c r="JO40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1" i="19"/>
  <c r="IM20" i="19"/>
  <c r="IM22" i="19"/>
  <c r="IM23" i="19"/>
  <c r="IM24" i="19"/>
  <c r="IM25" i="19"/>
  <c r="IM26" i="19"/>
  <c r="IM27" i="19"/>
  <c r="IM28" i="19"/>
  <c r="IM29" i="19"/>
  <c r="IM30" i="19"/>
  <c r="IM31" i="19"/>
  <c r="IM32" i="19"/>
  <c r="IM33" i="19"/>
  <c r="IM34" i="19"/>
  <c r="IM35" i="19"/>
  <c r="IM36" i="19"/>
  <c r="IM37" i="19"/>
  <c r="IM38" i="19"/>
  <c r="IM39" i="19"/>
  <c r="IM40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1" i="19"/>
  <c r="HK20" i="19"/>
  <c r="HK22" i="19"/>
  <c r="HK23" i="19"/>
  <c r="HK24" i="19"/>
  <c r="HK25" i="19"/>
  <c r="HK26" i="19"/>
  <c r="HK27" i="19"/>
  <c r="HK28" i="19"/>
  <c r="HK29" i="19"/>
  <c r="HK30" i="19"/>
  <c r="HK31" i="19"/>
  <c r="HK32" i="19"/>
  <c r="HK33" i="19"/>
  <c r="HK34" i="19"/>
  <c r="HK35" i="19"/>
  <c r="HK36" i="19"/>
  <c r="HK37" i="19"/>
  <c r="HK38" i="19"/>
  <c r="HK39" i="19"/>
  <c r="HK40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1" i="19"/>
  <c r="GI20" i="19"/>
  <c r="GI22" i="19"/>
  <c r="GI23" i="19"/>
  <c r="GI24" i="19"/>
  <c r="GI25" i="19"/>
  <c r="GI26" i="19"/>
  <c r="GI27" i="19"/>
  <c r="GI28" i="19"/>
  <c r="GI29" i="19"/>
  <c r="GI30" i="19"/>
  <c r="GI31" i="19"/>
  <c r="GI32" i="19"/>
  <c r="GI33" i="19"/>
  <c r="GI34" i="19"/>
  <c r="GI35" i="19"/>
  <c r="GI36" i="19"/>
  <c r="GI37" i="19"/>
  <c r="GI38" i="19"/>
  <c r="GI39" i="19"/>
  <c r="GI40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1" i="19"/>
  <c r="FG20" i="19"/>
  <c r="FG22" i="19"/>
  <c r="FG23" i="19"/>
  <c r="FG24" i="19"/>
  <c r="FG25" i="19"/>
  <c r="FG26" i="19"/>
  <c r="FG27" i="19"/>
  <c r="FG28" i="19"/>
  <c r="FG29" i="19"/>
  <c r="FG30" i="19"/>
  <c r="FG31" i="19"/>
  <c r="FG32" i="19"/>
  <c r="FG33" i="19"/>
  <c r="FG34" i="19"/>
  <c r="FG35" i="19"/>
  <c r="FG36" i="19"/>
  <c r="FG37" i="19"/>
  <c r="FG38" i="19"/>
  <c r="FG39" i="19"/>
  <c r="FG40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1" i="19"/>
  <c r="EE20" i="19"/>
  <c r="EE22" i="19"/>
  <c r="EE23" i="19"/>
  <c r="EE24" i="19"/>
  <c r="EE25" i="19"/>
  <c r="EE26" i="19"/>
  <c r="EE27" i="19"/>
  <c r="EE28" i="19"/>
  <c r="EE29" i="19"/>
  <c r="EE30" i="19"/>
  <c r="EE31" i="19"/>
  <c r="EE32" i="19"/>
  <c r="EE33" i="19"/>
  <c r="EE34" i="19"/>
  <c r="EE35" i="19"/>
  <c r="EE36" i="19"/>
  <c r="EE37" i="19"/>
  <c r="EE38" i="19"/>
  <c r="EE39" i="19"/>
  <c r="EE40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FG4" i="27"/>
  <c r="FG5" i="27"/>
  <c r="FG6" i="27"/>
  <c r="FG7" i="27"/>
  <c r="FG8" i="27"/>
  <c r="FG9" i="27"/>
  <c r="FG10" i="27"/>
  <c r="FG11" i="27"/>
  <c r="FG12" i="27"/>
  <c r="FG13" i="27"/>
  <c r="FG14" i="27"/>
  <c r="FG15" i="27"/>
  <c r="FG16" i="27"/>
  <c r="FG17" i="27"/>
  <c r="FG18" i="27"/>
  <c r="FG19" i="27"/>
  <c r="FG20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QA13" i="26"/>
  <c r="QA18" i="26"/>
  <c r="OY4" i="26"/>
  <c r="OY5" i="26"/>
  <c r="OY6" i="26"/>
  <c r="OY8" i="26"/>
  <c r="OY7" i="26"/>
  <c r="OY9" i="26"/>
  <c r="OY10" i="26"/>
  <c r="OY11" i="26"/>
  <c r="OY12" i="26"/>
  <c r="OY13" i="26"/>
  <c r="OY14" i="26"/>
  <c r="OY15" i="26"/>
  <c r="OY16" i="26"/>
  <c r="OY17" i="26"/>
  <c r="OY18" i="26"/>
  <c r="OY19" i="26"/>
  <c r="OY20" i="26"/>
  <c r="OY21" i="26"/>
  <c r="NW4" i="26"/>
  <c r="NW5" i="26"/>
  <c r="NW6" i="26"/>
  <c r="NW8" i="26"/>
  <c r="NW7" i="26"/>
  <c r="NW9" i="26"/>
  <c r="NW10" i="26"/>
  <c r="NW11" i="26"/>
  <c r="NW12" i="26"/>
  <c r="NW13" i="26"/>
  <c r="NW14" i="26"/>
  <c r="NW15" i="26"/>
  <c r="NW16" i="26"/>
  <c r="NW17" i="26"/>
  <c r="NW18" i="26"/>
  <c r="NW19" i="26"/>
  <c r="NW20" i="26"/>
  <c r="NW21" i="26"/>
  <c r="MU4" i="26"/>
  <c r="MU5" i="26"/>
  <c r="MU6" i="26"/>
  <c r="MU8" i="26"/>
  <c r="MU7" i="26"/>
  <c r="MU9" i="26"/>
  <c r="MU10" i="26"/>
  <c r="MU11" i="26"/>
  <c r="MU12" i="26"/>
  <c r="MU13" i="26"/>
  <c r="MU14" i="26"/>
  <c r="MU15" i="26"/>
  <c r="MU16" i="26"/>
  <c r="MU17" i="26"/>
  <c r="MU18" i="26"/>
  <c r="MU19" i="26"/>
  <c r="MU20" i="26"/>
  <c r="MU21" i="26"/>
  <c r="LS4" i="26"/>
  <c r="LS5" i="26"/>
  <c r="LS6" i="26"/>
  <c r="LS8" i="26"/>
  <c r="LS7" i="26"/>
  <c r="LS9" i="26"/>
  <c r="LS10" i="26"/>
  <c r="LS11" i="26"/>
  <c r="LS12" i="26"/>
  <c r="LS13" i="26"/>
  <c r="LS14" i="26"/>
  <c r="LS15" i="26"/>
  <c r="LS16" i="26"/>
  <c r="LS17" i="26"/>
  <c r="LS18" i="26"/>
  <c r="LS19" i="26"/>
  <c r="LS20" i="26"/>
  <c r="LS21" i="26"/>
  <c r="KQ4" i="26"/>
  <c r="KQ5" i="26"/>
  <c r="KQ6" i="26"/>
  <c r="KQ8" i="26"/>
  <c r="KQ7" i="26"/>
  <c r="KQ9" i="26"/>
  <c r="KQ10" i="26"/>
  <c r="KQ11" i="26"/>
  <c r="KQ12" i="26"/>
  <c r="KQ13" i="26"/>
  <c r="KQ14" i="26"/>
  <c r="KQ15" i="26"/>
  <c r="KQ16" i="26"/>
  <c r="KQ17" i="26"/>
  <c r="KQ18" i="26"/>
  <c r="KQ19" i="26"/>
  <c r="KQ20" i="26"/>
  <c r="KQ21" i="26"/>
  <c r="JO4" i="26"/>
  <c r="JO5" i="26"/>
  <c r="JO6" i="26"/>
  <c r="JO8" i="26"/>
  <c r="JO7" i="26"/>
  <c r="JO9" i="26"/>
  <c r="JO10" i="26"/>
  <c r="JO11" i="26"/>
  <c r="JO12" i="26"/>
  <c r="JO13" i="26"/>
  <c r="JO14" i="26"/>
  <c r="JO15" i="26"/>
  <c r="JO16" i="26"/>
  <c r="JO17" i="26"/>
  <c r="JO18" i="26"/>
  <c r="JO19" i="26"/>
  <c r="JO20" i="26"/>
  <c r="JO21" i="26"/>
  <c r="IM4" i="26"/>
  <c r="IM5" i="26"/>
  <c r="IM6" i="26"/>
  <c r="IM8" i="26"/>
  <c r="IM7" i="26"/>
  <c r="IM9" i="26"/>
  <c r="IM10" i="26"/>
  <c r="IM11" i="26"/>
  <c r="IM12" i="26"/>
  <c r="IM13" i="26"/>
  <c r="IM14" i="26"/>
  <c r="IM15" i="26"/>
  <c r="IM16" i="26"/>
  <c r="IM17" i="26"/>
  <c r="IM18" i="26"/>
  <c r="IM19" i="26"/>
  <c r="IM20" i="26"/>
  <c r="IM21" i="26"/>
  <c r="HK4" i="26"/>
  <c r="HK5" i="26"/>
  <c r="HK6" i="26"/>
  <c r="HK8" i="26"/>
  <c r="HK7" i="26"/>
  <c r="HK9" i="26"/>
  <c r="HK10" i="26"/>
  <c r="HK11" i="26"/>
  <c r="HK12" i="26"/>
  <c r="HK13" i="26"/>
  <c r="HK14" i="26"/>
  <c r="HK15" i="26"/>
  <c r="HK16" i="26"/>
  <c r="HK17" i="26"/>
  <c r="HK18" i="26"/>
  <c r="HK19" i="26"/>
  <c r="HK20" i="26"/>
  <c r="HK21" i="26"/>
  <c r="GI4" i="26"/>
  <c r="GI5" i="26"/>
  <c r="GI6" i="26"/>
  <c r="GI8" i="26"/>
  <c r="GI7" i="26"/>
  <c r="GI9" i="26"/>
  <c r="GI10" i="26"/>
  <c r="GI11" i="26"/>
  <c r="GI12" i="26"/>
  <c r="GI13" i="26"/>
  <c r="GI14" i="26"/>
  <c r="GI15" i="26"/>
  <c r="GI16" i="26"/>
  <c r="GI17" i="26"/>
  <c r="GI18" i="26"/>
  <c r="GI19" i="26"/>
  <c r="GI20" i="26"/>
  <c r="GI21" i="26"/>
  <c r="FG4" i="26"/>
  <c r="FG5" i="26"/>
  <c r="FG6" i="26"/>
  <c r="FG8" i="26"/>
  <c r="FG7" i="26"/>
  <c r="FG9" i="26"/>
  <c r="FG10" i="26"/>
  <c r="FG11" i="26"/>
  <c r="FG12" i="26"/>
  <c r="FG13" i="26"/>
  <c r="FG14" i="26"/>
  <c r="FG15" i="26"/>
  <c r="FG16" i="26"/>
  <c r="FG17" i="26"/>
  <c r="FG18" i="26"/>
  <c r="FG19" i="26"/>
  <c r="FG20" i="26"/>
  <c r="FG21" i="26"/>
  <c r="EE4" i="26"/>
  <c r="EE5" i="26"/>
  <c r="EE6" i="26"/>
  <c r="EE8" i="26"/>
  <c r="EE7" i="26"/>
  <c r="EE9" i="26"/>
  <c r="EE10" i="26"/>
  <c r="EE11" i="26"/>
  <c r="EE12" i="26"/>
  <c r="EE13" i="26"/>
  <c r="EE14" i="26"/>
  <c r="EE15" i="26"/>
  <c r="EE16" i="26"/>
  <c r="EE17" i="26"/>
  <c r="EE18" i="26"/>
  <c r="EE19" i="26"/>
  <c r="EE20" i="26"/>
  <c r="EE21" i="26"/>
  <c r="IG32" i="4"/>
  <c r="NM32" i="4"/>
  <c r="NF29" i="4"/>
  <c r="NM29" i="4" s="1"/>
  <c r="BZ16" i="27"/>
  <c r="RC24" i="19"/>
  <c r="BZ24" i="19"/>
  <c r="BZ35" i="19"/>
  <c r="QD37" i="19"/>
  <c r="RE24" i="19"/>
  <c r="BW31" i="19"/>
  <c r="DC35" i="19"/>
  <c r="QZ37" i="19"/>
  <c r="BZ37" i="19"/>
  <c r="DC37" i="19"/>
  <c r="AT19" i="27"/>
  <c r="DC17" i="27"/>
  <c r="RE16" i="27"/>
  <c r="QZ16" i="27"/>
  <c r="QA17" i="27"/>
  <c r="P17" i="27"/>
  <c r="DF17" i="27" s="1"/>
  <c r="BZ11" i="27"/>
  <c r="DC19" i="27"/>
  <c r="P19" i="27"/>
  <c r="Q19" i="27" s="1"/>
  <c r="RE17" i="27"/>
  <c r="QZ17" i="27"/>
  <c r="QD16" i="27"/>
  <c r="DC16" i="27"/>
  <c r="DC11" i="27"/>
  <c r="P11" i="27"/>
  <c r="Q11" i="27" s="1"/>
  <c r="AT20" i="26"/>
  <c r="QZ13" i="26"/>
  <c r="BW20" i="26"/>
  <c r="AT16" i="26"/>
  <c r="DC18" i="26"/>
  <c r="QA16" i="26"/>
  <c r="DC16" i="26"/>
  <c r="DC20" i="26"/>
  <c r="P16" i="26"/>
  <c r="DF16" i="26" s="1"/>
  <c r="P20" i="26"/>
  <c r="RE18" i="26"/>
  <c r="QZ18" i="26"/>
  <c r="QZ20" i="26"/>
  <c r="CU23" i="22"/>
  <c r="CY23" i="22" s="1"/>
  <c r="SL30" i="22"/>
  <c r="SS30" i="22" s="1"/>
  <c r="PV30" i="22"/>
  <c r="QC30" i="22" s="1"/>
  <c r="HZ30" i="22"/>
  <c r="IG30" i="22" s="1"/>
  <c r="CU27" i="22"/>
  <c r="CY27" i="22" s="1"/>
  <c r="CU25" i="22"/>
  <c r="CY25" i="22" s="1"/>
  <c r="BX25" i="22"/>
  <c r="SL31" i="22"/>
  <c r="SS31" i="22" s="1"/>
  <c r="NF31" i="22"/>
  <c r="NM31" i="22" s="1"/>
  <c r="BX26" i="22"/>
  <c r="CU9" i="22"/>
  <c r="CY9" i="22" s="1"/>
  <c r="NF27" i="22"/>
  <c r="NM27" i="22" s="1"/>
  <c r="HZ31" i="22"/>
  <c r="IG31" i="22" s="1"/>
  <c r="CU31" i="22"/>
  <c r="CY31" i="22" s="1"/>
  <c r="CU26" i="22"/>
  <c r="CY26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6" i="22"/>
  <c r="IG26" i="22" s="1"/>
  <c r="BX30" i="4"/>
  <c r="ON29" i="4"/>
  <c r="OU29" i="4" s="1"/>
  <c r="SL30" i="4"/>
  <c r="SS30" i="4" s="1"/>
  <c r="NF30" i="4"/>
  <c r="NM30" i="4" s="1"/>
  <c r="BX32" i="4"/>
  <c r="LX32" i="4"/>
  <c r="ME32" i="4" s="1"/>
  <c r="JH32" i="4"/>
  <c r="JO32" i="4" s="1"/>
  <c r="GR32" i="4"/>
  <c r="GY32" i="4" s="1"/>
  <c r="EB32" i="4"/>
  <c r="EI32" i="4" s="1"/>
  <c r="RD32" i="4"/>
  <c r="RK32" i="4" s="1"/>
  <c r="HZ29" i="4"/>
  <c r="IG29" i="4" s="1"/>
  <c r="RD30" i="4"/>
  <c r="RK30" i="4" s="1"/>
  <c r="ON30" i="4"/>
  <c r="OU30" i="4" s="1"/>
  <c r="CU32" i="4"/>
  <c r="CY32" i="4" s="1"/>
  <c r="LX30" i="4"/>
  <c r="ME30" i="4" s="1"/>
  <c r="JH30" i="4"/>
  <c r="JO30" i="4" s="1"/>
  <c r="GR30" i="4"/>
  <c r="GY30" i="4" s="1"/>
  <c r="EB30" i="4"/>
  <c r="ON32" i="4"/>
  <c r="OU32" i="4" s="1"/>
  <c r="HZ30" i="4"/>
  <c r="IG30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AS32" i="22"/>
  <c r="AW32" i="22" s="1"/>
  <c r="TO32" i="22"/>
  <c r="N32" i="22"/>
  <c r="BX20" i="22"/>
  <c r="LX26" i="22"/>
  <c r="ME26" i="22" s="1"/>
  <c r="JH26" i="22"/>
  <c r="JO26" i="22" s="1"/>
  <c r="GR26" i="22"/>
  <c r="GY26" i="22" s="1"/>
  <c r="EB26" i="22"/>
  <c r="EI26" i="22" s="1"/>
  <c r="LX27" i="22"/>
  <c r="ME27" i="22" s="1"/>
  <c r="JH27" i="22"/>
  <c r="JO27" i="22" s="1"/>
  <c r="SL26" i="22"/>
  <c r="SS26" i="22" s="1"/>
  <c r="PV26" i="22"/>
  <c r="QC26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AS33" i="22"/>
  <c r="AW33" i="22" s="1"/>
  <c r="I33" i="22"/>
  <c r="RD31" i="22"/>
  <c r="RK31" i="22" s="1"/>
  <c r="EB27" i="22"/>
  <c r="EI27" i="22" s="1"/>
  <c r="TL26" i="22"/>
  <c r="ON31" i="22"/>
  <c r="OU31" i="22" s="1"/>
  <c r="TO26" i="22"/>
  <c r="ON30" i="22"/>
  <c r="OU30" i="22" s="1"/>
  <c r="ON27" i="22"/>
  <c r="OU27" i="22" s="1"/>
  <c r="NF25" i="22"/>
  <c r="NM25" i="22" s="1"/>
  <c r="GR27" i="22"/>
  <c r="GY27" i="22" s="1"/>
  <c r="NF30" i="22"/>
  <c r="NM30" i="22" s="1"/>
  <c r="RD26" i="22"/>
  <c r="RK26" i="22" s="1"/>
  <c r="KP26" i="22"/>
  <c r="KW26" i="22" s="1"/>
  <c r="FJ26" i="22"/>
  <c r="FQ26" i="22" s="1"/>
  <c r="TS26" i="22"/>
  <c r="TQ26" i="22"/>
  <c r="R26" i="22"/>
  <c r="S26" i="22" s="1"/>
  <c r="L26" i="22"/>
  <c r="M26" i="22" s="1"/>
  <c r="J26" i="22"/>
  <c r="K26" i="22" s="1"/>
  <c r="P26" i="22"/>
  <c r="Q26" i="22" s="1"/>
  <c r="I26" i="22"/>
  <c r="N26" i="22"/>
  <c r="AS26" i="22"/>
  <c r="AW26" i="22" s="1"/>
  <c r="LX30" i="22"/>
  <c r="ME30" i="22" s="1"/>
  <c r="JH30" i="22"/>
  <c r="JO30" i="22" s="1"/>
  <c r="BX30" i="22"/>
  <c r="SL27" i="22"/>
  <c r="SS27" i="22" s="1"/>
  <c r="GR30" i="22"/>
  <c r="GY30" i="22" s="1"/>
  <c r="EB30" i="22"/>
  <c r="EI30" i="22" s="1"/>
  <c r="RD27" i="22"/>
  <c r="RK27" i="22" s="1"/>
  <c r="PV27" i="22"/>
  <c r="QC27" i="22" s="1"/>
  <c r="KP27" i="22"/>
  <c r="KW27" i="22" s="1"/>
  <c r="FJ27" i="22"/>
  <c r="FQ27" i="22" s="1"/>
  <c r="TS27" i="22"/>
  <c r="TL27" i="22"/>
  <c r="TQ27" i="22"/>
  <c r="TO27" i="22"/>
  <c r="L27" i="22"/>
  <c r="M27" i="22" s="1"/>
  <c r="I27" i="22"/>
  <c r="J27" i="22"/>
  <c r="K27" i="22" s="1"/>
  <c r="P27" i="22"/>
  <c r="Q27" i="22" s="1"/>
  <c r="N27" i="22"/>
  <c r="R27" i="22"/>
  <c r="S27" i="22" s="1"/>
  <c r="AS27" i="22"/>
  <c r="AW27" i="22" s="1"/>
  <c r="LX31" i="22"/>
  <c r="ME31" i="22" s="1"/>
  <c r="JH31" i="22"/>
  <c r="JO31" i="22" s="1"/>
  <c r="GR31" i="22"/>
  <c r="GY31" i="22" s="1"/>
  <c r="EB31" i="22"/>
  <c r="EI31" i="22" s="1"/>
  <c r="LX25" i="22"/>
  <c r="ME25" i="22" s="1"/>
  <c r="JH25" i="22"/>
  <c r="JO25" i="22" s="1"/>
  <c r="NF23" i="22"/>
  <c r="NM23" i="22" s="1"/>
  <c r="HZ23" i="22"/>
  <c r="IG23" i="22" s="1"/>
  <c r="HZ25" i="22"/>
  <c r="IG25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AS30" i="22"/>
  <c r="AW30" i="22" s="1"/>
  <c r="BX9" i="22"/>
  <c r="GR25" i="22"/>
  <c r="GY25" i="22" s="1"/>
  <c r="EB25" i="22"/>
  <c r="EI25" i="22" s="1"/>
  <c r="PV31" i="22"/>
  <c r="QC31" i="22" s="1"/>
  <c r="ON23" i="22"/>
  <c r="OU23" i="22" s="1"/>
  <c r="FJ31" i="22"/>
  <c r="FQ31" i="22" s="1"/>
  <c r="L31" i="22"/>
  <c r="M31" i="22" s="1"/>
  <c r="HZ20" i="22"/>
  <c r="IG20" i="22" s="1"/>
  <c r="KP31" i="22"/>
  <c r="KW31" i="22" s="1"/>
  <c r="TS31" i="22"/>
  <c r="TL31" i="22"/>
  <c r="R31" i="22"/>
  <c r="S31" i="22" s="1"/>
  <c r="TO31" i="22"/>
  <c r="BX31" i="22"/>
  <c r="J31" i="22"/>
  <c r="K31" i="22" s="1"/>
  <c r="P31" i="22"/>
  <c r="Q31" i="22" s="1"/>
  <c r="I31" i="22"/>
  <c r="N31" i="22"/>
  <c r="AS31" i="22"/>
  <c r="AW31" i="22" s="1"/>
  <c r="LX23" i="22"/>
  <c r="ME23" i="22" s="1"/>
  <c r="GR23" i="22"/>
  <c r="GY23" i="22" s="1"/>
  <c r="EB23" i="22"/>
  <c r="EI23" i="22" s="1"/>
  <c r="JH23" i="22"/>
  <c r="JO23" i="22" s="1"/>
  <c r="SL23" i="22"/>
  <c r="SS23" i="22" s="1"/>
  <c r="PV23" i="22"/>
  <c r="QC23" i="22" s="1"/>
  <c r="SL25" i="22"/>
  <c r="SS25" i="22" s="1"/>
  <c r="BX23" i="22"/>
  <c r="NF9" i="22"/>
  <c r="NM9" i="22" s="1"/>
  <c r="RD25" i="22"/>
  <c r="RK25" i="22" s="1"/>
  <c r="ON25" i="22"/>
  <c r="OU25" i="22" s="1"/>
  <c r="PV25" i="22"/>
  <c r="QC25" i="22" s="1"/>
  <c r="KP25" i="22"/>
  <c r="KW25" i="22" s="1"/>
  <c r="FJ25" i="22"/>
  <c r="FQ25" i="22" s="1"/>
  <c r="TL25" i="22"/>
  <c r="TS25" i="22"/>
  <c r="TO25" i="22"/>
  <c r="P25" i="22"/>
  <c r="Q25" i="22" s="1"/>
  <c r="L25" i="22"/>
  <c r="M25" i="22" s="1"/>
  <c r="J25" i="22"/>
  <c r="K25" i="22" s="1"/>
  <c r="R25" i="22"/>
  <c r="S25" i="22" s="1"/>
  <c r="I25" i="22"/>
  <c r="N25" i="22"/>
  <c r="AS25" i="22"/>
  <c r="AW25" i="22" s="1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3" i="22"/>
  <c r="RK23" i="22" s="1"/>
  <c r="KP23" i="22"/>
  <c r="KW23" i="22" s="1"/>
  <c r="FJ23" i="22"/>
  <c r="FQ23" i="22" s="1"/>
  <c r="TS23" i="22"/>
  <c r="TL23" i="22"/>
  <c r="TO23" i="22"/>
  <c r="P23" i="22"/>
  <c r="Q23" i="22" s="1"/>
  <c r="L23" i="22"/>
  <c r="M23" i="22" s="1"/>
  <c r="J23" i="22"/>
  <c r="K23" i="22" s="1"/>
  <c r="R23" i="22"/>
  <c r="S23" i="22" s="1"/>
  <c r="I23" i="22"/>
  <c r="N23" i="22"/>
  <c r="AS23" i="22"/>
  <c r="AW23" i="22" s="1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AS20" i="22"/>
  <c r="AW20" i="22" s="1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AS9" i="22"/>
  <c r="AW9" i="22" s="1"/>
  <c r="CU30" i="4"/>
  <c r="CY30" i="4" s="1"/>
  <c r="CU29" i="4"/>
  <c r="CY29" i="4" s="1"/>
  <c r="PV32" i="4"/>
  <c r="QC32" i="4" s="1"/>
  <c r="KP32" i="4"/>
  <c r="KW32" i="4" s="1"/>
  <c r="FJ32" i="4"/>
  <c r="FQ32" i="4" s="1"/>
  <c r="TO32" i="4"/>
  <c r="TS32" i="4"/>
  <c r="TL32" i="4"/>
  <c r="R32" i="4"/>
  <c r="S32" i="4" s="1"/>
  <c r="P32" i="4"/>
  <c r="Q32" i="4" s="1"/>
  <c r="L32" i="4"/>
  <c r="M32" i="4" s="1"/>
  <c r="J32" i="4"/>
  <c r="K32" i="4" s="1"/>
  <c r="I32" i="4"/>
  <c r="N32" i="4"/>
  <c r="AS32" i="4"/>
  <c r="AW32" i="4" s="1"/>
  <c r="LX29" i="4"/>
  <c r="ME29" i="4" s="1"/>
  <c r="BX29" i="4"/>
  <c r="GR29" i="4"/>
  <c r="GY29" i="4" s="1"/>
  <c r="EB29" i="4"/>
  <c r="EI29" i="4" s="1"/>
  <c r="SL29" i="4"/>
  <c r="SS29" i="4" s="1"/>
  <c r="PV29" i="4"/>
  <c r="QC29" i="4" s="1"/>
  <c r="TL30" i="4"/>
  <c r="FJ30" i="4"/>
  <c r="FQ30" i="4" s="1"/>
  <c r="JH29" i="4"/>
  <c r="JO29" i="4" s="1"/>
  <c r="EI30" i="4"/>
  <c r="PV30" i="4"/>
  <c r="QC30" i="4" s="1"/>
  <c r="KP30" i="4"/>
  <c r="KW30" i="4" s="1"/>
  <c r="TS30" i="4"/>
  <c r="TO30" i="4"/>
  <c r="P30" i="4"/>
  <c r="Q30" i="4" s="1"/>
  <c r="L30" i="4"/>
  <c r="M30" i="4" s="1"/>
  <c r="R30" i="4"/>
  <c r="S30" i="4" s="1"/>
  <c r="J30" i="4"/>
  <c r="K30" i="4" s="1"/>
  <c r="I30" i="4"/>
  <c r="N30" i="4"/>
  <c r="AS30" i="4"/>
  <c r="AW30" i="4" s="1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AS29" i="4"/>
  <c r="AW29" i="4" s="1"/>
  <c r="L29" i="4"/>
  <c r="I29" i="4"/>
  <c r="RE11" i="27"/>
  <c r="RC11" i="27"/>
  <c r="QD11" i="27"/>
  <c r="RB11" i="27"/>
  <c r="N11" i="27"/>
  <c r="DE11" i="27" s="1"/>
  <c r="RF11" i="27"/>
  <c r="RA11" i="27"/>
  <c r="QZ11" i="27"/>
  <c r="L11" i="27"/>
  <c r="M11" i="27" s="1"/>
  <c r="J11" i="27"/>
  <c r="K11" i="27" s="1"/>
  <c r="CZ11" i="27"/>
  <c r="BW11" i="27"/>
  <c r="AT11" i="27"/>
  <c r="AW11" i="27"/>
  <c r="BW19" i="27"/>
  <c r="BZ17" i="27"/>
  <c r="QA16" i="27"/>
  <c r="N16" i="27"/>
  <c r="O16" i="27" s="1"/>
  <c r="RC16" i="27"/>
  <c r="RF16" i="27"/>
  <c r="L16" i="27"/>
  <c r="M16" i="27" s="1"/>
  <c r="RB16" i="27"/>
  <c r="RA16" i="27"/>
  <c r="J16" i="27"/>
  <c r="K16" i="27" s="1"/>
  <c r="CZ16" i="27"/>
  <c r="BW16" i="27"/>
  <c r="AT16" i="27"/>
  <c r="P16" i="27"/>
  <c r="AW16" i="27"/>
  <c r="RF17" i="27"/>
  <c r="RE19" i="27"/>
  <c r="QZ19" i="27"/>
  <c r="QD17" i="27"/>
  <c r="N17" i="27"/>
  <c r="O17" i="27" s="1"/>
  <c r="RB17" i="27"/>
  <c r="RA17" i="27"/>
  <c r="RC17" i="27"/>
  <c r="L17" i="27"/>
  <c r="M17" i="27" s="1"/>
  <c r="J17" i="27"/>
  <c r="K17" i="27" s="1"/>
  <c r="CZ17" i="27"/>
  <c r="BW17" i="27"/>
  <c r="AT17" i="27"/>
  <c r="AW17" i="27"/>
  <c r="QA19" i="27"/>
  <c r="RB19" i="27"/>
  <c r="RA19" i="27"/>
  <c r="CZ19" i="27"/>
  <c r="N19" i="27"/>
  <c r="O19" i="27" s="1"/>
  <c r="L19" i="27"/>
  <c r="DD19" i="27" s="1"/>
  <c r="RF19" i="27"/>
  <c r="BZ19" i="27"/>
  <c r="J19" i="27"/>
  <c r="K19" i="27" s="1"/>
  <c r="RC19" i="27"/>
  <c r="QD19" i="27"/>
  <c r="AW19" i="27"/>
  <c r="RB20" i="26"/>
  <c r="RA20" i="26"/>
  <c r="RF20" i="26"/>
  <c r="RE20" i="26"/>
  <c r="CZ20" i="26"/>
  <c r="L20" i="26"/>
  <c r="DD20" i="26" s="1"/>
  <c r="BZ20" i="26"/>
  <c r="J20" i="26"/>
  <c r="K20" i="26" s="1"/>
  <c r="DF20" i="26"/>
  <c r="Q20" i="26"/>
  <c r="RC20" i="26"/>
  <c r="QD20" i="26"/>
  <c r="AW20" i="26"/>
  <c r="RB18" i="26"/>
  <c r="N13" i="26"/>
  <c r="DE13" i="26" s="1"/>
  <c r="N16" i="26"/>
  <c r="DE16" i="26" s="1"/>
  <c r="RA18" i="26"/>
  <c r="CZ18" i="26"/>
  <c r="N18" i="26"/>
  <c r="DE18" i="26" s="1"/>
  <c r="L18" i="26"/>
  <c r="M18" i="26" s="1"/>
  <c r="RF18" i="26"/>
  <c r="BZ18" i="26"/>
  <c r="J18" i="26"/>
  <c r="K18" i="26" s="1"/>
  <c r="P18" i="26"/>
  <c r="RC18" i="26"/>
  <c r="QD18" i="26"/>
  <c r="AW18" i="26"/>
  <c r="RB16" i="26"/>
  <c r="RA16" i="26"/>
  <c r="CZ16" i="26"/>
  <c r="L16" i="26"/>
  <c r="M16" i="26" s="1"/>
  <c r="RF16" i="26"/>
  <c r="BZ16" i="26"/>
  <c r="J16" i="26"/>
  <c r="K16" i="26" s="1"/>
  <c r="RC16" i="26"/>
  <c r="QD16" i="26"/>
  <c r="AW16" i="26"/>
  <c r="RA13" i="26"/>
  <c r="RB13" i="26"/>
  <c r="RE13" i="26"/>
  <c r="CZ13" i="26"/>
  <c r="P13" i="26"/>
  <c r="DF13" i="26" s="1"/>
  <c r="L13" i="26"/>
  <c r="M13" i="26" s="1"/>
  <c r="RF13" i="26"/>
  <c r="BZ13" i="26"/>
  <c r="J13" i="26"/>
  <c r="K13" i="26" s="1"/>
  <c r="RC13" i="26"/>
  <c r="QD13" i="26"/>
  <c r="AW13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BW37" i="19"/>
  <c r="AT37" i="19"/>
  <c r="AW37" i="19"/>
  <c r="RE34" i="19"/>
  <c r="BZ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BW35" i="19"/>
  <c r="AT35" i="19"/>
  <c r="P35" i="19"/>
  <c r="AW35" i="19"/>
  <c r="DC24" i="19"/>
  <c r="P24" i="19"/>
  <c r="Q24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BW34" i="19"/>
  <c r="AT34" i="19"/>
  <c r="RC34" i="19"/>
  <c r="QD34" i="19"/>
  <c r="AW34" i="19"/>
  <c r="QZ31" i="19"/>
  <c r="QA24" i="19"/>
  <c r="N24" i="19"/>
  <c r="O24" i="19" s="1"/>
  <c r="RA24" i="19"/>
  <c r="QZ24" i="19"/>
  <c r="RF24" i="19"/>
  <c r="RB24" i="19"/>
  <c r="L24" i="19"/>
  <c r="DD24" i="19" s="1"/>
  <c r="J24" i="19"/>
  <c r="K24" i="19" s="1"/>
  <c r="CZ24" i="19"/>
  <c r="BW24" i="19"/>
  <c r="AT24" i="19"/>
  <c r="QD24" i="19"/>
  <c r="AW24" i="19"/>
  <c r="QA31" i="19"/>
  <c r="RB31" i="19"/>
  <c r="RA31" i="19"/>
  <c r="RE31" i="19"/>
  <c r="CZ31" i="19"/>
  <c r="L31" i="19"/>
  <c r="M31" i="19" s="1"/>
  <c r="N31" i="19"/>
  <c r="DE31" i="19" s="1"/>
  <c r="RF31" i="19"/>
  <c r="BZ31" i="19"/>
  <c r="J31" i="19"/>
  <c r="K31" i="19" s="1"/>
  <c r="RC31" i="19"/>
  <c r="QD31" i="19"/>
  <c r="AW31" i="19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EA21" i="21"/>
  <c r="EB21" i="21"/>
  <c r="EC21" i="21"/>
  <c r="ED21" i="21"/>
  <c r="EF21" i="21"/>
  <c r="EG21" i="21"/>
  <c r="FC21" i="21"/>
  <c r="FD21" i="21"/>
  <c r="FE21" i="21"/>
  <c r="FF21" i="21"/>
  <c r="FH21" i="21"/>
  <c r="FI21" i="21"/>
  <c r="GE21" i="21"/>
  <c r="GF21" i="21"/>
  <c r="GG21" i="21"/>
  <c r="GH21" i="21"/>
  <c r="GJ21" i="21"/>
  <c r="GK21" i="21"/>
  <c r="HG21" i="21"/>
  <c r="HH21" i="21"/>
  <c r="HI21" i="21"/>
  <c r="HJ21" i="21"/>
  <c r="HL21" i="21"/>
  <c r="HM21" i="21"/>
  <c r="II21" i="21"/>
  <c r="IJ21" i="21"/>
  <c r="IK21" i="21"/>
  <c r="IL21" i="21"/>
  <c r="IN21" i="21"/>
  <c r="IO21" i="21"/>
  <c r="JK21" i="21"/>
  <c r="JL21" i="21"/>
  <c r="JM21" i="21"/>
  <c r="JN21" i="21"/>
  <c r="JP21" i="21"/>
  <c r="JQ21" i="21"/>
  <c r="KM21" i="21"/>
  <c r="KN21" i="21"/>
  <c r="KO21" i="21"/>
  <c r="KP21" i="21"/>
  <c r="KR21" i="21"/>
  <c r="KS21" i="21"/>
  <c r="LO21" i="21"/>
  <c r="LP21" i="21"/>
  <c r="LQ21" i="21"/>
  <c r="LR21" i="21"/>
  <c r="LT21" i="21"/>
  <c r="LU21" i="21"/>
  <c r="MQ21" i="21"/>
  <c r="MR21" i="21"/>
  <c r="MS21" i="21"/>
  <c r="MT21" i="21"/>
  <c r="MV21" i="21"/>
  <c r="MW21" i="21"/>
  <c r="NS21" i="21"/>
  <c r="NT21" i="21"/>
  <c r="NU21" i="21"/>
  <c r="NV21" i="21"/>
  <c r="NX21" i="21"/>
  <c r="NY21" i="21"/>
  <c r="OU21" i="21"/>
  <c r="OV21" i="21"/>
  <c r="OW21" i="21"/>
  <c r="OX21" i="21"/>
  <c r="OZ21" i="21"/>
  <c r="PA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AP23" i="21"/>
  <c r="AQ23" i="21"/>
  <c r="AR23" i="21"/>
  <c r="AS23" i="21"/>
  <c r="AU23" i="21"/>
  <c r="AV23" i="21"/>
  <c r="BS23" i="21"/>
  <c r="BT23" i="21"/>
  <c r="BU23" i="21"/>
  <c r="BV23" i="21"/>
  <c r="BX23" i="21"/>
  <c r="BY23" i="21"/>
  <c r="CV23" i="21"/>
  <c r="CW23" i="21"/>
  <c r="CX23" i="21"/>
  <c r="CY23" i="21"/>
  <c r="DA23" i="21"/>
  <c r="DB23" i="21"/>
  <c r="EA23" i="21"/>
  <c r="EB23" i="21"/>
  <c r="EC23" i="21"/>
  <c r="ED23" i="21"/>
  <c r="EF23" i="21"/>
  <c r="EG23" i="21"/>
  <c r="FC23" i="21"/>
  <c r="FD23" i="21"/>
  <c r="FE23" i="21"/>
  <c r="FF23" i="21"/>
  <c r="FH23" i="21"/>
  <c r="FI23" i="21"/>
  <c r="GE23" i="21"/>
  <c r="GF23" i="21"/>
  <c r="GG23" i="21"/>
  <c r="GH23" i="21"/>
  <c r="GJ23" i="21"/>
  <c r="GK23" i="21"/>
  <c r="HG23" i="21"/>
  <c r="HH23" i="21"/>
  <c r="HI23" i="21"/>
  <c r="HJ23" i="21"/>
  <c r="HL23" i="21"/>
  <c r="HM23" i="21"/>
  <c r="II23" i="21"/>
  <c r="IJ23" i="21"/>
  <c r="IK23" i="21"/>
  <c r="IL23" i="21"/>
  <c r="IN23" i="21"/>
  <c r="IO23" i="21"/>
  <c r="JK23" i="21"/>
  <c r="JL23" i="21"/>
  <c r="JM23" i="21"/>
  <c r="JN23" i="21"/>
  <c r="JP23" i="21"/>
  <c r="JQ23" i="21"/>
  <c r="KM23" i="21"/>
  <c r="KN23" i="21"/>
  <c r="KO23" i="21"/>
  <c r="KP23" i="21"/>
  <c r="KR23" i="21"/>
  <c r="KS23" i="21"/>
  <c r="LO23" i="21"/>
  <c r="LP23" i="21"/>
  <c r="LQ23" i="21"/>
  <c r="LR23" i="21"/>
  <c r="LT23" i="21"/>
  <c r="LU23" i="21"/>
  <c r="MQ23" i="21"/>
  <c r="MR23" i="21"/>
  <c r="MS23" i="21"/>
  <c r="MT23" i="21"/>
  <c r="MV23" i="21"/>
  <c r="MW23" i="21"/>
  <c r="NS23" i="21"/>
  <c r="NT23" i="21"/>
  <c r="NU23" i="21"/>
  <c r="NV23" i="21"/>
  <c r="NX23" i="21"/>
  <c r="NY23" i="21"/>
  <c r="OU23" i="21"/>
  <c r="OV23" i="21"/>
  <c r="OW23" i="21"/>
  <c r="OX23" i="21"/>
  <c r="OZ23" i="21"/>
  <c r="PA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BY19" i="21"/>
  <c r="BX19" i="21"/>
  <c r="BV19" i="21"/>
  <c r="BU19" i="21"/>
  <c r="BT19" i="21"/>
  <c r="BS19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20" i="21"/>
  <c r="BX20" i="21"/>
  <c r="BV20" i="21"/>
  <c r="BU20" i="21"/>
  <c r="BT20" i="21"/>
  <c r="BS20" i="21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24" i="21"/>
  <c r="BX24" i="21"/>
  <c r="BV24" i="21"/>
  <c r="BU24" i="21"/>
  <c r="BT24" i="21"/>
  <c r="BS24" i="21"/>
  <c r="BY18" i="2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9" i="21"/>
  <c r="AU19" i="21"/>
  <c r="AS19" i="21"/>
  <c r="AR19" i="21"/>
  <c r="AQ19" i="21"/>
  <c r="AP19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20" i="21"/>
  <c r="AU20" i="21"/>
  <c r="AS20" i="21"/>
  <c r="AR20" i="21"/>
  <c r="AQ20" i="21"/>
  <c r="AP20" i="21"/>
  <c r="AV22" i="21"/>
  <c r="AU22" i="21"/>
  <c r="AS22" i="21"/>
  <c r="AR22" i="21"/>
  <c r="AQ22" i="21"/>
  <c r="AP22" i="21"/>
  <c r="AV14" i="21"/>
  <c r="AU14" i="21"/>
  <c r="AS14" i="21"/>
  <c r="AR14" i="21"/>
  <c r="AQ14" i="21"/>
  <c r="AP14" i="21"/>
  <c r="AV24" i="21"/>
  <c r="AU24" i="21"/>
  <c r="AS24" i="21"/>
  <c r="AR24" i="21"/>
  <c r="AQ24" i="21"/>
  <c r="AP2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2" i="19"/>
  <c r="BX32" i="19"/>
  <c r="BV32" i="19"/>
  <c r="BU32" i="19"/>
  <c r="BT32" i="19"/>
  <c r="BS32" i="19"/>
  <c r="BY39" i="19"/>
  <c r="BX39" i="19"/>
  <c r="BV39" i="19"/>
  <c r="BU39" i="19"/>
  <c r="BT39" i="19"/>
  <c r="BS39" i="19"/>
  <c r="BY33" i="19"/>
  <c r="BX33" i="19"/>
  <c r="BV33" i="19"/>
  <c r="BU33" i="19"/>
  <c r="BT33" i="19"/>
  <c r="BS33" i="19"/>
  <c r="BY36" i="19"/>
  <c r="BX36" i="19"/>
  <c r="BV36" i="19"/>
  <c r="BU36" i="19"/>
  <c r="BT36" i="19"/>
  <c r="BS36" i="19"/>
  <c r="BY40" i="19"/>
  <c r="BX40" i="19"/>
  <c r="BV40" i="19"/>
  <c r="BU40" i="19"/>
  <c r="BT40" i="19"/>
  <c r="BS40" i="19"/>
  <c r="BY38" i="19"/>
  <c r="BX38" i="19"/>
  <c r="BV38" i="19"/>
  <c r="BU38" i="19"/>
  <c r="BT38" i="19"/>
  <c r="BS38" i="19"/>
  <c r="BY26" i="19"/>
  <c r="BX26" i="19"/>
  <c r="BV26" i="19"/>
  <c r="BU26" i="19"/>
  <c r="BT26" i="19"/>
  <c r="BS26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19" i="19"/>
  <c r="BX19" i="19"/>
  <c r="BV19" i="19"/>
  <c r="BU19" i="19"/>
  <c r="BT19" i="19"/>
  <c r="BS19" i="19"/>
  <c r="BY30" i="19"/>
  <c r="BX30" i="19"/>
  <c r="BV30" i="19"/>
  <c r="BU30" i="19"/>
  <c r="BT30" i="19"/>
  <c r="BS3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25" i="19"/>
  <c r="BX25" i="19"/>
  <c r="BV25" i="19"/>
  <c r="BU25" i="19"/>
  <c r="BT25" i="19"/>
  <c r="BS25" i="19"/>
  <c r="BY20" i="19"/>
  <c r="BX20" i="19"/>
  <c r="BV20" i="19"/>
  <c r="BU20" i="19"/>
  <c r="BT20" i="19"/>
  <c r="BS20" i="19"/>
  <c r="BY21" i="19"/>
  <c r="BX21" i="19"/>
  <c r="BV21" i="19"/>
  <c r="BU21" i="19"/>
  <c r="BT21" i="19"/>
  <c r="BS21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10" i="19"/>
  <c r="BX10" i="19"/>
  <c r="BV10" i="19"/>
  <c r="BU10" i="19"/>
  <c r="BT10" i="19"/>
  <c r="BS10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9" i="19"/>
  <c r="AU39" i="19"/>
  <c r="AS39" i="19"/>
  <c r="AR39" i="19"/>
  <c r="AQ39" i="19"/>
  <c r="AP39" i="19"/>
  <c r="AV33" i="19"/>
  <c r="AU33" i="19"/>
  <c r="AS33" i="19"/>
  <c r="AR33" i="19"/>
  <c r="AQ33" i="19"/>
  <c r="AP33" i="19"/>
  <c r="AV36" i="19"/>
  <c r="AU36" i="19"/>
  <c r="AS36" i="19"/>
  <c r="AR36" i="19"/>
  <c r="AQ36" i="19"/>
  <c r="AP36" i="19"/>
  <c r="AV40" i="19"/>
  <c r="AU40" i="19"/>
  <c r="AS40" i="19"/>
  <c r="AR40" i="19"/>
  <c r="AQ40" i="19"/>
  <c r="AP40" i="19"/>
  <c r="AV38" i="19"/>
  <c r="AU38" i="19"/>
  <c r="AS38" i="19"/>
  <c r="AR38" i="19"/>
  <c r="AQ38" i="19"/>
  <c r="AP38" i="19"/>
  <c r="AV26" i="19"/>
  <c r="AU26" i="19"/>
  <c r="AS26" i="19"/>
  <c r="AR26" i="19"/>
  <c r="AQ26" i="19"/>
  <c r="AP26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19" i="19"/>
  <c r="AU19" i="19"/>
  <c r="AS19" i="19"/>
  <c r="AR19" i="19"/>
  <c r="AQ19" i="19"/>
  <c r="AP19" i="19"/>
  <c r="AV30" i="19"/>
  <c r="AU30" i="19"/>
  <c r="AS30" i="19"/>
  <c r="AR30" i="19"/>
  <c r="AQ30" i="19"/>
  <c r="AP3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25" i="19"/>
  <c r="AU25" i="19"/>
  <c r="AS25" i="19"/>
  <c r="AR25" i="19"/>
  <c r="AQ25" i="19"/>
  <c r="AP25" i="19"/>
  <c r="AV20" i="19"/>
  <c r="AU20" i="19"/>
  <c r="AS20" i="19"/>
  <c r="AR20" i="19"/>
  <c r="AQ20" i="19"/>
  <c r="AP20" i="19"/>
  <c r="AV21" i="19"/>
  <c r="AU21" i="19"/>
  <c r="AS21" i="19"/>
  <c r="AR21" i="19"/>
  <c r="AQ21" i="19"/>
  <c r="AP21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10" i="19"/>
  <c r="AU10" i="19"/>
  <c r="AS10" i="19"/>
  <c r="AR10" i="19"/>
  <c r="AQ10" i="19"/>
  <c r="AP10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20" i="27"/>
  <c r="BX20" i="27"/>
  <c r="BV20" i="27"/>
  <c r="BU20" i="27"/>
  <c r="BT20" i="27"/>
  <c r="BS20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BY7" i="27"/>
  <c r="BX7" i="27"/>
  <c r="BV7" i="27"/>
  <c r="BU7" i="27"/>
  <c r="BT7" i="27"/>
  <c r="BS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20" i="27"/>
  <c r="AU20" i="27"/>
  <c r="AS20" i="27"/>
  <c r="AR20" i="27"/>
  <c r="AQ20" i="27"/>
  <c r="AP20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AV7" i="27"/>
  <c r="AU7" i="27"/>
  <c r="AS7" i="27"/>
  <c r="AR7" i="27"/>
  <c r="AQ7" i="27"/>
  <c r="AP7" i="27"/>
  <c r="BY14" i="26"/>
  <c r="BX14" i="26"/>
  <c r="BV14" i="26"/>
  <c r="BU14" i="26"/>
  <c r="BT14" i="26"/>
  <c r="BS14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5" i="26"/>
  <c r="BX15" i="26"/>
  <c r="BV15" i="26"/>
  <c r="BU15" i="26"/>
  <c r="BT15" i="26"/>
  <c r="BS15" i="26"/>
  <c r="BY9" i="26"/>
  <c r="BX9" i="26"/>
  <c r="BV9" i="26"/>
  <c r="BU9" i="26"/>
  <c r="BT9" i="26"/>
  <c r="BS9" i="26"/>
  <c r="BY17" i="26"/>
  <c r="BX17" i="26"/>
  <c r="BV17" i="26"/>
  <c r="BU17" i="26"/>
  <c r="BT17" i="26"/>
  <c r="BS17" i="26"/>
  <c r="BY11" i="26"/>
  <c r="BX11" i="26"/>
  <c r="BV11" i="26"/>
  <c r="BU11" i="26"/>
  <c r="BT11" i="26"/>
  <c r="BS11" i="26"/>
  <c r="BY21" i="26"/>
  <c r="BX21" i="26"/>
  <c r="BV21" i="26"/>
  <c r="BU21" i="26"/>
  <c r="BT21" i="26"/>
  <c r="BS2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5" i="26"/>
  <c r="AU15" i="26"/>
  <c r="AS15" i="26"/>
  <c r="AR15" i="26"/>
  <c r="AQ15" i="26"/>
  <c r="AP15" i="26"/>
  <c r="AV9" i="26"/>
  <c r="AU9" i="26"/>
  <c r="AS9" i="26"/>
  <c r="AR9" i="26"/>
  <c r="AQ9" i="26"/>
  <c r="AP9" i="26"/>
  <c r="AV17" i="26"/>
  <c r="AU17" i="26"/>
  <c r="AS17" i="26"/>
  <c r="AR17" i="26"/>
  <c r="AQ17" i="26"/>
  <c r="AP17" i="26"/>
  <c r="AV11" i="26"/>
  <c r="AU11" i="26"/>
  <c r="AS11" i="26"/>
  <c r="AR11" i="26"/>
  <c r="AQ11" i="26"/>
  <c r="AP11" i="26"/>
  <c r="AV21" i="26"/>
  <c r="AU21" i="26"/>
  <c r="AS21" i="26"/>
  <c r="AR21" i="26"/>
  <c r="AQ21" i="26"/>
  <c r="AP2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24" i="22"/>
  <c r="BV24" i="22"/>
  <c r="BU24" i="22"/>
  <c r="BS24" i="22"/>
  <c r="BR24" i="22"/>
  <c r="BQ24" i="22"/>
  <c r="BP24" i="22"/>
  <c r="BT24" i="22" s="1"/>
  <c r="BO24" i="22"/>
  <c r="BN24" i="22"/>
  <c r="BW12" i="22"/>
  <c r="BV12" i="22"/>
  <c r="BU12" i="22"/>
  <c r="BS12" i="22"/>
  <c r="BR12" i="22"/>
  <c r="BQ12" i="22"/>
  <c r="BP12" i="22"/>
  <c r="BO12" i="22"/>
  <c r="BN12" i="22"/>
  <c r="BW29" i="22"/>
  <c r="BV29" i="22"/>
  <c r="BU29" i="22"/>
  <c r="BS29" i="22"/>
  <c r="BR29" i="22"/>
  <c r="BQ29" i="22"/>
  <c r="BP29" i="22"/>
  <c r="BO29" i="22"/>
  <c r="BN29" i="22"/>
  <c r="BW28" i="22"/>
  <c r="BV28" i="22"/>
  <c r="BU28" i="22"/>
  <c r="BS28" i="22"/>
  <c r="BR28" i="22"/>
  <c r="BQ28" i="22"/>
  <c r="BP28" i="22"/>
  <c r="BO28" i="22"/>
  <c r="BN28" i="22"/>
  <c r="BW16" i="22"/>
  <c r="BV16" i="22"/>
  <c r="BU16" i="22"/>
  <c r="BS16" i="22"/>
  <c r="BR16" i="22"/>
  <c r="BQ16" i="22"/>
  <c r="BP16" i="22"/>
  <c r="BT16" i="22" s="1"/>
  <c r="BO16" i="22"/>
  <c r="BN16" i="22"/>
  <c r="BW19" i="22"/>
  <c r="BV19" i="22"/>
  <c r="BU19" i="22"/>
  <c r="BS19" i="22"/>
  <c r="BR19" i="22"/>
  <c r="BQ19" i="22"/>
  <c r="BP19" i="22"/>
  <c r="BO19" i="22"/>
  <c r="BN19" i="22"/>
  <c r="BW17" i="22"/>
  <c r="BV17" i="22"/>
  <c r="BU17" i="22"/>
  <c r="BS17" i="22"/>
  <c r="BR17" i="22"/>
  <c r="BQ17" i="22"/>
  <c r="BP17" i="22"/>
  <c r="BO17" i="22"/>
  <c r="BN17" i="22"/>
  <c r="BW10" i="22"/>
  <c r="BV10" i="22"/>
  <c r="BU10" i="22"/>
  <c r="BS10" i="22"/>
  <c r="BR10" i="22"/>
  <c r="BQ10" i="22"/>
  <c r="BP10" i="22"/>
  <c r="BO10" i="22"/>
  <c r="BN10" i="22"/>
  <c r="BW21" i="22"/>
  <c r="BV21" i="22"/>
  <c r="BU21" i="22"/>
  <c r="BS21" i="22"/>
  <c r="BR21" i="22"/>
  <c r="BQ21" i="22"/>
  <c r="BP21" i="22"/>
  <c r="BO21" i="22"/>
  <c r="BN21" i="22"/>
  <c r="BW18" i="22"/>
  <c r="BV18" i="22"/>
  <c r="BU18" i="22"/>
  <c r="BS18" i="22"/>
  <c r="BR18" i="22"/>
  <c r="BQ18" i="22"/>
  <c r="BP18" i="22"/>
  <c r="BO18" i="22"/>
  <c r="BN18" i="22"/>
  <c r="BW14" i="22"/>
  <c r="BV14" i="22"/>
  <c r="BU14" i="22"/>
  <c r="BS14" i="22"/>
  <c r="BR14" i="22"/>
  <c r="BQ14" i="22"/>
  <c r="BP14" i="22"/>
  <c r="BO14" i="22"/>
  <c r="BN14" i="22"/>
  <c r="BW15" i="22"/>
  <c r="BV15" i="22"/>
  <c r="BU15" i="22"/>
  <c r="BS15" i="22"/>
  <c r="BR15" i="22"/>
  <c r="BQ15" i="22"/>
  <c r="BP15" i="22"/>
  <c r="BO15" i="22"/>
  <c r="BN15" i="22"/>
  <c r="BW13" i="22"/>
  <c r="BV13" i="22"/>
  <c r="BU13" i="22"/>
  <c r="BS13" i="22"/>
  <c r="BR13" i="22"/>
  <c r="BQ13" i="22"/>
  <c r="BP13" i="22"/>
  <c r="BO13" i="22"/>
  <c r="BN13" i="22"/>
  <c r="BW22" i="22"/>
  <c r="BV22" i="22"/>
  <c r="BU22" i="22"/>
  <c r="BS22" i="22"/>
  <c r="BR22" i="22"/>
  <c r="BQ22" i="22"/>
  <c r="BP22" i="22"/>
  <c r="BO22" i="22"/>
  <c r="BN22" i="22"/>
  <c r="BW11" i="22"/>
  <c r="BV11" i="22"/>
  <c r="BU11" i="22"/>
  <c r="BS11" i="22"/>
  <c r="BR11" i="22"/>
  <c r="BQ11" i="22"/>
  <c r="BP11" i="22"/>
  <c r="BO11" i="22"/>
  <c r="BN11" i="22"/>
  <c r="BW34" i="22"/>
  <c r="BV34" i="22"/>
  <c r="BU34" i="22"/>
  <c r="BS34" i="22"/>
  <c r="BR34" i="22"/>
  <c r="BQ34" i="22"/>
  <c r="BP34" i="22"/>
  <c r="BT34" i="22" s="1"/>
  <c r="BO34" i="22"/>
  <c r="BN34" i="22"/>
  <c r="BW8" i="22"/>
  <c r="BV8" i="22"/>
  <c r="BU8" i="22"/>
  <c r="BS8" i="22"/>
  <c r="BR8" i="22"/>
  <c r="BQ8" i="22"/>
  <c r="BP8" i="22"/>
  <c r="BO8" i="22"/>
  <c r="BN8" i="22"/>
  <c r="BW7" i="22"/>
  <c r="BV7" i="22"/>
  <c r="BU7" i="22"/>
  <c r="BS7" i="22"/>
  <c r="BR7" i="22"/>
  <c r="BQ7" i="22"/>
  <c r="BP7" i="22"/>
  <c r="BO7" i="22"/>
  <c r="BN7" i="22"/>
  <c r="BW5" i="22"/>
  <c r="BV5" i="22"/>
  <c r="BU5" i="22"/>
  <c r="BS5" i="22"/>
  <c r="BR5" i="22"/>
  <c r="BQ5" i="22"/>
  <c r="BP5" i="22"/>
  <c r="BO5" i="22"/>
  <c r="BN5" i="22"/>
  <c r="BW6" i="22"/>
  <c r="BV6" i="22"/>
  <c r="BU6" i="22"/>
  <c r="BS6" i="22"/>
  <c r="BR6" i="22"/>
  <c r="BQ6" i="22"/>
  <c r="BP6" i="22"/>
  <c r="BO6" i="22"/>
  <c r="BN6" i="22"/>
  <c r="BW4" i="22"/>
  <c r="BV4" i="22"/>
  <c r="BU4" i="22"/>
  <c r="BS4" i="22"/>
  <c r="BR4" i="22"/>
  <c r="BQ4" i="22"/>
  <c r="BP4" i="22"/>
  <c r="BO4" i="22"/>
  <c r="BN4" i="22"/>
  <c r="AV24" i="22"/>
  <c r="AU24" i="22"/>
  <c r="AT24" i="22"/>
  <c r="AR24" i="22"/>
  <c r="AQ24" i="22"/>
  <c r="AP24" i="22"/>
  <c r="AO24" i="22"/>
  <c r="AN24" i="22"/>
  <c r="AM24" i="22"/>
  <c r="AV12" i="22"/>
  <c r="AU12" i="22"/>
  <c r="AT12" i="22"/>
  <c r="AR12" i="22"/>
  <c r="AQ12" i="22"/>
  <c r="AP12" i="22"/>
  <c r="AO12" i="22"/>
  <c r="AN12" i="22"/>
  <c r="AM12" i="22"/>
  <c r="AV29" i="22"/>
  <c r="AU29" i="22"/>
  <c r="AT29" i="22"/>
  <c r="AR29" i="22"/>
  <c r="AQ29" i="22"/>
  <c r="AP29" i="22"/>
  <c r="AO29" i="22"/>
  <c r="AN29" i="22"/>
  <c r="AM29" i="22"/>
  <c r="AV28" i="22"/>
  <c r="AU28" i="22"/>
  <c r="AT28" i="22"/>
  <c r="AR28" i="22"/>
  <c r="AQ28" i="22"/>
  <c r="AP28" i="22"/>
  <c r="AO28" i="22"/>
  <c r="AN28" i="22"/>
  <c r="AM28" i="22"/>
  <c r="AV16" i="22"/>
  <c r="AU16" i="22"/>
  <c r="AT16" i="22"/>
  <c r="AR16" i="22"/>
  <c r="AQ16" i="22"/>
  <c r="AP16" i="22"/>
  <c r="AO16" i="22"/>
  <c r="AN16" i="22"/>
  <c r="AM16" i="22"/>
  <c r="AV19" i="22"/>
  <c r="AU19" i="22"/>
  <c r="AT19" i="22"/>
  <c r="AR19" i="22"/>
  <c r="AQ19" i="22"/>
  <c r="AP19" i="22"/>
  <c r="AO19" i="22"/>
  <c r="AN19" i="22"/>
  <c r="AM19" i="22"/>
  <c r="AV17" i="22"/>
  <c r="AU17" i="22"/>
  <c r="AT17" i="22"/>
  <c r="AR17" i="22"/>
  <c r="AQ17" i="22"/>
  <c r="AP17" i="22"/>
  <c r="AO17" i="22"/>
  <c r="AN17" i="22"/>
  <c r="AM17" i="22"/>
  <c r="AV10" i="22"/>
  <c r="AU10" i="22"/>
  <c r="AT10" i="22"/>
  <c r="AR10" i="22"/>
  <c r="AQ10" i="22"/>
  <c r="AP10" i="22"/>
  <c r="AO10" i="22"/>
  <c r="AN10" i="22"/>
  <c r="AM10" i="22"/>
  <c r="AV21" i="22"/>
  <c r="AU21" i="22"/>
  <c r="AT21" i="22"/>
  <c r="AR21" i="22"/>
  <c r="AQ21" i="22"/>
  <c r="AP21" i="22"/>
  <c r="AO21" i="22"/>
  <c r="AN21" i="22"/>
  <c r="AM21" i="22"/>
  <c r="AV18" i="22"/>
  <c r="AU18" i="22"/>
  <c r="AT18" i="22"/>
  <c r="AR18" i="22"/>
  <c r="AQ18" i="22"/>
  <c r="AP18" i="22"/>
  <c r="AO18" i="22"/>
  <c r="AN18" i="22"/>
  <c r="AM18" i="22"/>
  <c r="AV14" i="22"/>
  <c r="AU14" i="22"/>
  <c r="AT14" i="22"/>
  <c r="AR14" i="22"/>
  <c r="AQ14" i="22"/>
  <c r="AP14" i="22"/>
  <c r="AO14" i="22"/>
  <c r="AN14" i="22"/>
  <c r="AM14" i="22"/>
  <c r="AV15" i="22"/>
  <c r="AU15" i="22"/>
  <c r="AT15" i="22"/>
  <c r="AR15" i="22"/>
  <c r="AQ15" i="22"/>
  <c r="AP15" i="22"/>
  <c r="AO15" i="22"/>
  <c r="AN15" i="22"/>
  <c r="AM15" i="22"/>
  <c r="AV13" i="22"/>
  <c r="AU13" i="22"/>
  <c r="AT13" i="22"/>
  <c r="AR13" i="22"/>
  <c r="AQ13" i="22"/>
  <c r="AP13" i="22"/>
  <c r="AO13" i="22"/>
  <c r="AN13" i="22"/>
  <c r="AM13" i="22"/>
  <c r="AV22" i="22"/>
  <c r="AU22" i="22"/>
  <c r="AT22" i="22"/>
  <c r="AR22" i="22"/>
  <c r="AQ22" i="22"/>
  <c r="AP22" i="22"/>
  <c r="AO22" i="22"/>
  <c r="AN22" i="22"/>
  <c r="AM22" i="22"/>
  <c r="AV11" i="22"/>
  <c r="AU11" i="22"/>
  <c r="AT11" i="22"/>
  <c r="AR11" i="22"/>
  <c r="AQ11" i="22"/>
  <c r="AP11" i="22"/>
  <c r="AO11" i="22"/>
  <c r="AN11" i="22"/>
  <c r="AM11" i="22"/>
  <c r="AV34" i="22"/>
  <c r="AU34" i="22"/>
  <c r="AT34" i="22"/>
  <c r="AR34" i="22"/>
  <c r="AQ34" i="22"/>
  <c r="AP34" i="22"/>
  <c r="AO34" i="22"/>
  <c r="AN34" i="22"/>
  <c r="AM34" i="22"/>
  <c r="AV8" i="22"/>
  <c r="AU8" i="22"/>
  <c r="AT8" i="22"/>
  <c r="AR8" i="22"/>
  <c r="AQ8" i="22"/>
  <c r="AP8" i="22"/>
  <c r="AO8" i="22"/>
  <c r="AN8" i="22"/>
  <c r="AM8" i="22"/>
  <c r="AV7" i="22"/>
  <c r="AU7" i="22"/>
  <c r="AT7" i="22"/>
  <c r="AR7" i="22"/>
  <c r="AQ7" i="22"/>
  <c r="AP7" i="22"/>
  <c r="AO7" i="22"/>
  <c r="AN7" i="22"/>
  <c r="AM7" i="22"/>
  <c r="AV5" i="22"/>
  <c r="AU5" i="22"/>
  <c r="AT5" i="22"/>
  <c r="AR5" i="22"/>
  <c r="AQ5" i="22"/>
  <c r="AP5" i="22"/>
  <c r="AO5" i="22"/>
  <c r="AN5" i="22"/>
  <c r="AM5" i="22"/>
  <c r="AV6" i="22"/>
  <c r="AU6" i="22"/>
  <c r="AT6" i="22"/>
  <c r="AR6" i="22"/>
  <c r="AQ6" i="22"/>
  <c r="AP6" i="22"/>
  <c r="AO6" i="22"/>
  <c r="AN6" i="22"/>
  <c r="AM6" i="22"/>
  <c r="AV4" i="22"/>
  <c r="AU4" i="22"/>
  <c r="AT4" i="22"/>
  <c r="AR4" i="22"/>
  <c r="AQ4" i="22"/>
  <c r="AP4" i="22"/>
  <c r="AO4" i="22"/>
  <c r="AN4" i="22"/>
  <c r="AM4" i="22"/>
  <c r="BW26" i="4"/>
  <c r="BV26" i="4"/>
  <c r="BU26" i="4"/>
  <c r="BS26" i="4"/>
  <c r="BR26" i="4"/>
  <c r="BQ26" i="4"/>
  <c r="BP26" i="4"/>
  <c r="BT26" i="4" s="1"/>
  <c r="BO26" i="4"/>
  <c r="BN26" i="4"/>
  <c r="BW13" i="4"/>
  <c r="BV13" i="4"/>
  <c r="BU13" i="4"/>
  <c r="BS13" i="4"/>
  <c r="BR13" i="4"/>
  <c r="BQ13" i="4"/>
  <c r="BP13" i="4"/>
  <c r="BT13" i="4" s="1"/>
  <c r="BO13" i="4"/>
  <c r="BN13" i="4"/>
  <c r="BW31" i="4"/>
  <c r="BV31" i="4"/>
  <c r="BU31" i="4"/>
  <c r="BS31" i="4"/>
  <c r="BR31" i="4"/>
  <c r="BQ31" i="4"/>
  <c r="BP31" i="4"/>
  <c r="BT31" i="4" s="1"/>
  <c r="BO31" i="4"/>
  <c r="BN31" i="4"/>
  <c r="BW18" i="4"/>
  <c r="BV18" i="4"/>
  <c r="BU18" i="4"/>
  <c r="BS18" i="4"/>
  <c r="BR18" i="4"/>
  <c r="BQ18" i="4"/>
  <c r="BP18" i="4"/>
  <c r="BO18" i="4"/>
  <c r="BN18" i="4"/>
  <c r="BW27" i="4"/>
  <c r="BV27" i="4"/>
  <c r="BU27" i="4"/>
  <c r="BS27" i="4"/>
  <c r="BR27" i="4"/>
  <c r="BQ27" i="4"/>
  <c r="BP27" i="4"/>
  <c r="BO27" i="4"/>
  <c r="BN27" i="4"/>
  <c r="BW28" i="4"/>
  <c r="BV28" i="4"/>
  <c r="BU28" i="4"/>
  <c r="BS28" i="4"/>
  <c r="BR28" i="4"/>
  <c r="BQ28" i="4"/>
  <c r="BP28" i="4"/>
  <c r="BO28" i="4"/>
  <c r="BN28" i="4"/>
  <c r="BW24" i="4"/>
  <c r="BV24" i="4"/>
  <c r="BU24" i="4"/>
  <c r="BS24" i="4"/>
  <c r="BR24" i="4"/>
  <c r="BQ24" i="4"/>
  <c r="BP24" i="4"/>
  <c r="BO24" i="4"/>
  <c r="BN24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22" i="4"/>
  <c r="BV22" i="4"/>
  <c r="BU22" i="4"/>
  <c r="BS22" i="4"/>
  <c r="BR22" i="4"/>
  <c r="BQ22" i="4"/>
  <c r="BP22" i="4"/>
  <c r="BO22" i="4"/>
  <c r="BN22" i="4"/>
  <c r="BW15" i="4"/>
  <c r="BV15" i="4"/>
  <c r="BU15" i="4"/>
  <c r="BS15" i="4"/>
  <c r="BR15" i="4"/>
  <c r="BQ15" i="4"/>
  <c r="BP15" i="4"/>
  <c r="BO15" i="4"/>
  <c r="BN15" i="4"/>
  <c r="BW12" i="4"/>
  <c r="BV12" i="4"/>
  <c r="BU12" i="4"/>
  <c r="BS12" i="4"/>
  <c r="BR12" i="4"/>
  <c r="BQ12" i="4"/>
  <c r="BP12" i="4"/>
  <c r="BO12" i="4"/>
  <c r="BN12" i="4"/>
  <c r="BW16" i="4"/>
  <c r="BV16" i="4"/>
  <c r="BU16" i="4"/>
  <c r="BS16" i="4"/>
  <c r="BR16" i="4"/>
  <c r="BQ16" i="4"/>
  <c r="BP16" i="4"/>
  <c r="BO16" i="4"/>
  <c r="BN16" i="4"/>
  <c r="BW14" i="4"/>
  <c r="BV14" i="4"/>
  <c r="BU14" i="4"/>
  <c r="BS14" i="4"/>
  <c r="BR14" i="4"/>
  <c r="BQ14" i="4"/>
  <c r="BP14" i="4"/>
  <c r="BO14" i="4"/>
  <c r="BN14" i="4"/>
  <c r="BW23" i="4"/>
  <c r="BV23" i="4"/>
  <c r="BU23" i="4"/>
  <c r="BS23" i="4"/>
  <c r="BR23" i="4"/>
  <c r="BQ23" i="4"/>
  <c r="BP23" i="4"/>
  <c r="BO23" i="4"/>
  <c r="BN23" i="4"/>
  <c r="BW17" i="4"/>
  <c r="BV17" i="4"/>
  <c r="BU17" i="4"/>
  <c r="BS17" i="4"/>
  <c r="BR17" i="4"/>
  <c r="BQ17" i="4"/>
  <c r="BP17" i="4"/>
  <c r="BO17" i="4"/>
  <c r="BN17" i="4"/>
  <c r="BW19" i="4"/>
  <c r="BV19" i="4"/>
  <c r="BU19" i="4"/>
  <c r="BS19" i="4"/>
  <c r="BR19" i="4"/>
  <c r="BQ19" i="4"/>
  <c r="BP19" i="4"/>
  <c r="BO19" i="4"/>
  <c r="BN19" i="4"/>
  <c r="BW9" i="4"/>
  <c r="BV9" i="4"/>
  <c r="BU9" i="4"/>
  <c r="BS9" i="4"/>
  <c r="BR9" i="4"/>
  <c r="BQ9" i="4"/>
  <c r="BP9" i="4"/>
  <c r="BO9" i="4"/>
  <c r="BN9" i="4"/>
  <c r="BW25" i="4"/>
  <c r="BV25" i="4"/>
  <c r="BU25" i="4"/>
  <c r="BS25" i="4"/>
  <c r="BR25" i="4"/>
  <c r="BQ25" i="4"/>
  <c r="BP25" i="4"/>
  <c r="BT25" i="4" s="1"/>
  <c r="BO25" i="4"/>
  <c r="BN25" i="4"/>
  <c r="BW11" i="4"/>
  <c r="BV11" i="4"/>
  <c r="BU11" i="4"/>
  <c r="BS11" i="4"/>
  <c r="BR11" i="4"/>
  <c r="BQ11" i="4"/>
  <c r="BP11" i="4"/>
  <c r="BO11" i="4"/>
  <c r="BN11" i="4"/>
  <c r="BW8" i="4"/>
  <c r="BV8" i="4"/>
  <c r="BU8" i="4"/>
  <c r="BS8" i="4"/>
  <c r="BR8" i="4"/>
  <c r="BQ8" i="4"/>
  <c r="BP8" i="4"/>
  <c r="BO8" i="4"/>
  <c r="BN8" i="4"/>
  <c r="BW6" i="4"/>
  <c r="BV6" i="4"/>
  <c r="BU6" i="4"/>
  <c r="BS6" i="4"/>
  <c r="BR6" i="4"/>
  <c r="BQ6" i="4"/>
  <c r="BP6" i="4"/>
  <c r="BO6" i="4"/>
  <c r="BN6" i="4"/>
  <c r="BW10" i="4"/>
  <c r="BV10" i="4"/>
  <c r="BU10" i="4"/>
  <c r="BS10" i="4"/>
  <c r="BR10" i="4"/>
  <c r="BQ10" i="4"/>
  <c r="BP10" i="4"/>
  <c r="BO10" i="4"/>
  <c r="BN10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4" i="4"/>
  <c r="BV4" i="4"/>
  <c r="BU4" i="4"/>
  <c r="BS4" i="4"/>
  <c r="BR4" i="4"/>
  <c r="BQ4" i="4"/>
  <c r="BP4" i="4"/>
  <c r="BO4" i="4"/>
  <c r="BN4" i="4"/>
  <c r="AV26" i="4"/>
  <c r="AU26" i="4"/>
  <c r="AT26" i="4"/>
  <c r="AR26" i="4"/>
  <c r="AQ26" i="4"/>
  <c r="AP26" i="4"/>
  <c r="AO26" i="4"/>
  <c r="AN26" i="4"/>
  <c r="AM26" i="4"/>
  <c r="AV13" i="4"/>
  <c r="AU13" i="4"/>
  <c r="AT13" i="4"/>
  <c r="AR13" i="4"/>
  <c r="AQ13" i="4"/>
  <c r="AP13" i="4"/>
  <c r="AO13" i="4"/>
  <c r="AN13" i="4"/>
  <c r="AM13" i="4"/>
  <c r="AV31" i="4"/>
  <c r="AU31" i="4"/>
  <c r="AT31" i="4"/>
  <c r="AR31" i="4"/>
  <c r="AQ31" i="4"/>
  <c r="AP31" i="4"/>
  <c r="AO31" i="4"/>
  <c r="AN31" i="4"/>
  <c r="AM31" i="4"/>
  <c r="AV18" i="4"/>
  <c r="AU18" i="4"/>
  <c r="AT18" i="4"/>
  <c r="AR18" i="4"/>
  <c r="AQ18" i="4"/>
  <c r="AP18" i="4"/>
  <c r="AO18" i="4"/>
  <c r="AN18" i="4"/>
  <c r="AM18" i="4"/>
  <c r="AV27" i="4"/>
  <c r="AU27" i="4"/>
  <c r="AT27" i="4"/>
  <c r="AR27" i="4"/>
  <c r="AQ27" i="4"/>
  <c r="AP27" i="4"/>
  <c r="AO27" i="4"/>
  <c r="AN27" i="4"/>
  <c r="AM27" i="4"/>
  <c r="AV28" i="4"/>
  <c r="AU28" i="4"/>
  <c r="AT28" i="4"/>
  <c r="AR28" i="4"/>
  <c r="AQ28" i="4"/>
  <c r="AP28" i="4"/>
  <c r="AO28" i="4"/>
  <c r="AN28" i="4"/>
  <c r="AM28" i="4"/>
  <c r="AV24" i="4"/>
  <c r="AU24" i="4"/>
  <c r="AT24" i="4"/>
  <c r="AR24" i="4"/>
  <c r="AQ24" i="4"/>
  <c r="AP24" i="4"/>
  <c r="AO24" i="4"/>
  <c r="AN24" i="4"/>
  <c r="AM24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22" i="4"/>
  <c r="AU22" i="4"/>
  <c r="AT22" i="4"/>
  <c r="AR22" i="4"/>
  <c r="AQ22" i="4"/>
  <c r="AP22" i="4"/>
  <c r="AO22" i="4"/>
  <c r="AN22" i="4"/>
  <c r="AM22" i="4"/>
  <c r="AV15" i="4"/>
  <c r="AU15" i="4"/>
  <c r="AT15" i="4"/>
  <c r="AR15" i="4"/>
  <c r="AQ15" i="4"/>
  <c r="AP15" i="4"/>
  <c r="AO15" i="4"/>
  <c r="AN15" i="4"/>
  <c r="AM15" i="4"/>
  <c r="AV12" i="4"/>
  <c r="AU12" i="4"/>
  <c r="AT12" i="4"/>
  <c r="AR12" i="4"/>
  <c r="AQ12" i="4"/>
  <c r="AP12" i="4"/>
  <c r="AO12" i="4"/>
  <c r="AN12" i="4"/>
  <c r="AM12" i="4"/>
  <c r="AV16" i="4"/>
  <c r="AU16" i="4"/>
  <c r="AT16" i="4"/>
  <c r="AR16" i="4"/>
  <c r="AQ16" i="4"/>
  <c r="AP16" i="4"/>
  <c r="AO16" i="4"/>
  <c r="AN16" i="4"/>
  <c r="AM16" i="4"/>
  <c r="AV14" i="4"/>
  <c r="AU14" i="4"/>
  <c r="AT14" i="4"/>
  <c r="AR14" i="4"/>
  <c r="AQ14" i="4"/>
  <c r="AP14" i="4"/>
  <c r="AO14" i="4"/>
  <c r="AN14" i="4"/>
  <c r="AM14" i="4"/>
  <c r="AV23" i="4"/>
  <c r="AU23" i="4"/>
  <c r="AT23" i="4"/>
  <c r="AR23" i="4"/>
  <c r="AQ23" i="4"/>
  <c r="AP23" i="4"/>
  <c r="AO23" i="4"/>
  <c r="AN23" i="4"/>
  <c r="AM23" i="4"/>
  <c r="AV17" i="4"/>
  <c r="AU17" i="4"/>
  <c r="AT17" i="4"/>
  <c r="AR17" i="4"/>
  <c r="AQ17" i="4"/>
  <c r="AP17" i="4"/>
  <c r="AO17" i="4"/>
  <c r="AN17" i="4"/>
  <c r="AM17" i="4"/>
  <c r="AV19" i="4"/>
  <c r="AU19" i="4"/>
  <c r="AT19" i="4"/>
  <c r="AR19" i="4"/>
  <c r="AQ19" i="4"/>
  <c r="AP19" i="4"/>
  <c r="AO19" i="4"/>
  <c r="AN19" i="4"/>
  <c r="AM19" i="4"/>
  <c r="AV9" i="4"/>
  <c r="AU9" i="4"/>
  <c r="AT9" i="4"/>
  <c r="AR9" i="4"/>
  <c r="AQ9" i="4"/>
  <c r="AP9" i="4"/>
  <c r="AO9" i="4"/>
  <c r="AN9" i="4"/>
  <c r="AM9" i="4"/>
  <c r="AV25" i="4"/>
  <c r="AU25" i="4"/>
  <c r="AT25" i="4"/>
  <c r="AR25" i="4"/>
  <c r="AQ25" i="4"/>
  <c r="AP25" i="4"/>
  <c r="AO25" i="4"/>
  <c r="AN25" i="4"/>
  <c r="AM25" i="4"/>
  <c r="AV11" i="4"/>
  <c r="AU11" i="4"/>
  <c r="AT11" i="4"/>
  <c r="AR11" i="4"/>
  <c r="AQ11" i="4"/>
  <c r="AP11" i="4"/>
  <c r="AO11" i="4"/>
  <c r="AN11" i="4"/>
  <c r="AM11" i="4"/>
  <c r="AV8" i="4"/>
  <c r="AU8" i="4"/>
  <c r="AT8" i="4"/>
  <c r="AR8" i="4"/>
  <c r="AQ8" i="4"/>
  <c r="AP8" i="4"/>
  <c r="AO8" i="4"/>
  <c r="AN8" i="4"/>
  <c r="AM8" i="4"/>
  <c r="AV6" i="4"/>
  <c r="AU6" i="4"/>
  <c r="AT6" i="4"/>
  <c r="AR6" i="4"/>
  <c r="AQ6" i="4"/>
  <c r="AP6" i="4"/>
  <c r="AO6" i="4"/>
  <c r="AN6" i="4"/>
  <c r="AM6" i="4"/>
  <c r="AV10" i="4"/>
  <c r="AU10" i="4"/>
  <c r="AT10" i="4"/>
  <c r="AR10" i="4"/>
  <c r="AQ10" i="4"/>
  <c r="AP10" i="4"/>
  <c r="AO10" i="4"/>
  <c r="AN10" i="4"/>
  <c r="AM10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4" i="4"/>
  <c r="AU4" i="4"/>
  <c r="AT4" i="4"/>
  <c r="AR4" i="4"/>
  <c r="AQ4" i="4"/>
  <c r="AP4" i="4"/>
  <c r="AO4" i="4"/>
  <c r="AN4" i="4"/>
  <c r="AM4" i="4"/>
  <c r="PA19" i="21"/>
  <c r="OZ19" i="21"/>
  <c r="OX19" i="21"/>
  <c r="OW19" i="21"/>
  <c r="OV19" i="21"/>
  <c r="OU19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0" i="21"/>
  <c r="OZ20" i="21"/>
  <c r="OX20" i="21"/>
  <c r="OW20" i="21"/>
  <c r="OV20" i="21"/>
  <c r="OU20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24" i="21"/>
  <c r="OZ24" i="21"/>
  <c r="OX24" i="21"/>
  <c r="OW24" i="21"/>
  <c r="OV24" i="21"/>
  <c r="OU24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11" i="21"/>
  <c r="OZ11" i="21"/>
  <c r="OX11" i="21"/>
  <c r="OW11" i="21"/>
  <c r="OV11" i="21"/>
  <c r="OU11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9" i="21"/>
  <c r="NX19" i="21"/>
  <c r="NV19" i="21"/>
  <c r="NU19" i="21"/>
  <c r="NT19" i="21"/>
  <c r="NS19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0" i="21"/>
  <c r="NX20" i="21"/>
  <c r="NV20" i="21"/>
  <c r="NU20" i="21"/>
  <c r="NT20" i="21"/>
  <c r="NS20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24" i="21"/>
  <c r="NX24" i="21"/>
  <c r="NV24" i="21"/>
  <c r="NU24" i="21"/>
  <c r="NT24" i="21"/>
  <c r="NS2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11" i="21"/>
  <c r="NX11" i="21"/>
  <c r="NV11" i="21"/>
  <c r="NU11" i="21"/>
  <c r="NT11" i="21"/>
  <c r="NS11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9" i="21"/>
  <c r="MV19" i="21"/>
  <c r="MT19" i="21"/>
  <c r="MS19" i="21"/>
  <c r="MR19" i="21"/>
  <c r="MQ19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0" i="21"/>
  <c r="MV20" i="21"/>
  <c r="MT20" i="21"/>
  <c r="MS20" i="21"/>
  <c r="MR20" i="21"/>
  <c r="MQ20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24" i="21"/>
  <c r="MV24" i="21"/>
  <c r="MT24" i="21"/>
  <c r="MS24" i="21"/>
  <c r="MR24" i="21"/>
  <c r="MQ2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11" i="21"/>
  <c r="MV11" i="21"/>
  <c r="MT11" i="21"/>
  <c r="MS11" i="21"/>
  <c r="MR11" i="21"/>
  <c r="MQ11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9" i="21"/>
  <c r="LT19" i="21"/>
  <c r="LR19" i="21"/>
  <c r="LQ19" i="21"/>
  <c r="LP19" i="21"/>
  <c r="LO19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0" i="21"/>
  <c r="LT20" i="21"/>
  <c r="LR20" i="21"/>
  <c r="LQ20" i="21"/>
  <c r="LP20" i="21"/>
  <c r="LO20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24" i="21"/>
  <c r="LT24" i="21"/>
  <c r="LR24" i="21"/>
  <c r="LQ24" i="21"/>
  <c r="LP24" i="21"/>
  <c r="LO2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11" i="21"/>
  <c r="LT11" i="21"/>
  <c r="LR11" i="21"/>
  <c r="LQ11" i="21"/>
  <c r="LP11" i="21"/>
  <c r="LO11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9" i="21"/>
  <c r="KR19" i="21"/>
  <c r="KP19" i="21"/>
  <c r="KO19" i="21"/>
  <c r="KN19" i="21"/>
  <c r="KM19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0" i="21"/>
  <c r="KR20" i="21"/>
  <c r="KP20" i="21"/>
  <c r="KO20" i="21"/>
  <c r="KN20" i="21"/>
  <c r="KM20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24" i="21"/>
  <c r="KR24" i="21"/>
  <c r="KP24" i="21"/>
  <c r="KO24" i="21"/>
  <c r="KN24" i="21"/>
  <c r="KM2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11" i="21"/>
  <c r="KR11" i="21"/>
  <c r="KP11" i="21"/>
  <c r="KO11" i="21"/>
  <c r="KN11" i="21"/>
  <c r="KM11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9" i="21"/>
  <c r="JP19" i="21"/>
  <c r="JN19" i="21"/>
  <c r="JM19" i="21"/>
  <c r="JL19" i="21"/>
  <c r="JK19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0" i="21"/>
  <c r="JP20" i="21"/>
  <c r="JN20" i="21"/>
  <c r="JM20" i="21"/>
  <c r="JL20" i="21"/>
  <c r="JK20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24" i="21"/>
  <c r="JP24" i="21"/>
  <c r="JN24" i="21"/>
  <c r="JM24" i="21"/>
  <c r="JL24" i="21"/>
  <c r="JK2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11" i="21"/>
  <c r="JP11" i="21"/>
  <c r="JN11" i="21"/>
  <c r="JM11" i="21"/>
  <c r="JL11" i="21"/>
  <c r="JK11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9" i="21"/>
  <c r="IN19" i="21"/>
  <c r="IL19" i="21"/>
  <c r="IK19" i="21"/>
  <c r="IJ19" i="21"/>
  <c r="II19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0" i="21"/>
  <c r="IN20" i="21"/>
  <c r="IL20" i="21"/>
  <c r="IK20" i="21"/>
  <c r="IJ20" i="21"/>
  <c r="II20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24" i="21"/>
  <c r="IN24" i="21"/>
  <c r="IL24" i="21"/>
  <c r="IK24" i="21"/>
  <c r="IJ24" i="21"/>
  <c r="II2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11" i="21"/>
  <c r="IN11" i="21"/>
  <c r="IL11" i="21"/>
  <c r="IK11" i="21"/>
  <c r="IJ11" i="21"/>
  <c r="II11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9" i="21"/>
  <c r="HL19" i="21"/>
  <c r="HJ19" i="21"/>
  <c r="HI19" i="21"/>
  <c r="HH19" i="21"/>
  <c r="HG19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0" i="21"/>
  <c r="HL20" i="21"/>
  <c r="HJ20" i="21"/>
  <c r="HI20" i="21"/>
  <c r="HH20" i="21"/>
  <c r="HG20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24" i="21"/>
  <c r="HL24" i="21"/>
  <c r="HJ24" i="21"/>
  <c r="HI24" i="21"/>
  <c r="HH24" i="21"/>
  <c r="HG2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11" i="21"/>
  <c r="HL11" i="21"/>
  <c r="HJ11" i="21"/>
  <c r="HI11" i="21"/>
  <c r="HH11" i="21"/>
  <c r="HG11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9" i="21"/>
  <c r="GJ19" i="21"/>
  <c r="GH19" i="21"/>
  <c r="GG19" i="21"/>
  <c r="GF19" i="21"/>
  <c r="GE19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0" i="21"/>
  <c r="GJ20" i="21"/>
  <c r="GH20" i="21"/>
  <c r="GG20" i="21"/>
  <c r="GF20" i="21"/>
  <c r="GE20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24" i="21"/>
  <c r="GJ24" i="21"/>
  <c r="GH24" i="21"/>
  <c r="GG24" i="21"/>
  <c r="GF24" i="21"/>
  <c r="GE2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11" i="21"/>
  <c r="GJ11" i="21"/>
  <c r="GH11" i="21"/>
  <c r="GG11" i="21"/>
  <c r="GF11" i="21"/>
  <c r="GE11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9" i="21"/>
  <c r="FH19" i="21"/>
  <c r="FF19" i="21"/>
  <c r="FE19" i="21"/>
  <c r="FD19" i="21"/>
  <c r="FC19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0" i="21"/>
  <c r="FH20" i="21"/>
  <c r="FF20" i="21"/>
  <c r="FE20" i="21"/>
  <c r="FD20" i="21"/>
  <c r="FC20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24" i="21"/>
  <c r="FH24" i="21"/>
  <c r="FF24" i="21"/>
  <c r="FE24" i="21"/>
  <c r="FD24" i="21"/>
  <c r="FC2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11" i="21"/>
  <c r="FH11" i="21"/>
  <c r="FF11" i="21"/>
  <c r="FE11" i="21"/>
  <c r="FD11" i="21"/>
  <c r="FC11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9" i="21"/>
  <c r="EF19" i="21"/>
  <c r="ED19" i="21"/>
  <c r="EC19" i="21"/>
  <c r="EB19" i="21"/>
  <c r="EA19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0" i="21"/>
  <c r="EF20" i="21"/>
  <c r="ED20" i="21"/>
  <c r="EC20" i="21"/>
  <c r="EB20" i="21"/>
  <c r="EA20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24" i="21"/>
  <c r="EF24" i="21"/>
  <c r="ED24" i="21"/>
  <c r="EC24" i="21"/>
  <c r="EB24" i="21"/>
  <c r="EA2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11" i="21"/>
  <c r="EF11" i="21"/>
  <c r="ED11" i="21"/>
  <c r="EC11" i="21"/>
  <c r="EB11" i="21"/>
  <c r="EA11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2" i="22"/>
  <c r="RI22" i="22"/>
  <c r="RH22" i="22"/>
  <c r="RG22" i="22"/>
  <c r="RF22" i="22"/>
  <c r="RE22" i="22"/>
  <c r="RC22" i="22"/>
  <c r="RB22" i="22"/>
  <c r="RA22" i="22"/>
  <c r="QZ22" i="22"/>
  <c r="QY22" i="22"/>
  <c r="QX22" i="22"/>
  <c r="RJ34" i="22"/>
  <c r="RI34" i="22"/>
  <c r="RH34" i="22"/>
  <c r="RG34" i="22"/>
  <c r="RF34" i="22"/>
  <c r="RE34" i="22"/>
  <c r="RC34" i="22"/>
  <c r="RB34" i="22"/>
  <c r="RA34" i="22"/>
  <c r="QZ34" i="22"/>
  <c r="QY34" i="22"/>
  <c r="QX34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34" i="22"/>
  <c r="QA34" i="22"/>
  <c r="PZ34" i="22"/>
  <c r="PY34" i="22"/>
  <c r="PX34" i="22"/>
  <c r="PW34" i="22"/>
  <c r="PU34" i="22"/>
  <c r="PT34" i="22"/>
  <c r="PS34" i="22"/>
  <c r="PR34" i="22"/>
  <c r="PQ34" i="22"/>
  <c r="PP34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2" i="22"/>
  <c r="OS22" i="22"/>
  <c r="OR22" i="22"/>
  <c r="OQ22" i="22"/>
  <c r="OP22" i="22"/>
  <c r="OO22" i="22"/>
  <c r="OM22" i="22"/>
  <c r="OL22" i="22"/>
  <c r="OK22" i="22"/>
  <c r="OJ22" i="22"/>
  <c r="OI22" i="22"/>
  <c r="OH22" i="22"/>
  <c r="OT34" i="22"/>
  <c r="OS34" i="22"/>
  <c r="OR34" i="22"/>
  <c r="OQ34" i="22"/>
  <c r="OP34" i="22"/>
  <c r="OO34" i="22"/>
  <c r="OM34" i="22"/>
  <c r="OL34" i="22"/>
  <c r="OK34" i="22"/>
  <c r="OJ34" i="22"/>
  <c r="OI34" i="22"/>
  <c r="OH34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4" i="22"/>
  <c r="NK24" i="22"/>
  <c r="NJ24" i="22"/>
  <c r="NI24" i="22"/>
  <c r="NH24" i="22"/>
  <c r="NG24" i="22"/>
  <c r="NE24" i="22"/>
  <c r="ND24" i="22"/>
  <c r="NC24" i="22"/>
  <c r="NB24" i="22"/>
  <c r="NA24" i="22"/>
  <c r="MZ24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2" i="22"/>
  <c r="NK22" i="22"/>
  <c r="NJ22" i="22"/>
  <c r="NI22" i="22"/>
  <c r="NH22" i="22"/>
  <c r="NG22" i="22"/>
  <c r="NE22" i="22"/>
  <c r="ND22" i="22"/>
  <c r="NC22" i="22"/>
  <c r="NB22" i="22"/>
  <c r="NA22" i="22"/>
  <c r="MZ22" i="22"/>
  <c r="NL34" i="22"/>
  <c r="NK34" i="22"/>
  <c r="NJ34" i="22"/>
  <c r="NI34" i="22"/>
  <c r="NH34" i="22"/>
  <c r="NG34" i="22"/>
  <c r="NE34" i="22"/>
  <c r="ND34" i="22"/>
  <c r="NC34" i="22"/>
  <c r="NB34" i="22"/>
  <c r="NA34" i="22"/>
  <c r="MZ34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2" i="22"/>
  <c r="MC22" i="22"/>
  <c r="MB22" i="22"/>
  <c r="MA22" i="22"/>
  <c r="LZ22" i="22"/>
  <c r="LY22" i="22"/>
  <c r="LW22" i="22"/>
  <c r="LV22" i="22"/>
  <c r="LU22" i="22"/>
  <c r="LT22" i="22"/>
  <c r="LS22" i="22"/>
  <c r="LR22" i="22"/>
  <c r="MD34" i="22"/>
  <c r="MC34" i="22"/>
  <c r="MB34" i="22"/>
  <c r="MA34" i="22"/>
  <c r="LZ34" i="22"/>
  <c r="LY34" i="22"/>
  <c r="LW34" i="22"/>
  <c r="LV34" i="22"/>
  <c r="LU34" i="22"/>
  <c r="LT34" i="22"/>
  <c r="LS34" i="22"/>
  <c r="LR34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7" i="22"/>
  <c r="KU17" i="22"/>
  <c r="KT17" i="22"/>
  <c r="KS17" i="22"/>
  <c r="KR17" i="22"/>
  <c r="KQ17" i="22"/>
  <c r="KO17" i="22"/>
  <c r="KN17" i="22"/>
  <c r="KM17" i="22"/>
  <c r="KL17" i="22"/>
  <c r="KK17" i="22"/>
  <c r="KJ17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2" i="22"/>
  <c r="KU22" i="22"/>
  <c r="KT22" i="22"/>
  <c r="KS22" i="22"/>
  <c r="KR22" i="22"/>
  <c r="KQ22" i="22"/>
  <c r="KO22" i="22"/>
  <c r="KN22" i="22"/>
  <c r="KM22" i="22"/>
  <c r="KL22" i="22"/>
  <c r="KK22" i="22"/>
  <c r="KJ22" i="22"/>
  <c r="KV34" i="22"/>
  <c r="KU34" i="22"/>
  <c r="KT34" i="22"/>
  <c r="KS34" i="22"/>
  <c r="KR34" i="22"/>
  <c r="KQ34" i="22"/>
  <c r="KO34" i="22"/>
  <c r="KN34" i="22"/>
  <c r="KM34" i="22"/>
  <c r="KL34" i="22"/>
  <c r="KK34" i="22"/>
  <c r="KJ34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2" i="22"/>
  <c r="JM22" i="22"/>
  <c r="JL22" i="22"/>
  <c r="JK22" i="22"/>
  <c r="JJ22" i="22"/>
  <c r="JI22" i="22"/>
  <c r="JG22" i="22"/>
  <c r="JF22" i="22"/>
  <c r="JE22" i="22"/>
  <c r="JD22" i="22"/>
  <c r="JC22" i="22"/>
  <c r="JB22" i="22"/>
  <c r="JN34" i="22"/>
  <c r="JM34" i="22"/>
  <c r="JL34" i="22"/>
  <c r="JK34" i="22"/>
  <c r="JJ34" i="22"/>
  <c r="JI34" i="22"/>
  <c r="JG34" i="22"/>
  <c r="JF34" i="22"/>
  <c r="JE34" i="22"/>
  <c r="JD34" i="22"/>
  <c r="JC34" i="22"/>
  <c r="JB34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2" i="22"/>
  <c r="IE22" i="22"/>
  <c r="ID22" i="22"/>
  <c r="IC22" i="22"/>
  <c r="IB22" i="22"/>
  <c r="IA22" i="22"/>
  <c r="HY22" i="22"/>
  <c r="HX22" i="22"/>
  <c r="HW22" i="22"/>
  <c r="HV22" i="22"/>
  <c r="HU22" i="22"/>
  <c r="HT22" i="22"/>
  <c r="IF34" i="22"/>
  <c r="IE34" i="22"/>
  <c r="ID34" i="22"/>
  <c r="IC34" i="22"/>
  <c r="IB34" i="22"/>
  <c r="IA34" i="22"/>
  <c r="HY34" i="22"/>
  <c r="HX34" i="22"/>
  <c r="HW34" i="22"/>
  <c r="HV34" i="22"/>
  <c r="HU34" i="22"/>
  <c r="HT34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2" i="22"/>
  <c r="GW22" i="22"/>
  <c r="GV22" i="22"/>
  <c r="GU22" i="22"/>
  <c r="GT22" i="22"/>
  <c r="GS22" i="22"/>
  <c r="GQ22" i="22"/>
  <c r="GP22" i="22"/>
  <c r="GO22" i="22"/>
  <c r="GN22" i="22"/>
  <c r="GM22" i="22"/>
  <c r="GL22" i="22"/>
  <c r="GX34" i="22"/>
  <c r="GW34" i="22"/>
  <c r="GV34" i="22"/>
  <c r="GU34" i="22"/>
  <c r="GT34" i="22"/>
  <c r="GS34" i="22"/>
  <c r="GQ34" i="22"/>
  <c r="GP34" i="22"/>
  <c r="GO34" i="22"/>
  <c r="GN34" i="22"/>
  <c r="GM34" i="22"/>
  <c r="GL34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4" i="22"/>
  <c r="FO24" i="22"/>
  <c r="FN24" i="22"/>
  <c r="FM24" i="22"/>
  <c r="FL24" i="22"/>
  <c r="FK24" i="22"/>
  <c r="FI24" i="22"/>
  <c r="FH24" i="22"/>
  <c r="FG24" i="22"/>
  <c r="FF24" i="22"/>
  <c r="FE24" i="22"/>
  <c r="FD24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2" i="22"/>
  <c r="FO22" i="22"/>
  <c r="FN22" i="22"/>
  <c r="FM22" i="22"/>
  <c r="FL22" i="22"/>
  <c r="FK22" i="22"/>
  <c r="FI22" i="22"/>
  <c r="FH22" i="22"/>
  <c r="FG22" i="22"/>
  <c r="FF22" i="22"/>
  <c r="FE22" i="22"/>
  <c r="FD22" i="22"/>
  <c r="FP34" i="22"/>
  <c r="FO34" i="22"/>
  <c r="FN34" i="22"/>
  <c r="FM34" i="22"/>
  <c r="FL34" i="22"/>
  <c r="FK34" i="22"/>
  <c r="FI34" i="22"/>
  <c r="FH34" i="22"/>
  <c r="FG34" i="22"/>
  <c r="FF34" i="22"/>
  <c r="FE34" i="22"/>
  <c r="FD34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4" i="22"/>
  <c r="EG24" i="22"/>
  <c r="EF24" i="22"/>
  <c r="EE24" i="22"/>
  <c r="ED24" i="22"/>
  <c r="EC24" i="22"/>
  <c r="EA24" i="22"/>
  <c r="DZ24" i="22"/>
  <c r="DY24" i="22"/>
  <c r="DX24" i="22"/>
  <c r="DW24" i="22"/>
  <c r="DV24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34" i="22"/>
  <c r="EG34" i="22"/>
  <c r="EF34" i="22"/>
  <c r="EE34" i="22"/>
  <c r="ED34" i="22"/>
  <c r="EC34" i="22"/>
  <c r="EA34" i="22"/>
  <c r="DZ34" i="22"/>
  <c r="DY34" i="22"/>
  <c r="DX34" i="22"/>
  <c r="DW34" i="22"/>
  <c r="DV34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D16" i="27" l="1"/>
  <c r="CZ20" i="22"/>
  <c r="G21" i="21"/>
  <c r="F21" i="21"/>
  <c r="G23" i="21"/>
  <c r="F23" i="21"/>
  <c r="F10" i="21"/>
  <c r="G9" i="21"/>
  <c r="F9" i="21"/>
  <c r="G10" i="21"/>
  <c r="RG37" i="19"/>
  <c r="RD20" i="26"/>
  <c r="O20" i="26"/>
  <c r="AS14" i="22"/>
  <c r="AW14" i="22" s="1"/>
  <c r="AS11" i="22"/>
  <c r="AW11" i="22" s="1"/>
  <c r="AS17" i="22"/>
  <c r="AW17" i="22" s="1"/>
  <c r="AS22" i="22"/>
  <c r="AW22" i="22" s="1"/>
  <c r="AS19" i="22"/>
  <c r="AW19" i="22" s="1"/>
  <c r="AS12" i="22"/>
  <c r="AW12" i="22" s="1"/>
  <c r="AS24" i="22"/>
  <c r="AW24" i="22" s="1"/>
  <c r="AS4" i="22"/>
  <c r="AW4" i="22" s="1"/>
  <c r="AS16" i="22"/>
  <c r="AW16" i="22" s="1"/>
  <c r="AS29" i="22"/>
  <c r="AW29" i="22" s="1"/>
  <c r="AS18" i="22"/>
  <c r="AW18" i="22" s="1"/>
  <c r="AS15" i="22"/>
  <c r="AW15" i="22" s="1"/>
  <c r="AS28" i="22"/>
  <c r="AW28" i="22" s="1"/>
  <c r="AS9" i="4"/>
  <c r="AS22" i="4"/>
  <c r="AW22" i="4" s="1"/>
  <c r="AS19" i="4"/>
  <c r="AS20" i="4"/>
  <c r="AS26" i="4"/>
  <c r="AW26" i="4" s="1"/>
  <c r="AS15" i="4"/>
  <c r="AW15" i="4" s="1"/>
  <c r="AS31" i="4"/>
  <c r="AW31" i="4" s="1"/>
  <c r="AS13" i="4"/>
  <c r="AW13" i="4" s="1"/>
  <c r="AS17" i="4"/>
  <c r="AW17" i="4" s="1"/>
  <c r="AS21" i="4"/>
  <c r="AW21" i="4" s="1"/>
  <c r="AS23" i="4"/>
  <c r="AS24" i="4"/>
  <c r="AW24" i="4" s="1"/>
  <c r="AS6" i="4"/>
  <c r="AW6" i="4" s="1"/>
  <c r="AS14" i="4"/>
  <c r="AW14" i="4" s="1"/>
  <c r="AS28" i="4"/>
  <c r="AW28" i="4" s="1"/>
  <c r="AS16" i="4"/>
  <c r="AW16" i="4" s="1"/>
  <c r="AS27" i="4"/>
  <c r="AW27" i="4" s="1"/>
  <c r="AS18" i="4"/>
  <c r="OY23" i="21"/>
  <c r="KQ23" i="21"/>
  <c r="GI23" i="21"/>
  <c r="LS21" i="21"/>
  <c r="RE21" i="21"/>
  <c r="IP21" i="21"/>
  <c r="EH21" i="21"/>
  <c r="HK21" i="21"/>
  <c r="DE16" i="27"/>
  <c r="AW6" i="27"/>
  <c r="AW15" i="27"/>
  <c r="AW13" i="27"/>
  <c r="AW6" i="26"/>
  <c r="AW21" i="26"/>
  <c r="AW15" i="26"/>
  <c r="BZ4" i="26"/>
  <c r="BZ8" i="26"/>
  <c r="BZ17" i="26"/>
  <c r="BZ12" i="26"/>
  <c r="H30" i="22"/>
  <c r="A30" i="22" s="1" a="1"/>
  <c r="A30" i="22" s="1"/>
  <c r="H32" i="22"/>
  <c r="A32" i="22" s="1" a="1"/>
  <c r="A32" i="22" s="1"/>
  <c r="H31" i="22"/>
  <c r="A31" i="22" s="1" a="1"/>
  <c r="A31" i="22" s="1"/>
  <c r="H33" i="22"/>
  <c r="A33" i="22" s="1" a="1"/>
  <c r="A33" i="22" s="1"/>
  <c r="H29" i="4"/>
  <c r="A29" i="4" s="1" a="1"/>
  <c r="A29" i="4" s="1"/>
  <c r="OY21" i="21"/>
  <c r="KQ21" i="21"/>
  <c r="JO10" i="21"/>
  <c r="OY9" i="21"/>
  <c r="KQ9" i="21"/>
  <c r="GI9" i="21"/>
  <c r="QA23" i="21"/>
  <c r="RD35" i="19"/>
  <c r="DF37" i="19"/>
  <c r="RD37" i="19"/>
  <c r="Q34" i="19"/>
  <c r="RG17" i="27"/>
  <c r="Q16" i="26"/>
  <c r="O16" i="26"/>
  <c r="RG13" i="26"/>
  <c r="CZ32" i="22"/>
  <c r="BX25" i="4"/>
  <c r="TP29" i="4"/>
  <c r="TT29" i="4" s="1"/>
  <c r="BT4" i="4"/>
  <c r="BX4" i="4" s="1"/>
  <c r="BT23" i="4"/>
  <c r="BX23" i="4" s="1"/>
  <c r="BT24" i="4"/>
  <c r="BX24" i="4" s="1"/>
  <c r="BT8" i="4"/>
  <c r="BX8" i="4" s="1"/>
  <c r="BZ5" i="27"/>
  <c r="BZ20" i="27"/>
  <c r="DF11" i="27"/>
  <c r="GI21" i="21"/>
  <c r="PB19" i="21"/>
  <c r="BZ21" i="21"/>
  <c r="IM23" i="21"/>
  <c r="PB17" i="21"/>
  <c r="RE23" i="21"/>
  <c r="RC23" i="21"/>
  <c r="MX23" i="21"/>
  <c r="IP23" i="21"/>
  <c r="EH23" i="21"/>
  <c r="BZ23" i="21"/>
  <c r="JR21" i="21"/>
  <c r="EE23" i="21"/>
  <c r="JO21" i="21"/>
  <c r="LV26" i="21"/>
  <c r="NZ8" i="21"/>
  <c r="NZ15" i="21"/>
  <c r="NZ20" i="21"/>
  <c r="PB6" i="21"/>
  <c r="PB16" i="21"/>
  <c r="PB14" i="21"/>
  <c r="BZ9" i="21"/>
  <c r="NZ23" i="21"/>
  <c r="JR23" i="21"/>
  <c r="FJ23" i="21"/>
  <c r="MU21" i="21"/>
  <c r="DF24" i="19"/>
  <c r="M35" i="19"/>
  <c r="DE37" i="19"/>
  <c r="RG24" i="19"/>
  <c r="DE35" i="19"/>
  <c r="I37" i="19"/>
  <c r="Q17" i="27"/>
  <c r="DD17" i="27"/>
  <c r="DF19" i="27"/>
  <c r="DD11" i="27"/>
  <c r="DE19" i="27"/>
  <c r="O13" i="26"/>
  <c r="M20" i="26"/>
  <c r="I20" i="26"/>
  <c r="RD13" i="26"/>
  <c r="RG20" i="26"/>
  <c r="I18" i="26"/>
  <c r="RG18" i="26"/>
  <c r="TP32" i="22"/>
  <c r="TT32" i="22" s="1"/>
  <c r="BT10" i="4"/>
  <c r="BX10" i="4" s="1"/>
  <c r="AS4" i="4"/>
  <c r="AW4" i="4" s="1"/>
  <c r="BT15" i="4"/>
  <c r="BX15" i="4" s="1"/>
  <c r="BX31" i="4"/>
  <c r="AS8" i="4"/>
  <c r="AW8" i="4" s="1"/>
  <c r="BT14" i="4"/>
  <c r="BX14" i="4" s="1"/>
  <c r="BT11" i="4"/>
  <c r="BX11" i="4" s="1"/>
  <c r="CZ26" i="22"/>
  <c r="TP26" i="22"/>
  <c r="TT26" i="22" s="1"/>
  <c r="TP33" i="22"/>
  <c r="TT33" i="22" s="1"/>
  <c r="O32" i="22"/>
  <c r="DA32" i="22"/>
  <c r="DA33" i="22"/>
  <c r="O33" i="22"/>
  <c r="CZ33" i="22"/>
  <c r="BT12" i="22"/>
  <c r="BX12" i="22" s="1"/>
  <c r="CZ30" i="22"/>
  <c r="TP30" i="22"/>
  <c r="TT30" i="22" s="1"/>
  <c r="O26" i="22"/>
  <c r="DA26" i="22"/>
  <c r="TP27" i="22"/>
  <c r="TT27" i="22" s="1"/>
  <c r="H27" i="22"/>
  <c r="A27" i="22" s="1" a="1"/>
  <c r="A27" i="22" s="1"/>
  <c r="DA27" i="22"/>
  <c r="O27" i="22"/>
  <c r="CZ27" i="22"/>
  <c r="O30" i="22"/>
  <c r="DA30" i="22"/>
  <c r="TP31" i="22"/>
  <c r="TT31" i="22" s="1"/>
  <c r="TP20" i="22"/>
  <c r="TT20" i="22" s="1"/>
  <c r="TP25" i="22"/>
  <c r="TT25" i="22" s="1"/>
  <c r="O31" i="22"/>
  <c r="DA31" i="22"/>
  <c r="CZ31" i="22"/>
  <c r="CZ25" i="22"/>
  <c r="TP23" i="22"/>
  <c r="TT23" i="22" s="1"/>
  <c r="O25" i="22"/>
  <c r="DA25" i="22"/>
  <c r="H25" i="22"/>
  <c r="A25" i="22" s="1" a="1"/>
  <c r="A25" i="22" s="1"/>
  <c r="CZ23" i="22"/>
  <c r="BT18" i="22"/>
  <c r="BX18" i="22" s="1"/>
  <c r="BT28" i="22"/>
  <c r="BX28" i="22" s="1"/>
  <c r="BT19" i="22"/>
  <c r="BX19" i="22" s="1"/>
  <c r="BT4" i="22"/>
  <c r="BX4" i="22" s="1"/>
  <c r="BT15" i="22"/>
  <c r="BX15" i="22" s="1"/>
  <c r="O23" i="22"/>
  <c r="DA23" i="22"/>
  <c r="H23" i="22"/>
  <c r="A23" i="22" s="1" a="1"/>
  <c r="A23" i="22" s="1"/>
  <c r="BT10" i="22"/>
  <c r="BX10" i="22" s="1"/>
  <c r="AS10" i="22"/>
  <c r="AW10" i="22" s="1"/>
  <c r="BT5" i="22"/>
  <c r="BX5" i="22" s="1"/>
  <c r="BT14" i="22"/>
  <c r="BX14" i="22" s="1"/>
  <c r="TP9" i="22"/>
  <c r="TT9" i="22" s="1"/>
  <c r="AS5" i="22"/>
  <c r="AW5" i="22" s="1"/>
  <c r="H20" i="22"/>
  <c r="DA20" i="22"/>
  <c r="O20" i="22"/>
  <c r="GR16" i="22"/>
  <c r="GY16" i="22" s="1"/>
  <c r="HZ12" i="22"/>
  <c r="IG12" i="22" s="1"/>
  <c r="KP10" i="22"/>
  <c r="KW10" i="22" s="1"/>
  <c r="KP21" i="22"/>
  <c r="KW21" i="22" s="1"/>
  <c r="LX21" i="22"/>
  <c r="ME21" i="22" s="1"/>
  <c r="LX16" i="22"/>
  <c r="ME16" i="22" s="1"/>
  <c r="PV5" i="22"/>
  <c r="QC5" i="22" s="1"/>
  <c r="AS7" i="22"/>
  <c r="AW7" i="22" s="1"/>
  <c r="EB18" i="22"/>
  <c r="EI18" i="22" s="1"/>
  <c r="EB17" i="22"/>
  <c r="EI17" i="22" s="1"/>
  <c r="EB29" i="22"/>
  <c r="EI29" i="22" s="1"/>
  <c r="EB24" i="22"/>
  <c r="EI24" i="22" s="1"/>
  <c r="GR7" i="22"/>
  <c r="GY7" i="22" s="1"/>
  <c r="GR34" i="22"/>
  <c r="GY34" i="22" s="1"/>
  <c r="GR13" i="22"/>
  <c r="GY13" i="22" s="1"/>
  <c r="GR15" i="22"/>
  <c r="GY15" i="22" s="1"/>
  <c r="GR24" i="22"/>
  <c r="GY24" i="22" s="1"/>
  <c r="HZ6" i="22"/>
  <c r="IG6" i="22" s="1"/>
  <c r="HZ7" i="22"/>
  <c r="IG7" i="22" s="1"/>
  <c r="HZ13" i="22"/>
  <c r="IG13" i="22" s="1"/>
  <c r="HZ15" i="22"/>
  <c r="IG15" i="22" s="1"/>
  <c r="HZ18" i="22"/>
  <c r="IG18" i="22" s="1"/>
  <c r="HZ17" i="22"/>
  <c r="IG17" i="22" s="1"/>
  <c r="JH6" i="22"/>
  <c r="JO6" i="22" s="1"/>
  <c r="JH7" i="22"/>
  <c r="JO7" i="22" s="1"/>
  <c r="JH34" i="22"/>
  <c r="JO34" i="22" s="1"/>
  <c r="JH15" i="22"/>
  <c r="JO15" i="22" s="1"/>
  <c r="JH18" i="22"/>
  <c r="JO18" i="22" s="1"/>
  <c r="JH17" i="22"/>
  <c r="JO17" i="22" s="1"/>
  <c r="KP6" i="22"/>
  <c r="KW6" i="22" s="1"/>
  <c r="KP7" i="22"/>
  <c r="KW7" i="22" s="1"/>
  <c r="KP34" i="22"/>
  <c r="KW34" i="22" s="1"/>
  <c r="KP13" i="22"/>
  <c r="KW13" i="22" s="1"/>
  <c r="KP15" i="22"/>
  <c r="KW15" i="22" s="1"/>
  <c r="KP17" i="22"/>
  <c r="KW17" i="22" s="1"/>
  <c r="KP24" i="22"/>
  <c r="KW24" i="22" s="1"/>
  <c r="LX7" i="22"/>
  <c r="ME7" i="22" s="1"/>
  <c r="LX34" i="22"/>
  <c r="ME34" i="22" s="1"/>
  <c r="NF7" i="22"/>
  <c r="NM7" i="22" s="1"/>
  <c r="NF34" i="22"/>
  <c r="NM34" i="22" s="1"/>
  <c r="NF13" i="22"/>
  <c r="NM13" i="22" s="1"/>
  <c r="NF15" i="22"/>
  <c r="NM15" i="22" s="1"/>
  <c r="NF18" i="22"/>
  <c r="NM18" i="22" s="1"/>
  <c r="NF17" i="22"/>
  <c r="NM17" i="22" s="1"/>
  <c r="NF29" i="22"/>
  <c r="NM29" i="22" s="1"/>
  <c r="NF24" i="22"/>
  <c r="NM24" i="22" s="1"/>
  <c r="ON6" i="22"/>
  <c r="OU6" i="22" s="1"/>
  <c r="ON7" i="22"/>
  <c r="OU7" i="22" s="1"/>
  <c r="ON34" i="22"/>
  <c r="OU34" i="22" s="1"/>
  <c r="ON13" i="22"/>
  <c r="OU13" i="22" s="1"/>
  <c r="ON15" i="22"/>
  <c r="OU15" i="22" s="1"/>
  <c r="RD6" i="22"/>
  <c r="RK6" i="22" s="1"/>
  <c r="RD7" i="22"/>
  <c r="RK7" i="22" s="1"/>
  <c r="RD34" i="22"/>
  <c r="RK34" i="22" s="1"/>
  <c r="RD15" i="22"/>
  <c r="RK15" i="22" s="1"/>
  <c r="RD18" i="22"/>
  <c r="RK18" i="22" s="1"/>
  <c r="RD17" i="22"/>
  <c r="RK17" i="22" s="1"/>
  <c r="BT21" i="22"/>
  <c r="BX21" i="22" s="1"/>
  <c r="EB7" i="22"/>
  <c r="EI7" i="22" s="1"/>
  <c r="EB15" i="22"/>
  <c r="EI15" i="22" s="1"/>
  <c r="FJ6" i="22"/>
  <c r="FQ6" i="22" s="1"/>
  <c r="FJ29" i="22"/>
  <c r="FQ29" i="22" s="1"/>
  <c r="FJ24" i="22"/>
  <c r="FQ24" i="22" s="1"/>
  <c r="BX34" i="22"/>
  <c r="O9" i="22"/>
  <c r="DA9" i="22"/>
  <c r="CZ9" i="22"/>
  <c r="H9" i="22"/>
  <c r="A9" i="22" s="1" a="1"/>
  <c r="A9" i="22" s="1"/>
  <c r="AS13" i="22"/>
  <c r="AW13" i="22" s="1"/>
  <c r="BT8" i="22"/>
  <c r="BX8" i="22" s="1"/>
  <c r="BT13" i="22"/>
  <c r="BX13" i="22" s="1"/>
  <c r="BX16" i="22"/>
  <c r="AS8" i="22"/>
  <c r="AW8" i="22" s="1"/>
  <c r="BX24" i="22"/>
  <c r="BT7" i="22"/>
  <c r="BX7" i="22" s="1"/>
  <c r="EB14" i="22"/>
  <c r="EI14" i="22" s="1"/>
  <c r="EB19" i="22"/>
  <c r="EI19" i="22" s="1"/>
  <c r="FJ4" i="22"/>
  <c r="FQ4" i="22" s="1"/>
  <c r="FJ8" i="22"/>
  <c r="FQ8" i="22" s="1"/>
  <c r="FJ19" i="22"/>
  <c r="FQ19" i="22" s="1"/>
  <c r="FJ28" i="22"/>
  <c r="FQ28" i="22" s="1"/>
  <c r="GR8" i="22"/>
  <c r="GY8" i="22" s="1"/>
  <c r="GR11" i="22"/>
  <c r="GY11" i="22" s="1"/>
  <c r="AS21" i="22"/>
  <c r="AW21" i="22" s="1"/>
  <c r="BT11" i="22"/>
  <c r="BX11" i="22" s="1"/>
  <c r="EB8" i="22"/>
  <c r="EI8" i="22" s="1"/>
  <c r="AS6" i="22"/>
  <c r="AW6" i="22" s="1"/>
  <c r="BT6" i="22"/>
  <c r="BX6" i="22" s="1"/>
  <c r="BT22" i="22"/>
  <c r="BX22" i="22" s="1"/>
  <c r="BT17" i="22"/>
  <c r="BX17" i="22" s="1"/>
  <c r="AS34" i="22"/>
  <c r="AW34" i="22" s="1"/>
  <c r="BT29" i="22"/>
  <c r="BX29" i="22" s="1"/>
  <c r="TP32" i="4"/>
  <c r="TT32" i="4" s="1"/>
  <c r="O32" i="4"/>
  <c r="DA32" i="4"/>
  <c r="CZ32" i="4"/>
  <c r="AS5" i="4"/>
  <c r="AW5" i="4" s="1"/>
  <c r="AS10" i="4"/>
  <c r="AW10" i="4" s="1"/>
  <c r="TP30" i="4"/>
  <c r="TT30" i="4" s="1"/>
  <c r="H30" i="4"/>
  <c r="A30" i="4" s="1" a="1"/>
  <c r="A30" i="4" s="1"/>
  <c r="O30" i="4"/>
  <c r="DA30" i="4"/>
  <c r="CZ30" i="4"/>
  <c r="BX13" i="4"/>
  <c r="AW23" i="4"/>
  <c r="AW20" i="4"/>
  <c r="BT7" i="4"/>
  <c r="BX7" i="4" s="1"/>
  <c r="BT27" i="4"/>
  <c r="BX27" i="4" s="1"/>
  <c r="BX26" i="4"/>
  <c r="BT16" i="4"/>
  <c r="BX16" i="4" s="1"/>
  <c r="BT22" i="4"/>
  <c r="BX22" i="4" s="1"/>
  <c r="AS11" i="4"/>
  <c r="AW11" i="4" s="1"/>
  <c r="BT19" i="4"/>
  <c r="BX19" i="4" s="1"/>
  <c r="BT20" i="4"/>
  <c r="BX20" i="4" s="1"/>
  <c r="BT28" i="4"/>
  <c r="BX28" i="4" s="1"/>
  <c r="BT18" i="4"/>
  <c r="BX18" i="4" s="1"/>
  <c r="O29" i="4"/>
  <c r="DA29" i="4"/>
  <c r="M29" i="4"/>
  <c r="CZ29" i="4"/>
  <c r="AW19" i="4"/>
  <c r="AS12" i="4"/>
  <c r="AW12" i="4" s="1"/>
  <c r="AS25" i="4"/>
  <c r="AW25" i="4" s="1"/>
  <c r="BT17" i="4"/>
  <c r="BX17" i="4" s="1"/>
  <c r="AW9" i="4"/>
  <c r="BT5" i="4"/>
  <c r="BX5" i="4" s="1"/>
  <c r="BT21" i="4"/>
  <c r="BX21" i="4" s="1"/>
  <c r="AW18" i="4"/>
  <c r="BT12" i="4"/>
  <c r="BX12" i="4" s="1"/>
  <c r="AS7" i="4"/>
  <c r="AW7" i="4" s="1"/>
  <c r="BT6" i="4"/>
  <c r="BX6" i="4" s="1"/>
  <c r="BT9" i="4"/>
  <c r="BX9" i="4" s="1"/>
  <c r="O11" i="27"/>
  <c r="RD11" i="27"/>
  <c r="RG11" i="27"/>
  <c r="I11" i="27"/>
  <c r="DE17" i="27"/>
  <c r="RD17" i="27"/>
  <c r="M19" i="27"/>
  <c r="RG19" i="27"/>
  <c r="DD16" i="27"/>
  <c r="RG16" i="27"/>
  <c r="I16" i="27"/>
  <c r="DF16" i="27"/>
  <c r="Q16" i="27"/>
  <c r="AW4" i="27"/>
  <c r="AW9" i="27"/>
  <c r="AW12" i="27"/>
  <c r="AW18" i="27"/>
  <c r="BZ6" i="27"/>
  <c r="BZ15" i="27"/>
  <c r="BZ13" i="27"/>
  <c r="I19" i="27"/>
  <c r="I17" i="27"/>
  <c r="RD19" i="27"/>
  <c r="BZ12" i="27"/>
  <c r="BZ18" i="27"/>
  <c r="AW7" i="27"/>
  <c r="AW8" i="27"/>
  <c r="AW10" i="27"/>
  <c r="BZ4" i="27"/>
  <c r="BZ9" i="27"/>
  <c r="AW5" i="27"/>
  <c r="AW20" i="27"/>
  <c r="AW14" i="27"/>
  <c r="BZ7" i="27"/>
  <c r="BZ8" i="27"/>
  <c r="BZ10" i="27"/>
  <c r="BZ14" i="27"/>
  <c r="RD18" i="26"/>
  <c r="DD18" i="26"/>
  <c r="RD16" i="26"/>
  <c r="O18" i="26"/>
  <c r="R20" i="26"/>
  <c r="I16" i="26"/>
  <c r="DD13" i="26"/>
  <c r="R13" i="26" s="1"/>
  <c r="AW7" i="26"/>
  <c r="AW11" i="26"/>
  <c r="AW19" i="26"/>
  <c r="BZ5" i="26"/>
  <c r="BZ10" i="26"/>
  <c r="BZ9" i="26"/>
  <c r="BZ14" i="26"/>
  <c r="RG16" i="26"/>
  <c r="Q18" i="26"/>
  <c r="DF18" i="26"/>
  <c r="DD16" i="26"/>
  <c r="R16" i="26" s="1"/>
  <c r="I13" i="26"/>
  <c r="Q13" i="26"/>
  <c r="AW5" i="26"/>
  <c r="AW10" i="26"/>
  <c r="AW9" i="26"/>
  <c r="AW14" i="26"/>
  <c r="BZ7" i="26"/>
  <c r="BZ11" i="26"/>
  <c r="BZ19" i="26"/>
  <c r="AW4" i="26"/>
  <c r="AW8" i="26"/>
  <c r="AW17" i="26"/>
  <c r="AW12" i="26"/>
  <c r="BZ6" i="26"/>
  <c r="BZ21" i="26"/>
  <c r="BZ15" i="26"/>
  <c r="RD34" i="19"/>
  <c r="RG34" i="19"/>
  <c r="M37" i="19"/>
  <c r="K37" i="19"/>
  <c r="RG31" i="19"/>
  <c r="AW5" i="19"/>
  <c r="AW7" i="19"/>
  <c r="AW18" i="19"/>
  <c r="AW11" i="19"/>
  <c r="AW13" i="19"/>
  <c r="AW29" i="19"/>
  <c r="AW26" i="19"/>
  <c r="AW33" i="19"/>
  <c r="BZ5" i="19"/>
  <c r="BZ7" i="19"/>
  <c r="BZ18" i="19"/>
  <c r="BZ11" i="19"/>
  <c r="BZ13" i="19"/>
  <c r="BZ29" i="19"/>
  <c r="BZ26" i="19"/>
  <c r="BZ33" i="19"/>
  <c r="RG35" i="19"/>
  <c r="DF35" i="19"/>
  <c r="Q35" i="19"/>
  <c r="I35" i="19"/>
  <c r="DE34" i="19"/>
  <c r="R34" i="19" s="1"/>
  <c r="I34" i="19"/>
  <c r="DF31" i="19"/>
  <c r="RD31" i="19"/>
  <c r="RD24" i="19"/>
  <c r="M34" i="19"/>
  <c r="I31" i="19"/>
  <c r="DD31" i="19"/>
  <c r="DE24" i="19"/>
  <c r="I24" i="19"/>
  <c r="M24" i="19"/>
  <c r="AW6" i="19"/>
  <c r="AW15" i="19"/>
  <c r="AW22" i="19"/>
  <c r="AW21" i="19"/>
  <c r="AW14" i="19"/>
  <c r="AW27" i="19"/>
  <c r="AW38" i="19"/>
  <c r="AW39" i="19"/>
  <c r="BZ6" i="19"/>
  <c r="BZ15" i="19"/>
  <c r="BZ22" i="19"/>
  <c r="BZ21" i="19"/>
  <c r="BZ14" i="19"/>
  <c r="BZ27" i="19"/>
  <c r="BZ38" i="19"/>
  <c r="BZ39" i="19"/>
  <c r="O31" i="19"/>
  <c r="AW4" i="19"/>
  <c r="AW8" i="19"/>
  <c r="AW9" i="19"/>
  <c r="AW16" i="19"/>
  <c r="AW25" i="19"/>
  <c r="AW19" i="19"/>
  <c r="AW28" i="19"/>
  <c r="AW36" i="19"/>
  <c r="BZ4" i="19"/>
  <c r="BZ8" i="19"/>
  <c r="BZ9" i="19"/>
  <c r="BZ16" i="19"/>
  <c r="BZ25" i="19"/>
  <c r="BZ19" i="19"/>
  <c r="BZ28" i="19"/>
  <c r="BZ36" i="19"/>
  <c r="AW10" i="19"/>
  <c r="AW12" i="19"/>
  <c r="AW17" i="19"/>
  <c r="AW20" i="19"/>
  <c r="AW30" i="19"/>
  <c r="AW23" i="19"/>
  <c r="AW40" i="19"/>
  <c r="AW32" i="19"/>
  <c r="BZ10" i="19"/>
  <c r="BZ12" i="19"/>
  <c r="BZ17" i="19"/>
  <c r="BZ20" i="19"/>
  <c r="BZ30" i="19"/>
  <c r="BZ23" i="19"/>
  <c r="BZ40" i="19"/>
  <c r="BZ32" i="19"/>
  <c r="DC23" i="21"/>
  <c r="P23" i="21"/>
  <c r="DF23" i="21" s="1"/>
  <c r="QA21" i="21"/>
  <c r="NW21" i="21"/>
  <c r="LV21" i="21"/>
  <c r="KT21" i="21"/>
  <c r="IM21" i="21"/>
  <c r="HN21" i="21"/>
  <c r="GL21" i="21"/>
  <c r="FJ21" i="21"/>
  <c r="FG21" i="21"/>
  <c r="EE21" i="21"/>
  <c r="DC21" i="21"/>
  <c r="N21" i="21"/>
  <c r="O21" i="21" s="1"/>
  <c r="RF21" i="21"/>
  <c r="P21" i="21"/>
  <c r="Q21" i="21" s="1"/>
  <c r="RB21" i="21"/>
  <c r="RA21" i="21"/>
  <c r="RC21" i="21"/>
  <c r="QZ21" i="21"/>
  <c r="L21" i="21"/>
  <c r="DD21" i="21" s="1"/>
  <c r="J21" i="21"/>
  <c r="K21" i="21" s="1"/>
  <c r="CZ21" i="21"/>
  <c r="BW21" i="21"/>
  <c r="AT21" i="21"/>
  <c r="QD21" i="21"/>
  <c r="PB21" i="21"/>
  <c r="NZ21" i="21"/>
  <c r="MX21" i="21"/>
  <c r="AW21" i="21"/>
  <c r="LS8" i="21"/>
  <c r="LS24" i="21"/>
  <c r="RF9" i="21"/>
  <c r="BZ5" i="21"/>
  <c r="BZ8" i="21"/>
  <c r="BZ16" i="21"/>
  <c r="RE10" i="21"/>
  <c r="IP10" i="21"/>
  <c r="EH10" i="21"/>
  <c r="BZ10" i="21"/>
  <c r="DC9" i="21"/>
  <c r="P9" i="21"/>
  <c r="DF9" i="21" s="1"/>
  <c r="JO23" i="21"/>
  <c r="NW23" i="21"/>
  <c r="MU23" i="21"/>
  <c r="LS23" i="21"/>
  <c r="LV23" i="21"/>
  <c r="KT23" i="21"/>
  <c r="HK23" i="21"/>
  <c r="HN23" i="21"/>
  <c r="GL23" i="21"/>
  <c r="FG23" i="21"/>
  <c r="N23" i="21"/>
  <c r="DE23" i="21" s="1"/>
  <c r="RF23" i="21"/>
  <c r="RB23" i="21"/>
  <c r="RA23" i="21"/>
  <c r="QZ23" i="21"/>
  <c r="L23" i="21"/>
  <c r="M23" i="21" s="1"/>
  <c r="J23" i="21"/>
  <c r="K23" i="21" s="1"/>
  <c r="CZ23" i="21"/>
  <c r="BW23" i="21"/>
  <c r="AT23" i="21"/>
  <c r="QD23" i="21"/>
  <c r="PB23" i="21"/>
  <c r="AW23" i="21"/>
  <c r="GI10" i="21"/>
  <c r="FJ10" i="21"/>
  <c r="DC10" i="21"/>
  <c r="IM9" i="21"/>
  <c r="EE9" i="21"/>
  <c r="JR25" i="21"/>
  <c r="KQ10" i="21"/>
  <c r="MU10" i="21"/>
  <c r="IM10" i="21"/>
  <c r="NW9" i="21"/>
  <c r="JO9" i="21"/>
  <c r="OY10" i="21"/>
  <c r="QA9" i="21"/>
  <c r="MU9" i="21"/>
  <c r="LS9" i="21"/>
  <c r="HK9" i="21"/>
  <c r="FG9" i="21"/>
  <c r="RE9" i="21"/>
  <c r="RB9" i="21"/>
  <c r="QZ9" i="21"/>
  <c r="N9" i="21"/>
  <c r="O9" i="21" s="1"/>
  <c r="L9" i="21"/>
  <c r="M9" i="21" s="1"/>
  <c r="RA9" i="21"/>
  <c r="J9" i="21"/>
  <c r="CZ9" i="21"/>
  <c r="BW9" i="21"/>
  <c r="AT9" i="21"/>
  <c r="RC9" i="21"/>
  <c r="QD9" i="21"/>
  <c r="PB9" i="21"/>
  <c r="NZ9" i="21"/>
  <c r="MX9" i="21"/>
  <c r="LV9" i="21"/>
  <c r="KT9" i="21"/>
  <c r="JR9" i="21"/>
  <c r="IP9" i="21"/>
  <c r="HN9" i="21"/>
  <c r="GL9" i="21"/>
  <c r="FJ9" i="21"/>
  <c r="EH9" i="21"/>
  <c r="AW9" i="21"/>
  <c r="AW11" i="21"/>
  <c r="AW13" i="21"/>
  <c r="AW18" i="21"/>
  <c r="AW22" i="21"/>
  <c r="AW25" i="21"/>
  <c r="BZ4" i="21"/>
  <c r="BZ7" i="21"/>
  <c r="BZ15" i="21"/>
  <c r="BZ24" i="21"/>
  <c r="BZ20" i="21"/>
  <c r="LS10" i="21"/>
  <c r="P10" i="21"/>
  <c r="DF10" i="21" s="1"/>
  <c r="AW6" i="21"/>
  <c r="AW12" i="21"/>
  <c r="AW17" i="21"/>
  <c r="AW26" i="21"/>
  <c r="AW19" i="21"/>
  <c r="BZ11" i="21"/>
  <c r="BZ13" i="21"/>
  <c r="BZ18" i="21"/>
  <c r="BZ25" i="21"/>
  <c r="EE13" i="21"/>
  <c r="JR5" i="21"/>
  <c r="JR15" i="21"/>
  <c r="JR20" i="21"/>
  <c r="MX5" i="21"/>
  <c r="MX8" i="21"/>
  <c r="MX15" i="21"/>
  <c r="MX24" i="21"/>
  <c r="MX20" i="21"/>
  <c r="NZ6" i="21"/>
  <c r="NZ16" i="21"/>
  <c r="NZ14" i="21"/>
  <c r="NZ19" i="21"/>
  <c r="PB11" i="21"/>
  <c r="PB12" i="21"/>
  <c r="PB26" i="21"/>
  <c r="QA10" i="21"/>
  <c r="NW10" i="21"/>
  <c r="HK10" i="21"/>
  <c r="HN10" i="21"/>
  <c r="GL10" i="21"/>
  <c r="FG10" i="21"/>
  <c r="EE10" i="21"/>
  <c r="RB10" i="21"/>
  <c r="RF10" i="21"/>
  <c r="RA10" i="21"/>
  <c r="QZ10" i="21"/>
  <c r="N10" i="21"/>
  <c r="DE10" i="21" s="1"/>
  <c r="L10" i="21"/>
  <c r="M10" i="21" s="1"/>
  <c r="J10" i="21"/>
  <c r="K10" i="21" s="1"/>
  <c r="CZ10" i="21"/>
  <c r="BW10" i="21"/>
  <c r="AT10" i="21"/>
  <c r="RC10" i="21"/>
  <c r="QD10" i="21"/>
  <c r="PB10" i="21"/>
  <c r="NZ10" i="21"/>
  <c r="MX10" i="21"/>
  <c r="LV10" i="21"/>
  <c r="KT10" i="21"/>
  <c r="JR10" i="21"/>
  <c r="AW10" i="21"/>
  <c r="EE16" i="21"/>
  <c r="BZ22" i="21"/>
  <c r="KT11" i="21"/>
  <c r="KT12" i="21"/>
  <c r="LS18" i="21"/>
  <c r="LS25" i="21"/>
  <c r="AW5" i="21"/>
  <c r="AW8" i="21"/>
  <c r="AW16" i="21"/>
  <c r="AW14" i="21"/>
  <c r="BZ6" i="21"/>
  <c r="BZ12" i="21"/>
  <c r="BZ17" i="21"/>
  <c r="BZ26" i="21"/>
  <c r="BZ19" i="21"/>
  <c r="AW4" i="21"/>
  <c r="AW7" i="21"/>
  <c r="AW15" i="21"/>
  <c r="AW24" i="21"/>
  <c r="AW20" i="21"/>
  <c r="BZ14" i="21"/>
  <c r="JO7" i="21"/>
  <c r="JR13" i="21"/>
  <c r="JO18" i="21"/>
  <c r="MX4" i="21"/>
  <c r="MX7" i="21"/>
  <c r="MX13" i="21"/>
  <c r="MX18" i="21"/>
  <c r="MX22" i="21"/>
  <c r="MX25" i="21"/>
  <c r="NZ5" i="21"/>
  <c r="NZ24" i="21"/>
  <c r="BW4" i="21"/>
  <c r="BW5" i="21"/>
  <c r="BW6" i="21"/>
  <c r="BW11" i="21"/>
  <c r="BW7" i="21"/>
  <c r="BW8" i="21"/>
  <c r="BW12" i="21"/>
  <c r="BW13" i="21"/>
  <c r="BW15" i="21"/>
  <c r="BW16" i="21"/>
  <c r="BW17" i="21"/>
  <c r="BW18" i="21"/>
  <c r="BW24" i="21"/>
  <c r="BW14" i="21"/>
  <c r="BW22" i="21"/>
  <c r="BW20" i="21"/>
  <c r="BW26" i="21"/>
  <c r="BW25" i="21"/>
  <c r="BW19" i="21"/>
  <c r="AT4" i="21"/>
  <c r="AT5" i="21"/>
  <c r="AT6" i="21"/>
  <c r="AT11" i="21"/>
  <c r="AT7" i="21"/>
  <c r="AT8" i="21"/>
  <c r="AT12" i="21"/>
  <c r="AT13" i="21"/>
  <c r="AT15" i="21"/>
  <c r="AT16" i="21"/>
  <c r="AT17" i="21"/>
  <c r="AT18" i="21"/>
  <c r="AT24" i="21"/>
  <c r="AT14" i="21"/>
  <c r="AT22" i="21"/>
  <c r="AT20" i="21"/>
  <c r="AT26" i="21"/>
  <c r="AT25" i="21"/>
  <c r="AT19" i="21"/>
  <c r="BW4" i="19"/>
  <c r="BW5" i="19"/>
  <c r="BW6" i="19"/>
  <c r="BW10" i="19"/>
  <c r="BW8" i="19"/>
  <c r="BW7" i="19"/>
  <c r="BW15" i="19"/>
  <c r="BW12" i="19"/>
  <c r="BW9" i="19"/>
  <c r="BW18" i="19"/>
  <c r="BW22" i="19"/>
  <c r="BW17" i="19"/>
  <c r="BW16" i="19"/>
  <c r="BW11" i="19"/>
  <c r="BW21" i="19"/>
  <c r="BW20" i="19"/>
  <c r="BW25" i="19"/>
  <c r="BW13" i="19"/>
  <c r="BW14" i="19"/>
  <c r="BW30" i="19"/>
  <c r="BW19" i="19"/>
  <c r="BW29" i="19"/>
  <c r="BW27" i="19"/>
  <c r="BW23" i="19"/>
  <c r="BW28" i="19"/>
  <c r="BW26" i="19"/>
  <c r="BW38" i="19"/>
  <c r="BW40" i="19"/>
  <c r="BW36" i="19"/>
  <c r="BW33" i="19"/>
  <c r="BW39" i="19"/>
  <c r="BW32" i="19"/>
  <c r="AT4" i="19"/>
  <c r="AT5" i="19"/>
  <c r="AT6" i="19"/>
  <c r="AT10" i="19"/>
  <c r="AT8" i="19"/>
  <c r="AT7" i="19"/>
  <c r="AT15" i="19"/>
  <c r="AT12" i="19"/>
  <c r="AT9" i="19"/>
  <c r="AT18" i="19"/>
  <c r="AT22" i="19"/>
  <c r="AT17" i="19"/>
  <c r="AT16" i="19"/>
  <c r="AT11" i="19"/>
  <c r="AT21" i="19"/>
  <c r="AT20" i="19"/>
  <c r="AT25" i="19"/>
  <c r="AT13" i="19"/>
  <c r="AT14" i="19"/>
  <c r="AT30" i="19"/>
  <c r="AT19" i="19"/>
  <c r="AT29" i="19"/>
  <c r="AT27" i="19"/>
  <c r="AT23" i="19"/>
  <c r="AT28" i="19"/>
  <c r="AT26" i="19"/>
  <c r="AT38" i="19"/>
  <c r="AT40" i="19"/>
  <c r="AT36" i="19"/>
  <c r="AT33" i="19"/>
  <c r="AT39" i="19"/>
  <c r="AT32" i="19"/>
  <c r="BW7" i="27"/>
  <c r="BW4" i="27"/>
  <c r="BW6" i="27"/>
  <c r="BW5" i="27"/>
  <c r="BW8" i="27"/>
  <c r="BW9" i="27"/>
  <c r="BW15" i="27"/>
  <c r="BW20" i="27"/>
  <c r="BW10" i="27"/>
  <c r="BW12" i="27"/>
  <c r="BW13" i="27"/>
  <c r="BW14" i="27"/>
  <c r="BW18" i="27"/>
  <c r="AT7" i="27"/>
  <c r="AT4" i="27"/>
  <c r="AT6" i="27"/>
  <c r="AT5" i="27"/>
  <c r="AT8" i="27"/>
  <c r="AT9" i="27"/>
  <c r="AT15" i="27"/>
  <c r="AT20" i="27"/>
  <c r="AT10" i="27"/>
  <c r="AT12" i="27"/>
  <c r="AT13" i="27"/>
  <c r="AT14" i="27"/>
  <c r="AT18" i="27"/>
  <c r="BW4" i="26"/>
  <c r="BW5" i="26"/>
  <c r="BW6" i="26"/>
  <c r="BW7" i="26"/>
  <c r="BW8" i="26"/>
  <c r="BW10" i="26"/>
  <c r="BW21" i="26"/>
  <c r="BW11" i="26"/>
  <c r="BW17" i="26"/>
  <c r="BW9" i="26"/>
  <c r="BW15" i="26"/>
  <c r="BW19" i="26"/>
  <c r="BW12" i="26"/>
  <c r="BW14" i="26"/>
  <c r="AT4" i="26"/>
  <c r="AT5" i="26"/>
  <c r="AT6" i="26"/>
  <c r="AT7" i="26"/>
  <c r="AT8" i="26"/>
  <c r="AT10" i="26"/>
  <c r="AT21" i="26"/>
  <c r="AT11" i="26"/>
  <c r="AT17" i="26"/>
  <c r="AT9" i="26"/>
  <c r="AT15" i="26"/>
  <c r="AT19" i="26"/>
  <c r="AT12" i="26"/>
  <c r="AT14" i="26"/>
  <c r="EE4" i="21"/>
  <c r="LS13" i="21"/>
  <c r="LV16" i="21"/>
  <c r="EH19" i="21"/>
  <c r="FJ11" i="21"/>
  <c r="FJ12" i="21"/>
  <c r="FJ17" i="21"/>
  <c r="FJ26" i="21"/>
  <c r="GL4" i="21"/>
  <c r="GL7" i="21"/>
  <c r="GL13" i="21"/>
  <c r="GL18" i="21"/>
  <c r="GL22" i="21"/>
  <c r="GL25" i="21"/>
  <c r="HN5" i="21"/>
  <c r="HN8" i="21"/>
  <c r="HN15" i="21"/>
  <c r="HN24" i="21"/>
  <c r="HN20" i="21"/>
  <c r="IP6" i="21"/>
  <c r="IP16" i="21"/>
  <c r="IP14" i="21"/>
  <c r="EE15" i="21"/>
  <c r="JO14" i="21"/>
  <c r="EE6" i="21"/>
  <c r="IP19" i="21"/>
  <c r="JO12" i="21"/>
  <c r="LS11" i="21"/>
  <c r="LS17" i="21"/>
  <c r="EH24" i="21"/>
  <c r="EH20" i="21"/>
  <c r="FJ6" i="21"/>
  <c r="FJ16" i="21"/>
  <c r="FJ14" i="21"/>
  <c r="FJ19" i="21"/>
  <c r="GL11" i="21"/>
  <c r="GL12" i="21"/>
  <c r="GL17" i="21"/>
  <c r="GL26" i="21"/>
  <c r="HN4" i="21"/>
  <c r="HN7" i="21"/>
  <c r="HN13" i="21"/>
  <c r="HN18" i="21"/>
  <c r="HN22" i="21"/>
  <c r="HN25" i="21"/>
  <c r="IP5" i="21"/>
  <c r="IP8" i="21"/>
  <c r="IP15" i="21"/>
  <c r="IP24" i="21"/>
  <c r="IP20" i="21"/>
  <c r="JR26" i="21"/>
  <c r="EE7" i="21"/>
  <c r="JR18" i="21"/>
  <c r="KT4" i="21"/>
  <c r="KT7" i="21"/>
  <c r="KT13" i="21"/>
  <c r="KT18" i="21"/>
  <c r="KT22" i="21"/>
  <c r="KT25" i="21"/>
  <c r="LV5" i="21"/>
  <c r="LV15" i="21"/>
  <c r="EH12" i="21"/>
  <c r="JR11" i="21"/>
  <c r="JR17" i="21"/>
  <c r="LS19" i="21"/>
  <c r="EE18" i="21"/>
  <c r="EE22" i="21"/>
  <c r="JO19" i="21"/>
  <c r="KT17" i="21"/>
  <c r="KT26" i="21"/>
  <c r="LV4" i="21"/>
  <c r="LS7" i="21"/>
  <c r="JH22" i="22"/>
  <c r="JO22" i="22" s="1"/>
  <c r="FJ15" i="22"/>
  <c r="FQ15" i="22" s="1"/>
  <c r="GR17" i="22"/>
  <c r="GY17" i="22" s="1"/>
  <c r="HZ11" i="22"/>
  <c r="IG11" i="22" s="1"/>
  <c r="HZ14" i="22"/>
  <c r="IG14" i="22" s="1"/>
  <c r="JH14" i="22"/>
  <c r="JO14" i="22" s="1"/>
  <c r="JH19" i="22"/>
  <c r="JO19" i="22" s="1"/>
  <c r="LX8" i="22"/>
  <c r="ME8" i="22" s="1"/>
  <c r="NF4" i="22"/>
  <c r="NM4" i="22" s="1"/>
  <c r="NF5" i="22"/>
  <c r="NM5" i="22" s="1"/>
  <c r="NF8" i="22"/>
  <c r="NM8" i="22" s="1"/>
  <c r="NF22" i="22"/>
  <c r="NM22" i="22" s="1"/>
  <c r="NF14" i="22"/>
  <c r="NM14" i="22" s="1"/>
  <c r="NF21" i="22"/>
  <c r="NM21" i="22" s="1"/>
  <c r="NF19" i="22"/>
  <c r="NM19" i="22" s="1"/>
  <c r="NF16" i="22"/>
  <c r="NM16" i="22" s="1"/>
  <c r="NF28" i="22"/>
  <c r="NM28" i="22" s="1"/>
  <c r="NF12" i="22"/>
  <c r="NM12" i="22" s="1"/>
  <c r="ON8" i="22"/>
  <c r="OU8" i="22" s="1"/>
  <c r="ON22" i="22"/>
  <c r="OU22" i="22" s="1"/>
  <c r="ON11" i="22"/>
  <c r="OU11" i="22" s="1"/>
  <c r="ON17" i="22"/>
  <c r="OU17" i="22" s="1"/>
  <c r="PV17" i="22"/>
  <c r="QC17" i="22" s="1"/>
  <c r="PV11" i="22"/>
  <c r="QC11" i="22" s="1"/>
  <c r="PV14" i="22"/>
  <c r="QC14" i="22" s="1"/>
  <c r="PV19" i="22"/>
  <c r="QC19" i="22" s="1"/>
  <c r="RD4" i="22"/>
  <c r="RK4" i="22" s="1"/>
  <c r="RD14" i="22"/>
  <c r="RK14" i="22" s="1"/>
  <c r="RD21" i="22"/>
  <c r="RK21" i="22" s="1"/>
  <c r="RD19" i="22"/>
  <c r="RK19" i="22" s="1"/>
  <c r="RD16" i="22"/>
  <c r="RK16" i="22" s="1"/>
  <c r="FJ7" i="22"/>
  <c r="FQ7" i="22" s="1"/>
  <c r="FJ34" i="22"/>
  <c r="FQ34" i="22" s="1"/>
  <c r="FJ21" i="22"/>
  <c r="FQ21" i="22" s="1"/>
  <c r="JR6" i="21"/>
  <c r="JR16" i="21"/>
  <c r="LV8" i="21"/>
  <c r="LS26" i="21"/>
  <c r="EH5" i="21"/>
  <c r="EE20" i="21"/>
  <c r="JO6" i="21"/>
  <c r="JR22" i="21"/>
  <c r="LS4" i="21"/>
  <c r="LV24" i="21"/>
  <c r="LS14" i="21"/>
  <c r="EH8" i="21"/>
  <c r="JR7" i="21"/>
  <c r="LV11" i="21"/>
  <c r="LV13" i="21"/>
  <c r="LV20" i="21"/>
  <c r="EE5" i="21"/>
  <c r="EH15" i="21"/>
  <c r="EH14" i="21"/>
  <c r="EE25" i="21"/>
  <c r="JO16" i="21"/>
  <c r="JO25" i="21"/>
  <c r="JR4" i="21"/>
  <c r="LV6" i="21"/>
  <c r="LV17" i="21"/>
  <c r="LV22" i="21"/>
  <c r="EH7" i="21"/>
  <c r="EE12" i="21"/>
  <c r="EH18" i="21"/>
  <c r="EH25" i="21"/>
  <c r="JO8" i="21"/>
  <c r="JO24" i="21"/>
  <c r="EH11" i="21"/>
  <c r="EH17" i="21"/>
  <c r="EE14" i="21"/>
  <c r="EH26" i="21"/>
  <c r="EE19" i="21"/>
  <c r="LS6" i="21"/>
  <c r="LV12" i="21"/>
  <c r="LS16" i="21"/>
  <c r="EH6" i="21"/>
  <c r="EE8" i="21"/>
  <c r="EH16" i="21"/>
  <c r="EE24" i="21"/>
  <c r="JO11" i="21"/>
  <c r="JO17" i="21"/>
  <c r="JO26" i="21"/>
  <c r="KT6" i="21"/>
  <c r="KT16" i="21"/>
  <c r="KT14" i="21"/>
  <c r="KT19" i="21"/>
  <c r="LS5" i="21"/>
  <c r="LS15" i="21"/>
  <c r="LV14" i="21"/>
  <c r="LS20" i="21"/>
  <c r="LV19" i="21"/>
  <c r="FJ5" i="21"/>
  <c r="FJ8" i="21"/>
  <c r="FJ15" i="21"/>
  <c r="FJ24" i="21"/>
  <c r="FJ20" i="21"/>
  <c r="GL6" i="21"/>
  <c r="GL16" i="21"/>
  <c r="GL14" i="21"/>
  <c r="GL19" i="21"/>
  <c r="HN11" i="21"/>
  <c r="HN12" i="21"/>
  <c r="HN17" i="21"/>
  <c r="HN26" i="21"/>
  <c r="IP4" i="21"/>
  <c r="IP7" i="21"/>
  <c r="IP13" i="21"/>
  <c r="IP18" i="21"/>
  <c r="IP22" i="21"/>
  <c r="IP25" i="21"/>
  <c r="JR12" i="21"/>
  <c r="LS22" i="21"/>
  <c r="MX11" i="21"/>
  <c r="MX12" i="21"/>
  <c r="MX17" i="21"/>
  <c r="MX26" i="21"/>
  <c r="NZ4" i="21"/>
  <c r="NZ7" i="21"/>
  <c r="NZ13" i="21"/>
  <c r="NZ18" i="21"/>
  <c r="NZ22" i="21"/>
  <c r="NZ25" i="21"/>
  <c r="PB5" i="21"/>
  <c r="PB8" i="21"/>
  <c r="PB15" i="21"/>
  <c r="PB24" i="21"/>
  <c r="PB20" i="21"/>
  <c r="EH4" i="21"/>
  <c r="EE11" i="21"/>
  <c r="EH13" i="21"/>
  <c r="EE17" i="21"/>
  <c r="EH22" i="21"/>
  <c r="EE26" i="21"/>
  <c r="JO5" i="21"/>
  <c r="JO15" i="21"/>
  <c r="JR14" i="21"/>
  <c r="JO20" i="21"/>
  <c r="JR19" i="21"/>
  <c r="KT5" i="21"/>
  <c r="KT8" i="21"/>
  <c r="KT15" i="21"/>
  <c r="KT24" i="21"/>
  <c r="KT20" i="21"/>
  <c r="LV7" i="21"/>
  <c r="LS12" i="21"/>
  <c r="LV18" i="21"/>
  <c r="LV25" i="21"/>
  <c r="FJ4" i="21"/>
  <c r="FJ7" i="21"/>
  <c r="FJ13" i="21"/>
  <c r="FJ18" i="21"/>
  <c r="FJ22" i="21"/>
  <c r="FJ25" i="21"/>
  <c r="GL5" i="21"/>
  <c r="GL8" i="21"/>
  <c r="GL15" i="21"/>
  <c r="GL24" i="21"/>
  <c r="GL20" i="21"/>
  <c r="HN6" i="21"/>
  <c r="HN16" i="21"/>
  <c r="HN14" i="21"/>
  <c r="HN19" i="21"/>
  <c r="IP11" i="21"/>
  <c r="IP12" i="21"/>
  <c r="IP17" i="21"/>
  <c r="IP26" i="21"/>
  <c r="JO4" i="21"/>
  <c r="JR8" i="21"/>
  <c r="JO13" i="21"/>
  <c r="JR24" i="21"/>
  <c r="JO22" i="21"/>
  <c r="MX6" i="21"/>
  <c r="MX16" i="21"/>
  <c r="MX14" i="21"/>
  <c r="MX19" i="21"/>
  <c r="NZ11" i="21"/>
  <c r="NZ12" i="21"/>
  <c r="NZ17" i="21"/>
  <c r="NZ26" i="21"/>
  <c r="PB4" i="21"/>
  <c r="PB7" i="21"/>
  <c r="PB13" i="21"/>
  <c r="PB18" i="21"/>
  <c r="PB22" i="21"/>
  <c r="PB25" i="21"/>
  <c r="FJ17" i="22"/>
  <c r="FQ17" i="22" s="1"/>
  <c r="GR5" i="22"/>
  <c r="GY5" i="22" s="1"/>
  <c r="HZ19" i="22"/>
  <c r="IG19" i="22" s="1"/>
  <c r="LX13" i="22"/>
  <c r="ME13" i="22" s="1"/>
  <c r="LX15" i="22"/>
  <c r="ME15" i="22" s="1"/>
  <c r="LX18" i="22"/>
  <c r="ME18" i="22" s="1"/>
  <c r="LX17" i="22"/>
  <c r="ME17" i="22" s="1"/>
  <c r="LX29" i="22"/>
  <c r="ME29" i="22" s="1"/>
  <c r="LX24" i="22"/>
  <c r="ME24" i="22" s="1"/>
  <c r="NF10" i="22"/>
  <c r="NM10" i="22" s="1"/>
  <c r="ON14" i="22"/>
  <c r="OU14" i="22" s="1"/>
  <c r="ON19" i="22"/>
  <c r="OU19" i="22" s="1"/>
  <c r="ON28" i="22"/>
  <c r="OU28" i="22" s="1"/>
  <c r="PV24" i="22"/>
  <c r="QC24" i="22" s="1"/>
  <c r="JH4" i="22"/>
  <c r="JO4" i="22" s="1"/>
  <c r="JH24" i="22"/>
  <c r="JO24" i="22" s="1"/>
  <c r="RD24" i="22"/>
  <c r="RK24" i="22" s="1"/>
  <c r="EB4" i="22"/>
  <c r="EI4" i="22" s="1"/>
  <c r="GR29" i="22"/>
  <c r="GY29" i="22" s="1"/>
  <c r="HZ5" i="22"/>
  <c r="IG5" i="22" s="1"/>
  <c r="HZ22" i="22"/>
  <c r="IG22" i="22" s="1"/>
  <c r="JH28" i="22"/>
  <c r="JO28" i="22" s="1"/>
  <c r="KP4" i="22"/>
  <c r="KW4" i="22" s="1"/>
  <c r="KP8" i="22"/>
  <c r="KW8" i="22" s="1"/>
  <c r="KP19" i="22"/>
  <c r="KW19" i="22" s="1"/>
  <c r="KP28" i="22"/>
  <c r="KW28" i="22" s="1"/>
  <c r="RD28" i="22"/>
  <c r="RK28" i="22" s="1"/>
  <c r="PV22" i="22"/>
  <c r="QC22" i="22" s="1"/>
  <c r="FJ11" i="22"/>
  <c r="FQ11" i="22" s="1"/>
  <c r="HZ24" i="22"/>
  <c r="IG24" i="22" s="1"/>
  <c r="JH10" i="22"/>
  <c r="JO10" i="22" s="1"/>
  <c r="LX11" i="22"/>
  <c r="ME11" i="22" s="1"/>
  <c r="LX28" i="22"/>
  <c r="ME28" i="22" s="1"/>
  <c r="ON29" i="22"/>
  <c r="OU29" i="22" s="1"/>
  <c r="ON24" i="22"/>
  <c r="OU24" i="22" s="1"/>
  <c r="PV6" i="22"/>
  <c r="QC6" i="22" s="1"/>
  <c r="PV7" i="22"/>
  <c r="QC7" i="22" s="1"/>
  <c r="PV34" i="22"/>
  <c r="QC34" i="22" s="1"/>
  <c r="PV13" i="22"/>
  <c r="QC13" i="22" s="1"/>
  <c r="PV15" i="22"/>
  <c r="QC15" i="22" s="1"/>
  <c r="PV18" i="22"/>
  <c r="QC18" i="22" s="1"/>
  <c r="PV12" i="22"/>
  <c r="QC12" i="22" s="1"/>
  <c r="EB6" i="22"/>
  <c r="EI6" i="22" s="1"/>
  <c r="EB10" i="22"/>
  <c r="EI10" i="22" s="1"/>
  <c r="EB12" i="22"/>
  <c r="EI12" i="22" s="1"/>
  <c r="GR14" i="22"/>
  <c r="GY14" i="22" s="1"/>
  <c r="GR28" i="22"/>
  <c r="GY28" i="22" s="1"/>
  <c r="KP29" i="22"/>
  <c r="KW29" i="22" s="1"/>
  <c r="LX5" i="22"/>
  <c r="ME5" i="22" s="1"/>
  <c r="EB11" i="22"/>
  <c r="EI11" i="22" s="1"/>
  <c r="FJ5" i="22"/>
  <c r="FQ5" i="22" s="1"/>
  <c r="FJ14" i="22"/>
  <c r="FQ14" i="22" s="1"/>
  <c r="GR6" i="22"/>
  <c r="GY6" i="22" s="1"/>
  <c r="GR22" i="22"/>
  <c r="GY22" i="22" s="1"/>
  <c r="GR19" i="22"/>
  <c r="GY19" i="22" s="1"/>
  <c r="HZ34" i="22"/>
  <c r="IG34" i="22" s="1"/>
  <c r="HZ10" i="22"/>
  <c r="IG10" i="22" s="1"/>
  <c r="HZ28" i="22"/>
  <c r="IG28" i="22" s="1"/>
  <c r="JH13" i="22"/>
  <c r="JO13" i="22" s="1"/>
  <c r="JH21" i="22"/>
  <c r="JO21" i="22" s="1"/>
  <c r="KP18" i="22"/>
  <c r="KW18" i="22" s="1"/>
  <c r="KP16" i="22"/>
  <c r="KW16" i="22" s="1"/>
  <c r="LX4" i="22"/>
  <c r="ME4" i="22" s="1"/>
  <c r="LX12" i="22"/>
  <c r="ME12" i="22" s="1"/>
  <c r="PV10" i="22"/>
  <c r="QC10" i="22" s="1"/>
  <c r="PV28" i="22"/>
  <c r="QC28" i="22" s="1"/>
  <c r="RD13" i="22"/>
  <c r="RK13" i="22" s="1"/>
  <c r="EB5" i="22"/>
  <c r="EI5" i="22" s="1"/>
  <c r="FJ22" i="22"/>
  <c r="FQ22" i="22" s="1"/>
  <c r="GR10" i="22"/>
  <c r="GY10" i="22" s="1"/>
  <c r="HZ21" i="22"/>
  <c r="IG21" i="22" s="1"/>
  <c r="JH16" i="22"/>
  <c r="JO16" i="22" s="1"/>
  <c r="KP12" i="22"/>
  <c r="KW12" i="22" s="1"/>
  <c r="ON10" i="22"/>
  <c r="OU10" i="22" s="1"/>
  <c r="PV21" i="22"/>
  <c r="QC21" i="22" s="1"/>
  <c r="EB22" i="22"/>
  <c r="EI22" i="22" s="1"/>
  <c r="FJ10" i="22"/>
  <c r="FQ10" i="22" s="1"/>
  <c r="GR21" i="22"/>
  <c r="GY21" i="22" s="1"/>
  <c r="HZ16" i="22"/>
  <c r="IG16" i="22" s="1"/>
  <c r="JH12" i="22"/>
  <c r="JO12" i="22" s="1"/>
  <c r="ON21" i="22"/>
  <c r="OU21" i="22" s="1"/>
  <c r="PV16" i="22"/>
  <c r="QC16" i="22" s="1"/>
  <c r="RD5" i="22"/>
  <c r="RK5" i="22" s="1"/>
  <c r="RD12" i="22"/>
  <c r="RK12" i="22" s="1"/>
  <c r="EB34" i="22"/>
  <c r="EI34" i="22" s="1"/>
  <c r="EB28" i="22"/>
  <c r="EI28" i="22" s="1"/>
  <c r="FJ13" i="22"/>
  <c r="FQ13" i="22" s="1"/>
  <c r="GR18" i="22"/>
  <c r="GY18" i="22" s="1"/>
  <c r="HZ4" i="22"/>
  <c r="IG4" i="22" s="1"/>
  <c r="JH8" i="22"/>
  <c r="JO8" i="22" s="1"/>
  <c r="JH29" i="22"/>
  <c r="JO29" i="22" s="1"/>
  <c r="KP11" i="22"/>
  <c r="KW11" i="22" s="1"/>
  <c r="LX14" i="22"/>
  <c r="ME14" i="22" s="1"/>
  <c r="NF6" i="22"/>
  <c r="NM6" i="22" s="1"/>
  <c r="NF11" i="22"/>
  <c r="NM11" i="22" s="1"/>
  <c r="ON18" i="22"/>
  <c r="OU18" i="22" s="1"/>
  <c r="ON16" i="22"/>
  <c r="OU16" i="22" s="1"/>
  <c r="PV4" i="22"/>
  <c r="QC4" i="22" s="1"/>
  <c r="RD8" i="22"/>
  <c r="RK8" i="22" s="1"/>
  <c r="RD22" i="22"/>
  <c r="RK22" i="22" s="1"/>
  <c r="RD29" i="22"/>
  <c r="RK29" i="22" s="1"/>
  <c r="EB13" i="22"/>
  <c r="EI13" i="22" s="1"/>
  <c r="EB21" i="22"/>
  <c r="EI21" i="22" s="1"/>
  <c r="FJ18" i="22"/>
  <c r="FQ18" i="22" s="1"/>
  <c r="FJ16" i="22"/>
  <c r="FQ16" i="22" s="1"/>
  <c r="GR4" i="22"/>
  <c r="GY4" i="22" s="1"/>
  <c r="GR12" i="22"/>
  <c r="GY12" i="22" s="1"/>
  <c r="HZ8" i="22"/>
  <c r="IG8" i="22" s="1"/>
  <c r="HZ29" i="22"/>
  <c r="IG29" i="22" s="1"/>
  <c r="JH11" i="22"/>
  <c r="JO11" i="22" s="1"/>
  <c r="KP5" i="22"/>
  <c r="KW5" i="22" s="1"/>
  <c r="KP14" i="22"/>
  <c r="KW14" i="22" s="1"/>
  <c r="LX6" i="22"/>
  <c r="ME6" i="22" s="1"/>
  <c r="LX22" i="22"/>
  <c r="ME22" i="22" s="1"/>
  <c r="LX19" i="22"/>
  <c r="ME19" i="22" s="1"/>
  <c r="ON4" i="22"/>
  <c r="OU4" i="22" s="1"/>
  <c r="ON5" i="22"/>
  <c r="OU5" i="22" s="1"/>
  <c r="ON12" i="22"/>
  <c r="OU12" i="22" s="1"/>
  <c r="PV8" i="22"/>
  <c r="QC8" i="22" s="1"/>
  <c r="PV29" i="22"/>
  <c r="QC29" i="22" s="1"/>
  <c r="RD11" i="22"/>
  <c r="RK11" i="22" s="1"/>
  <c r="RD10" i="22"/>
  <c r="RK10" i="22" s="1"/>
  <c r="EB16" i="22"/>
  <c r="EI16" i="22" s="1"/>
  <c r="FJ12" i="22"/>
  <c r="FQ12" i="22" s="1"/>
  <c r="JH5" i="22"/>
  <c r="JO5" i="22" s="1"/>
  <c r="KP22" i="22"/>
  <c r="KW22" i="22" s="1"/>
  <c r="LX10" i="22"/>
  <c r="ME10" i="22" s="1"/>
  <c r="OY4" i="21"/>
  <c r="OY5" i="21"/>
  <c r="OY6" i="21"/>
  <c r="OY11" i="21"/>
  <c r="OY7" i="21"/>
  <c r="OY8" i="21"/>
  <c r="OY12" i="21"/>
  <c r="OY13" i="21"/>
  <c r="OY15" i="21"/>
  <c r="OY16" i="21"/>
  <c r="OY17" i="21"/>
  <c r="OY18" i="21"/>
  <c r="OY24" i="21"/>
  <c r="OY14" i="21"/>
  <c r="OY22" i="21"/>
  <c r="OY20" i="21"/>
  <c r="OY26" i="21"/>
  <c r="OY25" i="21"/>
  <c r="OY19" i="21"/>
  <c r="NW4" i="21"/>
  <c r="NW5" i="21"/>
  <c r="NW6" i="21"/>
  <c r="NW11" i="21"/>
  <c r="NW7" i="21"/>
  <c r="NW8" i="21"/>
  <c r="NW12" i="21"/>
  <c r="NW13" i="21"/>
  <c r="NW15" i="21"/>
  <c r="NW16" i="21"/>
  <c r="NW17" i="21"/>
  <c r="NW18" i="21"/>
  <c r="NW24" i="21"/>
  <c r="NW14" i="21"/>
  <c r="NW22" i="21"/>
  <c r="NW20" i="21"/>
  <c r="NW26" i="21"/>
  <c r="NW25" i="21"/>
  <c r="NW19" i="21"/>
  <c r="MU4" i="21"/>
  <c r="MU5" i="21"/>
  <c r="MU6" i="21"/>
  <c r="MU11" i="21"/>
  <c r="MU7" i="21"/>
  <c r="MU8" i="21"/>
  <c r="MU12" i="21"/>
  <c r="MU13" i="21"/>
  <c r="MU15" i="21"/>
  <c r="MU16" i="21"/>
  <c r="MU17" i="21"/>
  <c r="MU18" i="21"/>
  <c r="MU24" i="21"/>
  <c r="MU14" i="21"/>
  <c r="MU22" i="21"/>
  <c r="MU20" i="21"/>
  <c r="MU26" i="21"/>
  <c r="MU25" i="21"/>
  <c r="MU19" i="21"/>
  <c r="KQ4" i="21"/>
  <c r="KQ5" i="21"/>
  <c r="KQ6" i="21"/>
  <c r="KQ11" i="21"/>
  <c r="KQ7" i="21"/>
  <c r="KQ8" i="21"/>
  <c r="KQ12" i="21"/>
  <c r="KQ13" i="21"/>
  <c r="KQ15" i="21"/>
  <c r="KQ16" i="21"/>
  <c r="KQ17" i="21"/>
  <c r="KQ18" i="21"/>
  <c r="KQ24" i="21"/>
  <c r="KQ14" i="21"/>
  <c r="KQ22" i="21"/>
  <c r="KQ20" i="21"/>
  <c r="KQ26" i="21"/>
  <c r="KQ25" i="21"/>
  <c r="KQ19" i="21"/>
  <c r="IM4" i="21"/>
  <c r="IM5" i="21"/>
  <c r="IM6" i="21"/>
  <c r="IM11" i="21"/>
  <c r="IM7" i="21"/>
  <c r="IM8" i="21"/>
  <c r="IM12" i="21"/>
  <c r="IM13" i="21"/>
  <c r="IM15" i="21"/>
  <c r="IM16" i="21"/>
  <c r="IM17" i="21"/>
  <c r="IM18" i="21"/>
  <c r="IM24" i="21"/>
  <c r="IM14" i="21"/>
  <c r="IM22" i="21"/>
  <c r="IM20" i="21"/>
  <c r="IM26" i="21"/>
  <c r="IM25" i="21"/>
  <c r="IM19" i="21"/>
  <c r="HK4" i="21"/>
  <c r="HK5" i="21"/>
  <c r="HK6" i="21"/>
  <c r="HK11" i="21"/>
  <c r="HK7" i="21"/>
  <c r="HK8" i="21"/>
  <c r="HK12" i="21"/>
  <c r="HK13" i="21"/>
  <c r="HK15" i="21"/>
  <c r="HK16" i="21"/>
  <c r="HK17" i="21"/>
  <c r="HK18" i="21"/>
  <c r="HK24" i="21"/>
  <c r="HK14" i="21"/>
  <c r="HK22" i="21"/>
  <c r="HK20" i="21"/>
  <c r="HK26" i="21"/>
  <c r="HK25" i="21"/>
  <c r="HK19" i="21"/>
  <c r="GI4" i="21"/>
  <c r="GI5" i="21"/>
  <c r="GI6" i="21"/>
  <c r="GI11" i="21"/>
  <c r="GI7" i="21"/>
  <c r="GI8" i="21"/>
  <c r="GI12" i="21"/>
  <c r="GI13" i="21"/>
  <c r="GI15" i="21"/>
  <c r="GI16" i="21"/>
  <c r="GI17" i="21"/>
  <c r="GI18" i="21"/>
  <c r="GI24" i="21"/>
  <c r="GI14" i="21"/>
  <c r="GI22" i="21"/>
  <c r="GI20" i="21"/>
  <c r="GI26" i="21"/>
  <c r="GI25" i="21"/>
  <c r="GI19" i="21"/>
  <c r="FG4" i="21"/>
  <c r="FG5" i="21"/>
  <c r="FG6" i="21"/>
  <c r="FG11" i="21"/>
  <c r="FG7" i="21"/>
  <c r="FG8" i="21"/>
  <c r="FG12" i="21"/>
  <c r="FG13" i="21"/>
  <c r="FG15" i="21"/>
  <c r="FG16" i="21"/>
  <c r="FG17" i="21"/>
  <c r="FG18" i="21"/>
  <c r="FG24" i="21"/>
  <c r="FG14" i="21"/>
  <c r="FG22" i="21"/>
  <c r="FG20" i="21"/>
  <c r="FG26" i="21"/>
  <c r="FG25" i="21"/>
  <c r="FG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2" i="21"/>
  <c r="CW22" i="21"/>
  <c r="CX22" i="21"/>
  <c r="CY22" i="21"/>
  <c r="DA22" i="21"/>
  <c r="DB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T20" i="22" l="1"/>
  <c r="F19" i="19"/>
  <c r="F26" i="19"/>
  <c r="E20" i="26"/>
  <c r="F19" i="21"/>
  <c r="G8" i="21"/>
  <c r="F8" i="21"/>
  <c r="G13" i="21"/>
  <c r="F13" i="21"/>
  <c r="F22" i="21"/>
  <c r="G22" i="21"/>
  <c r="G19" i="21"/>
  <c r="RD21" i="21"/>
  <c r="G19" i="19"/>
  <c r="F14" i="19"/>
  <c r="G17" i="19"/>
  <c r="G26" i="19"/>
  <c r="F17" i="19"/>
  <c r="G14" i="19"/>
  <c r="G5" i="26"/>
  <c r="F5" i="26"/>
  <c r="T32" i="22"/>
  <c r="V32" i="22" s="1"/>
  <c r="H24" i="19"/>
  <c r="R37" i="19"/>
  <c r="S37" i="19" s="1"/>
  <c r="H37" i="19"/>
  <c r="A37" i="19" s="1" a="1"/>
  <c r="A37" i="19" s="1"/>
  <c r="H31" i="19"/>
  <c r="A31" i="19" s="1" a="1"/>
  <c r="A31" i="19" s="1"/>
  <c r="H16" i="27"/>
  <c r="A16" i="27" s="1" a="1"/>
  <c r="A16" i="27" s="1"/>
  <c r="H11" i="27"/>
  <c r="H19" i="27"/>
  <c r="A19" i="27" s="1" a="1"/>
  <c r="A19" i="27" s="1"/>
  <c r="H18" i="26"/>
  <c r="A18" i="26" s="1" a="1"/>
  <c r="A18" i="26" s="1"/>
  <c r="H16" i="26"/>
  <c r="A16" i="26" s="1" a="1"/>
  <c r="A16" i="26" s="1"/>
  <c r="H13" i="26"/>
  <c r="H26" i="22"/>
  <c r="A26" i="22" s="1" a="1"/>
  <c r="A26" i="22" s="1"/>
  <c r="H32" i="4"/>
  <c r="A32" i="4" s="1" a="1"/>
  <c r="A32" i="4" s="1"/>
  <c r="Q23" i="21"/>
  <c r="R24" i="19"/>
  <c r="S24" i="19" s="1"/>
  <c r="R35" i="19"/>
  <c r="S35" i="19" s="1"/>
  <c r="R17" i="27"/>
  <c r="E17" i="27" s="1"/>
  <c r="R19" i="27"/>
  <c r="S19" i="27" s="1"/>
  <c r="R11" i="27"/>
  <c r="E11" i="27" s="1"/>
  <c r="R18" i="26"/>
  <c r="T18" i="26" s="1"/>
  <c r="RD10" i="21"/>
  <c r="O23" i="21"/>
  <c r="DE21" i="21"/>
  <c r="RG21" i="21"/>
  <c r="I21" i="21"/>
  <c r="RD23" i="21"/>
  <c r="T26" i="22"/>
  <c r="E26" i="22" s="1"/>
  <c r="T30" i="22"/>
  <c r="U30" i="22" s="1"/>
  <c r="T33" i="22"/>
  <c r="E33" i="22" s="1"/>
  <c r="T27" i="22"/>
  <c r="E27" i="22" s="1"/>
  <c r="T25" i="22"/>
  <c r="U25" i="22" s="1"/>
  <c r="T23" i="22"/>
  <c r="U23" i="22" s="1"/>
  <c r="T31" i="22"/>
  <c r="E31" i="22" s="1"/>
  <c r="U20" i="22"/>
  <c r="V20" i="22"/>
  <c r="E20" i="22"/>
  <c r="T9" i="22"/>
  <c r="T32" i="4"/>
  <c r="E32" i="4" s="1"/>
  <c r="T30" i="4"/>
  <c r="U30" i="4" s="1"/>
  <c r="T29" i="4"/>
  <c r="U29" i="4" s="1"/>
  <c r="R16" i="27"/>
  <c r="E16" i="27" s="1"/>
  <c r="S20" i="26"/>
  <c r="T20" i="26"/>
  <c r="T16" i="26"/>
  <c r="S16" i="26"/>
  <c r="E16" i="26"/>
  <c r="T13" i="26"/>
  <c r="S13" i="26"/>
  <c r="E13" i="26"/>
  <c r="R31" i="19"/>
  <c r="T31" i="19" s="1"/>
  <c r="T34" i="19"/>
  <c r="S34" i="19"/>
  <c r="E34" i="19"/>
  <c r="Q9" i="21"/>
  <c r="M21" i="21"/>
  <c r="DF21" i="21"/>
  <c r="DD10" i="21"/>
  <c r="R10" i="21" s="1"/>
  <c r="DD23" i="21"/>
  <c r="R23" i="21" s="1"/>
  <c r="RG23" i="21"/>
  <c r="I23" i="21"/>
  <c r="Q10" i="21"/>
  <c r="DE9" i="21"/>
  <c r="DD9" i="21"/>
  <c r="RD9" i="21"/>
  <c r="RG9" i="21"/>
  <c r="I9" i="21"/>
  <c r="K9" i="21"/>
  <c r="O10" i="21"/>
  <c r="RG10" i="21"/>
  <c r="I10" i="21"/>
  <c r="RE19" i="19"/>
  <c r="DC19" i="19"/>
  <c r="P19" i="19"/>
  <c r="DF19" i="19" s="1"/>
  <c r="RE26" i="19"/>
  <c r="DC14" i="19"/>
  <c r="QZ19" i="19"/>
  <c r="QA19" i="19"/>
  <c r="QA19" i="21"/>
  <c r="DC19" i="21"/>
  <c r="P19" i="21"/>
  <c r="DF19" i="21" s="1"/>
  <c r="DC22" i="21"/>
  <c r="QA5" i="26"/>
  <c r="DC5" i="26"/>
  <c r="RA19" i="21"/>
  <c r="P22" i="21"/>
  <c r="Q22" i="21" s="1"/>
  <c r="RE19" i="21"/>
  <c r="QZ19" i="21"/>
  <c r="DC13" i="21"/>
  <c r="RB19" i="21"/>
  <c r="DC8" i="21"/>
  <c r="CZ19" i="21"/>
  <c r="L19" i="21"/>
  <c r="DD19" i="21" s="1"/>
  <c r="N19" i="21"/>
  <c r="DE19" i="21" s="1"/>
  <c r="RF19" i="21"/>
  <c r="J19" i="21"/>
  <c r="K19" i="21" s="1"/>
  <c r="RC19" i="21"/>
  <c r="QD19" i="21"/>
  <c r="QA13" i="21"/>
  <c r="QA22" i="21"/>
  <c r="QA8" i="21"/>
  <c r="P8" i="21"/>
  <c r="Q8" i="21" s="1"/>
  <c r="P13" i="21"/>
  <c r="DF13" i="21" s="1"/>
  <c r="QZ8" i="21"/>
  <c r="QZ13" i="21"/>
  <c r="QZ22" i="21"/>
  <c r="RF22" i="21"/>
  <c r="RE22" i="21"/>
  <c r="CZ22" i="21"/>
  <c r="RA22" i="21"/>
  <c r="N22" i="21"/>
  <c r="DE22" i="21" s="1"/>
  <c r="L22" i="21"/>
  <c r="M22" i="21" s="1"/>
  <c r="RB22" i="21"/>
  <c r="J22" i="21"/>
  <c r="K22" i="21" s="1"/>
  <c r="RC22" i="21"/>
  <c r="QD22" i="21"/>
  <c r="RB13" i="21"/>
  <c r="RA13" i="21"/>
  <c r="RE13" i="21"/>
  <c r="CZ13" i="21"/>
  <c r="N13" i="21"/>
  <c r="O13" i="21" s="1"/>
  <c r="L13" i="21"/>
  <c r="M13" i="21" s="1"/>
  <c r="RF13" i="21"/>
  <c r="J13" i="21"/>
  <c r="K13" i="21" s="1"/>
  <c r="RC13" i="21"/>
  <c r="QD13" i="21"/>
  <c r="RA8" i="21"/>
  <c r="RB8" i="21"/>
  <c r="CZ8" i="21"/>
  <c r="L8" i="21"/>
  <c r="M8" i="21" s="1"/>
  <c r="RE8" i="21"/>
  <c r="N8" i="21"/>
  <c r="DE8" i="21" s="1"/>
  <c r="RF8" i="21"/>
  <c r="J8" i="21"/>
  <c r="K8" i="21" s="1"/>
  <c r="RC8" i="21"/>
  <c r="QD8" i="21"/>
  <c r="DC26" i="19"/>
  <c r="RF19" i="19"/>
  <c r="RC19" i="19"/>
  <c r="N19" i="19"/>
  <c r="DE19" i="19" s="1"/>
  <c r="RB19" i="19"/>
  <c r="L19" i="19"/>
  <c r="M19" i="19" s="1"/>
  <c r="RA19" i="19"/>
  <c r="J19" i="19"/>
  <c r="CZ19" i="19"/>
  <c r="QD19" i="19"/>
  <c r="DC17" i="19"/>
  <c r="QA14" i="19"/>
  <c r="RB14" i="19"/>
  <c r="RA14" i="19"/>
  <c r="RE14" i="19"/>
  <c r="QZ14" i="19"/>
  <c r="CZ14" i="19"/>
  <c r="N14" i="19"/>
  <c r="DE14" i="19" s="1"/>
  <c r="L14" i="19"/>
  <c r="M14" i="19" s="1"/>
  <c r="RF14" i="19"/>
  <c r="J14" i="19"/>
  <c r="K14" i="19" s="1"/>
  <c r="P14" i="19"/>
  <c r="RC14" i="19"/>
  <c r="QD14" i="19"/>
  <c r="QA17" i="19"/>
  <c r="RE17" i="19"/>
  <c r="QZ17" i="19"/>
  <c r="QA26" i="19"/>
  <c r="RF26" i="19"/>
  <c r="P26" i="19"/>
  <c r="DF26" i="19" s="1"/>
  <c r="RB26" i="19"/>
  <c r="RA26" i="19"/>
  <c r="QZ26" i="19"/>
  <c r="L26" i="19"/>
  <c r="M26" i="19" s="1"/>
  <c r="N26" i="19"/>
  <c r="O26" i="19" s="1"/>
  <c r="J26" i="19"/>
  <c r="K26" i="19" s="1"/>
  <c r="CZ26" i="19"/>
  <c r="RC26" i="19"/>
  <c r="QD26" i="19"/>
  <c r="RB17" i="19"/>
  <c r="RA17" i="19"/>
  <c r="P17" i="19"/>
  <c r="DF17" i="19" s="1"/>
  <c r="CZ17" i="19"/>
  <c r="L17" i="19"/>
  <c r="M17" i="19" s="1"/>
  <c r="N17" i="19"/>
  <c r="DE17" i="19" s="1"/>
  <c r="RF17" i="19"/>
  <c r="J17" i="19"/>
  <c r="K17" i="19" s="1"/>
  <c r="RC17" i="19"/>
  <c r="QD17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E32" i="22" l="1"/>
  <c r="U32" i="22"/>
  <c r="E37" i="19"/>
  <c r="E24" i="19"/>
  <c r="T37" i="19"/>
  <c r="V30" i="22"/>
  <c r="H9" i="21"/>
  <c r="H21" i="21"/>
  <c r="A21" i="21" s="1" a="1"/>
  <c r="A21" i="21" s="1"/>
  <c r="H23" i="21"/>
  <c r="A23" i="21" s="1" a="1"/>
  <c r="A23" i="21" s="1"/>
  <c r="H35" i="19"/>
  <c r="A35" i="19" s="1" a="1"/>
  <c r="A35" i="19" s="1"/>
  <c r="H34" i="19"/>
  <c r="A34" i="19" s="1" a="1"/>
  <c r="A34" i="19" s="1"/>
  <c r="T24" i="19"/>
  <c r="T35" i="19"/>
  <c r="H17" i="27"/>
  <c r="A17" i="27" s="1" a="1"/>
  <c r="A17" i="27" s="1"/>
  <c r="H20" i="26"/>
  <c r="A20" i="26" s="1" a="1"/>
  <c r="A20" i="26" s="1"/>
  <c r="E30" i="22"/>
  <c r="T17" i="27"/>
  <c r="S17" i="27"/>
  <c r="E18" i="26"/>
  <c r="S18" i="26"/>
  <c r="E35" i="19"/>
  <c r="T19" i="27"/>
  <c r="E19" i="27"/>
  <c r="S11" i="27"/>
  <c r="T11" i="27"/>
  <c r="U26" i="22"/>
  <c r="V26" i="22"/>
  <c r="S16" i="27"/>
  <c r="T16" i="27"/>
  <c r="R21" i="21"/>
  <c r="E21" i="21" s="1"/>
  <c r="E31" i="19"/>
  <c r="S31" i="19"/>
  <c r="E23" i="22"/>
  <c r="V23" i="22"/>
  <c r="E25" i="22"/>
  <c r="V33" i="22"/>
  <c r="U33" i="22"/>
  <c r="V25" i="22"/>
  <c r="V27" i="22"/>
  <c r="U27" i="22"/>
  <c r="V31" i="22"/>
  <c r="U31" i="22"/>
  <c r="U9" i="22"/>
  <c r="V9" i="22"/>
  <c r="E9" i="22"/>
  <c r="V32" i="4"/>
  <c r="U32" i="4"/>
  <c r="E30" i="4"/>
  <c r="V30" i="4"/>
  <c r="E29" i="4"/>
  <c r="V29" i="4"/>
  <c r="R9" i="21"/>
  <c r="T9" i="21" s="1"/>
  <c r="T23" i="21"/>
  <c r="S23" i="21"/>
  <c r="E23" i="21"/>
  <c r="Q19" i="21"/>
  <c r="T10" i="21"/>
  <c r="S10" i="21"/>
  <c r="E10" i="21"/>
  <c r="RG19" i="21"/>
  <c r="RD14" i="19"/>
  <c r="Q19" i="19"/>
  <c r="Q26" i="19"/>
  <c r="DF22" i="21"/>
  <c r="M19" i="21"/>
  <c r="RD19" i="21"/>
  <c r="I13" i="21"/>
  <c r="RD22" i="21"/>
  <c r="RG22" i="21"/>
  <c r="I19" i="21"/>
  <c r="RG13" i="21"/>
  <c r="RG19" i="19"/>
  <c r="O19" i="19"/>
  <c r="DF8" i="21"/>
  <c r="DD8" i="21"/>
  <c r="RD8" i="21"/>
  <c r="RD13" i="21"/>
  <c r="O19" i="21"/>
  <c r="R19" i="21"/>
  <c r="Q13" i="21"/>
  <c r="I22" i="21"/>
  <c r="O22" i="21"/>
  <c r="DD22" i="21"/>
  <c r="I8" i="21"/>
  <c r="RG8" i="21"/>
  <c r="DD13" i="21"/>
  <c r="DE13" i="21"/>
  <c r="O8" i="21"/>
  <c r="DD19" i="19"/>
  <c r="R19" i="19" s="1"/>
  <c r="RD19" i="19"/>
  <c r="I19" i="19"/>
  <c r="K19" i="19"/>
  <c r="RG14" i="19"/>
  <c r="I17" i="19"/>
  <c r="RG26" i="19"/>
  <c r="O14" i="19"/>
  <c r="I14" i="19"/>
  <c r="DD14" i="19"/>
  <c r="Q14" i="19"/>
  <c r="DF14" i="19"/>
  <c r="DD17" i="19"/>
  <c r="R17" i="19" s="1"/>
  <c r="I26" i="19"/>
  <c r="RG17" i="19"/>
  <c r="DE26" i="19"/>
  <c r="RD26" i="19"/>
  <c r="DD26" i="19"/>
  <c r="RD17" i="19"/>
  <c r="Q17" i="19"/>
  <c r="O17" i="19"/>
  <c r="RG5" i="26"/>
  <c r="I5" i="26"/>
  <c r="RD5" i="26"/>
  <c r="DD5" i="26"/>
  <c r="R5" i="26" s="1"/>
  <c r="Q5" i="26"/>
  <c r="O5" i="26"/>
  <c r="H10" i="21" l="1"/>
  <c r="H13" i="21"/>
  <c r="A13" i="21" s="1" a="1"/>
  <c r="A13" i="21" s="1"/>
  <c r="H8" i="21"/>
  <c r="H22" i="21"/>
  <c r="A22" i="21" s="1" a="1"/>
  <c r="A22" i="21" s="1"/>
  <c r="H14" i="19"/>
  <c r="H5" i="26"/>
  <c r="T21" i="21"/>
  <c r="S21" i="21"/>
  <c r="E9" i="21"/>
  <c r="S9" i="21"/>
  <c r="R22" i="21"/>
  <c r="E22" i="21" s="1"/>
  <c r="R8" i="21"/>
  <c r="T8" i="21" s="1"/>
  <c r="R13" i="21"/>
  <c r="E13" i="21" s="1"/>
  <c r="T19" i="21"/>
  <c r="S19" i="21"/>
  <c r="E19" i="21"/>
  <c r="E19" i="19"/>
  <c r="T19" i="19"/>
  <c r="S19" i="19"/>
  <c r="E17" i="19"/>
  <c r="R14" i="19"/>
  <c r="T14" i="19" s="1"/>
  <c r="R26" i="19"/>
  <c r="E26" i="19" s="1"/>
  <c r="T17" i="19"/>
  <c r="S17" i="19"/>
  <c r="T5" i="26"/>
  <c r="S5" i="26"/>
  <c r="E5" i="26"/>
  <c r="H19" i="21" l="1"/>
  <c r="A19" i="21" s="1" a="1"/>
  <c r="A19" i="21" s="1"/>
  <c r="H17" i="19"/>
  <c r="H26" i="19"/>
  <c r="A26" i="19" s="1" a="1"/>
  <c r="A26" i="19" s="1"/>
  <c r="H19" i="19"/>
  <c r="E8" i="21"/>
  <c r="S22" i="21"/>
  <c r="T22" i="21"/>
  <c r="S8" i="21"/>
  <c r="S13" i="21"/>
  <c r="T13" i="21"/>
  <c r="S14" i="19"/>
  <c r="E14" i="19"/>
  <c r="T26" i="19"/>
  <c r="S26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F5" i="22" l="1"/>
  <c r="G7" i="22"/>
  <c r="F7" i="22"/>
  <c r="G6" i="4"/>
  <c r="F6" i="4"/>
  <c r="N5" i="22"/>
  <c r="O5" i="22" s="1"/>
  <c r="N7" i="22"/>
  <c r="O7" i="22" s="1"/>
  <c r="CU6" i="4"/>
  <c r="CY6" i="4" s="1"/>
  <c r="SL7" i="22"/>
  <c r="SS7" i="22" s="1"/>
  <c r="CU7" i="22"/>
  <c r="CY7" i="22" s="1"/>
  <c r="CU5" i="22"/>
  <c r="CY5" i="22" s="1"/>
  <c r="SL5" i="22"/>
  <c r="SS5" i="22" s="1"/>
  <c r="HZ6" i="4"/>
  <c r="IG6" i="4" s="1"/>
  <c r="SL6" i="4"/>
  <c r="SS6" i="4" s="1"/>
  <c r="NF6" i="4"/>
  <c r="NM6" i="4" s="1"/>
  <c r="RD6" i="4"/>
  <c r="RK6" i="4" s="1"/>
  <c r="LX6" i="4"/>
  <c r="ME6" i="4" s="1"/>
  <c r="JH6" i="4"/>
  <c r="JO6" i="4" s="1"/>
  <c r="GR6" i="4"/>
  <c r="GY6" i="4" s="1"/>
  <c r="EB6" i="4"/>
  <c r="EI6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6" i="4"/>
  <c r="QC6" i="4" s="1"/>
  <c r="ON6" i="4"/>
  <c r="OU6" i="4" s="1"/>
  <c r="KP6" i="4"/>
  <c r="KW6" i="4" s="1"/>
  <c r="FJ6" i="4"/>
  <c r="FQ6" i="4" s="1"/>
  <c r="TO6" i="4"/>
  <c r="TL6" i="4"/>
  <c r="TS6" i="4"/>
  <c r="L6" i="4"/>
  <c r="M6" i="4" s="1"/>
  <c r="R6" i="4"/>
  <c r="S6" i="4" s="1"/>
  <c r="J6" i="4"/>
  <c r="I6" i="4"/>
  <c r="P6" i="4"/>
  <c r="Q6" i="4" s="1"/>
  <c r="N6" i="4"/>
  <c r="H5" i="22" l="1"/>
  <c r="H7" i="22"/>
  <c r="H6" i="4"/>
  <c r="K5" i="22"/>
  <c r="K7" i="22"/>
  <c r="TP6" i="4"/>
  <c r="TT6" i="4" s="1"/>
  <c r="K6" i="4"/>
  <c r="TP7" i="22"/>
  <c r="TT7" i="22" s="1"/>
  <c r="TP5" i="22"/>
  <c r="TT5" i="22" s="1"/>
  <c r="DA7" i="22"/>
  <c r="CZ7" i="22"/>
  <c r="DA5" i="22"/>
  <c r="CZ5" i="22"/>
  <c r="CZ6" i="4"/>
  <c r="O6" i="4"/>
  <c r="DA6" i="4"/>
  <c r="T6" i="4" l="1"/>
  <c r="E6" i="4" s="1"/>
  <c r="T7" i="22"/>
  <c r="U7" i="22" s="1"/>
  <c r="T5" i="22"/>
  <c r="E5" i="22" s="1"/>
  <c r="V7" i="22" l="1"/>
  <c r="V5" i="22"/>
  <c r="E7" i="22"/>
  <c r="U5" i="22"/>
  <c r="U6" i="4"/>
  <c r="V6" i="4"/>
  <c r="CV10" i="27"/>
  <c r="CW10" i="27"/>
  <c r="G10" i="27" s="1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7" i="27"/>
  <c r="CW7" i="27"/>
  <c r="G7" i="27" s="1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F7" i="27" l="1"/>
  <c r="F10" i="27"/>
  <c r="DC10" i="27"/>
  <c r="QA10" i="27"/>
  <c r="DC7" i="27"/>
  <c r="QZ10" i="27"/>
  <c r="RE7" i="27"/>
  <c r="QZ7" i="27"/>
  <c r="N10" i="27"/>
  <c r="DE10" i="27" s="1"/>
  <c r="QA7" i="27"/>
  <c r="RB10" i="27"/>
  <c r="RA10" i="27"/>
  <c r="P10" i="27"/>
  <c r="DF10" i="27" s="1"/>
  <c r="RE10" i="27"/>
  <c r="CZ10" i="27"/>
  <c r="L10" i="27"/>
  <c r="DD10" i="27" s="1"/>
  <c r="RF10" i="27"/>
  <c r="J10" i="27"/>
  <c r="K10" i="27" s="1"/>
  <c r="RC10" i="27"/>
  <c r="QD10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QD7" i="27"/>
  <c r="O10" i="27" l="1"/>
  <c r="RD10" i="27"/>
  <c r="DF7" i="27"/>
  <c r="RD7" i="27"/>
  <c r="Q10" i="27"/>
  <c r="RG10" i="27"/>
  <c r="I10" i="27"/>
  <c r="RG7" i="27"/>
  <c r="M10" i="27"/>
  <c r="R10" i="27"/>
  <c r="O7" i="27"/>
  <c r="DD7" i="27"/>
  <c r="I7" i="27"/>
  <c r="H10" i="27" l="1"/>
  <c r="R7" i="27"/>
  <c r="T7" i="27" s="1"/>
  <c r="T10" i="27"/>
  <c r="S10" i="27"/>
  <c r="E10" i="27"/>
  <c r="H7" i="27" l="1"/>
  <c r="E7" i="27"/>
  <c r="S7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19" i="4"/>
  <c r="CP19" i="4"/>
  <c r="CQ19" i="4"/>
  <c r="CR19" i="4"/>
  <c r="CS19" i="4"/>
  <c r="CT19" i="4"/>
  <c r="CV19" i="4"/>
  <c r="CW19" i="4"/>
  <c r="CX19" i="4"/>
  <c r="DV19" i="4"/>
  <c r="DW19" i="4"/>
  <c r="DX19" i="4"/>
  <c r="DY19" i="4"/>
  <c r="DZ19" i="4"/>
  <c r="EA19" i="4"/>
  <c r="EC19" i="4"/>
  <c r="ED19" i="4"/>
  <c r="EE19" i="4"/>
  <c r="EF19" i="4"/>
  <c r="EG19" i="4"/>
  <c r="EH19" i="4"/>
  <c r="FD19" i="4"/>
  <c r="FE19" i="4"/>
  <c r="FF19" i="4"/>
  <c r="FG19" i="4"/>
  <c r="FH19" i="4"/>
  <c r="FI19" i="4"/>
  <c r="FK19" i="4"/>
  <c r="FL19" i="4"/>
  <c r="FM19" i="4"/>
  <c r="FN19" i="4"/>
  <c r="FO19" i="4"/>
  <c r="FP19" i="4"/>
  <c r="GL19" i="4"/>
  <c r="GM19" i="4"/>
  <c r="GN19" i="4"/>
  <c r="GO19" i="4"/>
  <c r="GP19" i="4"/>
  <c r="GQ19" i="4"/>
  <c r="GS19" i="4"/>
  <c r="GT19" i="4"/>
  <c r="GU19" i="4"/>
  <c r="GV19" i="4"/>
  <c r="GW19" i="4"/>
  <c r="GX19" i="4"/>
  <c r="HT19" i="4"/>
  <c r="HU19" i="4"/>
  <c r="HV19" i="4"/>
  <c r="HW19" i="4"/>
  <c r="HX19" i="4"/>
  <c r="HY19" i="4"/>
  <c r="IA19" i="4"/>
  <c r="IB19" i="4"/>
  <c r="IC19" i="4"/>
  <c r="ID19" i="4"/>
  <c r="IE19" i="4"/>
  <c r="IF19" i="4"/>
  <c r="JB19" i="4"/>
  <c r="JC19" i="4"/>
  <c r="JD19" i="4"/>
  <c r="JE19" i="4"/>
  <c r="JF19" i="4"/>
  <c r="JG19" i="4"/>
  <c r="JI19" i="4"/>
  <c r="JJ19" i="4"/>
  <c r="JK19" i="4"/>
  <c r="JL19" i="4"/>
  <c r="JM19" i="4"/>
  <c r="JN19" i="4"/>
  <c r="KJ19" i="4"/>
  <c r="KK19" i="4"/>
  <c r="KL19" i="4"/>
  <c r="KM19" i="4"/>
  <c r="KN19" i="4"/>
  <c r="KO19" i="4"/>
  <c r="KQ19" i="4"/>
  <c r="KR19" i="4"/>
  <c r="KS19" i="4"/>
  <c r="KT19" i="4"/>
  <c r="KU19" i="4"/>
  <c r="KV19" i="4"/>
  <c r="LR19" i="4"/>
  <c r="LS19" i="4"/>
  <c r="LT19" i="4"/>
  <c r="LU19" i="4"/>
  <c r="LV19" i="4"/>
  <c r="LW19" i="4"/>
  <c r="LY19" i="4"/>
  <c r="LZ19" i="4"/>
  <c r="MA19" i="4"/>
  <c r="MB19" i="4"/>
  <c r="MC19" i="4"/>
  <c r="MD19" i="4"/>
  <c r="MZ19" i="4"/>
  <c r="NA19" i="4"/>
  <c r="NB19" i="4"/>
  <c r="NC19" i="4"/>
  <c r="ND19" i="4"/>
  <c r="NE19" i="4"/>
  <c r="NG19" i="4"/>
  <c r="NH19" i="4"/>
  <c r="NI19" i="4"/>
  <c r="NJ19" i="4"/>
  <c r="NK19" i="4"/>
  <c r="NL19" i="4"/>
  <c r="OH19" i="4"/>
  <c r="OI19" i="4"/>
  <c r="OJ19" i="4"/>
  <c r="OK19" i="4"/>
  <c r="OL19" i="4"/>
  <c r="OM19" i="4"/>
  <c r="OO19" i="4"/>
  <c r="OP19" i="4"/>
  <c r="OQ19" i="4"/>
  <c r="OR19" i="4"/>
  <c r="OS19" i="4"/>
  <c r="OT19" i="4"/>
  <c r="PP19" i="4"/>
  <c r="PQ19" i="4"/>
  <c r="PR19" i="4"/>
  <c r="PS19" i="4"/>
  <c r="PT19" i="4"/>
  <c r="PU19" i="4"/>
  <c r="PW19" i="4"/>
  <c r="PX19" i="4"/>
  <c r="PY19" i="4"/>
  <c r="PZ19" i="4"/>
  <c r="QA19" i="4"/>
  <c r="QB19" i="4"/>
  <c r="QX19" i="4"/>
  <c r="QY19" i="4"/>
  <c r="QZ19" i="4"/>
  <c r="RA19" i="4"/>
  <c r="RB19" i="4"/>
  <c r="RC19" i="4"/>
  <c r="RE19" i="4"/>
  <c r="RF19" i="4"/>
  <c r="RG19" i="4"/>
  <c r="RH19" i="4"/>
  <c r="RI19" i="4"/>
  <c r="RJ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G19" i="4"/>
  <c r="TR19" i="4" s="1"/>
  <c r="TH19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CO18" i="4"/>
  <c r="CP18" i="4"/>
  <c r="CQ18" i="4"/>
  <c r="CR18" i="4"/>
  <c r="CS18" i="4"/>
  <c r="CT18" i="4"/>
  <c r="CV18" i="4"/>
  <c r="CW18" i="4"/>
  <c r="CX18" i="4"/>
  <c r="DV18" i="4"/>
  <c r="DW18" i="4"/>
  <c r="DX18" i="4"/>
  <c r="DY18" i="4"/>
  <c r="DZ18" i="4"/>
  <c r="EA18" i="4"/>
  <c r="EC18" i="4"/>
  <c r="ED18" i="4"/>
  <c r="EE18" i="4"/>
  <c r="EF18" i="4"/>
  <c r="EG18" i="4"/>
  <c r="EH18" i="4"/>
  <c r="FD18" i="4"/>
  <c r="FE18" i="4"/>
  <c r="FF18" i="4"/>
  <c r="FG18" i="4"/>
  <c r="FH18" i="4"/>
  <c r="FI18" i="4"/>
  <c r="FK18" i="4"/>
  <c r="FL18" i="4"/>
  <c r="FM18" i="4"/>
  <c r="FN18" i="4"/>
  <c r="FO18" i="4"/>
  <c r="FP18" i="4"/>
  <c r="GL18" i="4"/>
  <c r="GM18" i="4"/>
  <c r="GN18" i="4"/>
  <c r="GO18" i="4"/>
  <c r="GP18" i="4"/>
  <c r="GQ18" i="4"/>
  <c r="GS18" i="4"/>
  <c r="GT18" i="4"/>
  <c r="GU18" i="4"/>
  <c r="GV18" i="4"/>
  <c r="GW18" i="4"/>
  <c r="GX18" i="4"/>
  <c r="HT18" i="4"/>
  <c r="HU18" i="4"/>
  <c r="HV18" i="4"/>
  <c r="HW18" i="4"/>
  <c r="HX18" i="4"/>
  <c r="HY18" i="4"/>
  <c r="IA18" i="4"/>
  <c r="IB18" i="4"/>
  <c r="IC18" i="4"/>
  <c r="ID18" i="4"/>
  <c r="IE18" i="4"/>
  <c r="IF18" i="4"/>
  <c r="JB18" i="4"/>
  <c r="JC18" i="4"/>
  <c r="JD18" i="4"/>
  <c r="JE18" i="4"/>
  <c r="JF18" i="4"/>
  <c r="JG18" i="4"/>
  <c r="JI18" i="4"/>
  <c r="JJ18" i="4"/>
  <c r="JK18" i="4"/>
  <c r="JL18" i="4"/>
  <c r="JM18" i="4"/>
  <c r="JN18" i="4"/>
  <c r="KJ18" i="4"/>
  <c r="KK18" i="4"/>
  <c r="KL18" i="4"/>
  <c r="KM18" i="4"/>
  <c r="KN18" i="4"/>
  <c r="KO18" i="4"/>
  <c r="KQ18" i="4"/>
  <c r="KR18" i="4"/>
  <c r="KS18" i="4"/>
  <c r="KT18" i="4"/>
  <c r="KU18" i="4"/>
  <c r="KV18" i="4"/>
  <c r="LR18" i="4"/>
  <c r="LS18" i="4"/>
  <c r="LT18" i="4"/>
  <c r="LU18" i="4"/>
  <c r="LV18" i="4"/>
  <c r="LW18" i="4"/>
  <c r="LY18" i="4"/>
  <c r="LZ18" i="4"/>
  <c r="MA18" i="4"/>
  <c r="MB18" i="4"/>
  <c r="MC18" i="4"/>
  <c r="MD18" i="4"/>
  <c r="MZ18" i="4"/>
  <c r="NA18" i="4"/>
  <c r="NB18" i="4"/>
  <c r="NC18" i="4"/>
  <c r="ND18" i="4"/>
  <c r="NE18" i="4"/>
  <c r="NG18" i="4"/>
  <c r="NH18" i="4"/>
  <c r="NI18" i="4"/>
  <c r="NJ18" i="4"/>
  <c r="NK18" i="4"/>
  <c r="NL18" i="4"/>
  <c r="OH18" i="4"/>
  <c r="OI18" i="4"/>
  <c r="OJ18" i="4"/>
  <c r="OK18" i="4"/>
  <c r="OL18" i="4"/>
  <c r="OM18" i="4"/>
  <c r="OO18" i="4"/>
  <c r="OP18" i="4"/>
  <c r="OQ18" i="4"/>
  <c r="OR18" i="4"/>
  <c r="OS18" i="4"/>
  <c r="OT18" i="4"/>
  <c r="PP18" i="4"/>
  <c r="PQ18" i="4"/>
  <c r="PR18" i="4"/>
  <c r="PS18" i="4"/>
  <c r="PT18" i="4"/>
  <c r="PU18" i="4"/>
  <c r="PW18" i="4"/>
  <c r="PX18" i="4"/>
  <c r="PY18" i="4"/>
  <c r="PZ18" i="4"/>
  <c r="QA18" i="4"/>
  <c r="QB18" i="4"/>
  <c r="QX18" i="4"/>
  <c r="QY18" i="4"/>
  <c r="QZ18" i="4"/>
  <c r="RA18" i="4"/>
  <c r="RB18" i="4"/>
  <c r="RC18" i="4"/>
  <c r="RE18" i="4"/>
  <c r="RF18" i="4"/>
  <c r="RG18" i="4"/>
  <c r="RH18" i="4"/>
  <c r="RI18" i="4"/>
  <c r="RJ18" i="4"/>
  <c r="SF18" i="4"/>
  <c r="SG18" i="4"/>
  <c r="SH18" i="4"/>
  <c r="SI18" i="4"/>
  <c r="SJ18" i="4"/>
  <c r="SK18" i="4"/>
  <c r="SM18" i="4"/>
  <c r="SN18" i="4"/>
  <c r="SO18" i="4"/>
  <c r="SP18" i="4"/>
  <c r="SQ18" i="4"/>
  <c r="SR18" i="4"/>
  <c r="ST18" i="4"/>
  <c r="SU18" i="4"/>
  <c r="SV18" i="4"/>
  <c r="TJ18" i="4" s="1"/>
  <c r="SW18" i="4"/>
  <c r="TK18" i="4" s="1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G21" i="4"/>
  <c r="TR21" i="4" s="1"/>
  <c r="TH21" i="4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V32" i="19"/>
  <c r="F32" i="19" s="1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1" i="19"/>
  <c r="F21" i="19" s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4" i="21"/>
  <c r="F4" i="21" s="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F5" i="21" s="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F6" i="21" s="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1" i="21"/>
  <c r="F11" i="21" s="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8" i="21"/>
  <c r="F18" i="21" s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2" i="21"/>
  <c r="F12" i="21" s="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17" i="21"/>
  <c r="F17" i="21" s="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7" i="21"/>
  <c r="F7" i="21" s="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6" i="21"/>
  <c r="F16" i="21" s="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20" i="21"/>
  <c r="F20" i="21" s="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0" i="19"/>
  <c r="F10" i="19" s="1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9" i="19"/>
  <c r="F9" i="19" s="1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0" i="19"/>
  <c r="F20" i="19" s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8" i="19"/>
  <c r="F38" i="19" s="1"/>
  <c r="CW38" i="19"/>
  <c r="CX38" i="19"/>
  <c r="CY38" i="19"/>
  <c r="DA38" i="19"/>
  <c r="DB38" i="19"/>
  <c r="PW38" i="19"/>
  <c r="PX38" i="19"/>
  <c r="PY38" i="19"/>
  <c r="PZ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15" i="19"/>
  <c r="F15" i="19" s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5" i="27"/>
  <c r="F15" i="27" s="1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20" i="27"/>
  <c r="F20" i="27" s="1"/>
  <c r="CW20" i="27"/>
  <c r="CX20" i="27"/>
  <c r="CY20" i="27"/>
  <c r="DA20" i="27"/>
  <c r="DB20" i="27"/>
  <c r="PW20" i="27"/>
  <c r="PX20" i="27"/>
  <c r="PY20" i="27"/>
  <c r="PZ20" i="27"/>
  <c r="QB20" i="27"/>
  <c r="QC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CV9" i="27"/>
  <c r="F9" i="27" s="1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4" i="27"/>
  <c r="F14" i="27" s="1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19" i="26"/>
  <c r="CW19" i="26"/>
  <c r="CX19" i="26"/>
  <c r="CY19" i="26"/>
  <c r="DA19" i="26"/>
  <c r="DB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34" i="22"/>
  <c r="CP34" i="22"/>
  <c r="CQ34" i="22"/>
  <c r="CR34" i="22"/>
  <c r="CS34" i="22"/>
  <c r="CT34" i="22"/>
  <c r="CV34" i="22"/>
  <c r="CW34" i="22"/>
  <c r="CX34" i="22"/>
  <c r="SF34" i="22"/>
  <c r="SG34" i="22"/>
  <c r="SH34" i="22"/>
  <c r="SI34" i="22"/>
  <c r="SJ34" i="22"/>
  <c r="SK34" i="22"/>
  <c r="SM34" i="22"/>
  <c r="SN34" i="22"/>
  <c r="SO34" i="22"/>
  <c r="SP34" i="22"/>
  <c r="SQ34" i="22"/>
  <c r="SR34" i="22"/>
  <c r="ST34" i="22"/>
  <c r="SU34" i="22"/>
  <c r="SV34" i="22"/>
  <c r="TJ34" i="22" s="1"/>
  <c r="SW34" i="22"/>
  <c r="TK34" i="22" s="1"/>
  <c r="SX34" i="22"/>
  <c r="SY34" i="22"/>
  <c r="SZ34" i="22"/>
  <c r="TA34" i="22"/>
  <c r="TM34" i="22" s="1"/>
  <c r="TB34" i="22"/>
  <c r="TN34" i="22" s="1"/>
  <c r="TC34" i="22"/>
  <c r="TD34" i="22"/>
  <c r="TE34" i="22"/>
  <c r="TF34" i="22"/>
  <c r="TQ34" i="22" s="1"/>
  <c r="TG34" i="22"/>
  <c r="TR34" i="22" s="1"/>
  <c r="TH34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2" i="22"/>
  <c r="CP22" i="22"/>
  <c r="CQ22" i="22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B24" i="22"/>
  <c r="TN24" i="22" s="1"/>
  <c r="TC24" i="22"/>
  <c r="TD24" i="22"/>
  <c r="TE24" i="22"/>
  <c r="TF24" i="22"/>
  <c r="TQ24" i="22" s="1"/>
  <c r="TG24" i="22"/>
  <c r="TR24" i="22" s="1"/>
  <c r="TH24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B7" i="4"/>
  <c r="TN7" i="4" s="1"/>
  <c r="TC7" i="4"/>
  <c r="TD7" i="4"/>
  <c r="TE7" i="4"/>
  <c r="TF7" i="4"/>
  <c r="TQ7" i="4" s="1"/>
  <c r="TG7" i="4"/>
  <c r="TR7" i="4" s="1"/>
  <c r="TH7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M5" i="4" s="1"/>
  <c r="TB5" i="4"/>
  <c r="TN5" i="4" s="1"/>
  <c r="TC5" i="4"/>
  <c r="TD5" i="4"/>
  <c r="TE5" i="4"/>
  <c r="TF5" i="4"/>
  <c r="TQ5" i="4" s="1"/>
  <c r="TG5" i="4"/>
  <c r="TR5" i="4" s="1"/>
  <c r="TH5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B23" i="4"/>
  <c r="TN23" i="4" s="1"/>
  <c r="TC23" i="4"/>
  <c r="TD23" i="4"/>
  <c r="TE23" i="4"/>
  <c r="TF23" i="4"/>
  <c r="TQ23" i="4" s="1"/>
  <c r="TG23" i="4"/>
  <c r="TR23" i="4" s="1"/>
  <c r="TH23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G20" i="21" l="1"/>
  <c r="G16" i="21"/>
  <c r="G7" i="21"/>
  <c r="G17" i="21"/>
  <c r="G12" i="21"/>
  <c r="G18" i="21"/>
  <c r="G11" i="21"/>
  <c r="G6" i="21"/>
  <c r="G5" i="21"/>
  <c r="G4" i="21"/>
  <c r="G15" i="19"/>
  <c r="G38" i="19"/>
  <c r="G20" i="19"/>
  <c r="G9" i="19"/>
  <c r="G10" i="19"/>
  <c r="G33" i="19"/>
  <c r="F33" i="19"/>
  <c r="G21" i="19"/>
  <c r="G32" i="19"/>
  <c r="G18" i="27"/>
  <c r="F18" i="27"/>
  <c r="G12" i="27"/>
  <c r="G14" i="27"/>
  <c r="G9" i="27"/>
  <c r="G20" i="27"/>
  <c r="G4" i="27"/>
  <c r="G6" i="27"/>
  <c r="G15" i="27"/>
  <c r="G5" i="27"/>
  <c r="G14" i="26"/>
  <c r="G11" i="26"/>
  <c r="F10" i="26"/>
  <c r="F9" i="26"/>
  <c r="F19" i="26"/>
  <c r="F17" i="26"/>
  <c r="F8" i="26"/>
  <c r="F21" i="26"/>
  <c r="F7" i="26"/>
  <c r="F6" i="26"/>
  <c r="F14" i="26"/>
  <c r="F11" i="26"/>
  <c r="G10" i="26"/>
  <c r="G9" i="26"/>
  <c r="G19" i="26"/>
  <c r="G17" i="26"/>
  <c r="G8" i="26"/>
  <c r="G21" i="26"/>
  <c r="G7" i="26"/>
  <c r="G6" i="26"/>
  <c r="F13" i="22"/>
  <c r="F29" i="22"/>
  <c r="F14" i="22"/>
  <c r="F24" i="22"/>
  <c r="F18" i="22"/>
  <c r="F10" i="22"/>
  <c r="F34" i="22"/>
  <c r="F4" i="22"/>
  <c r="F19" i="22"/>
  <c r="G12" i="22"/>
  <c r="G15" i="22"/>
  <c r="G28" i="22"/>
  <c r="G21" i="22"/>
  <c r="G22" i="22"/>
  <c r="G16" i="22"/>
  <c r="G8" i="22"/>
  <c r="G11" i="22"/>
  <c r="G17" i="22"/>
  <c r="F12" i="22"/>
  <c r="F15" i="22"/>
  <c r="F28" i="22"/>
  <c r="F21" i="22"/>
  <c r="F22" i="22"/>
  <c r="F16" i="22"/>
  <c r="F8" i="22"/>
  <c r="F11" i="22"/>
  <c r="F17" i="22"/>
  <c r="G13" i="22"/>
  <c r="G29" i="22"/>
  <c r="G14" i="22"/>
  <c r="G24" i="22"/>
  <c r="G18" i="22"/>
  <c r="G10" i="22"/>
  <c r="G34" i="22"/>
  <c r="G4" i="22"/>
  <c r="G19" i="22"/>
  <c r="G11" i="4"/>
  <c r="G25" i="4"/>
  <c r="G10" i="4"/>
  <c r="G5" i="4"/>
  <c r="G27" i="4"/>
  <c r="G19" i="4"/>
  <c r="F22" i="4"/>
  <c r="F9" i="4"/>
  <c r="F10" i="4"/>
  <c r="F5" i="4"/>
  <c r="F7" i="4"/>
  <c r="F4" i="4"/>
  <c r="F21" i="4"/>
  <c r="F14" i="4"/>
  <c r="F18" i="4"/>
  <c r="F24" i="4"/>
  <c r="F27" i="4"/>
  <c r="F19" i="4"/>
  <c r="G8" i="4"/>
  <c r="G22" i="4"/>
  <c r="G4" i="4"/>
  <c r="F25" i="4"/>
  <c r="F8" i="4"/>
  <c r="G23" i="4"/>
  <c r="G9" i="4"/>
  <c r="G14" i="4"/>
  <c r="F11" i="4"/>
  <c r="F17" i="4"/>
  <c r="G17" i="4"/>
  <c r="G7" i="4"/>
  <c r="G21" i="4"/>
  <c r="G18" i="4"/>
  <c r="G24" i="4"/>
  <c r="F23" i="4"/>
  <c r="CU16" i="22"/>
  <c r="CY16" i="22" s="1"/>
  <c r="HZ19" i="4"/>
  <c r="IG19" i="4" s="1"/>
  <c r="DC18" i="27"/>
  <c r="N8" i="22"/>
  <c r="O8" i="22" s="1"/>
  <c r="N34" i="22"/>
  <c r="O34" i="22" s="1"/>
  <c r="N18" i="22"/>
  <c r="O18" i="22" s="1"/>
  <c r="N15" i="22"/>
  <c r="O15" i="22" s="1"/>
  <c r="N17" i="22"/>
  <c r="O17" i="22" s="1"/>
  <c r="N16" i="22"/>
  <c r="O16" i="22" s="1"/>
  <c r="N22" i="22"/>
  <c r="O22" i="22" s="1"/>
  <c r="N21" i="22"/>
  <c r="O21" i="22" s="1"/>
  <c r="N29" i="22"/>
  <c r="O29" i="22" s="1"/>
  <c r="N14" i="22"/>
  <c r="O14" i="22" s="1"/>
  <c r="N12" i="22"/>
  <c r="O12" i="22" s="1"/>
  <c r="N13" i="22"/>
  <c r="O13" i="22" s="1"/>
  <c r="N10" i="22"/>
  <c r="O10" i="22" s="1"/>
  <c r="N24" i="22"/>
  <c r="O24" i="22" s="1"/>
  <c r="N11" i="22"/>
  <c r="O11" i="22" s="1"/>
  <c r="N28" i="22"/>
  <c r="O28" i="22" s="1"/>
  <c r="N4" i="22"/>
  <c r="O4" i="22" s="1"/>
  <c r="N19" i="22"/>
  <c r="O19" i="22" s="1"/>
  <c r="CU19" i="22"/>
  <c r="CY19" i="22" s="1"/>
  <c r="ON19" i="4"/>
  <c r="OU19" i="4" s="1"/>
  <c r="LX19" i="4"/>
  <c r="ME19" i="4" s="1"/>
  <c r="QA14" i="26"/>
  <c r="CU17" i="22"/>
  <c r="CY17" i="22" s="1"/>
  <c r="JH19" i="4"/>
  <c r="JO19" i="4" s="1"/>
  <c r="NF19" i="4"/>
  <c r="NM19" i="4" s="1"/>
  <c r="CU21" i="4"/>
  <c r="CY21" i="4" s="1"/>
  <c r="CU14" i="4"/>
  <c r="CY14" i="4" s="1"/>
  <c r="GR19" i="4"/>
  <c r="GY19" i="4" s="1"/>
  <c r="EB19" i="4"/>
  <c r="EI19" i="4" s="1"/>
  <c r="QA38" i="19"/>
  <c r="RE18" i="27"/>
  <c r="QZ18" i="27"/>
  <c r="QA18" i="27"/>
  <c r="QA11" i="26"/>
  <c r="QZ11" i="26"/>
  <c r="CU11" i="22"/>
  <c r="CY11" i="22" s="1"/>
  <c r="HZ27" i="4"/>
  <c r="IG27" i="4" s="1"/>
  <c r="ON27" i="4"/>
  <c r="OU27" i="4" s="1"/>
  <c r="LX27" i="4"/>
  <c r="ME27" i="4" s="1"/>
  <c r="JH27" i="4"/>
  <c r="JO27" i="4" s="1"/>
  <c r="CU18" i="4"/>
  <c r="CY18" i="4" s="1"/>
  <c r="CU19" i="4"/>
  <c r="CY19" i="4" s="1"/>
  <c r="ON24" i="4"/>
  <c r="OU24" i="4" s="1"/>
  <c r="SL19" i="4"/>
  <c r="SS19" i="4" s="1"/>
  <c r="PV19" i="4"/>
  <c r="QC19" i="4" s="1"/>
  <c r="CU24" i="4"/>
  <c r="CY24" i="4" s="1"/>
  <c r="RB11" i="26"/>
  <c r="CZ11" i="26"/>
  <c r="RA11" i="26"/>
  <c r="N11" i="26"/>
  <c r="O11" i="26" s="1"/>
  <c r="CU29" i="22"/>
  <c r="CY29" i="22" s="1"/>
  <c r="CU15" i="22"/>
  <c r="CY15" i="22" s="1"/>
  <c r="CU14" i="22"/>
  <c r="CY14" i="22" s="1"/>
  <c r="CU18" i="22"/>
  <c r="CY18" i="22" s="1"/>
  <c r="CU22" i="22"/>
  <c r="CY22" i="22" s="1"/>
  <c r="CU17" i="4"/>
  <c r="CY17" i="4" s="1"/>
  <c r="CU22" i="4"/>
  <c r="CY22" i="4" s="1"/>
  <c r="CU12" i="22"/>
  <c r="CY12" i="22" s="1"/>
  <c r="CU28" i="22"/>
  <c r="CY28" i="22" s="1"/>
  <c r="CU27" i="4"/>
  <c r="CY27" i="4" s="1"/>
  <c r="CU23" i="4"/>
  <c r="CY23" i="4" s="1"/>
  <c r="P18" i="27"/>
  <c r="DF18" i="27" s="1"/>
  <c r="RB18" i="27"/>
  <c r="RA18" i="27"/>
  <c r="CZ18" i="27"/>
  <c r="L18" i="27"/>
  <c r="M18" i="27" s="1"/>
  <c r="N18" i="27"/>
  <c r="DE18" i="27" s="1"/>
  <c r="RF18" i="27"/>
  <c r="J18" i="27"/>
  <c r="K18" i="27" s="1"/>
  <c r="RC18" i="27"/>
  <c r="QD18" i="27"/>
  <c r="CZ14" i="27"/>
  <c r="QA20" i="27"/>
  <c r="DC11" i="26"/>
  <c r="RE11" i="26"/>
  <c r="L11" i="26"/>
  <c r="M11" i="26" s="1"/>
  <c r="RF11" i="26"/>
  <c r="J11" i="26"/>
  <c r="K11" i="26" s="1"/>
  <c r="P11" i="26"/>
  <c r="RC11" i="26"/>
  <c r="QD11" i="26"/>
  <c r="DC14" i="26"/>
  <c r="RE14" i="26"/>
  <c r="QZ14" i="26"/>
  <c r="RB14" i="26"/>
  <c r="RA14" i="26"/>
  <c r="QA10" i="26"/>
  <c r="CZ14" i="26"/>
  <c r="L14" i="26"/>
  <c r="M14" i="26" s="1"/>
  <c r="N14" i="26"/>
  <c r="DE14" i="26" s="1"/>
  <c r="RF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7" i="4"/>
  <c r="NM27" i="4" s="1"/>
  <c r="GR27" i="4"/>
  <c r="GY27" i="4" s="1"/>
  <c r="NF24" i="4"/>
  <c r="NM24" i="4" s="1"/>
  <c r="HZ24" i="4"/>
  <c r="IG24" i="4" s="1"/>
  <c r="EB27" i="4"/>
  <c r="EI27" i="4" s="1"/>
  <c r="TO19" i="4"/>
  <c r="LX24" i="4"/>
  <c r="ME24" i="4" s="1"/>
  <c r="JH24" i="4"/>
  <c r="JO24" i="4" s="1"/>
  <c r="SL27" i="4"/>
  <c r="SS27" i="4" s="1"/>
  <c r="PV27" i="4"/>
  <c r="QC27" i="4" s="1"/>
  <c r="TS19" i="4"/>
  <c r="TL19" i="4"/>
  <c r="SL18" i="4"/>
  <c r="SS18" i="4" s="1"/>
  <c r="RD19" i="4"/>
  <c r="RK19" i="4" s="1"/>
  <c r="KP19" i="4"/>
  <c r="KW19" i="4" s="1"/>
  <c r="FJ19" i="4"/>
  <c r="FQ19" i="4" s="1"/>
  <c r="TQ19" i="4"/>
  <c r="P19" i="4"/>
  <c r="Q19" i="4" s="1"/>
  <c r="J19" i="4"/>
  <c r="N19" i="4"/>
  <c r="L19" i="4"/>
  <c r="R19" i="4"/>
  <c r="S19" i="4" s="1"/>
  <c r="I19" i="4"/>
  <c r="SL24" i="4"/>
  <c r="SS24" i="4" s="1"/>
  <c r="PV24" i="4"/>
  <c r="QC24" i="4" s="1"/>
  <c r="TL27" i="4"/>
  <c r="GR24" i="4"/>
  <c r="GY24" i="4" s="1"/>
  <c r="EB24" i="4"/>
  <c r="EI24" i="4" s="1"/>
  <c r="TO27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I27" i="4"/>
  <c r="P27" i="4"/>
  <c r="Q27" i="4" s="1"/>
  <c r="N27" i="4"/>
  <c r="RD18" i="4"/>
  <c r="RK18" i="4" s="1"/>
  <c r="ON18" i="4"/>
  <c r="OU18" i="4" s="1"/>
  <c r="LX18" i="4"/>
  <c r="ME18" i="4" s="1"/>
  <c r="JH18" i="4"/>
  <c r="JO18" i="4" s="1"/>
  <c r="GR18" i="4"/>
  <c r="GY18" i="4" s="1"/>
  <c r="EB18" i="4"/>
  <c r="EI18" i="4" s="1"/>
  <c r="TO24" i="4"/>
  <c r="SL14" i="4"/>
  <c r="SS14" i="4" s="1"/>
  <c r="NF14" i="4"/>
  <c r="NM14" i="4" s="1"/>
  <c r="TL24" i="4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N24" i="4"/>
  <c r="R24" i="4"/>
  <c r="S24" i="4" s="1"/>
  <c r="I24" i="4"/>
  <c r="TL21" i="4"/>
  <c r="RD14" i="4"/>
  <c r="RK14" i="4" s="1"/>
  <c r="ON14" i="4"/>
  <c r="OU14" i="4" s="1"/>
  <c r="LX14" i="4"/>
  <c r="ME14" i="4" s="1"/>
  <c r="JH14" i="4"/>
  <c r="JO14" i="4" s="1"/>
  <c r="GR14" i="4"/>
  <c r="GY14" i="4" s="1"/>
  <c r="EB14" i="4"/>
  <c r="EI14" i="4" s="1"/>
  <c r="NF18" i="4"/>
  <c r="NM18" i="4" s="1"/>
  <c r="KP18" i="4"/>
  <c r="KW18" i="4" s="1"/>
  <c r="HZ18" i="4"/>
  <c r="IG18" i="4" s="1"/>
  <c r="HZ14" i="4"/>
  <c r="IG14" i="4" s="1"/>
  <c r="PV18" i="4"/>
  <c r="QC18" i="4" s="1"/>
  <c r="FJ18" i="4"/>
  <c r="FQ18" i="4" s="1"/>
  <c r="TS18" i="4"/>
  <c r="TO18" i="4"/>
  <c r="TL18" i="4"/>
  <c r="P18" i="4"/>
  <c r="Q18" i="4" s="1"/>
  <c r="L18" i="4"/>
  <c r="M18" i="4" s="1"/>
  <c r="J18" i="4"/>
  <c r="I18" i="4"/>
  <c r="R18" i="4"/>
  <c r="S18" i="4" s="1"/>
  <c r="N18" i="4"/>
  <c r="TO14" i="4"/>
  <c r="TL14" i="4"/>
  <c r="KP14" i="4"/>
  <c r="KW14" i="4" s="1"/>
  <c r="PV21" i="4"/>
  <c r="QC21" i="4" s="1"/>
  <c r="KP21" i="4"/>
  <c r="KW21" i="4" s="1"/>
  <c r="HZ21" i="4"/>
  <c r="IG21" i="4" s="1"/>
  <c r="PV14" i="4"/>
  <c r="QC14" i="4" s="1"/>
  <c r="FJ14" i="4"/>
  <c r="FQ14" i="4" s="1"/>
  <c r="TS14" i="4"/>
  <c r="R14" i="4"/>
  <c r="S14" i="4" s="1"/>
  <c r="L14" i="4"/>
  <c r="M14" i="4" s="1"/>
  <c r="J14" i="4"/>
  <c r="I14" i="4"/>
  <c r="P14" i="4"/>
  <c r="Q14" i="4" s="1"/>
  <c r="N14" i="4"/>
  <c r="TO21" i="4"/>
  <c r="RD21" i="4"/>
  <c r="RK21" i="4" s="1"/>
  <c r="ON21" i="4"/>
  <c r="OU21" i="4" s="1"/>
  <c r="LX21" i="4"/>
  <c r="ME21" i="4" s="1"/>
  <c r="JH21" i="4"/>
  <c r="JO21" i="4" s="1"/>
  <c r="SL21" i="4"/>
  <c r="SS21" i="4" s="1"/>
  <c r="NF21" i="4"/>
  <c r="NM21" i="4" s="1"/>
  <c r="GR21" i="4"/>
  <c r="GY21" i="4" s="1"/>
  <c r="EB21" i="4"/>
  <c r="EI21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1" i="4"/>
  <c r="FQ21" i="4" s="1"/>
  <c r="TS21" i="4"/>
  <c r="TQ21" i="4"/>
  <c r="P21" i="4"/>
  <c r="Q21" i="4" s="1"/>
  <c r="J21" i="4"/>
  <c r="R21" i="4"/>
  <c r="S21" i="4" s="1"/>
  <c r="N21" i="4"/>
  <c r="L21" i="4"/>
  <c r="I21" i="4"/>
  <c r="R4" i="4"/>
  <c r="S4" i="4" s="1"/>
  <c r="SL17" i="22"/>
  <c r="SS17" i="22" s="1"/>
  <c r="TO17" i="22"/>
  <c r="TL17" i="22"/>
  <c r="TS17" i="22"/>
  <c r="P17" i="22"/>
  <c r="Q17" i="22" s="1"/>
  <c r="L17" i="22"/>
  <c r="M17" i="22" s="1"/>
  <c r="R17" i="22"/>
  <c r="S17" i="22" s="1"/>
  <c r="J17" i="22"/>
  <c r="I17" i="22"/>
  <c r="SL11" i="22"/>
  <c r="SS11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1" i="22"/>
  <c r="TS11" i="22"/>
  <c r="P11" i="22"/>
  <c r="Q11" i="22" s="1"/>
  <c r="TO11" i="22"/>
  <c r="L11" i="22"/>
  <c r="M11" i="22" s="1"/>
  <c r="J11" i="22"/>
  <c r="I11" i="22"/>
  <c r="R11" i="22"/>
  <c r="S11" i="22" s="1"/>
  <c r="R24" i="22"/>
  <c r="S24" i="22" s="1"/>
  <c r="R12" i="22"/>
  <c r="S12" i="22" s="1"/>
  <c r="R29" i="22"/>
  <c r="S29" i="22" s="1"/>
  <c r="R34" i="22"/>
  <c r="S34" i="22" s="1"/>
  <c r="R22" i="22"/>
  <c r="S22" i="22" s="1"/>
  <c r="R8" i="22"/>
  <c r="S8" i="22" s="1"/>
  <c r="R18" i="22"/>
  <c r="S18" i="22" s="1"/>
  <c r="R21" i="22"/>
  <c r="S21" i="22" s="1"/>
  <c r="R15" i="22"/>
  <c r="S15" i="22" s="1"/>
  <c r="R28" i="22"/>
  <c r="S28" i="22" s="1"/>
  <c r="R4" i="22"/>
  <c r="S4" i="22" s="1"/>
  <c r="R13" i="22"/>
  <c r="S13" i="22" s="1"/>
  <c r="R10" i="22"/>
  <c r="S10" i="22" s="1"/>
  <c r="R14" i="22"/>
  <c r="S14" i="22" s="1"/>
  <c r="R16" i="22"/>
  <c r="S16" i="22" s="1"/>
  <c r="R23" i="4"/>
  <c r="S23" i="4" s="1"/>
  <c r="R9" i="4"/>
  <c r="S9" i="4" s="1"/>
  <c r="R25" i="4"/>
  <c r="S25" i="4" s="1"/>
  <c r="R8" i="4"/>
  <c r="S8" i="4" s="1"/>
  <c r="R17" i="4"/>
  <c r="S17" i="4" s="1"/>
  <c r="R5" i="4"/>
  <c r="S5" i="4" s="1"/>
  <c r="R10" i="4"/>
  <c r="S10" i="4" s="1"/>
  <c r="R7" i="4"/>
  <c r="S7" i="4" s="1"/>
  <c r="R22" i="4"/>
  <c r="S22" i="4" s="1"/>
  <c r="R11" i="4"/>
  <c r="S11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QD32" i="19"/>
  <c r="DC21" i="19"/>
  <c r="P21" i="19"/>
  <c r="DF21" i="19" s="1"/>
  <c r="QZ21" i="19"/>
  <c r="QA21" i="19"/>
  <c r="RB21" i="19"/>
  <c r="RA21" i="19"/>
  <c r="N21" i="19"/>
  <c r="O21" i="19" s="1"/>
  <c r="RE21" i="19"/>
  <c r="CZ21" i="19"/>
  <c r="L21" i="19"/>
  <c r="M21" i="19" s="1"/>
  <c r="RF21" i="19"/>
  <c r="J21" i="19"/>
  <c r="K21" i="19" s="1"/>
  <c r="RC21" i="19"/>
  <c r="QD21" i="19"/>
  <c r="QD20" i="19"/>
  <c r="RE9" i="19"/>
  <c r="QA12" i="21"/>
  <c r="QA18" i="21"/>
  <c r="N5" i="21"/>
  <c r="O5" i="21" s="1"/>
  <c r="QD20" i="21"/>
  <c r="QZ11" i="21"/>
  <c r="QD15" i="19"/>
  <c r="CZ15" i="19"/>
  <c r="RB10" i="19"/>
  <c r="CZ10" i="19"/>
  <c r="QZ38" i="19"/>
  <c r="QD9" i="19"/>
  <c r="RE20" i="27"/>
  <c r="QZ20" i="27"/>
  <c r="L5" i="27"/>
  <c r="M5" i="27" s="1"/>
  <c r="QA19" i="26"/>
  <c r="QD9" i="26"/>
  <c r="QD21" i="26"/>
  <c r="RE7" i="26"/>
  <c r="QZ7" i="26"/>
  <c r="SL4" i="22"/>
  <c r="SS4" i="22" s="1"/>
  <c r="SL18" i="22"/>
  <c r="SS18" i="22" s="1"/>
  <c r="L4" i="22"/>
  <c r="M4" i="22" s="1"/>
  <c r="ON11" i="4"/>
  <c r="OU11" i="4" s="1"/>
  <c r="RD7" i="4"/>
  <c r="RK7" i="4" s="1"/>
  <c r="LX7" i="4"/>
  <c r="ME7" i="4" s="1"/>
  <c r="NF9" i="4"/>
  <c r="NM9" i="4" s="1"/>
  <c r="QA7" i="21"/>
  <c r="DC16" i="21"/>
  <c r="P16" i="21"/>
  <c r="Q16" i="21" s="1"/>
  <c r="QA20" i="21"/>
  <c r="DC18" i="21"/>
  <c r="P18" i="21"/>
  <c r="Q18" i="21" s="1"/>
  <c r="QD38" i="19"/>
  <c r="DC9" i="19"/>
  <c r="P9" i="19"/>
  <c r="Q9" i="19" s="1"/>
  <c r="CZ20" i="19"/>
  <c r="RC9" i="19"/>
  <c r="QZ9" i="19"/>
  <c r="N15" i="19"/>
  <c r="O15" i="19" s="1"/>
  <c r="RE38" i="19"/>
  <c r="N20" i="19"/>
  <c r="O20" i="19" s="1"/>
  <c r="DC15" i="19"/>
  <c r="P38" i="19"/>
  <c r="Q38" i="19" s="1"/>
  <c r="RE10" i="19"/>
  <c r="RE14" i="27"/>
  <c r="QZ14" i="27"/>
  <c r="RB20" i="27"/>
  <c r="RB5" i="27"/>
  <c r="DC17" i="26"/>
  <c r="RE8" i="26"/>
  <c r="RC8" i="26"/>
  <c r="QZ8" i="26"/>
  <c r="DC19" i="26"/>
  <c r="QA17" i="26"/>
  <c r="N9" i="26"/>
  <c r="O9" i="26" s="1"/>
  <c r="CZ10" i="26"/>
  <c r="CZ7" i="26"/>
  <c r="CZ21" i="26"/>
  <c r="RB19" i="26"/>
  <c r="P19" i="26"/>
  <c r="DF19" i="26" s="1"/>
  <c r="RB6" i="26"/>
  <c r="CZ6" i="26"/>
  <c r="QD10" i="26"/>
  <c r="QA9" i="26"/>
  <c r="QD19" i="26"/>
  <c r="N10" i="26"/>
  <c r="O10" i="26" s="1"/>
  <c r="RF21" i="26"/>
  <c r="RB17" i="26"/>
  <c r="RB10" i="26"/>
  <c r="QD17" i="26"/>
  <c r="SL16" i="22"/>
  <c r="SS16" i="22" s="1"/>
  <c r="SL10" i="22"/>
  <c r="SS10" i="22" s="1"/>
  <c r="DA34" i="22"/>
  <c r="DA8" i="22"/>
  <c r="PV7" i="4"/>
  <c r="QC7" i="4" s="1"/>
  <c r="KP7" i="4"/>
  <c r="KW7" i="4" s="1"/>
  <c r="FJ7" i="4"/>
  <c r="FQ7" i="4" s="1"/>
  <c r="HZ17" i="4"/>
  <c r="IG17" i="4" s="1"/>
  <c r="CU25" i="4"/>
  <c r="CY25" i="4" s="1"/>
  <c r="CU7" i="4"/>
  <c r="CY7" i="4" s="1"/>
  <c r="KP25" i="4"/>
  <c r="KW2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5" i="4"/>
  <c r="KW5" i="4" s="1"/>
  <c r="FJ5" i="4"/>
  <c r="FQ5" i="4" s="1"/>
  <c r="LX4" i="4"/>
  <c r="ME4" i="4" s="1"/>
  <c r="NF11" i="4"/>
  <c r="NM11" i="4" s="1"/>
  <c r="TO18" i="22"/>
  <c r="SL21" i="22"/>
  <c r="SS21" i="22" s="1"/>
  <c r="N8" i="4"/>
  <c r="O8" i="4" s="1"/>
  <c r="CU8" i="4"/>
  <c r="CY8" i="4" s="1"/>
  <c r="NF17" i="4"/>
  <c r="NM17" i="4" s="1"/>
  <c r="ON25" i="4"/>
  <c r="OU25" i="4" s="1"/>
  <c r="SL25" i="4"/>
  <c r="SS25" i="4" s="1"/>
  <c r="SL22" i="4"/>
  <c r="SS22" i="4" s="1"/>
  <c r="RD5" i="4"/>
  <c r="RK5" i="4" s="1"/>
  <c r="SL11" i="4"/>
  <c r="SS11" i="4" s="1"/>
  <c r="PV11" i="4"/>
  <c r="QC11" i="4" s="1"/>
  <c r="HZ11" i="4"/>
  <c r="IG11" i="4" s="1"/>
  <c r="N11" i="4"/>
  <c r="O11" i="4" s="1"/>
  <c r="N10" i="4"/>
  <c r="O10" i="4" s="1"/>
  <c r="N5" i="4"/>
  <c r="DA5" i="4" s="1"/>
  <c r="EB17" i="4"/>
  <c r="EI17" i="4" s="1"/>
  <c r="NF22" i="4"/>
  <c r="NM22" i="4" s="1"/>
  <c r="HZ22" i="4"/>
  <c r="IG22" i="4" s="1"/>
  <c r="SL9" i="4"/>
  <c r="SS9" i="4" s="1"/>
  <c r="ON10" i="4"/>
  <c r="OU10" i="4" s="1"/>
  <c r="JH10" i="4"/>
  <c r="JO10" i="4" s="1"/>
  <c r="EB10" i="4"/>
  <c r="EI10" i="4" s="1"/>
  <c r="ON5" i="4"/>
  <c r="OU5" i="4" s="1"/>
  <c r="JH5" i="4"/>
  <c r="JO5" i="4" s="1"/>
  <c r="EB5" i="4"/>
  <c r="EI5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1" i="4"/>
  <c r="GY11" i="4" s="1"/>
  <c r="RD8" i="4"/>
  <c r="RK8" i="4" s="1"/>
  <c r="RD23" i="4"/>
  <c r="RK23" i="4" s="1"/>
  <c r="ON23" i="4"/>
  <c r="OU23" i="4" s="1"/>
  <c r="LX23" i="4"/>
  <c r="ME23" i="4" s="1"/>
  <c r="JH23" i="4"/>
  <c r="JO23" i="4" s="1"/>
  <c r="GR23" i="4"/>
  <c r="GY23" i="4" s="1"/>
  <c r="N23" i="4"/>
  <c r="DA23" i="4" s="1"/>
  <c r="N9" i="4"/>
  <c r="DA9" i="4" s="1"/>
  <c r="N7" i="4"/>
  <c r="O7" i="4" s="1"/>
  <c r="N25" i="4"/>
  <c r="DA25" i="4" s="1"/>
  <c r="EB11" i="4"/>
  <c r="EI11" i="4" s="1"/>
  <c r="SL17" i="4"/>
  <c r="SS17" i="4" s="1"/>
  <c r="PV23" i="4"/>
  <c r="QC23" i="4" s="1"/>
  <c r="KP23" i="4"/>
  <c r="KW23" i="4" s="1"/>
  <c r="FJ23" i="4"/>
  <c r="FQ23" i="4" s="1"/>
  <c r="SL4" i="4"/>
  <c r="SS4" i="4" s="1"/>
  <c r="NF4" i="4"/>
  <c r="NM4" i="4" s="1"/>
  <c r="RD17" i="4"/>
  <c r="RK17" i="4" s="1"/>
  <c r="JH25" i="4"/>
  <c r="JO25" i="4" s="1"/>
  <c r="ON22" i="4"/>
  <c r="OU22" i="4" s="1"/>
  <c r="EB22" i="4"/>
  <c r="EI22" i="4" s="1"/>
  <c r="PV10" i="4"/>
  <c r="QC10" i="4" s="1"/>
  <c r="PV5" i="4"/>
  <c r="QC5" i="4" s="1"/>
  <c r="RD4" i="4"/>
  <c r="RK4" i="4" s="1"/>
  <c r="HZ4" i="4"/>
  <c r="IG4" i="4" s="1"/>
  <c r="N17" i="4"/>
  <c r="DA17" i="4" s="1"/>
  <c r="TL7" i="4"/>
  <c r="KP11" i="4"/>
  <c r="KW11" i="4" s="1"/>
  <c r="PV17" i="4"/>
  <c r="QC17" i="4" s="1"/>
  <c r="RD25" i="4"/>
  <c r="RK25" i="4" s="1"/>
  <c r="SL23" i="4"/>
  <c r="SS23" i="4" s="1"/>
  <c r="PV22" i="4"/>
  <c r="QC22" i="4" s="1"/>
  <c r="KP22" i="4"/>
  <c r="KW22" i="4" s="1"/>
  <c r="FJ22" i="4"/>
  <c r="FQ22" i="4" s="1"/>
  <c r="PV9" i="4"/>
  <c r="QC9" i="4" s="1"/>
  <c r="SL10" i="4"/>
  <c r="SS10" i="4" s="1"/>
  <c r="NF10" i="4"/>
  <c r="NM10" i="4" s="1"/>
  <c r="LX5" i="4"/>
  <c r="ME5" i="4" s="1"/>
  <c r="LX25" i="4"/>
  <c r="ME25" i="4" s="1"/>
  <c r="NF23" i="4"/>
  <c r="NM23" i="4" s="1"/>
  <c r="GR5" i="4"/>
  <c r="GY5" i="4" s="1"/>
  <c r="SL7" i="4"/>
  <c r="SS7" i="4" s="1"/>
  <c r="ON7" i="4"/>
  <c r="OU7" i="4" s="1"/>
  <c r="KP17" i="4"/>
  <c r="KW17" i="4" s="1"/>
  <c r="RD11" i="4"/>
  <c r="RK11" i="4" s="1"/>
  <c r="LX17" i="4"/>
  <c r="ME17" i="4" s="1"/>
  <c r="FJ17" i="4"/>
  <c r="FQ17" i="4" s="1"/>
  <c r="NF25" i="4"/>
  <c r="NM25" i="4" s="1"/>
  <c r="GR25" i="4"/>
  <c r="GY25" i="4" s="1"/>
  <c r="EB25" i="4"/>
  <c r="EI25" i="4" s="1"/>
  <c r="KP8" i="4"/>
  <c r="KW8" i="4" s="1"/>
  <c r="HZ8" i="4"/>
  <c r="IG8" i="4" s="1"/>
  <c r="FJ8" i="4"/>
  <c r="FQ8" i="4" s="1"/>
  <c r="HZ23" i="4"/>
  <c r="IG23" i="4" s="1"/>
  <c r="KP9" i="4"/>
  <c r="KW9" i="4" s="1"/>
  <c r="HZ9" i="4"/>
  <c r="IG9" i="4" s="1"/>
  <c r="NF7" i="4"/>
  <c r="NM7" i="4" s="1"/>
  <c r="JH7" i="4"/>
  <c r="JO7" i="4" s="1"/>
  <c r="GR7" i="4"/>
  <c r="GY7" i="4" s="1"/>
  <c r="EB7" i="4"/>
  <c r="EI7" i="4" s="1"/>
  <c r="ON4" i="4"/>
  <c r="OU4" i="4" s="1"/>
  <c r="N22" i="4"/>
  <c r="GR17" i="4"/>
  <c r="GY17" i="4" s="1"/>
  <c r="HZ25" i="4"/>
  <c r="IG25" i="4" s="1"/>
  <c r="ON8" i="4"/>
  <c r="OU8" i="4" s="1"/>
  <c r="GR8" i="4"/>
  <c r="GY8" i="4" s="1"/>
  <c r="SL5" i="4"/>
  <c r="SS5" i="4" s="1"/>
  <c r="HZ7" i="4"/>
  <c r="IG7" i="4" s="1"/>
  <c r="PV4" i="4"/>
  <c r="QC4" i="4" s="1"/>
  <c r="FJ11" i="4"/>
  <c r="FQ11" i="4" s="1"/>
  <c r="LX11" i="4"/>
  <c r="ME11" i="4" s="1"/>
  <c r="JH11" i="4"/>
  <c r="JO11" i="4" s="1"/>
  <c r="ON17" i="4"/>
  <c r="OU17" i="4" s="1"/>
  <c r="PV25" i="4"/>
  <c r="QC25" i="4" s="1"/>
  <c r="RD22" i="4"/>
  <c r="RK22" i="4" s="1"/>
  <c r="LX22" i="4"/>
  <c r="ME22" i="4" s="1"/>
  <c r="ON9" i="4"/>
  <c r="OU9" i="4" s="1"/>
  <c r="RD10" i="4"/>
  <c r="RK10" i="4" s="1"/>
  <c r="LX10" i="4"/>
  <c r="ME10" i="4" s="1"/>
  <c r="NF5" i="4"/>
  <c r="NM5" i="4" s="1"/>
  <c r="KP4" i="4"/>
  <c r="KW4" i="4" s="1"/>
  <c r="FJ4" i="4"/>
  <c r="FQ4" i="4" s="1"/>
  <c r="RB12" i="21"/>
  <c r="QD6" i="21"/>
  <c r="N20" i="21"/>
  <c r="DE20" i="21" s="1"/>
  <c r="DC4" i="21"/>
  <c r="DC7" i="21"/>
  <c r="DC17" i="21"/>
  <c r="CZ6" i="21"/>
  <c r="RE12" i="21"/>
  <c r="QZ12" i="21"/>
  <c r="P17" i="21"/>
  <c r="Q17" i="21" s="1"/>
  <c r="J5" i="21"/>
  <c r="K5" i="21" s="1"/>
  <c r="N16" i="21"/>
  <c r="O16" i="21" s="1"/>
  <c r="QZ17" i="21"/>
  <c r="N18" i="21"/>
  <c r="O18" i="21" s="1"/>
  <c r="RB18" i="21"/>
  <c r="RF11" i="21"/>
  <c r="RE6" i="21"/>
  <c r="P4" i="21"/>
  <c r="Q4" i="21" s="1"/>
  <c r="RE18" i="21"/>
  <c r="QZ18" i="21"/>
  <c r="P7" i="21"/>
  <c r="DF7" i="21" s="1"/>
  <c r="N11" i="21"/>
  <c r="O11" i="21" s="1"/>
  <c r="N17" i="21"/>
  <c r="O17" i="21" s="1"/>
  <c r="QA16" i="21"/>
  <c r="RB17" i="21"/>
  <c r="N6" i="21"/>
  <c r="O6" i="21" s="1"/>
  <c r="RC16" i="21"/>
  <c r="N12" i="21"/>
  <c r="O12" i="21" s="1"/>
  <c r="RB11" i="21"/>
  <c r="RB16" i="21"/>
  <c r="N7" i="21"/>
  <c r="O7" i="21" s="1"/>
  <c r="RE17" i="21"/>
  <c r="DC12" i="21"/>
  <c r="P12" i="21"/>
  <c r="Q12" i="21" s="1"/>
  <c r="P5" i="21"/>
  <c r="Q5" i="21" s="1"/>
  <c r="RE4" i="21"/>
  <c r="QA11" i="21"/>
  <c r="RA7" i="21"/>
  <c r="RE7" i="21"/>
  <c r="QZ7" i="21"/>
  <c r="RA12" i="21"/>
  <c r="RB20" i="21"/>
  <c r="RA18" i="21"/>
  <c r="QD16" i="21"/>
  <c r="RF12" i="21"/>
  <c r="J4" i="21"/>
  <c r="K4" i="21" s="1"/>
  <c r="CZ11" i="21"/>
  <c r="RA16" i="21"/>
  <c r="RF17" i="21"/>
  <c r="RF18" i="21"/>
  <c r="CZ16" i="21"/>
  <c r="CZ20" i="21"/>
  <c r="RE16" i="21"/>
  <c r="QZ16" i="21"/>
  <c r="RB7" i="21"/>
  <c r="QD7" i="21"/>
  <c r="QD17" i="21"/>
  <c r="RF6" i="21"/>
  <c r="P20" i="21"/>
  <c r="Q20" i="21" s="1"/>
  <c r="L16" i="21"/>
  <c r="M16" i="21" s="1"/>
  <c r="RA17" i="21"/>
  <c r="RA11" i="21"/>
  <c r="CZ4" i="21"/>
  <c r="N4" i="21"/>
  <c r="DE4" i="21" s="1"/>
  <c r="RB4" i="21"/>
  <c r="RA20" i="21"/>
  <c r="RE20" i="21"/>
  <c r="QZ20" i="21"/>
  <c r="RF16" i="21"/>
  <c r="CZ7" i="21"/>
  <c r="RE11" i="21"/>
  <c r="L4" i="21"/>
  <c r="M4" i="21" s="1"/>
  <c r="RB20" i="19"/>
  <c r="DC10" i="19"/>
  <c r="RC20" i="19"/>
  <c r="DC20" i="19"/>
  <c r="N9" i="19"/>
  <c r="O9" i="19" s="1"/>
  <c r="CZ9" i="19"/>
  <c r="J10" i="19"/>
  <c r="K10" i="19" s="1"/>
  <c r="RB15" i="19"/>
  <c r="P20" i="19"/>
  <c r="Q20" i="19" s="1"/>
  <c r="RE15" i="19"/>
  <c r="RF10" i="19"/>
  <c r="RF9" i="19"/>
  <c r="RB9" i="19"/>
  <c r="N10" i="19"/>
  <c r="DE10" i="19" s="1"/>
  <c r="RF38" i="19"/>
  <c r="RB38" i="19"/>
  <c r="RA38" i="19"/>
  <c r="L10" i="19"/>
  <c r="M10" i="19" s="1"/>
  <c r="P15" i="19"/>
  <c r="DF15" i="19" s="1"/>
  <c r="RC38" i="19"/>
  <c r="J15" i="19"/>
  <c r="K15" i="19" s="1"/>
  <c r="RC15" i="27"/>
  <c r="RE5" i="27"/>
  <c r="QZ5" i="27"/>
  <c r="CZ9" i="27"/>
  <c r="QA14" i="27"/>
  <c r="CZ6" i="27"/>
  <c r="RE12" i="27"/>
  <c r="N9" i="27"/>
  <c r="O9" i="27" s="1"/>
  <c r="DC20" i="27"/>
  <c r="P20" i="27"/>
  <c r="Q20" i="27" s="1"/>
  <c r="N14" i="27"/>
  <c r="O14" i="27" s="1"/>
  <c r="CZ12" i="27"/>
  <c r="P12" i="27"/>
  <c r="DF12" i="27" s="1"/>
  <c r="RA4" i="27"/>
  <c r="RF6" i="27"/>
  <c r="RB15" i="27"/>
  <c r="N6" i="27"/>
  <c r="DE6" i="27" s="1"/>
  <c r="J15" i="27"/>
  <c r="K15" i="27" s="1"/>
  <c r="QD9" i="27"/>
  <c r="N20" i="27"/>
  <c r="DE20" i="27" s="1"/>
  <c r="CZ20" i="27"/>
  <c r="J4" i="27"/>
  <c r="K4" i="27" s="1"/>
  <c r="RE6" i="27"/>
  <c r="QD5" i="27"/>
  <c r="DC5" i="27"/>
  <c r="P5" i="27"/>
  <c r="Q5" i="27" s="1"/>
  <c r="RB12" i="27"/>
  <c r="N12" i="27"/>
  <c r="O12" i="27" s="1"/>
  <c r="RB9" i="27"/>
  <c r="N4" i="27"/>
  <c r="O4" i="27" s="1"/>
  <c r="J5" i="27"/>
  <c r="K5" i="27" s="1"/>
  <c r="QD12" i="27"/>
  <c r="RC20" i="27"/>
  <c r="QD6" i="27"/>
  <c r="RF5" i="27"/>
  <c r="RA12" i="27"/>
  <c r="RE9" i="27"/>
  <c r="QZ9" i="27"/>
  <c r="QA9" i="27"/>
  <c r="RF4" i="27"/>
  <c r="RA6" i="27"/>
  <c r="RB14" i="27"/>
  <c r="RA14" i="27"/>
  <c r="DC14" i="27"/>
  <c r="RB4" i="27"/>
  <c r="DC15" i="27"/>
  <c r="P15" i="27"/>
  <c r="Q15" i="27" s="1"/>
  <c r="RC5" i="27"/>
  <c r="RF12" i="27"/>
  <c r="RA20" i="27"/>
  <c r="RE4" i="27"/>
  <c r="QZ4" i="27"/>
  <c r="CZ5" i="27"/>
  <c r="N5" i="27"/>
  <c r="DE5" i="27" s="1"/>
  <c r="RB7" i="26"/>
  <c r="N7" i="26"/>
  <c r="DE7" i="26" s="1"/>
  <c r="N6" i="26"/>
  <c r="O6" i="26" s="1"/>
  <c r="RF19" i="26"/>
  <c r="N19" i="26"/>
  <c r="O19" i="26" s="1"/>
  <c r="RA8" i="26"/>
  <c r="L6" i="26"/>
  <c r="M6" i="26" s="1"/>
  <c r="RB9" i="26"/>
  <c r="DC8" i="26"/>
  <c r="P21" i="26"/>
  <c r="DF21" i="26" s="1"/>
  <c r="DC9" i="26"/>
  <c r="RE17" i="26"/>
  <c r="QZ17" i="26"/>
  <c r="N17" i="26"/>
  <c r="DE17" i="26" s="1"/>
  <c r="RE21" i="26"/>
  <c r="QZ21" i="26"/>
  <c r="RF10" i="26"/>
  <c r="CZ17" i="26"/>
  <c r="J17" i="26"/>
  <c r="K17" i="26" s="1"/>
  <c r="DC6" i="26"/>
  <c r="RE9" i="26"/>
  <c r="QZ9" i="26"/>
  <c r="P9" i="26"/>
  <c r="DF9" i="26" s="1"/>
  <c r="RA9" i="26"/>
  <c r="RF9" i="26"/>
  <c r="RB21" i="26"/>
  <c r="N21" i="26"/>
  <c r="DE21" i="26" s="1"/>
  <c r="RA17" i="26"/>
  <c r="P10" i="26"/>
  <c r="DF10" i="26" s="1"/>
  <c r="N8" i="26"/>
  <c r="O8" i="26" s="1"/>
  <c r="RC10" i="26"/>
  <c r="RC19" i="26"/>
  <c r="RF17" i="26"/>
  <c r="RA10" i="26"/>
  <c r="RA19" i="26"/>
  <c r="RC17" i="26"/>
  <c r="RF8" i="26"/>
  <c r="RA21" i="26"/>
  <c r="RE10" i="26"/>
  <c r="QZ10" i="26"/>
  <c r="RC9" i="26"/>
  <c r="RE19" i="26"/>
  <c r="QZ19" i="26"/>
  <c r="P17" i="26"/>
  <c r="Q17" i="26" s="1"/>
  <c r="RB8" i="26"/>
  <c r="RE6" i="26"/>
  <c r="QZ6" i="26"/>
  <c r="P6" i="26"/>
  <c r="Q6" i="26" s="1"/>
  <c r="J6" i="26"/>
  <c r="K6" i="26" s="1"/>
  <c r="SL13" i="22"/>
  <c r="SS13" i="22" s="1"/>
  <c r="TO12" i="22"/>
  <c r="SL12" i="22"/>
  <c r="SS12" i="22" s="1"/>
  <c r="SL34" i="22"/>
  <c r="SS34" i="22" s="1"/>
  <c r="SL29" i="22"/>
  <c r="SS29" i="22" s="1"/>
  <c r="CU34" i="22"/>
  <c r="CY34" i="22" s="1"/>
  <c r="CU8" i="22"/>
  <c r="CY8" i="22" s="1"/>
  <c r="SL8" i="22"/>
  <c r="SS8" i="22" s="1"/>
  <c r="TS14" i="22"/>
  <c r="CU10" i="22"/>
  <c r="CY10" i="22" s="1"/>
  <c r="SL15" i="22"/>
  <c r="SS15" i="22" s="1"/>
  <c r="CU21" i="22"/>
  <c r="CY21" i="22" s="1"/>
  <c r="SL14" i="22"/>
  <c r="SS14" i="22" s="1"/>
  <c r="TS22" i="22"/>
  <c r="SL24" i="22"/>
  <c r="SS24" i="22" s="1"/>
  <c r="TL21" i="22"/>
  <c r="SL28" i="22"/>
  <c r="SS28" i="22" s="1"/>
  <c r="TS10" i="22"/>
  <c r="TS34" i="22"/>
  <c r="TS15" i="22"/>
  <c r="TO13" i="22"/>
  <c r="TS4" i="22"/>
  <c r="TO15" i="22"/>
  <c r="TO22" i="22"/>
  <c r="TS21" i="22"/>
  <c r="TL8" i="22"/>
  <c r="TL18" i="22"/>
  <c r="CU13" i="22"/>
  <c r="CY13" i="22" s="1"/>
  <c r="TS13" i="22"/>
  <c r="TL29" i="22"/>
  <c r="TS16" i="22"/>
  <c r="TL28" i="22"/>
  <c r="TJ29" i="22"/>
  <c r="TO24" i="22"/>
  <c r="TO34" i="22"/>
  <c r="TL34" i="22"/>
  <c r="TS29" i="22"/>
  <c r="TS8" i="22"/>
  <c r="TL15" i="22"/>
  <c r="TL14" i="22"/>
  <c r="TO28" i="22"/>
  <c r="L21" i="22"/>
  <c r="TS18" i="22"/>
  <c r="J18" i="22"/>
  <c r="TO8" i="22"/>
  <c r="L10" i="22"/>
  <c r="J8" i="22"/>
  <c r="I15" i="22"/>
  <c r="KP10" i="4"/>
  <c r="KW10" i="4" s="1"/>
  <c r="JH22" i="4"/>
  <c r="JO22" i="4" s="1"/>
  <c r="JH17" i="4"/>
  <c r="JO17" i="4" s="1"/>
  <c r="HZ5" i="4"/>
  <c r="IG5" i="4" s="1"/>
  <c r="HZ10" i="4"/>
  <c r="IG10" i="4" s="1"/>
  <c r="GR10" i="4"/>
  <c r="GY10" i="4" s="1"/>
  <c r="GR22" i="4"/>
  <c r="GY22" i="4" s="1"/>
  <c r="FJ9" i="4"/>
  <c r="FQ9" i="4" s="1"/>
  <c r="FJ25" i="4"/>
  <c r="FQ25" i="4" s="1"/>
  <c r="EB23" i="4"/>
  <c r="EI23" i="4" s="1"/>
  <c r="TO17" i="4"/>
  <c r="TL17" i="4"/>
  <c r="CU11" i="4"/>
  <c r="CY11" i="4" s="1"/>
  <c r="TL22" i="4"/>
  <c r="TO23" i="4"/>
  <c r="TO10" i="4"/>
  <c r="CU10" i="4"/>
  <c r="CY10" i="4" s="1"/>
  <c r="TO11" i="4"/>
  <c r="CU5" i="4"/>
  <c r="CY5" i="4" s="1"/>
  <c r="TL23" i="4"/>
  <c r="TS9" i="4"/>
  <c r="TS10" i="4"/>
  <c r="TO5" i="4"/>
  <c r="TM23" i="4"/>
  <c r="TL25" i="4"/>
  <c r="TS17" i="4"/>
  <c r="TO25" i="4"/>
  <c r="TO22" i="4"/>
  <c r="TO9" i="4"/>
  <c r="TS5" i="4"/>
  <c r="TS7" i="4"/>
  <c r="TS4" i="4"/>
  <c r="TO4" i="4"/>
  <c r="TL9" i="4"/>
  <c r="TL11" i="4"/>
  <c r="TL5" i="4"/>
  <c r="TL4" i="4"/>
  <c r="TS25" i="4"/>
  <c r="L8" i="4"/>
  <c r="TS22" i="4"/>
  <c r="L9" i="4"/>
  <c r="TL10" i="4"/>
  <c r="TO7" i="4"/>
  <c r="J7" i="4"/>
  <c r="TS11" i="4"/>
  <c r="TS8" i="4"/>
  <c r="TO8" i="4"/>
  <c r="J9" i="4"/>
  <c r="I7" i="4"/>
  <c r="P17" i="4"/>
  <c r="Q17" i="4" s="1"/>
  <c r="J11" i="4"/>
  <c r="L10" i="4"/>
  <c r="I25" i="4"/>
  <c r="L4" i="4"/>
  <c r="I17" i="4"/>
  <c r="P7" i="4"/>
  <c r="Q7" i="4" s="1"/>
  <c r="J17" i="4"/>
  <c r="L23" i="4"/>
  <c r="P4" i="4"/>
  <c r="Q4" i="4" s="1"/>
  <c r="P11" i="4"/>
  <c r="Q11" i="4" s="1"/>
  <c r="L17" i="4"/>
  <c r="P25" i="4"/>
  <c r="Q25" i="4" s="1"/>
  <c r="I9" i="4"/>
  <c r="L11" i="4"/>
  <c r="J16" i="21"/>
  <c r="J11" i="21"/>
  <c r="RF20" i="21"/>
  <c r="RF7" i="21"/>
  <c r="L20" i="21"/>
  <c r="RC20" i="21"/>
  <c r="L7" i="21"/>
  <c r="QA5" i="21"/>
  <c r="QD5" i="21"/>
  <c r="DC5" i="21"/>
  <c r="CZ5" i="21"/>
  <c r="J20" i="21"/>
  <c r="J7" i="21"/>
  <c r="QA17" i="21"/>
  <c r="L11" i="21"/>
  <c r="RB5" i="21"/>
  <c r="RA5" i="21"/>
  <c r="CZ17" i="21"/>
  <c r="CZ12" i="21"/>
  <c r="CZ18" i="21"/>
  <c r="RE5" i="21"/>
  <c r="RF5" i="21"/>
  <c r="QZ5" i="21"/>
  <c r="RC5" i="21"/>
  <c r="DC20" i="21"/>
  <c r="J17" i="21"/>
  <c r="L17" i="21"/>
  <c r="J12" i="21"/>
  <c r="L12" i="21"/>
  <c r="J18" i="21"/>
  <c r="L18" i="21"/>
  <c r="P6" i="21"/>
  <c r="QZ6" i="21"/>
  <c r="RC6" i="21"/>
  <c r="L5" i="21"/>
  <c r="RA4" i="21"/>
  <c r="QD12" i="21"/>
  <c r="QD18" i="21"/>
  <c r="RB6" i="21"/>
  <c r="QZ4" i="21"/>
  <c r="RC4" i="21"/>
  <c r="RC7" i="21"/>
  <c r="RC17" i="21"/>
  <c r="RC12" i="21"/>
  <c r="RC18" i="21"/>
  <c r="QD11" i="21"/>
  <c r="P11" i="21"/>
  <c r="RF4" i="21"/>
  <c r="RC11" i="21"/>
  <c r="DC11" i="21"/>
  <c r="RA6" i="21"/>
  <c r="L6" i="21"/>
  <c r="J6" i="21"/>
  <c r="DC6" i="21"/>
  <c r="QA6" i="21"/>
  <c r="QA4" i="21"/>
  <c r="QD4" i="21"/>
  <c r="DC38" i="19"/>
  <c r="CZ38" i="19"/>
  <c r="RC15" i="19"/>
  <c r="J38" i="19"/>
  <c r="L20" i="19"/>
  <c r="RF15" i="19"/>
  <c r="N38" i="19"/>
  <c r="L38" i="19"/>
  <c r="RA20" i="19"/>
  <c r="RA15" i="19"/>
  <c r="QA15" i="19"/>
  <c r="RE20" i="19"/>
  <c r="RF20" i="19"/>
  <c r="J20" i="19"/>
  <c r="QZ15" i="19"/>
  <c r="L15" i="19"/>
  <c r="L9" i="19"/>
  <c r="J9" i="19"/>
  <c r="QA10" i="19"/>
  <c r="QD10" i="19"/>
  <c r="RA10" i="19"/>
  <c r="QA20" i="19"/>
  <c r="QZ10" i="19"/>
  <c r="RC10" i="19"/>
  <c r="P10" i="19"/>
  <c r="QZ20" i="19"/>
  <c r="RA9" i="19"/>
  <c r="QA9" i="19"/>
  <c r="J12" i="27"/>
  <c r="J9" i="27"/>
  <c r="L9" i="27"/>
  <c r="RC12" i="27"/>
  <c r="DC12" i="27"/>
  <c r="P14" i="27"/>
  <c r="P6" i="27"/>
  <c r="RF9" i="27"/>
  <c r="RF14" i="27"/>
  <c r="RC9" i="27"/>
  <c r="DC9" i="27"/>
  <c r="P9" i="27"/>
  <c r="RA15" i="27"/>
  <c r="N15" i="27"/>
  <c r="L12" i="27"/>
  <c r="J14" i="27"/>
  <c r="L14" i="27"/>
  <c r="RF20" i="27"/>
  <c r="QZ6" i="27"/>
  <c r="RC6" i="27"/>
  <c r="RE15" i="27"/>
  <c r="RF15" i="27"/>
  <c r="L15" i="27"/>
  <c r="RA9" i="27"/>
  <c r="QA12" i="27"/>
  <c r="QD14" i="27"/>
  <c r="RB6" i="27"/>
  <c r="QZ12" i="27"/>
  <c r="RC14" i="27"/>
  <c r="QD20" i="27"/>
  <c r="DC4" i="27"/>
  <c r="CZ4" i="27"/>
  <c r="L20" i="27"/>
  <c r="QA4" i="27"/>
  <c r="J20" i="27"/>
  <c r="P4" i="27"/>
  <c r="L6" i="27"/>
  <c r="QA15" i="27"/>
  <c r="QD4" i="27"/>
  <c r="QZ15" i="27"/>
  <c r="RA5" i="27"/>
  <c r="QA5" i="27"/>
  <c r="RC4" i="27"/>
  <c r="DC6" i="27"/>
  <c r="J6" i="27"/>
  <c r="L4" i="27"/>
  <c r="QA6" i="27"/>
  <c r="QD15" i="27"/>
  <c r="CZ15" i="27"/>
  <c r="QA7" i="26"/>
  <c r="L19" i="26"/>
  <c r="QA8" i="26"/>
  <c r="RC21" i="26"/>
  <c r="RF7" i="26"/>
  <c r="J8" i="26"/>
  <c r="QA6" i="26"/>
  <c r="QD6" i="26"/>
  <c r="P7" i="26"/>
  <c r="RA6" i="26"/>
  <c r="J10" i="26"/>
  <c r="J9" i="26"/>
  <c r="J19" i="26"/>
  <c r="P8" i="26"/>
  <c r="L21" i="26"/>
  <c r="QD7" i="26"/>
  <c r="RF6" i="26"/>
  <c r="RA7" i="26"/>
  <c r="DC10" i="26"/>
  <c r="L17" i="26"/>
  <c r="CZ9" i="26"/>
  <c r="CZ19" i="26"/>
  <c r="QD8" i="26"/>
  <c r="J21" i="26"/>
  <c r="L7" i="26"/>
  <c r="L10" i="26"/>
  <c r="CZ8" i="26"/>
  <c r="DC21" i="26"/>
  <c r="RC7" i="26"/>
  <c r="J7" i="26"/>
  <c r="L9" i="26"/>
  <c r="L8" i="26"/>
  <c r="QA21" i="26"/>
  <c r="DC7" i="26"/>
  <c r="RC6" i="26"/>
  <c r="P13" i="22"/>
  <c r="Q13" i="22" s="1"/>
  <c r="I12" i="22"/>
  <c r="J15" i="22"/>
  <c r="TO14" i="22"/>
  <c r="TL13" i="22"/>
  <c r="J13" i="22"/>
  <c r="L13" i="22"/>
  <c r="P12" i="22"/>
  <c r="Q12" i="22" s="1"/>
  <c r="P14" i="22"/>
  <c r="Q14" i="22" s="1"/>
  <c r="J24" i="22"/>
  <c r="L24" i="22"/>
  <c r="TS12" i="22"/>
  <c r="P29" i="22"/>
  <c r="Q29" i="22" s="1"/>
  <c r="I28" i="22"/>
  <c r="TO29" i="22"/>
  <c r="L29" i="22"/>
  <c r="TL12" i="22"/>
  <c r="J29" i="22"/>
  <c r="TS28" i="22"/>
  <c r="TM24" i="22"/>
  <c r="L15" i="22"/>
  <c r="J12" i="22"/>
  <c r="I29" i="22"/>
  <c r="P15" i="22"/>
  <c r="Q15" i="22" s="1"/>
  <c r="J14" i="22"/>
  <c r="L14" i="22"/>
  <c r="J28" i="22"/>
  <c r="TS24" i="22"/>
  <c r="P24" i="22"/>
  <c r="Q24" i="22" s="1"/>
  <c r="P21" i="22"/>
  <c r="Q21" i="22" s="1"/>
  <c r="I13" i="22"/>
  <c r="L12" i="22"/>
  <c r="L28" i="22"/>
  <c r="P28" i="22"/>
  <c r="Q28" i="22" s="1"/>
  <c r="CU24" i="22"/>
  <c r="CY24" i="22" s="1"/>
  <c r="I16" i="22"/>
  <c r="P16" i="22"/>
  <c r="Q16" i="22" s="1"/>
  <c r="I14" i="22"/>
  <c r="TL24" i="22"/>
  <c r="I18" i="22"/>
  <c r="P18" i="22"/>
  <c r="Q18" i="22" s="1"/>
  <c r="P22" i="22"/>
  <c r="Q22" i="22" s="1"/>
  <c r="I24" i="22"/>
  <c r="I22" i="22"/>
  <c r="I34" i="22"/>
  <c r="TO4" i="22"/>
  <c r="J16" i="22"/>
  <c r="J21" i="22"/>
  <c r="L18" i="22"/>
  <c r="SL22" i="22"/>
  <c r="SS22" i="22" s="1"/>
  <c r="TO10" i="22"/>
  <c r="P8" i="22"/>
  <c r="Q8" i="22" s="1"/>
  <c r="I8" i="22"/>
  <c r="I21" i="22"/>
  <c r="TL22" i="22"/>
  <c r="TL10" i="22"/>
  <c r="TO21" i="22"/>
  <c r="L22" i="22"/>
  <c r="J22" i="22"/>
  <c r="TO16" i="22"/>
  <c r="P34" i="22"/>
  <c r="Q34" i="22" s="1"/>
  <c r="P4" i="22"/>
  <c r="Q4" i="22" s="1"/>
  <c r="J10" i="22"/>
  <c r="I10" i="22"/>
  <c r="L16" i="22"/>
  <c r="TL4" i="22"/>
  <c r="P10" i="22"/>
  <c r="Q10" i="22" s="1"/>
  <c r="TL16" i="22"/>
  <c r="J34" i="22"/>
  <c r="L34" i="22"/>
  <c r="CU4" i="22"/>
  <c r="CY4" i="22" s="1"/>
  <c r="J4" i="22"/>
  <c r="I4" i="22"/>
  <c r="L8" i="22"/>
  <c r="I8" i="4"/>
  <c r="I11" i="4"/>
  <c r="TL8" i="4"/>
  <c r="P23" i="4"/>
  <c r="Q23" i="4" s="1"/>
  <c r="L25" i="4"/>
  <c r="P8" i="4"/>
  <c r="Q8" i="4" s="1"/>
  <c r="TS23" i="4"/>
  <c r="J8" i="4"/>
  <c r="J25" i="4"/>
  <c r="J23" i="4"/>
  <c r="L5" i="4"/>
  <c r="J4" i="4"/>
  <c r="I23" i="4"/>
  <c r="L22" i="4"/>
  <c r="P10" i="4"/>
  <c r="Q10" i="4" s="1"/>
  <c r="J10" i="4"/>
  <c r="TM7" i="4"/>
  <c r="I4" i="4"/>
  <c r="I10" i="4"/>
  <c r="P5" i="4"/>
  <c r="Q5" i="4" s="1"/>
  <c r="J5" i="4"/>
  <c r="P22" i="4"/>
  <c r="Q22" i="4" s="1"/>
  <c r="J22" i="4"/>
  <c r="CU9" i="4"/>
  <c r="CY9" i="4" s="1"/>
  <c r="FJ10" i="4"/>
  <c r="FQ10" i="4" s="1"/>
  <c r="I5" i="4"/>
  <c r="L7" i="4"/>
  <c r="I22" i="4"/>
  <c r="P9" i="4"/>
  <c r="Q9" i="4" s="1"/>
  <c r="DA29" i="22" l="1"/>
  <c r="H34" i="22"/>
  <c r="A34" i="22" s="1" a="1"/>
  <c r="A34" i="22" s="1"/>
  <c r="H15" i="22"/>
  <c r="A15" i="22" s="1" a="1"/>
  <c r="A15" i="22" s="1"/>
  <c r="H24" i="22"/>
  <c r="A24" i="22" s="1" a="1"/>
  <c r="A24" i="22" s="1"/>
  <c r="H18" i="22"/>
  <c r="A18" i="22" s="1" a="1"/>
  <c r="A18" i="22" s="1"/>
  <c r="H21" i="22"/>
  <c r="A21" i="22" s="1" a="1"/>
  <c r="A21" i="22" s="1"/>
  <c r="DA18" i="22"/>
  <c r="H13" i="22"/>
  <c r="A13" i="22" s="1" a="1"/>
  <c r="A13" i="22" s="1"/>
  <c r="H28" i="22"/>
  <c r="A28" i="22" s="1" a="1"/>
  <c r="A28" i="22" s="1"/>
  <c r="H12" i="22"/>
  <c r="A12" i="22" s="1" a="1"/>
  <c r="A12" i="22" s="1"/>
  <c r="H7" i="4"/>
  <c r="H23" i="4"/>
  <c r="A23" i="4" s="1" a="1"/>
  <c r="A23" i="4" s="1"/>
  <c r="H9" i="4"/>
  <c r="H10" i="4"/>
  <c r="H11" i="4"/>
  <c r="A11" i="4" s="1" a="1"/>
  <c r="A11" i="4" s="1"/>
  <c r="H14" i="4"/>
  <c r="A14" i="4" s="1" a="1"/>
  <c r="A14" i="4" s="1"/>
  <c r="DA10" i="22"/>
  <c r="DA24" i="22"/>
  <c r="DA14" i="22"/>
  <c r="DA21" i="22"/>
  <c r="DA12" i="22"/>
  <c r="DA28" i="22"/>
  <c r="DA16" i="22"/>
  <c r="DA4" i="22"/>
  <c r="DA22" i="22"/>
  <c r="DA15" i="22"/>
  <c r="DA13" i="22"/>
  <c r="K18" i="22"/>
  <c r="K8" i="22"/>
  <c r="K11" i="22"/>
  <c r="K19" i="22"/>
  <c r="K17" i="4"/>
  <c r="K19" i="4"/>
  <c r="K7" i="4"/>
  <c r="K14" i="4"/>
  <c r="K9" i="4"/>
  <c r="K24" i="4"/>
  <c r="K27" i="4"/>
  <c r="K18" i="4"/>
  <c r="K11" i="4"/>
  <c r="K21" i="4"/>
  <c r="DF5" i="21"/>
  <c r="RD17" i="26"/>
  <c r="RG11" i="26"/>
  <c r="RG14" i="26"/>
  <c r="RD21" i="19"/>
  <c r="Q33" i="19"/>
  <c r="DD5" i="27"/>
  <c r="Q18" i="27"/>
  <c r="DD11" i="26"/>
  <c r="I11" i="26"/>
  <c r="DE11" i="26"/>
  <c r="DE12" i="21"/>
  <c r="O7" i="26"/>
  <c r="RD11" i="26"/>
  <c r="DD18" i="27"/>
  <c r="R18" i="27" s="1"/>
  <c r="I18" i="27"/>
  <c r="RD18" i="27"/>
  <c r="DD14" i="26"/>
  <c r="TP24" i="4"/>
  <c r="TT24" i="4" s="1"/>
  <c r="RG18" i="27"/>
  <c r="O18" i="27"/>
  <c r="DF11" i="26"/>
  <c r="Q11" i="26"/>
  <c r="RD14" i="26"/>
  <c r="O14" i="26"/>
  <c r="I14" i="26"/>
  <c r="DF14" i="26"/>
  <c r="Q14" i="26"/>
  <c r="RD33" i="19"/>
  <c r="Q21" i="19"/>
  <c r="RD32" i="19"/>
  <c r="DE19" i="26"/>
  <c r="DE6" i="26"/>
  <c r="CZ28" i="22"/>
  <c r="TP19" i="22"/>
  <c r="TT19" i="22" s="1"/>
  <c r="CZ17" i="22"/>
  <c r="TP17" i="22"/>
  <c r="TT17" i="22" s="1"/>
  <c r="TP19" i="4"/>
  <c r="TT19" i="4" s="1"/>
  <c r="TP27" i="4"/>
  <c r="TT27" i="4" s="1"/>
  <c r="CZ27" i="4"/>
  <c r="M19" i="4"/>
  <c r="CZ19" i="4"/>
  <c r="DA19" i="4"/>
  <c r="O19" i="4"/>
  <c r="CZ14" i="4"/>
  <c r="TP18" i="4"/>
  <c r="TT18" i="4" s="1"/>
  <c r="O27" i="4"/>
  <c r="DA27" i="4"/>
  <c r="H27" i="4"/>
  <c r="A27" i="4" s="1" a="1"/>
  <c r="A27" i="4" s="1"/>
  <c r="TP21" i="4"/>
  <c r="TT21" i="4" s="1"/>
  <c r="TP14" i="4"/>
  <c r="TT14" i="4" s="1"/>
  <c r="H24" i="4"/>
  <c r="A24" i="4" s="1" a="1"/>
  <c r="A24" i="4" s="1"/>
  <c r="O24" i="4"/>
  <c r="DA24" i="4"/>
  <c r="CZ24" i="4"/>
  <c r="H18" i="4"/>
  <c r="A18" i="4" s="1" a="1"/>
  <c r="A18" i="4" s="1"/>
  <c r="CZ18" i="4"/>
  <c r="O18" i="4"/>
  <c r="DA18" i="4"/>
  <c r="O14" i="4"/>
  <c r="DA14" i="4"/>
  <c r="CZ22" i="4"/>
  <c r="M33" i="19"/>
  <c r="O33" i="19"/>
  <c r="RG33" i="19"/>
  <c r="R33" i="19"/>
  <c r="S33" i="19" s="1"/>
  <c r="K33" i="19"/>
  <c r="I33" i="19"/>
  <c r="I32" i="19"/>
  <c r="I21" i="19"/>
  <c r="H21" i="4"/>
  <c r="A21" i="4" s="1" a="1"/>
  <c r="A21" i="4" s="1"/>
  <c r="CZ21" i="4"/>
  <c r="M21" i="4"/>
  <c r="DA21" i="4"/>
  <c r="O21" i="4"/>
  <c r="CZ17" i="4"/>
  <c r="T17" i="4" s="1"/>
  <c r="H17" i="22"/>
  <c r="A17" i="22" s="1" a="1"/>
  <c r="A17" i="22" s="1"/>
  <c r="DA17" i="22"/>
  <c r="K17" i="22"/>
  <c r="H19" i="22"/>
  <c r="A19" i="22" s="1" a="1"/>
  <c r="A19" i="22" s="1"/>
  <c r="DA19" i="22"/>
  <c r="CZ19" i="22"/>
  <c r="TP11" i="22"/>
  <c r="TT11" i="22" s="1"/>
  <c r="CZ11" i="22"/>
  <c r="DA11" i="22"/>
  <c r="RG12" i="21"/>
  <c r="DE21" i="19"/>
  <c r="DD10" i="19"/>
  <c r="DD32" i="19"/>
  <c r="RG32" i="19"/>
  <c r="DD21" i="19"/>
  <c r="O32" i="19"/>
  <c r="DF20" i="27"/>
  <c r="CZ23" i="4"/>
  <c r="T23" i="4" s="1"/>
  <c r="V23" i="4" s="1"/>
  <c r="CZ5" i="4"/>
  <c r="T5" i="4" s="1"/>
  <c r="TP7" i="4"/>
  <c r="TT7" i="4" s="1"/>
  <c r="CZ8" i="4"/>
  <c r="DF32" i="19"/>
  <c r="Q32" i="19"/>
  <c r="RG21" i="19"/>
  <c r="DF38" i="19"/>
  <c r="DE9" i="19"/>
  <c r="DE6" i="21"/>
  <c r="DF17" i="21"/>
  <c r="DE20" i="19"/>
  <c r="O10" i="19"/>
  <c r="Q15" i="19"/>
  <c r="CZ18" i="22"/>
  <c r="CZ8" i="22"/>
  <c r="T8" i="22" s="1"/>
  <c r="CZ4" i="4"/>
  <c r="T4" i="4" s="1"/>
  <c r="V4" i="4" s="1"/>
  <c r="DA11" i="4"/>
  <c r="DE11" i="21"/>
  <c r="DE5" i="21"/>
  <c r="RD20" i="21"/>
  <c r="RG11" i="21"/>
  <c r="RG7" i="21"/>
  <c r="Q7" i="21"/>
  <c r="O20" i="21"/>
  <c r="DE18" i="21"/>
  <c r="RD12" i="21"/>
  <c r="DF18" i="21"/>
  <c r="DF4" i="21"/>
  <c r="DF16" i="21"/>
  <c r="DE17" i="21"/>
  <c r="RD7" i="21"/>
  <c r="RD11" i="21"/>
  <c r="DF9" i="19"/>
  <c r="O6" i="27"/>
  <c r="RD20" i="27"/>
  <c r="Q9" i="26"/>
  <c r="DD6" i="26"/>
  <c r="CZ13" i="22"/>
  <c r="CZ14" i="22"/>
  <c r="T14" i="22" s="1"/>
  <c r="CZ24" i="22"/>
  <c r="CZ4" i="22"/>
  <c r="CZ29" i="22"/>
  <c r="CZ16" i="22"/>
  <c r="CZ12" i="22"/>
  <c r="CZ15" i="22"/>
  <c r="CZ34" i="22"/>
  <c r="CZ22" i="22"/>
  <c r="TP12" i="22"/>
  <c r="TT12" i="22" s="1"/>
  <c r="TP14" i="22"/>
  <c r="TT14" i="22" s="1"/>
  <c r="CZ21" i="22"/>
  <c r="CZ10" i="22"/>
  <c r="TP18" i="22"/>
  <c r="TT18" i="22" s="1"/>
  <c r="CZ9" i="4"/>
  <c r="CZ7" i="4"/>
  <c r="TP11" i="4"/>
  <c r="TT11" i="4" s="1"/>
  <c r="TP23" i="4"/>
  <c r="TT23" i="4" s="1"/>
  <c r="CZ25" i="4"/>
  <c r="T25" i="4" s="1"/>
  <c r="V25" i="4" s="1"/>
  <c r="CZ11" i="4"/>
  <c r="CZ10" i="4"/>
  <c r="O4" i="21"/>
  <c r="DD4" i="21"/>
  <c r="DE7" i="21"/>
  <c r="DE15" i="19"/>
  <c r="RG38" i="19"/>
  <c r="I38" i="19"/>
  <c r="DE9" i="26"/>
  <c r="RD19" i="26"/>
  <c r="Q21" i="26"/>
  <c r="RD10" i="26"/>
  <c r="RG21" i="26"/>
  <c r="RD21" i="26"/>
  <c r="RD9" i="26"/>
  <c r="I19" i="26"/>
  <c r="DF6" i="26"/>
  <c r="O17" i="26"/>
  <c r="DE10" i="26"/>
  <c r="I10" i="26"/>
  <c r="Q19" i="26"/>
  <c r="RG8" i="26"/>
  <c r="M22" i="22"/>
  <c r="M18" i="22"/>
  <c r="M29" i="22"/>
  <c r="M13" i="22"/>
  <c r="M10" i="22"/>
  <c r="M28" i="22"/>
  <c r="TP15" i="22"/>
  <c r="TT15" i="22" s="1"/>
  <c r="M21" i="22"/>
  <c r="M14" i="22"/>
  <c r="M15" i="22"/>
  <c r="M16" i="22"/>
  <c r="M34" i="22"/>
  <c r="M8" i="22"/>
  <c r="M12" i="22"/>
  <c r="M24" i="22"/>
  <c r="TP17" i="4"/>
  <c r="TT17" i="4" s="1"/>
  <c r="O23" i="4"/>
  <c r="DA8" i="4"/>
  <c r="O5" i="4"/>
  <c r="O25" i="4"/>
  <c r="O4" i="4"/>
  <c r="TP8" i="22"/>
  <c r="TT8" i="22" s="1"/>
  <c r="TP5" i="4"/>
  <c r="TT5" i="4" s="1"/>
  <c r="O17" i="4"/>
  <c r="TP9" i="4"/>
  <c r="TT9" i="4" s="1"/>
  <c r="O9" i="4"/>
  <c r="TP22" i="4"/>
  <c r="TT22" i="4" s="1"/>
  <c r="DA10" i="4"/>
  <c r="DA7" i="4"/>
  <c r="M11" i="4"/>
  <c r="M10" i="4"/>
  <c r="M5" i="4"/>
  <c r="TP10" i="4"/>
  <c r="TT10" i="4" s="1"/>
  <c r="DA22" i="4"/>
  <c r="O22" i="4"/>
  <c r="M25" i="4"/>
  <c r="M4" i="4"/>
  <c r="M9" i="4"/>
  <c r="M17" i="4"/>
  <c r="M23" i="4"/>
  <c r="M8" i="4"/>
  <c r="M7" i="4"/>
  <c r="M22" i="4"/>
  <c r="TP8" i="4"/>
  <c r="TT8" i="4" s="1"/>
  <c r="DF12" i="21"/>
  <c r="RD17" i="21"/>
  <c r="I20" i="21"/>
  <c r="RD16" i="21"/>
  <c r="DE16" i="21"/>
  <c r="RG18" i="21"/>
  <c r="RG16" i="21"/>
  <c r="DD16" i="21"/>
  <c r="RD18" i="21"/>
  <c r="I17" i="21"/>
  <c r="RG17" i="21"/>
  <c r="I18" i="21"/>
  <c r="I7" i="21"/>
  <c r="I12" i="21"/>
  <c r="I11" i="21"/>
  <c r="RG20" i="21"/>
  <c r="DF20" i="21"/>
  <c r="I4" i="21"/>
  <c r="I6" i="21"/>
  <c r="I15" i="19"/>
  <c r="I9" i="19"/>
  <c r="DF20" i="19"/>
  <c r="RD38" i="19"/>
  <c r="I10" i="19"/>
  <c r="O20" i="27"/>
  <c r="DE9" i="27"/>
  <c r="RD14" i="27"/>
  <c r="DF5" i="27"/>
  <c r="DE4" i="27"/>
  <c r="RG6" i="27"/>
  <c r="DE14" i="27"/>
  <c r="I20" i="27"/>
  <c r="DE12" i="27"/>
  <c r="RD12" i="27"/>
  <c r="DF15" i="27"/>
  <c r="RD4" i="27"/>
  <c r="RG4" i="27"/>
  <c r="RD6" i="27"/>
  <c r="Q12" i="27"/>
  <c r="RG20" i="27"/>
  <c r="O5" i="27"/>
  <c r="I14" i="27"/>
  <c r="RG14" i="27"/>
  <c r="RG12" i="27"/>
  <c r="I6" i="27"/>
  <c r="I5" i="27"/>
  <c r="I17" i="26"/>
  <c r="I21" i="26"/>
  <c r="RG9" i="26"/>
  <c r="DE8" i="26"/>
  <c r="DF17" i="26"/>
  <c r="Q10" i="26"/>
  <c r="I9" i="26"/>
  <c r="RD8" i="26"/>
  <c r="RG10" i="26"/>
  <c r="RG19" i="26"/>
  <c r="O21" i="26"/>
  <c r="RG17" i="26"/>
  <c r="I6" i="26"/>
  <c r="H14" i="22"/>
  <c r="A14" i="22" s="1" a="1"/>
  <c r="A14" i="22" s="1"/>
  <c r="TP21" i="22"/>
  <c r="TT21" i="22" s="1"/>
  <c r="TP4" i="22"/>
  <c r="TT4" i="22" s="1"/>
  <c r="TP29" i="22"/>
  <c r="TT29" i="22" s="1"/>
  <c r="H29" i="22"/>
  <c r="A29" i="22" s="1" a="1"/>
  <c r="A29" i="22" s="1"/>
  <c r="TP13" i="22"/>
  <c r="TT13" i="22" s="1"/>
  <c r="TP22" i="22"/>
  <c r="TT22" i="22" s="1"/>
  <c r="TP24" i="22"/>
  <c r="TT24" i="22" s="1"/>
  <c r="TP34" i="22"/>
  <c r="TT34" i="22" s="1"/>
  <c r="H22" i="22"/>
  <c r="A22" i="22" s="1" a="1"/>
  <c r="A22" i="22" s="1"/>
  <c r="TP28" i="22"/>
  <c r="TT28" i="22" s="1"/>
  <c r="TP16" i="22"/>
  <c r="TT16" i="22" s="1"/>
  <c r="H8" i="22"/>
  <c r="H16" i="22"/>
  <c r="H22" i="4"/>
  <c r="A22" i="4" s="1" a="1"/>
  <c r="A22" i="4" s="1"/>
  <c r="TP25" i="4"/>
  <c r="TT25" i="4" s="1"/>
  <c r="H5" i="4"/>
  <c r="TP4" i="4"/>
  <c r="TT4" i="4" s="1"/>
  <c r="H8" i="4"/>
  <c r="M6" i="21"/>
  <c r="DD6" i="21"/>
  <c r="K16" i="21"/>
  <c r="M5" i="21"/>
  <c r="DD5" i="21"/>
  <c r="DF6" i="21"/>
  <c r="Q6" i="21"/>
  <c r="K12" i="21"/>
  <c r="DD11" i="21"/>
  <c r="M11" i="21"/>
  <c r="RD4" i="21"/>
  <c r="RG4" i="21"/>
  <c r="DD18" i="21"/>
  <c r="M18" i="21"/>
  <c r="DD17" i="21"/>
  <c r="M17" i="21"/>
  <c r="K11" i="21"/>
  <c r="I5" i="21"/>
  <c r="I16" i="21"/>
  <c r="DD20" i="21"/>
  <c r="M20" i="21"/>
  <c r="K6" i="21"/>
  <c r="K18" i="21"/>
  <c r="K17" i="21"/>
  <c r="K7" i="21"/>
  <c r="K20" i="21"/>
  <c r="RD5" i="21"/>
  <c r="RG5" i="21"/>
  <c r="RG6" i="21"/>
  <c r="RD6" i="21"/>
  <c r="DF11" i="21"/>
  <c r="Q11" i="21"/>
  <c r="DD12" i="21"/>
  <c r="M12" i="21"/>
  <c r="M7" i="21"/>
  <c r="DD7" i="21"/>
  <c r="M15" i="19"/>
  <c r="DD15" i="19"/>
  <c r="DD38" i="19"/>
  <c r="M38" i="19"/>
  <c r="O38" i="19"/>
  <c r="DE38" i="19"/>
  <c r="I20" i="19"/>
  <c r="K38" i="19"/>
  <c r="K20" i="19"/>
  <c r="M9" i="19"/>
  <c r="DD9" i="19"/>
  <c r="K9" i="19"/>
  <c r="RG9" i="19"/>
  <c r="RD9" i="19"/>
  <c r="RG10" i="19"/>
  <c r="RD10" i="19"/>
  <c r="DF10" i="19"/>
  <c r="Q10" i="19"/>
  <c r="RD15" i="19"/>
  <c r="RG15" i="19"/>
  <c r="M20" i="19"/>
  <c r="DD20" i="19"/>
  <c r="RG20" i="19"/>
  <c r="RD20" i="19"/>
  <c r="M15" i="27"/>
  <c r="DD15" i="27"/>
  <c r="Q4" i="27"/>
  <c r="DF4" i="27"/>
  <c r="DD20" i="27"/>
  <c r="M20" i="27"/>
  <c r="I9" i="27"/>
  <c r="I12" i="27"/>
  <c r="DF14" i="27"/>
  <c r="Q14" i="27"/>
  <c r="RD9" i="27"/>
  <c r="RG9" i="27"/>
  <c r="M4" i="27"/>
  <c r="DD4" i="27"/>
  <c r="K20" i="27"/>
  <c r="DD14" i="27"/>
  <c r="M14" i="27"/>
  <c r="M12" i="27"/>
  <c r="DD12" i="27"/>
  <c r="DF9" i="27"/>
  <c r="Q9" i="27"/>
  <c r="M9" i="27"/>
  <c r="DD9" i="27"/>
  <c r="I15" i="27"/>
  <c r="K14" i="27"/>
  <c r="O15" i="27"/>
  <c r="DE15" i="27"/>
  <c r="DF6" i="27"/>
  <c r="Q6" i="27"/>
  <c r="K9" i="27"/>
  <c r="RD15" i="27"/>
  <c r="RG15" i="27"/>
  <c r="K6" i="27"/>
  <c r="RG5" i="27"/>
  <c r="RD5" i="27"/>
  <c r="M6" i="27"/>
  <c r="DD6" i="27"/>
  <c r="I4" i="27"/>
  <c r="K12" i="27"/>
  <c r="RD7" i="26"/>
  <c r="RG7" i="26"/>
  <c r="M21" i="26"/>
  <c r="DD21" i="26"/>
  <c r="R21" i="26" s="1"/>
  <c r="K10" i="26"/>
  <c r="M8" i="26"/>
  <c r="DD8" i="26"/>
  <c r="M9" i="26"/>
  <c r="DD9" i="26"/>
  <c r="RD6" i="26"/>
  <c r="RG6" i="26"/>
  <c r="K8" i="26"/>
  <c r="I7" i="26"/>
  <c r="M10" i="26"/>
  <c r="DD10" i="26"/>
  <c r="Q7" i="26"/>
  <c r="DF7" i="26"/>
  <c r="M19" i="26"/>
  <c r="DD19" i="26"/>
  <c r="M7" i="26"/>
  <c r="DD7" i="26"/>
  <c r="I8" i="26"/>
  <c r="Q8" i="26"/>
  <c r="DF8" i="26"/>
  <c r="K9" i="26"/>
  <c r="K7" i="26"/>
  <c r="DD17" i="26"/>
  <c r="M17" i="26"/>
  <c r="K21" i="26"/>
  <c r="K19" i="26"/>
  <c r="K13" i="22"/>
  <c r="K22" i="22"/>
  <c r="K28" i="22"/>
  <c r="K29" i="22"/>
  <c r="K34" i="22"/>
  <c r="H10" i="22"/>
  <c r="A10" i="22" s="1" a="1"/>
  <c r="A10" i="22" s="1"/>
  <c r="K12" i="22"/>
  <c r="K16" i="22"/>
  <c r="K21" i="22"/>
  <c r="K14" i="22"/>
  <c r="K10" i="22"/>
  <c r="H4" i="22"/>
  <c r="TP10" i="22"/>
  <c r="TT10" i="22" s="1"/>
  <c r="K4" i="22"/>
  <c r="K24" i="22"/>
  <c r="K15" i="22"/>
  <c r="K10" i="4"/>
  <c r="H25" i="4"/>
  <c r="A25" i="4" s="1" a="1"/>
  <c r="A25" i="4" s="1"/>
  <c r="H17" i="4"/>
  <c r="A17" i="4" s="1" a="1"/>
  <c r="A17" i="4" s="1"/>
  <c r="K8" i="4"/>
  <c r="K5" i="4"/>
  <c r="H4" i="4"/>
  <c r="K22" i="4"/>
  <c r="K4" i="4"/>
  <c r="K23" i="4"/>
  <c r="K25" i="4"/>
  <c r="T24" i="22" l="1"/>
  <c r="E24" i="22" s="1"/>
  <c r="H5" i="21"/>
  <c r="H17" i="21"/>
  <c r="A17" i="21" s="1" a="1"/>
  <c r="A17" i="21" s="1"/>
  <c r="H16" i="21"/>
  <c r="A16" i="21" s="1" a="1"/>
  <c r="A16" i="21" s="1"/>
  <c r="H4" i="21"/>
  <c r="H7" i="21"/>
  <c r="H20" i="21"/>
  <c r="A20" i="21" s="1" a="1"/>
  <c r="A20" i="21" s="1"/>
  <c r="H33" i="19"/>
  <c r="A33" i="19" s="1" a="1"/>
  <c r="A33" i="19" s="1"/>
  <c r="H15" i="19"/>
  <c r="H10" i="19"/>
  <c r="H21" i="19"/>
  <c r="H18" i="27"/>
  <c r="A18" i="27" s="1" a="1"/>
  <c r="A18" i="27" s="1"/>
  <c r="H6" i="27"/>
  <c r="H15" i="27"/>
  <c r="A15" i="27" s="1" a="1"/>
  <c r="A15" i="27" s="1"/>
  <c r="H5" i="27"/>
  <c r="H12" i="27"/>
  <c r="A12" i="27" s="1" a="1"/>
  <c r="A12" i="27" s="1"/>
  <c r="H4" i="27"/>
  <c r="H7" i="26"/>
  <c r="H6" i="26"/>
  <c r="H9" i="26"/>
  <c r="H10" i="26"/>
  <c r="H14" i="26"/>
  <c r="A14" i="26" s="1" a="1"/>
  <c r="A14" i="26" s="1"/>
  <c r="H21" i="26"/>
  <c r="A21" i="26" s="1" a="1"/>
  <c r="A21" i="26" s="1"/>
  <c r="H11" i="26"/>
  <c r="H8" i="26"/>
  <c r="T18" i="22"/>
  <c r="H11" i="22"/>
  <c r="A11" i="22" s="1" a="1"/>
  <c r="A11" i="22" s="1"/>
  <c r="H19" i="4"/>
  <c r="A19" i="4" s="1" a="1"/>
  <c r="A19" i="4" s="1"/>
  <c r="T4" i="22"/>
  <c r="E4" i="22" s="1"/>
  <c r="T16" i="22"/>
  <c r="U16" i="22" s="1"/>
  <c r="E5" i="4"/>
  <c r="E25" i="4"/>
  <c r="E4" i="4"/>
  <c r="R5" i="27"/>
  <c r="S5" i="27" s="1"/>
  <c r="E14" i="22"/>
  <c r="E8" i="22"/>
  <c r="E18" i="22"/>
  <c r="E17" i="4"/>
  <c r="E23" i="4"/>
  <c r="R14" i="26"/>
  <c r="E14" i="26" s="1"/>
  <c r="R11" i="26"/>
  <c r="E11" i="26" s="1"/>
  <c r="T14" i="4"/>
  <c r="E14" i="4" s="1"/>
  <c r="R21" i="19"/>
  <c r="E21" i="19" s="1"/>
  <c r="T17" i="22"/>
  <c r="V17" i="22" s="1"/>
  <c r="T27" i="4"/>
  <c r="V27" i="4" s="1"/>
  <c r="T18" i="27"/>
  <c r="S18" i="27"/>
  <c r="E18" i="27"/>
  <c r="R19" i="26"/>
  <c r="S19" i="26" s="1"/>
  <c r="R9" i="26"/>
  <c r="S9" i="26" s="1"/>
  <c r="R6" i="26"/>
  <c r="S6" i="26" s="1"/>
  <c r="R10" i="19"/>
  <c r="T10" i="19" s="1"/>
  <c r="T33" i="19"/>
  <c r="T19" i="4"/>
  <c r="E19" i="4" s="1"/>
  <c r="T24" i="4"/>
  <c r="E24" i="4" s="1"/>
  <c r="T18" i="4"/>
  <c r="E18" i="4" s="1"/>
  <c r="E33" i="19"/>
  <c r="T21" i="4"/>
  <c r="E21" i="4" s="1"/>
  <c r="T19" i="22"/>
  <c r="E19" i="22" s="1"/>
  <c r="T11" i="22"/>
  <c r="E11" i="22" s="1"/>
  <c r="R5" i="21"/>
  <c r="E5" i="21" s="1"/>
  <c r="R32" i="19"/>
  <c r="E32" i="19" s="1"/>
  <c r="R20" i="27"/>
  <c r="T20" i="27" s="1"/>
  <c r="R17" i="26"/>
  <c r="T17" i="26" s="1"/>
  <c r="T11" i="4"/>
  <c r="V11" i="4" s="1"/>
  <c r="R15" i="19"/>
  <c r="E15" i="19" s="1"/>
  <c r="R9" i="19"/>
  <c r="S9" i="19" s="1"/>
  <c r="R4" i="21"/>
  <c r="E4" i="21" s="1"/>
  <c r="R12" i="21"/>
  <c r="T12" i="21" s="1"/>
  <c r="R7" i="21"/>
  <c r="S7" i="21" s="1"/>
  <c r="R18" i="21"/>
  <c r="E18" i="21" s="1"/>
  <c r="R17" i="21"/>
  <c r="T17" i="21" s="1"/>
  <c r="R10" i="26"/>
  <c r="E10" i="26" s="1"/>
  <c r="R20" i="19"/>
  <c r="E20" i="19" s="1"/>
  <c r="S21" i="26"/>
  <c r="T21" i="26"/>
  <c r="T7" i="4"/>
  <c r="V7" i="4" s="1"/>
  <c r="T22" i="4"/>
  <c r="V22" i="4" s="1"/>
  <c r="T8" i="4"/>
  <c r="V8" i="4" s="1"/>
  <c r="T34" i="22"/>
  <c r="E34" i="22" s="1"/>
  <c r="T29" i="22"/>
  <c r="V29" i="22" s="1"/>
  <c r="V5" i="4"/>
  <c r="V17" i="4"/>
  <c r="U5" i="4"/>
  <c r="R16" i="21"/>
  <c r="R20" i="21"/>
  <c r="R6" i="27"/>
  <c r="R14" i="27"/>
  <c r="R12" i="27"/>
  <c r="R4" i="27"/>
  <c r="R15" i="27"/>
  <c r="E21" i="26"/>
  <c r="R8" i="26"/>
  <c r="R7" i="26"/>
  <c r="E7" i="26" s="1"/>
  <c r="T12" i="22"/>
  <c r="E12" i="22" s="1"/>
  <c r="T13" i="22"/>
  <c r="E13" i="22" s="1"/>
  <c r="T22" i="22"/>
  <c r="E22" i="22" s="1"/>
  <c r="T28" i="22"/>
  <c r="U28" i="22" s="1"/>
  <c r="T15" i="22"/>
  <c r="E15" i="22" s="1"/>
  <c r="T10" i="4"/>
  <c r="E10" i="4" s="1"/>
  <c r="T9" i="4"/>
  <c r="E9" i="4" s="1"/>
  <c r="U17" i="4"/>
  <c r="R6" i="21"/>
  <c r="R11" i="21"/>
  <c r="R38" i="19"/>
  <c r="R9" i="27"/>
  <c r="U14" i="22"/>
  <c r="V14" i="22"/>
  <c r="T21" i="22"/>
  <c r="E21" i="22" s="1"/>
  <c r="U18" i="22"/>
  <c r="V18" i="22"/>
  <c r="U24" i="22"/>
  <c r="V24" i="22"/>
  <c r="U8" i="22"/>
  <c r="V8" i="22"/>
  <c r="T10" i="22"/>
  <c r="E10" i="22" s="1"/>
  <c r="U25" i="4"/>
  <c r="U4" i="4"/>
  <c r="U23" i="4"/>
  <c r="H11" i="21" l="1"/>
  <c r="H6" i="21"/>
  <c r="H18" i="21"/>
  <c r="A18" i="21" s="1" a="1"/>
  <c r="A18" i="21" s="1"/>
  <c r="H12" i="21"/>
  <c r="A12" i="21" s="1" a="1"/>
  <c r="A12" i="21" s="1"/>
  <c r="H38" i="19"/>
  <c r="A38" i="19" s="1" a="1"/>
  <c r="A38" i="19" s="1"/>
  <c r="H9" i="19"/>
  <c r="H20" i="19"/>
  <c r="H32" i="19"/>
  <c r="A32" i="19" s="1" a="1"/>
  <c r="A32" i="19" s="1"/>
  <c r="H9" i="27"/>
  <c r="H14" i="27"/>
  <c r="A14" i="27" s="1" a="1"/>
  <c r="A14" i="27" s="1"/>
  <c r="H20" i="27"/>
  <c r="A20" i="27" s="1" a="1"/>
  <c r="A20" i="27" s="1"/>
  <c r="H17" i="26"/>
  <c r="A17" i="26" s="1" a="1"/>
  <c r="A17" i="26" s="1"/>
  <c r="H19" i="26"/>
  <c r="A19" i="26" s="1" a="1"/>
  <c r="A19" i="26" s="1"/>
  <c r="U4" i="22"/>
  <c r="V4" i="22"/>
  <c r="E16" i="22"/>
  <c r="V16" i="22"/>
  <c r="E5" i="27"/>
  <c r="T5" i="27"/>
  <c r="V14" i="4"/>
  <c r="U14" i="4"/>
  <c r="E28" i="22"/>
  <c r="E29" i="22"/>
  <c r="E17" i="22"/>
  <c r="E11" i="4"/>
  <c r="E22" i="4"/>
  <c r="E8" i="4"/>
  <c r="E7" i="4"/>
  <c r="E27" i="4"/>
  <c r="S14" i="26"/>
  <c r="T14" i="26"/>
  <c r="S11" i="26"/>
  <c r="T11" i="26"/>
  <c r="U17" i="22"/>
  <c r="T21" i="19"/>
  <c r="S21" i="19"/>
  <c r="V24" i="4"/>
  <c r="U27" i="4"/>
  <c r="T18" i="21"/>
  <c r="E10" i="19"/>
  <c r="S10" i="19"/>
  <c r="U24" i="4"/>
  <c r="T19" i="26"/>
  <c r="E19" i="26"/>
  <c r="T6" i="26"/>
  <c r="E9" i="26"/>
  <c r="T9" i="26"/>
  <c r="E6" i="26"/>
  <c r="S17" i="26"/>
  <c r="T5" i="21"/>
  <c r="S5" i="21"/>
  <c r="E17" i="26"/>
  <c r="V11" i="22"/>
  <c r="U11" i="22"/>
  <c r="V19" i="22"/>
  <c r="U19" i="4"/>
  <c r="V19" i="4"/>
  <c r="U18" i="4"/>
  <c r="V18" i="4"/>
  <c r="S32" i="19"/>
  <c r="T32" i="19"/>
  <c r="U21" i="4"/>
  <c r="V21" i="4"/>
  <c r="U22" i="4"/>
  <c r="U19" i="22"/>
  <c r="T4" i="21"/>
  <c r="S4" i="21"/>
  <c r="S12" i="21"/>
  <c r="E12" i="21"/>
  <c r="E7" i="21"/>
  <c r="S18" i="21"/>
  <c r="E20" i="27"/>
  <c r="S20" i="27"/>
  <c r="T10" i="26"/>
  <c r="S10" i="26"/>
  <c r="U11" i="4"/>
  <c r="S15" i="19"/>
  <c r="T15" i="19"/>
  <c r="T9" i="19"/>
  <c r="E9" i="19"/>
  <c r="T7" i="21"/>
  <c r="E17" i="21"/>
  <c r="U7" i="4"/>
  <c r="S17" i="21"/>
  <c r="U12" i="22"/>
  <c r="U29" i="22"/>
  <c r="U8" i="4"/>
  <c r="U34" i="22"/>
  <c r="V34" i="22"/>
  <c r="V22" i="22"/>
  <c r="E6" i="21"/>
  <c r="S6" i="21"/>
  <c r="T6" i="21"/>
  <c r="E20" i="21"/>
  <c r="S20" i="21"/>
  <c r="T20" i="21"/>
  <c r="S16" i="21"/>
  <c r="T16" i="21"/>
  <c r="E16" i="21"/>
  <c r="E11" i="21"/>
  <c r="S11" i="21"/>
  <c r="T11" i="21"/>
  <c r="S38" i="19"/>
  <c r="T38" i="19"/>
  <c r="S20" i="19"/>
  <c r="T20" i="19"/>
  <c r="S6" i="27"/>
  <c r="T6" i="27"/>
  <c r="E6" i="27"/>
  <c r="E15" i="27"/>
  <c r="S15" i="27"/>
  <c r="T15" i="27"/>
  <c r="S4" i="27"/>
  <c r="T4" i="27"/>
  <c r="E12" i="27"/>
  <c r="T12" i="27"/>
  <c r="S12" i="27"/>
  <c r="S9" i="27"/>
  <c r="T9" i="27"/>
  <c r="E14" i="27"/>
  <c r="S14" i="27"/>
  <c r="T14" i="27"/>
  <c r="S7" i="26"/>
  <c r="T7" i="26"/>
  <c r="T8" i="26"/>
  <c r="S8" i="26"/>
  <c r="V12" i="22"/>
  <c r="U13" i="22"/>
  <c r="V13" i="22"/>
  <c r="U10" i="4"/>
  <c r="V10" i="4"/>
  <c r="V9" i="4"/>
  <c r="U9" i="4"/>
  <c r="E4" i="27"/>
  <c r="E8" i="26"/>
  <c r="U22" i="22"/>
  <c r="V28" i="22"/>
  <c r="V15" i="22"/>
  <c r="U15" i="22"/>
  <c r="E38" i="19"/>
  <c r="E9" i="27"/>
  <c r="V10" i="22"/>
  <c r="U10" i="22"/>
  <c r="V21" i="22"/>
  <c r="U21" i="22"/>
  <c r="QX8" i="27" l="1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G8" i="27" s="1"/>
  <c r="CV8" i="27"/>
  <c r="F8" i="27" s="1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G13" i="27" s="1"/>
  <c r="CV13" i="27"/>
  <c r="F13" i="27" s="1"/>
  <c r="QX15" i="26"/>
  <c r="QW15" i="26"/>
  <c r="QV15" i="26"/>
  <c r="QU15" i="26"/>
  <c r="QT15" i="26"/>
  <c r="QS15" i="26"/>
  <c r="QR15" i="26"/>
  <c r="QQ15" i="26"/>
  <c r="QP15" i="26"/>
  <c r="QO15" i="26"/>
  <c r="QN15" i="26"/>
  <c r="QM15" i="26"/>
  <c r="QL15" i="26"/>
  <c r="QK15" i="26"/>
  <c r="QJ15" i="26"/>
  <c r="QI15" i="26"/>
  <c r="QH15" i="26"/>
  <c r="QG15" i="26"/>
  <c r="QF15" i="26"/>
  <c r="QE15" i="26"/>
  <c r="QC15" i="26"/>
  <c r="QB15" i="26"/>
  <c r="PZ15" i="26"/>
  <c r="PY15" i="26"/>
  <c r="PX15" i="26"/>
  <c r="PW15" i="26"/>
  <c r="DB15" i="26"/>
  <c r="DA15" i="26"/>
  <c r="CY15" i="26"/>
  <c r="CX15" i="26"/>
  <c r="CW15" i="26"/>
  <c r="CV15" i="26"/>
  <c r="QX12" i="26"/>
  <c r="QW12" i="26"/>
  <c r="QV12" i="26"/>
  <c r="QU12" i="26"/>
  <c r="QT12" i="26"/>
  <c r="QS12" i="26"/>
  <c r="QR12" i="26"/>
  <c r="QQ12" i="26"/>
  <c r="QP12" i="26"/>
  <c r="QO12" i="26"/>
  <c r="QN12" i="26"/>
  <c r="QM12" i="26"/>
  <c r="QL12" i="26"/>
  <c r="QK12" i="26"/>
  <c r="QJ12" i="26"/>
  <c r="QI12" i="26"/>
  <c r="QH12" i="26"/>
  <c r="QG12" i="26"/>
  <c r="QF12" i="26"/>
  <c r="QE12" i="26"/>
  <c r="QC12" i="26"/>
  <c r="QB12" i="26"/>
  <c r="PZ12" i="26"/>
  <c r="PY12" i="26"/>
  <c r="PX12" i="26"/>
  <c r="PW12" i="26"/>
  <c r="DB12" i="26"/>
  <c r="DA12" i="26"/>
  <c r="CY12" i="26"/>
  <c r="CX12" i="26"/>
  <c r="CW12" i="26"/>
  <c r="CV12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26" i="4"/>
  <c r="RI26" i="4"/>
  <c r="RH26" i="4"/>
  <c r="RG26" i="4"/>
  <c r="RF26" i="4"/>
  <c r="RE26" i="4"/>
  <c r="RC26" i="4"/>
  <c r="RB26" i="4"/>
  <c r="RA26" i="4"/>
  <c r="QZ26" i="4"/>
  <c r="QY26" i="4"/>
  <c r="QX26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3" i="4"/>
  <c r="RI13" i="4"/>
  <c r="RH13" i="4"/>
  <c r="RG13" i="4"/>
  <c r="RF13" i="4"/>
  <c r="RE13" i="4"/>
  <c r="RC13" i="4"/>
  <c r="RB13" i="4"/>
  <c r="RA13" i="4"/>
  <c r="QZ13" i="4"/>
  <c r="QY13" i="4"/>
  <c r="QX13" i="4"/>
  <c r="RJ16" i="4"/>
  <c r="RI16" i="4"/>
  <c r="RH16" i="4"/>
  <c r="RG16" i="4"/>
  <c r="RF16" i="4"/>
  <c r="RE16" i="4"/>
  <c r="RC16" i="4"/>
  <c r="RB16" i="4"/>
  <c r="RA16" i="4"/>
  <c r="QZ16" i="4"/>
  <c r="QY16" i="4"/>
  <c r="QX16" i="4"/>
  <c r="RJ12" i="4"/>
  <c r="RI12" i="4"/>
  <c r="RH12" i="4"/>
  <c r="RG12" i="4"/>
  <c r="RF12" i="4"/>
  <c r="RE12" i="4"/>
  <c r="RC12" i="4"/>
  <c r="RB12" i="4"/>
  <c r="RA12" i="4"/>
  <c r="QZ12" i="4"/>
  <c r="QY12" i="4"/>
  <c r="QX12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3" i="4"/>
  <c r="QA13" i="4"/>
  <c r="PZ13" i="4"/>
  <c r="PY13" i="4"/>
  <c r="PX13" i="4"/>
  <c r="PW13" i="4"/>
  <c r="PU13" i="4"/>
  <c r="PT13" i="4"/>
  <c r="PS13" i="4"/>
  <c r="PR13" i="4"/>
  <c r="PQ13" i="4"/>
  <c r="PP13" i="4"/>
  <c r="QB16" i="4"/>
  <c r="QA16" i="4"/>
  <c r="PZ16" i="4"/>
  <c r="PY16" i="4"/>
  <c r="PX16" i="4"/>
  <c r="PW16" i="4"/>
  <c r="PU16" i="4"/>
  <c r="PT16" i="4"/>
  <c r="PS16" i="4"/>
  <c r="PR16" i="4"/>
  <c r="PQ16" i="4"/>
  <c r="PP16" i="4"/>
  <c r="QB12" i="4"/>
  <c r="QA12" i="4"/>
  <c r="PZ12" i="4"/>
  <c r="PY12" i="4"/>
  <c r="PX12" i="4"/>
  <c r="PW12" i="4"/>
  <c r="PU12" i="4"/>
  <c r="PT12" i="4"/>
  <c r="PS12" i="4"/>
  <c r="PR12" i="4"/>
  <c r="PQ12" i="4"/>
  <c r="PP12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3" i="4"/>
  <c r="OS13" i="4"/>
  <c r="OR13" i="4"/>
  <c r="OQ13" i="4"/>
  <c r="OP13" i="4"/>
  <c r="OO13" i="4"/>
  <c r="OM13" i="4"/>
  <c r="OL13" i="4"/>
  <c r="OK13" i="4"/>
  <c r="OJ13" i="4"/>
  <c r="OI13" i="4"/>
  <c r="OH13" i="4"/>
  <c r="OT16" i="4"/>
  <c r="OS16" i="4"/>
  <c r="OR16" i="4"/>
  <c r="OQ16" i="4"/>
  <c r="OP16" i="4"/>
  <c r="OO16" i="4"/>
  <c r="OM16" i="4"/>
  <c r="OL16" i="4"/>
  <c r="OK16" i="4"/>
  <c r="OJ16" i="4"/>
  <c r="OI16" i="4"/>
  <c r="OH16" i="4"/>
  <c r="OT12" i="4"/>
  <c r="OS12" i="4"/>
  <c r="OR12" i="4"/>
  <c r="OQ12" i="4"/>
  <c r="OP12" i="4"/>
  <c r="OO12" i="4"/>
  <c r="OM12" i="4"/>
  <c r="OL12" i="4"/>
  <c r="OK12" i="4"/>
  <c r="OJ12" i="4"/>
  <c r="OI12" i="4"/>
  <c r="OH12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3" i="4"/>
  <c r="NK13" i="4"/>
  <c r="NJ13" i="4"/>
  <c r="NI13" i="4"/>
  <c r="NH13" i="4"/>
  <c r="NG13" i="4"/>
  <c r="NE13" i="4"/>
  <c r="ND13" i="4"/>
  <c r="NC13" i="4"/>
  <c r="NB13" i="4"/>
  <c r="NA13" i="4"/>
  <c r="MZ13" i="4"/>
  <c r="NL16" i="4"/>
  <c r="NK16" i="4"/>
  <c r="NJ16" i="4"/>
  <c r="NI16" i="4"/>
  <c r="NH16" i="4"/>
  <c r="NG16" i="4"/>
  <c r="NE16" i="4"/>
  <c r="ND16" i="4"/>
  <c r="NC16" i="4"/>
  <c r="NB16" i="4"/>
  <c r="NA16" i="4"/>
  <c r="MZ16" i="4"/>
  <c r="NL12" i="4"/>
  <c r="NK12" i="4"/>
  <c r="NJ12" i="4"/>
  <c r="NI12" i="4"/>
  <c r="NH12" i="4"/>
  <c r="NG12" i="4"/>
  <c r="NE12" i="4"/>
  <c r="ND12" i="4"/>
  <c r="NC12" i="4"/>
  <c r="NB12" i="4"/>
  <c r="NA12" i="4"/>
  <c r="MZ12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3" i="4"/>
  <c r="MC13" i="4"/>
  <c r="MB13" i="4"/>
  <c r="MA13" i="4"/>
  <c r="LZ13" i="4"/>
  <c r="LY13" i="4"/>
  <c r="LW13" i="4"/>
  <c r="LV13" i="4"/>
  <c r="LU13" i="4"/>
  <c r="LT13" i="4"/>
  <c r="LS13" i="4"/>
  <c r="LR13" i="4"/>
  <c r="MD16" i="4"/>
  <c r="MC16" i="4"/>
  <c r="MB16" i="4"/>
  <c r="MA16" i="4"/>
  <c r="LZ16" i="4"/>
  <c r="LY16" i="4"/>
  <c r="LW16" i="4"/>
  <c r="LV16" i="4"/>
  <c r="LU16" i="4"/>
  <c r="LT16" i="4"/>
  <c r="LS16" i="4"/>
  <c r="LR16" i="4"/>
  <c r="MD12" i="4"/>
  <c r="MC12" i="4"/>
  <c r="MB12" i="4"/>
  <c r="MA12" i="4"/>
  <c r="LZ12" i="4"/>
  <c r="LY12" i="4"/>
  <c r="LW12" i="4"/>
  <c r="LV12" i="4"/>
  <c r="LU12" i="4"/>
  <c r="LT12" i="4"/>
  <c r="LS12" i="4"/>
  <c r="LR12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3" i="4"/>
  <c r="KU13" i="4"/>
  <c r="KT13" i="4"/>
  <c r="KS13" i="4"/>
  <c r="KR13" i="4"/>
  <c r="KQ13" i="4"/>
  <c r="KO13" i="4"/>
  <c r="KN13" i="4"/>
  <c r="KM13" i="4"/>
  <c r="KL13" i="4"/>
  <c r="KK13" i="4"/>
  <c r="KJ13" i="4"/>
  <c r="KV16" i="4"/>
  <c r="KU16" i="4"/>
  <c r="KT16" i="4"/>
  <c r="KS16" i="4"/>
  <c r="KR16" i="4"/>
  <c r="KQ16" i="4"/>
  <c r="KO16" i="4"/>
  <c r="KN16" i="4"/>
  <c r="KM16" i="4"/>
  <c r="KL16" i="4"/>
  <c r="KK16" i="4"/>
  <c r="KJ16" i="4"/>
  <c r="KV12" i="4"/>
  <c r="KU12" i="4"/>
  <c r="KT12" i="4"/>
  <c r="KS12" i="4"/>
  <c r="KR12" i="4"/>
  <c r="KQ12" i="4"/>
  <c r="KO12" i="4"/>
  <c r="KN12" i="4"/>
  <c r="KM12" i="4"/>
  <c r="KL12" i="4"/>
  <c r="KK12" i="4"/>
  <c r="KJ12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3" i="4"/>
  <c r="JM13" i="4"/>
  <c r="JL13" i="4"/>
  <c r="JK13" i="4"/>
  <c r="JJ13" i="4"/>
  <c r="JI13" i="4"/>
  <c r="JG13" i="4"/>
  <c r="JF13" i="4"/>
  <c r="JE13" i="4"/>
  <c r="JD13" i="4"/>
  <c r="JC13" i="4"/>
  <c r="JB13" i="4"/>
  <c r="JN16" i="4"/>
  <c r="JM16" i="4"/>
  <c r="JL16" i="4"/>
  <c r="JK16" i="4"/>
  <c r="JJ16" i="4"/>
  <c r="JI16" i="4"/>
  <c r="JG16" i="4"/>
  <c r="JF16" i="4"/>
  <c r="JE16" i="4"/>
  <c r="JD16" i="4"/>
  <c r="JC16" i="4"/>
  <c r="JB16" i="4"/>
  <c r="JN12" i="4"/>
  <c r="JM12" i="4"/>
  <c r="JL12" i="4"/>
  <c r="JK12" i="4"/>
  <c r="JJ12" i="4"/>
  <c r="JI12" i="4"/>
  <c r="JG12" i="4"/>
  <c r="JF12" i="4"/>
  <c r="JE12" i="4"/>
  <c r="JD12" i="4"/>
  <c r="JC12" i="4"/>
  <c r="JB12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3" i="4"/>
  <c r="IE13" i="4"/>
  <c r="ID13" i="4"/>
  <c r="IC13" i="4"/>
  <c r="IB13" i="4"/>
  <c r="IA13" i="4"/>
  <c r="HY13" i="4"/>
  <c r="HX13" i="4"/>
  <c r="HW13" i="4"/>
  <c r="HV13" i="4"/>
  <c r="HU13" i="4"/>
  <c r="HT13" i="4"/>
  <c r="IF16" i="4"/>
  <c r="IE16" i="4"/>
  <c r="ID16" i="4"/>
  <c r="IC16" i="4"/>
  <c r="IB16" i="4"/>
  <c r="IA16" i="4"/>
  <c r="HY16" i="4"/>
  <c r="HX16" i="4"/>
  <c r="HW16" i="4"/>
  <c r="HV16" i="4"/>
  <c r="HU16" i="4"/>
  <c r="HT16" i="4"/>
  <c r="IF12" i="4"/>
  <c r="IE12" i="4"/>
  <c r="ID12" i="4"/>
  <c r="IC12" i="4"/>
  <c r="IB12" i="4"/>
  <c r="IA12" i="4"/>
  <c r="HY12" i="4"/>
  <c r="HX12" i="4"/>
  <c r="HW12" i="4"/>
  <c r="HV12" i="4"/>
  <c r="HU12" i="4"/>
  <c r="HT12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3" i="4"/>
  <c r="GW13" i="4"/>
  <c r="GV13" i="4"/>
  <c r="GU13" i="4"/>
  <c r="GT13" i="4"/>
  <c r="GS13" i="4"/>
  <c r="GQ13" i="4"/>
  <c r="GP13" i="4"/>
  <c r="GO13" i="4"/>
  <c r="GN13" i="4"/>
  <c r="GM13" i="4"/>
  <c r="GL13" i="4"/>
  <c r="GX16" i="4"/>
  <c r="GW16" i="4"/>
  <c r="GV16" i="4"/>
  <c r="GU16" i="4"/>
  <c r="GT16" i="4"/>
  <c r="GS16" i="4"/>
  <c r="GQ16" i="4"/>
  <c r="GP16" i="4"/>
  <c r="GO16" i="4"/>
  <c r="GN16" i="4"/>
  <c r="GM16" i="4"/>
  <c r="GL16" i="4"/>
  <c r="GX12" i="4"/>
  <c r="GW12" i="4"/>
  <c r="GV12" i="4"/>
  <c r="GU12" i="4"/>
  <c r="GT12" i="4"/>
  <c r="GS12" i="4"/>
  <c r="GQ12" i="4"/>
  <c r="GP12" i="4"/>
  <c r="GO12" i="4"/>
  <c r="GN12" i="4"/>
  <c r="GM12" i="4"/>
  <c r="GL12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3" i="4"/>
  <c r="FO13" i="4"/>
  <c r="FN13" i="4"/>
  <c r="FM13" i="4"/>
  <c r="FL13" i="4"/>
  <c r="FK13" i="4"/>
  <c r="FI13" i="4"/>
  <c r="FH13" i="4"/>
  <c r="FG13" i="4"/>
  <c r="FF13" i="4"/>
  <c r="FE13" i="4"/>
  <c r="FD13" i="4"/>
  <c r="FP16" i="4"/>
  <c r="FO16" i="4"/>
  <c r="FN16" i="4"/>
  <c r="FM16" i="4"/>
  <c r="FL16" i="4"/>
  <c r="FK16" i="4"/>
  <c r="FI16" i="4"/>
  <c r="FH16" i="4"/>
  <c r="FG16" i="4"/>
  <c r="FF16" i="4"/>
  <c r="FE16" i="4"/>
  <c r="FD16" i="4"/>
  <c r="FP12" i="4"/>
  <c r="FO12" i="4"/>
  <c r="FN12" i="4"/>
  <c r="FM12" i="4"/>
  <c r="FL12" i="4"/>
  <c r="FK12" i="4"/>
  <c r="FI12" i="4"/>
  <c r="FH12" i="4"/>
  <c r="FG12" i="4"/>
  <c r="FF12" i="4"/>
  <c r="FE12" i="4"/>
  <c r="FD12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3" i="4"/>
  <c r="EG13" i="4"/>
  <c r="EF13" i="4"/>
  <c r="EE13" i="4"/>
  <c r="ED13" i="4"/>
  <c r="EC13" i="4"/>
  <c r="EA13" i="4"/>
  <c r="DZ13" i="4"/>
  <c r="DY13" i="4"/>
  <c r="DX13" i="4"/>
  <c r="DW13" i="4"/>
  <c r="DV13" i="4"/>
  <c r="EH16" i="4"/>
  <c r="EG16" i="4"/>
  <c r="EF16" i="4"/>
  <c r="EE16" i="4"/>
  <c r="ED16" i="4"/>
  <c r="EC16" i="4"/>
  <c r="EA16" i="4"/>
  <c r="DZ16" i="4"/>
  <c r="DY16" i="4"/>
  <c r="DX16" i="4"/>
  <c r="DW16" i="4"/>
  <c r="DV16" i="4"/>
  <c r="EH12" i="4"/>
  <c r="EG12" i="4"/>
  <c r="EF12" i="4"/>
  <c r="EE12" i="4"/>
  <c r="ED12" i="4"/>
  <c r="EC12" i="4"/>
  <c r="EA12" i="4"/>
  <c r="DZ12" i="4"/>
  <c r="DY12" i="4"/>
  <c r="DX12" i="4"/>
  <c r="DW12" i="4"/>
  <c r="DV12" i="4"/>
  <c r="QE4" i="19"/>
  <c r="F4" i="26" l="1"/>
  <c r="F12" i="26"/>
  <c r="F15" i="26"/>
  <c r="G4" i="26"/>
  <c r="G12" i="26"/>
  <c r="G15" i="26"/>
  <c r="QA12" i="26"/>
  <c r="QA8" i="27"/>
  <c r="QD13" i="27"/>
  <c r="RD26" i="4"/>
  <c r="RK26" i="4" s="1"/>
  <c r="RD31" i="4"/>
  <c r="RK31" i="4" s="1"/>
  <c r="JH20" i="4"/>
  <c r="JO20" i="4" s="1"/>
  <c r="LX12" i="4"/>
  <c r="ME12" i="4" s="1"/>
  <c r="NF16" i="4"/>
  <c r="NM16" i="4" s="1"/>
  <c r="PV16" i="4"/>
  <c r="QC16" i="4" s="1"/>
  <c r="PV13" i="4"/>
  <c r="QC13" i="4" s="1"/>
  <c r="PV15" i="4"/>
  <c r="QC15" i="4" s="1"/>
  <c r="LX13" i="4"/>
  <c r="ME13" i="4" s="1"/>
  <c r="LX28" i="4"/>
  <c r="ME28" i="4" s="1"/>
  <c r="GR16" i="4"/>
  <c r="GY16" i="4" s="1"/>
  <c r="KP12" i="4"/>
  <c r="KW12" i="4" s="1"/>
  <c r="KP20" i="4"/>
  <c r="KW20" i="4" s="1"/>
  <c r="KP26" i="4"/>
  <c r="KW26" i="4" s="1"/>
  <c r="PV12" i="4"/>
  <c r="QC12" i="4" s="1"/>
  <c r="PV20" i="4"/>
  <c r="QC20" i="4" s="1"/>
  <c r="PV26" i="4"/>
  <c r="QC26" i="4" s="1"/>
  <c r="HZ12" i="4"/>
  <c r="IG12" i="4" s="1"/>
  <c r="FJ13" i="4"/>
  <c r="FQ13" i="4" s="1"/>
  <c r="FJ28" i="4"/>
  <c r="FQ28" i="4" s="1"/>
  <c r="QZ4" i="26"/>
  <c r="KP16" i="4"/>
  <c r="KW16" i="4" s="1"/>
  <c r="KP15" i="4"/>
  <c r="KW15" i="4" s="1"/>
  <c r="HZ20" i="4"/>
  <c r="IG20" i="4" s="1"/>
  <c r="HZ26" i="4"/>
  <c r="IG26" i="4" s="1"/>
  <c r="JH16" i="4"/>
  <c r="JO16" i="4" s="1"/>
  <c r="JH15" i="4"/>
  <c r="JO15" i="4" s="1"/>
  <c r="EB13" i="4"/>
  <c r="EI13" i="4" s="1"/>
  <c r="EB28" i="4"/>
  <c r="EI28" i="4" s="1"/>
  <c r="GR12" i="4"/>
  <c r="GY12" i="4" s="1"/>
  <c r="GR31" i="4"/>
  <c r="GY31" i="4" s="1"/>
  <c r="HZ15" i="4"/>
  <c r="IG15" i="4" s="1"/>
  <c r="NF12" i="4"/>
  <c r="NM12" i="4" s="1"/>
  <c r="NF31" i="4"/>
  <c r="NM31" i="4" s="1"/>
  <c r="ON28" i="4"/>
  <c r="OU28" i="4" s="1"/>
  <c r="RD16" i="4"/>
  <c r="RK16" i="4" s="1"/>
  <c r="QD8" i="27"/>
  <c r="N12" i="26"/>
  <c r="O12" i="26" s="1"/>
  <c r="QA4" i="26"/>
  <c r="QZ15" i="26"/>
  <c r="QD4" i="26"/>
  <c r="CZ15" i="26"/>
  <c r="QA15" i="26"/>
  <c r="FJ12" i="4"/>
  <c r="FQ12" i="4" s="1"/>
  <c r="FJ20" i="4"/>
  <c r="FQ20" i="4" s="1"/>
  <c r="FJ26" i="4"/>
  <c r="FQ26" i="4" s="1"/>
  <c r="LX20" i="4"/>
  <c r="ME20" i="4" s="1"/>
  <c r="LX26" i="4"/>
  <c r="ME26" i="4" s="1"/>
  <c r="ON16" i="4"/>
  <c r="OU16" i="4" s="1"/>
  <c r="ON12" i="4"/>
  <c r="OU12" i="4" s="1"/>
  <c r="ON20" i="4"/>
  <c r="OU20" i="4" s="1"/>
  <c r="ON31" i="4"/>
  <c r="OU31" i="4" s="1"/>
  <c r="ON26" i="4"/>
  <c r="OU26" i="4" s="1"/>
  <c r="PV28" i="4"/>
  <c r="QC28" i="4" s="1"/>
  <c r="EB12" i="4"/>
  <c r="EI12" i="4" s="1"/>
  <c r="EB20" i="4"/>
  <c r="EI20" i="4" s="1"/>
  <c r="EB31" i="4"/>
  <c r="EI31" i="4" s="1"/>
  <c r="GR28" i="4"/>
  <c r="GY28" i="4" s="1"/>
  <c r="JH31" i="4"/>
  <c r="JO31" i="4" s="1"/>
  <c r="NF28" i="4"/>
  <c r="NM28" i="4" s="1"/>
  <c r="RD12" i="4"/>
  <c r="RK12" i="4" s="1"/>
  <c r="RD28" i="4"/>
  <c r="RK28" i="4" s="1"/>
  <c r="JH12" i="4"/>
  <c r="JO12" i="4" s="1"/>
  <c r="EB26" i="4"/>
  <c r="EI26" i="4" s="1"/>
  <c r="FJ31" i="4"/>
  <c r="FQ31" i="4" s="1"/>
  <c r="GR20" i="4"/>
  <c r="GY20" i="4" s="1"/>
  <c r="HZ28" i="4"/>
  <c r="IG28" i="4" s="1"/>
  <c r="JH13" i="4"/>
  <c r="JO13" i="4" s="1"/>
  <c r="LX16" i="4"/>
  <c r="ME16" i="4" s="1"/>
  <c r="LX31" i="4"/>
  <c r="ME31" i="4" s="1"/>
  <c r="NF20" i="4"/>
  <c r="NM20" i="4" s="1"/>
  <c r="ON15" i="4"/>
  <c r="OU15" i="4" s="1"/>
  <c r="RD15" i="4"/>
  <c r="RK15" i="4" s="1"/>
  <c r="EB16" i="4"/>
  <c r="EI16" i="4" s="1"/>
  <c r="JH28" i="4"/>
  <c r="JO28" i="4" s="1"/>
  <c r="KP13" i="4"/>
  <c r="KW13" i="4" s="1"/>
  <c r="EB15" i="4"/>
  <c r="EI15" i="4" s="1"/>
  <c r="FJ16" i="4"/>
  <c r="FQ16" i="4" s="1"/>
  <c r="GR26" i="4"/>
  <c r="GY26" i="4" s="1"/>
  <c r="HZ31" i="4"/>
  <c r="IG31" i="4" s="1"/>
  <c r="KP28" i="4"/>
  <c r="KW28" i="4" s="1"/>
  <c r="LX15" i="4"/>
  <c r="ME15" i="4" s="1"/>
  <c r="NF26" i="4"/>
  <c r="NM26" i="4" s="1"/>
  <c r="RD13" i="4"/>
  <c r="RK13" i="4" s="1"/>
  <c r="FJ15" i="4"/>
  <c r="FQ15" i="4" s="1"/>
  <c r="GR15" i="4"/>
  <c r="GY15" i="4" s="1"/>
  <c r="HZ16" i="4"/>
  <c r="IG16" i="4" s="1"/>
  <c r="HZ13" i="4"/>
  <c r="IG13" i="4" s="1"/>
  <c r="JH26" i="4"/>
  <c r="JO26" i="4" s="1"/>
  <c r="KP31" i="4"/>
  <c r="KW31" i="4" s="1"/>
  <c r="NF15" i="4"/>
  <c r="NM15" i="4" s="1"/>
  <c r="ON13" i="4"/>
  <c r="OU13" i="4" s="1"/>
  <c r="PV31" i="4"/>
  <c r="QC31" i="4" s="1"/>
  <c r="RD20" i="4"/>
  <c r="RK20" i="4" s="1"/>
  <c r="GR13" i="4"/>
  <c r="GY13" i="4" s="1"/>
  <c r="NF13" i="4"/>
  <c r="NM13" i="4" s="1"/>
  <c r="DC8" i="27"/>
  <c r="N8" i="27"/>
  <c r="O8" i="27" s="1"/>
  <c r="P13" i="27"/>
  <c r="Q13" i="27" s="1"/>
  <c r="QZ8" i="27"/>
  <c r="RE8" i="27"/>
  <c r="P8" i="27"/>
  <c r="Q8" i="27" s="1"/>
  <c r="RB8" i="27"/>
  <c r="N13" i="27"/>
  <c r="DE13" i="27" s="1"/>
  <c r="J13" i="27"/>
  <c r="K13" i="27" s="1"/>
  <c r="RA13" i="27"/>
  <c r="RB13" i="27"/>
  <c r="J8" i="27"/>
  <c r="K8" i="27" s="1"/>
  <c r="RC13" i="27"/>
  <c r="RE13" i="27"/>
  <c r="DC15" i="26"/>
  <c r="RB4" i="26"/>
  <c r="RB12" i="26"/>
  <c r="P4" i="26"/>
  <c r="Q4" i="26" s="1"/>
  <c r="RB15" i="26"/>
  <c r="N15" i="26"/>
  <c r="DE15" i="26" s="1"/>
  <c r="RA4" i="26"/>
  <c r="P15" i="26"/>
  <c r="Q15" i="26" s="1"/>
  <c r="RA15" i="26"/>
  <c r="RF15" i="26"/>
  <c r="RC15" i="26"/>
  <c r="RE15" i="26"/>
  <c r="P12" i="26"/>
  <c r="Q12" i="26" s="1"/>
  <c r="QZ12" i="26"/>
  <c r="RE12" i="26"/>
  <c r="N4" i="26"/>
  <c r="O4" i="26" s="1"/>
  <c r="RC4" i="26"/>
  <c r="QD15" i="26"/>
  <c r="CZ12" i="26"/>
  <c r="QD12" i="26"/>
  <c r="DC13" i="27"/>
  <c r="CZ13" i="27"/>
  <c r="RA8" i="27"/>
  <c r="L8" i="27"/>
  <c r="RC8" i="27"/>
  <c r="CZ8" i="27"/>
  <c r="L13" i="27"/>
  <c r="RF13" i="27"/>
  <c r="QZ13" i="27"/>
  <c r="QA13" i="27"/>
  <c r="RF8" i="27"/>
  <c r="RA12" i="26"/>
  <c r="L4" i="26"/>
  <c r="J4" i="26"/>
  <c r="J12" i="26"/>
  <c r="DC4" i="26"/>
  <c r="CZ4" i="26"/>
  <c r="J15" i="26"/>
  <c r="RF4" i="26"/>
  <c r="RE4" i="26"/>
  <c r="L12" i="26"/>
  <c r="RC12" i="26"/>
  <c r="DC12" i="26"/>
  <c r="RF12" i="26"/>
  <c r="L15" i="26"/>
  <c r="DE12" i="26" l="1"/>
  <c r="I12" i="26"/>
  <c r="O13" i="27"/>
  <c r="RD4" i="26"/>
  <c r="O15" i="26"/>
  <c r="DF4" i="26"/>
  <c r="RG15" i="26"/>
  <c r="DE8" i="27"/>
  <c r="RG13" i="27"/>
  <c r="DF8" i="27"/>
  <c r="RD13" i="27"/>
  <c r="DF13" i="27"/>
  <c r="I8" i="27"/>
  <c r="I13" i="27"/>
  <c r="RG4" i="26"/>
  <c r="RD15" i="26"/>
  <c r="DE4" i="26"/>
  <c r="DF12" i="26"/>
  <c r="I4" i="26"/>
  <c r="DF15" i="26"/>
  <c r="DD8" i="27"/>
  <c r="M8" i="27"/>
  <c r="RG8" i="27"/>
  <c r="RD8" i="27"/>
  <c r="DD13" i="27"/>
  <c r="M13" i="27"/>
  <c r="M15" i="26"/>
  <c r="DD15" i="26"/>
  <c r="M12" i="26"/>
  <c r="DD12" i="26"/>
  <c r="K12" i="26"/>
  <c r="RG12" i="26"/>
  <c r="RD12" i="26"/>
  <c r="K15" i="26"/>
  <c r="DD4" i="26"/>
  <c r="M4" i="26"/>
  <c r="I15" i="26"/>
  <c r="K4" i="26"/>
  <c r="H13" i="27" l="1"/>
  <c r="H8" i="27"/>
  <c r="R13" i="27"/>
  <c r="R8" i="27"/>
  <c r="R4" i="26"/>
  <c r="E4" i="26" s="1"/>
  <c r="R12" i="26"/>
  <c r="R15" i="26"/>
  <c r="H12" i="26" l="1"/>
  <c r="H4" i="26"/>
  <c r="H15" i="26"/>
  <c r="A15" i="26" s="1" a="1"/>
  <c r="A15" i="26" s="1"/>
  <c r="E13" i="27"/>
  <c r="S13" i="27"/>
  <c r="T13" i="27"/>
  <c r="E8" i="27"/>
  <c r="S8" i="27"/>
  <c r="T8" i="27"/>
  <c r="S15" i="26"/>
  <c r="T15" i="26"/>
  <c r="E12" i="26"/>
  <c r="S12" i="26"/>
  <c r="T12" i="26"/>
  <c r="S4" i="26"/>
  <c r="T4" i="26"/>
  <c r="E15" i="26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A9" i="27" l="1" a="1"/>
  <c r="A9" i="27" s="1"/>
  <c r="A13" i="27" a="1"/>
  <c r="A13" i="27" s="1"/>
  <c r="G25" i="21"/>
  <c r="F25" i="21"/>
  <c r="G23" i="19"/>
  <c r="F23" i="19"/>
  <c r="A5" i="27" a="1"/>
  <c r="A5" i="27" s="1"/>
  <c r="A10" i="27" a="1"/>
  <c r="A10" i="27" s="1"/>
  <c r="A4" i="27" a="1"/>
  <c r="A4" i="27" s="1"/>
  <c r="A7" i="27" a="1"/>
  <c r="A7" i="27" s="1"/>
  <c r="A8" i="27" a="1"/>
  <c r="A8" i="27" s="1"/>
  <c r="A6" i="27" a="1"/>
  <c r="A6" i="27" s="1"/>
  <c r="A11" i="27" a="1"/>
  <c r="A11" i="27" s="1"/>
  <c r="A12" i="26" a="1"/>
  <c r="A12" i="26" s="1"/>
  <c r="A4" i="26" a="1"/>
  <c r="A4" i="26" s="1"/>
  <c r="A13" i="26" a="1"/>
  <c r="A13" i="26" s="1"/>
  <c r="A5" i="26" a="1"/>
  <c r="A5" i="26" s="1"/>
  <c r="A10" i="26" a="1"/>
  <c r="A10" i="26" s="1"/>
  <c r="A7" i="26" a="1"/>
  <c r="A7" i="26" s="1"/>
  <c r="A6" i="26" a="1"/>
  <c r="A6" i="26" s="1"/>
  <c r="A11" i="26" a="1"/>
  <c r="A11" i="26" s="1"/>
  <c r="A8" i="26" a="1"/>
  <c r="A8" i="26" s="1"/>
  <c r="A9" i="26" a="1"/>
  <c r="A9" i="26" s="1"/>
  <c r="RE25" i="21"/>
  <c r="QA23" i="19"/>
  <c r="QZ23" i="19"/>
  <c r="DC23" i="19"/>
  <c r="P23" i="19"/>
  <c r="N23" i="19"/>
  <c r="DE23" i="19" s="1"/>
  <c r="RE23" i="19"/>
  <c r="CZ23" i="19"/>
  <c r="RB23" i="19"/>
  <c r="RF23" i="19"/>
  <c r="RA23" i="19"/>
  <c r="L23" i="19"/>
  <c r="J23" i="19"/>
  <c r="RC23" i="19"/>
  <c r="QD23" i="19"/>
  <c r="DC25" i="21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QD25" i="21"/>
  <c r="Q25" i="21" l="1"/>
  <c r="DF25" i="21"/>
  <c r="M25" i="21"/>
  <c r="DD25" i="21"/>
  <c r="M23" i="19"/>
  <c r="DD23" i="19"/>
  <c r="Q23" i="19"/>
  <c r="DF23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3" i="19"/>
  <c r="RG23" i="19"/>
  <c r="I23" i="19"/>
  <c r="RD23" i="19"/>
  <c r="K23" i="19"/>
  <c r="RG25" i="21"/>
  <c r="RD25" i="21"/>
  <c r="I25" i="21"/>
  <c r="K25" i="21"/>
  <c r="H23" i="19" l="1"/>
  <c r="R23" i="19"/>
  <c r="R25" i="21"/>
  <c r="H25" i="21" l="1"/>
  <c r="A25" i="21" s="1" a="1"/>
  <c r="A25" i="21" s="1"/>
  <c r="E25" i="21"/>
  <c r="S25" i="21"/>
  <c r="T25" i="21"/>
  <c r="T23" i="19"/>
  <c r="S23" i="19"/>
  <c r="E23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G18" i="19" l="1"/>
  <c r="G12" i="19"/>
  <c r="G11" i="19"/>
  <c r="G16" i="19"/>
  <c r="F18" i="19"/>
  <c r="F12" i="19"/>
  <c r="F11" i="19"/>
  <c r="F16" i="19"/>
  <c r="DC16" i="19"/>
  <c r="CZ11" i="19"/>
  <c r="RE16" i="19"/>
  <c r="QZ16" i="19"/>
  <c r="P16" i="19"/>
  <c r="QA16" i="19"/>
  <c r="CZ16" i="19"/>
  <c r="N16" i="19"/>
  <c r="DE16" i="19" s="1"/>
  <c r="RB16" i="19"/>
  <c r="RA16" i="19"/>
  <c r="RF16" i="19"/>
  <c r="L16" i="19"/>
  <c r="J16" i="19"/>
  <c r="RC16" i="19"/>
  <c r="QD16" i="19"/>
  <c r="QZ11" i="19"/>
  <c r="DC18" i="19"/>
  <c r="RE12" i="19"/>
  <c r="QA11" i="19"/>
  <c r="RB11" i="19"/>
  <c r="RA11" i="19"/>
  <c r="P11" i="19"/>
  <c r="DF11" i="19" s="1"/>
  <c r="RF11" i="19"/>
  <c r="N11" i="19"/>
  <c r="DE11" i="19" s="1"/>
  <c r="RE11" i="19"/>
  <c r="L11" i="19"/>
  <c r="DD11" i="19" s="1"/>
  <c r="J11" i="19"/>
  <c r="RC11" i="19"/>
  <c r="QD11" i="19"/>
  <c r="DC11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J12" i="19"/>
  <c r="K12" i="19" s="1"/>
  <c r="QD12" i="19"/>
  <c r="RC12" i="19"/>
  <c r="RE18" i="19"/>
  <c r="QA18" i="19"/>
  <c r="RA18" i="19"/>
  <c r="N18" i="19"/>
  <c r="DE18" i="19" s="1"/>
  <c r="CZ18" i="19"/>
  <c r="QZ18" i="19"/>
  <c r="P18" i="19"/>
  <c r="DF18" i="19" s="1"/>
  <c r="RB18" i="19"/>
  <c r="RF18" i="19"/>
  <c r="L18" i="19"/>
  <c r="DD18" i="19" s="1"/>
  <c r="J18" i="19"/>
  <c r="RC18" i="19"/>
  <c r="QD18" i="19"/>
  <c r="Q16" i="19" l="1"/>
  <c r="DF16" i="19"/>
  <c r="M16" i="19"/>
  <c r="DD16" i="19"/>
  <c r="O11" i="19"/>
  <c r="O16" i="19"/>
  <c r="O18" i="19"/>
  <c r="R18" i="19"/>
  <c r="O12" i="19"/>
  <c r="R12" i="19"/>
  <c r="RD11" i="19"/>
  <c r="I11" i="19"/>
  <c r="I16" i="19"/>
  <c r="RG11" i="19"/>
  <c r="Q12" i="19"/>
  <c r="RG12" i="19"/>
  <c r="RG16" i="19"/>
  <c r="RD18" i="19"/>
  <c r="RD16" i="19"/>
  <c r="K16" i="19"/>
  <c r="Q11" i="19"/>
  <c r="M11" i="19"/>
  <c r="R11" i="19"/>
  <c r="K11" i="19"/>
  <c r="Q18" i="19"/>
  <c r="I12" i="19"/>
  <c r="RD12" i="19"/>
  <c r="RG18" i="19"/>
  <c r="M12" i="19"/>
  <c r="I18" i="19"/>
  <c r="M18" i="19"/>
  <c r="K18" i="19"/>
  <c r="H18" i="19" l="1"/>
  <c r="T11" i="19"/>
  <c r="S11" i="19"/>
  <c r="S18" i="19"/>
  <c r="T18" i="19"/>
  <c r="T12" i="19"/>
  <c r="S12" i="19"/>
  <c r="R16" i="19"/>
  <c r="E11" i="19"/>
  <c r="E12" i="19"/>
  <c r="E18" i="19"/>
  <c r="H12" i="19" l="1"/>
  <c r="H11" i="19"/>
  <c r="H16" i="19"/>
  <c r="T16" i="19"/>
  <c r="S16" i="19"/>
  <c r="E16" i="19"/>
  <c r="CV15" i="21" l="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G15" i="21" l="1"/>
  <c r="F15" i="21"/>
  <c r="G29" i="19"/>
  <c r="F29" i="19"/>
  <c r="DC15" i="21"/>
  <c r="P15" i="21"/>
  <c r="DF15" i="21" s="1"/>
  <c r="DC29" i="19"/>
  <c r="QA29" i="19"/>
  <c r="RE15" i="21"/>
  <c r="QZ15" i="21"/>
  <c r="QA15" i="21"/>
  <c r="CZ15" i="21"/>
  <c r="RB15" i="21"/>
  <c r="RA15" i="21"/>
  <c r="N15" i="21"/>
  <c r="DE15" i="21" s="1"/>
  <c r="RF15" i="21"/>
  <c r="L15" i="21"/>
  <c r="J15" i="21"/>
  <c r="QD15" i="21"/>
  <c r="RC15" i="21"/>
  <c r="QZ29" i="19"/>
  <c r="RE29" i="19"/>
  <c r="P29" i="19"/>
  <c r="CZ29" i="19"/>
  <c r="RB29" i="19"/>
  <c r="RA29" i="19"/>
  <c r="RF29" i="19"/>
  <c r="N29" i="19"/>
  <c r="DE29" i="19" s="1"/>
  <c r="L29" i="19"/>
  <c r="J29" i="19"/>
  <c r="K29" i="19" s="1"/>
  <c r="QD29" i="19"/>
  <c r="RC29" i="19"/>
  <c r="M15" i="21" l="1"/>
  <c r="DD15" i="21"/>
  <c r="Q29" i="19"/>
  <c r="DF29" i="19"/>
  <c r="M29" i="19"/>
  <c r="DD29" i="19"/>
  <c r="K15" i="21"/>
  <c r="O15" i="21"/>
  <c r="O29" i="19"/>
  <c r="RD29" i="19"/>
  <c r="RG15" i="21"/>
  <c r="I15" i="21"/>
  <c r="Q15" i="21"/>
  <c r="RD15" i="21"/>
  <c r="RG29" i="19"/>
  <c r="I29" i="19"/>
  <c r="R15" i="21" l="1"/>
  <c r="R29" i="19"/>
  <c r="H15" i="21" l="1"/>
  <c r="A15" i="21" s="1" a="1"/>
  <c r="A15" i="21" s="1"/>
  <c r="H29" i="19"/>
  <c r="A29" i="19" s="1" a="1"/>
  <c r="A29" i="19" s="1"/>
  <c r="S15" i="21"/>
  <c r="T15" i="21"/>
  <c r="T29" i="19"/>
  <c r="S29" i="19"/>
  <c r="E15" i="21"/>
  <c r="E2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28" i="19" l="1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RC28" i="19"/>
  <c r="QD28" i="19"/>
  <c r="K6" i="22" l="1"/>
  <c r="CZ6" i="22"/>
  <c r="DA6" i="22"/>
  <c r="O28" i="19"/>
  <c r="TP6" i="22"/>
  <c r="TT6" i="22" s="1"/>
  <c r="M6" i="22"/>
  <c r="Q28" i="19"/>
  <c r="M28" i="19"/>
  <c r="RD28" i="19"/>
  <c r="I28" i="19"/>
  <c r="RG28" i="19"/>
  <c r="H6" i="22" l="1"/>
  <c r="A4" i="22" s="1" a="1"/>
  <c r="A4" i="22" s="1"/>
  <c r="T6" i="22"/>
  <c r="E6" i="22" s="1"/>
  <c r="R28" i="19"/>
  <c r="A20" i="22" l="1" a="1"/>
  <c r="A20" i="22" s="1"/>
  <c r="A8" i="22" a="1"/>
  <c r="A8" i="22" s="1"/>
  <c r="A5" i="22" a="1"/>
  <c r="A5" i="22" s="1"/>
  <c r="A6" i="22" a="1"/>
  <c r="A6" i="22" s="1"/>
  <c r="A7" i="22" a="1"/>
  <c r="A7" i="22" s="1"/>
  <c r="A16" i="22" a="1"/>
  <c r="A16" i="22" s="1"/>
  <c r="H28" i="19"/>
  <c r="A28" i="19" s="1" a="1"/>
  <c r="A28" i="19" s="1"/>
  <c r="U6" i="22"/>
  <c r="V6" i="22"/>
  <c r="S28" i="19"/>
  <c r="T28" i="19"/>
  <c r="E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F27" i="19" l="1"/>
  <c r="G27" i="19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J27" i="19"/>
  <c r="K27" i="19" s="1"/>
  <c r="RC27" i="19"/>
  <c r="QD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RG27" i="19"/>
  <c r="RD27" i="19"/>
  <c r="R27" i="19" l="1"/>
  <c r="H27" i="19" l="1"/>
  <c r="A27" i="19" s="1" a="1"/>
  <c r="A27" i="19" s="1"/>
  <c r="S27" i="19"/>
  <c r="T27" i="19"/>
  <c r="E27" i="19"/>
  <c r="CO28" i="4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G28" i="4" l="1"/>
  <c r="F28" i="4"/>
  <c r="R28" i="4"/>
  <c r="S28" i="4" s="1"/>
  <c r="N28" i="4"/>
  <c r="P28" i="4"/>
  <c r="Q28" i="4" s="1"/>
  <c r="SL28" i="4"/>
  <c r="SS28" i="4" s="1"/>
  <c r="CU28" i="4"/>
  <c r="CY28" i="4" s="1"/>
  <c r="TO28" i="4"/>
  <c r="TS28" i="4"/>
  <c r="L28" i="4"/>
  <c r="J28" i="4"/>
  <c r="I28" i="4"/>
  <c r="TL28" i="4"/>
  <c r="CZ28" i="4" l="1"/>
  <c r="DA28" i="4"/>
  <c r="O28" i="4"/>
  <c r="M28" i="4"/>
  <c r="TP28" i="4"/>
  <c r="TT28" i="4" s="1"/>
  <c r="K28" i="4"/>
  <c r="H28" i="4" l="1"/>
  <c r="A28" i="4" s="1" a="1"/>
  <c r="A28" i="4" s="1"/>
  <c r="T28" i="4"/>
  <c r="V28" i="4" s="1"/>
  <c r="E28" i="4" l="1"/>
  <c r="U28" i="4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30" i="19"/>
  <c r="PZ40" i="19"/>
  <c r="PZ25" i="19"/>
  <c r="PZ22" i="19"/>
  <c r="PZ8" i="19"/>
  <c r="PZ39" i="19"/>
  <c r="PZ13" i="19"/>
  <c r="PZ36" i="19"/>
  <c r="PZ6" i="19"/>
  <c r="PZ7" i="19"/>
  <c r="PZ4" i="19"/>
  <c r="PZ5" i="19"/>
  <c r="CY30" i="19"/>
  <c r="CY40" i="19"/>
  <c r="CY25" i="19"/>
  <c r="CY22" i="19"/>
  <c r="CY8" i="19"/>
  <c r="CY39" i="19"/>
  <c r="CY13" i="19"/>
  <c r="CY36" i="19"/>
  <c r="CY6" i="19"/>
  <c r="CY7" i="19"/>
  <c r="CY4" i="19"/>
  <c r="CY5" i="19"/>
  <c r="PY4" i="19"/>
  <c r="PY7" i="19"/>
  <c r="PY6" i="19"/>
  <c r="PY36" i="19"/>
  <c r="PY13" i="19"/>
  <c r="PY39" i="19"/>
  <c r="PY8" i="19"/>
  <c r="PY22" i="19"/>
  <c r="PY25" i="19"/>
  <c r="PY40" i="19"/>
  <c r="PY30" i="19"/>
  <c r="PY5" i="19"/>
  <c r="CX5" i="19"/>
  <c r="CX4" i="19"/>
  <c r="CX7" i="19"/>
  <c r="CX6" i="19"/>
  <c r="CX36" i="19"/>
  <c r="CX13" i="19"/>
  <c r="CX39" i="19"/>
  <c r="CX8" i="19"/>
  <c r="CX22" i="19"/>
  <c r="CX25" i="19"/>
  <c r="CX40" i="19"/>
  <c r="CX30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3" i="19"/>
  <c r="CW13" i="19"/>
  <c r="G13" i="19" s="1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39" i="19"/>
  <c r="CW39" i="19"/>
  <c r="DA39" i="19"/>
  <c r="DB39" i="19"/>
  <c r="PW39" i="19"/>
  <c r="PX39" i="19"/>
  <c r="QA39" i="19" s="1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CV8" i="19"/>
  <c r="CW8" i="19"/>
  <c r="G8" i="19" s="1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25" i="19"/>
  <c r="CW25" i="19"/>
  <c r="G25" i="19" s="1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40" i="19"/>
  <c r="CW40" i="19"/>
  <c r="DA40" i="19"/>
  <c r="DB40" i="19"/>
  <c r="PW40" i="19"/>
  <c r="PX40" i="19"/>
  <c r="QB40" i="19"/>
  <c r="QC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CV30" i="19"/>
  <c r="CW30" i="19"/>
  <c r="G30" i="19" s="1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G5" i="19" s="1"/>
  <c r="CV5" i="19"/>
  <c r="G6" i="19" l="1"/>
  <c r="F4" i="19"/>
  <c r="F24" i="21"/>
  <c r="F26" i="21"/>
  <c r="F14" i="21"/>
  <c r="G24" i="21"/>
  <c r="G26" i="21"/>
  <c r="G14" i="21"/>
  <c r="G4" i="19"/>
  <c r="F30" i="19"/>
  <c r="F25" i="19"/>
  <c r="F8" i="19"/>
  <c r="F13" i="19"/>
  <c r="F6" i="19"/>
  <c r="G40" i="19"/>
  <c r="G22" i="19"/>
  <c r="G39" i="19"/>
  <c r="G36" i="19"/>
  <c r="F40" i="19"/>
  <c r="F22" i="19"/>
  <c r="F39" i="19"/>
  <c r="F36" i="19"/>
  <c r="F7" i="19"/>
  <c r="F5" i="19"/>
  <c r="G7" i="19"/>
  <c r="QA22" i="19"/>
  <c r="CZ6" i="19"/>
  <c r="CZ13" i="19"/>
  <c r="QA13" i="19"/>
  <c r="QA8" i="19"/>
  <c r="QA40" i="19"/>
  <c r="CZ25" i="19"/>
  <c r="CZ4" i="19"/>
  <c r="QA4" i="19"/>
  <c r="QA7" i="19"/>
  <c r="N30" i="19"/>
  <c r="DE30" i="19" s="1"/>
  <c r="CZ30" i="19"/>
  <c r="QA36" i="19"/>
  <c r="QA5" i="19"/>
  <c r="CZ36" i="19"/>
  <c r="P14" i="21"/>
  <c r="DF14" i="21" s="1"/>
  <c r="QA25" i="19"/>
  <c r="QD14" i="21"/>
  <c r="CZ14" i="21"/>
  <c r="CZ39" i="19"/>
  <c r="QA14" i="21"/>
  <c r="DC24" i="21"/>
  <c r="RC26" i="21"/>
  <c r="L14" i="21"/>
  <c r="DD14" i="21" s="1"/>
  <c r="P26" i="21"/>
  <c r="DF26" i="21" s="1"/>
  <c r="DC26" i="21"/>
  <c r="QD26" i="21"/>
  <c r="QA30" i="19"/>
  <c r="CZ40" i="19"/>
  <c r="CZ7" i="19"/>
  <c r="QA6" i="19"/>
  <c r="P24" i="21"/>
  <c r="DF24" i="21" s="1"/>
  <c r="CZ24" i="21"/>
  <c r="RC14" i="21"/>
  <c r="RE26" i="21"/>
  <c r="RA26" i="21"/>
  <c r="RB26" i="21"/>
  <c r="RF26" i="21"/>
  <c r="RF14" i="21"/>
  <c r="N14" i="21"/>
  <c r="DE14" i="21" s="1"/>
  <c r="QZ14" i="21"/>
  <c r="RE14" i="21"/>
  <c r="L24" i="21"/>
  <c r="DD24" i="21" s="1"/>
  <c r="RC24" i="21"/>
  <c r="RE24" i="21"/>
  <c r="CZ26" i="21"/>
  <c r="N24" i="21"/>
  <c r="DE24" i="21" s="1"/>
  <c r="RB24" i="21"/>
  <c r="QD24" i="21"/>
  <c r="RB14" i="21"/>
  <c r="RF24" i="21"/>
  <c r="RC5" i="19"/>
  <c r="RC6" i="19"/>
  <c r="CZ22" i="19"/>
  <c r="RC36" i="19"/>
  <c r="CZ8" i="19"/>
  <c r="RC13" i="19"/>
  <c r="RC30" i="19"/>
  <c r="RC4" i="19"/>
  <c r="RC40" i="19"/>
  <c r="RC25" i="19"/>
  <c r="RC7" i="19"/>
  <c r="RC22" i="19"/>
  <c r="RC8" i="19"/>
  <c r="CZ5" i="19"/>
  <c r="RC39" i="19"/>
  <c r="RA24" i="21"/>
  <c r="J24" i="21"/>
  <c r="J26" i="21"/>
  <c r="L26" i="21"/>
  <c r="DD26" i="21" s="1"/>
  <c r="DC14" i="21"/>
  <c r="RA14" i="21"/>
  <c r="QA24" i="21"/>
  <c r="QZ24" i="21"/>
  <c r="QA26" i="21"/>
  <c r="QZ26" i="21"/>
  <c r="J14" i="21"/>
  <c r="N26" i="21"/>
  <c r="DE26" i="21" s="1"/>
  <c r="J5" i="19"/>
  <c r="N40" i="19"/>
  <c r="DE40" i="19" s="1"/>
  <c r="N5" i="19"/>
  <c r="DE5" i="19" s="1"/>
  <c r="DC30" i="19"/>
  <c r="QD30" i="19"/>
  <c r="QD25" i="19"/>
  <c r="N25" i="19"/>
  <c r="DE25" i="19" s="1"/>
  <c r="N7" i="19"/>
  <c r="DE7" i="19" s="1"/>
  <c r="N4" i="19"/>
  <c r="DE4" i="19" s="1"/>
  <c r="N36" i="19"/>
  <c r="DE36" i="19" s="1"/>
  <c r="N39" i="19"/>
  <c r="DE39" i="19" s="1"/>
  <c r="N13" i="19"/>
  <c r="DE13" i="19" s="1"/>
  <c r="N6" i="19"/>
  <c r="DE6" i="19" s="1"/>
  <c r="N22" i="19"/>
  <c r="DE22" i="19" s="1"/>
  <c r="N8" i="19"/>
  <c r="DE8" i="19" s="1"/>
  <c r="DC36" i="19"/>
  <c r="QD13" i="19"/>
  <c r="QD40" i="19"/>
  <c r="RE25" i="19"/>
  <c r="DC8" i="19"/>
  <c r="RB25" i="19"/>
  <c r="J40" i="19"/>
  <c r="K40" i="19" s="1"/>
  <c r="DC13" i="19"/>
  <c r="QZ25" i="19"/>
  <c r="QD36" i="19"/>
  <c r="P8" i="19"/>
  <c r="DF8" i="19" s="1"/>
  <c r="RE30" i="19"/>
  <c r="QZ30" i="19"/>
  <c r="RA8" i="19"/>
  <c r="P39" i="19"/>
  <c r="DF39" i="19" s="1"/>
  <c r="DC39" i="19"/>
  <c r="P36" i="19"/>
  <c r="DF36" i="19" s="1"/>
  <c r="RE40" i="19"/>
  <c r="P25" i="19"/>
  <c r="DF25" i="19" s="1"/>
  <c r="RB22" i="19"/>
  <c r="RB36" i="19"/>
  <c r="RA36" i="19"/>
  <c r="DC25" i="19"/>
  <c r="RE36" i="19"/>
  <c r="QZ36" i="19"/>
  <c r="RB8" i="19"/>
  <c r="QZ39" i="19"/>
  <c r="QD39" i="19"/>
  <c r="RA25" i="19"/>
  <c r="RF30" i="19"/>
  <c r="RB30" i="19"/>
  <c r="P30" i="19"/>
  <c r="DF30" i="19" s="1"/>
  <c r="RF39" i="19"/>
  <c r="P13" i="19"/>
  <c r="DF13" i="19" s="1"/>
  <c r="RF40" i="19"/>
  <c r="RB40" i="19"/>
  <c r="RA40" i="19"/>
  <c r="RF25" i="19"/>
  <c r="J25" i="19"/>
  <c r="RA22" i="19"/>
  <c r="DC22" i="19"/>
  <c r="RA30" i="19"/>
  <c r="RE22" i="19"/>
  <c r="QZ22" i="19"/>
  <c r="QD22" i="19"/>
  <c r="RB39" i="19"/>
  <c r="RA39" i="19"/>
  <c r="L30" i="19"/>
  <c r="DD30" i="19" s="1"/>
  <c r="P40" i="19"/>
  <c r="DF40" i="19" s="1"/>
  <c r="RF22" i="19"/>
  <c r="RE8" i="19"/>
  <c r="QZ8" i="19"/>
  <c r="QD8" i="19"/>
  <c r="RE39" i="19"/>
  <c r="QZ40" i="19"/>
  <c r="DC40" i="19"/>
  <c r="RF8" i="19"/>
  <c r="RB13" i="19"/>
  <c r="RA13" i="19"/>
  <c r="L36" i="19"/>
  <c r="DD36" i="19" s="1"/>
  <c r="RE13" i="19"/>
  <c r="QZ13" i="19"/>
  <c r="L13" i="19"/>
  <c r="DD13" i="19" s="1"/>
  <c r="P22" i="19"/>
  <c r="DF22" i="19" s="1"/>
  <c r="L39" i="19"/>
  <c r="DD39" i="19" s="1"/>
  <c r="J36" i="19"/>
  <c r="J30" i="19"/>
  <c r="L8" i="19"/>
  <c r="DD8" i="19" s="1"/>
  <c r="J13" i="19"/>
  <c r="RF36" i="19"/>
  <c r="L22" i="19"/>
  <c r="DD22" i="19" s="1"/>
  <c r="J39" i="19"/>
  <c r="RF13" i="19"/>
  <c r="L25" i="19"/>
  <c r="DD25" i="19" s="1"/>
  <c r="J8" i="19"/>
  <c r="L40" i="19"/>
  <c r="DD40" i="19" s="1"/>
  <c r="J22" i="19"/>
  <c r="QD6" i="19"/>
  <c r="DC7" i="19"/>
  <c r="QD7" i="19"/>
  <c r="RF6" i="19"/>
  <c r="RE6" i="19"/>
  <c r="P7" i="19"/>
  <c r="DF7" i="19" s="1"/>
  <c r="QZ4" i="19"/>
  <c r="QD5" i="19"/>
  <c r="RE5" i="19"/>
  <c r="L5" i="19"/>
  <c r="DD5" i="19" s="1"/>
  <c r="QZ7" i="19"/>
  <c r="P4" i="19"/>
  <c r="DF4" i="19" s="1"/>
  <c r="RF4" i="19"/>
  <c r="P5" i="19"/>
  <c r="DF5" i="19" s="1"/>
  <c r="DC5" i="19"/>
  <c r="J4" i="19"/>
  <c r="RA7" i="19"/>
  <c r="RF5" i="19"/>
  <c r="RF7" i="19"/>
  <c r="L6" i="19"/>
  <c r="DD6" i="19" s="1"/>
  <c r="RA4" i="19"/>
  <c r="RB4" i="19"/>
  <c r="RE7" i="19"/>
  <c r="P6" i="19"/>
  <c r="DF6" i="19" s="1"/>
  <c r="QZ5" i="19"/>
  <c r="J6" i="19"/>
  <c r="QZ6" i="19"/>
  <c r="RA5" i="19"/>
  <c r="RB5" i="19"/>
  <c r="J7" i="19"/>
  <c r="DC6" i="19"/>
  <c r="RA6" i="19"/>
  <c r="RB6" i="19"/>
  <c r="RB7" i="19"/>
  <c r="DC4" i="19"/>
  <c r="QD4" i="19"/>
  <c r="RE4" i="19"/>
  <c r="L7" i="19"/>
  <c r="DD7" i="19" s="1"/>
  <c r="L4" i="19"/>
  <c r="DD4" i="19" s="1"/>
  <c r="O26" i="21" l="1"/>
  <c r="O14" i="21"/>
  <c r="K24" i="21"/>
  <c r="O24" i="21"/>
  <c r="O22" i="19"/>
  <c r="O6" i="19"/>
  <c r="O13" i="19"/>
  <c r="R13" i="19"/>
  <c r="O5" i="19"/>
  <c r="O39" i="19"/>
  <c r="O40" i="19"/>
  <c r="O36" i="19"/>
  <c r="O4" i="19"/>
  <c r="O7" i="19"/>
  <c r="O25" i="19"/>
  <c r="O8" i="19"/>
  <c r="O30" i="19"/>
  <c r="RG26" i="21"/>
  <c r="Q24" i="21"/>
  <c r="Q14" i="21"/>
  <c r="R26" i="21"/>
  <c r="R24" i="21"/>
  <c r="Q4" i="19"/>
  <c r="Q7" i="19"/>
  <c r="Q36" i="19"/>
  <c r="M5" i="19"/>
  <c r="R30" i="19"/>
  <c r="M6" i="19"/>
  <c r="M36" i="19"/>
  <c r="Q25" i="19"/>
  <c r="Q40" i="19"/>
  <c r="Q8" i="19"/>
  <c r="Q6" i="19"/>
  <c r="Q39" i="19"/>
  <c r="M14" i="21"/>
  <c r="M24" i="21"/>
  <c r="RD24" i="21"/>
  <c r="RD26" i="21"/>
  <c r="I36" i="19"/>
  <c r="I14" i="21"/>
  <c r="I40" i="19"/>
  <c r="I25" i="19"/>
  <c r="I4" i="19"/>
  <c r="I13" i="19"/>
  <c r="RD40" i="19"/>
  <c r="RD6" i="19"/>
  <c r="I39" i="19"/>
  <c r="RG24" i="21"/>
  <c r="Q26" i="21"/>
  <c r="K26" i="21"/>
  <c r="I8" i="19"/>
  <c r="K4" i="19"/>
  <c r="K6" i="19"/>
  <c r="K7" i="19"/>
  <c r="K25" i="19"/>
  <c r="I30" i="19"/>
  <c r="M26" i="21"/>
  <c r="RD13" i="19"/>
  <c r="I7" i="19"/>
  <c r="I22" i="19"/>
  <c r="I6" i="19"/>
  <c r="I24" i="21"/>
  <c r="I26" i="21"/>
  <c r="RD36" i="19"/>
  <c r="RD4" i="19"/>
  <c r="RD22" i="19"/>
  <c r="RD7" i="19"/>
  <c r="I5" i="19"/>
  <c r="RD8" i="19"/>
  <c r="RG5" i="19"/>
  <c r="RD5" i="19"/>
  <c r="RD39" i="19"/>
  <c r="RG30" i="19"/>
  <c r="RD30" i="19"/>
  <c r="RD25" i="19"/>
  <c r="RG14" i="21"/>
  <c r="RD14" i="21"/>
  <c r="K14" i="21"/>
  <c r="Q13" i="19"/>
  <c r="RG40" i="19"/>
  <c r="RG13" i="19"/>
  <c r="RG39" i="19"/>
  <c r="M30" i="19"/>
  <c r="RG22" i="19"/>
  <c r="Q30" i="19"/>
  <c r="RG8" i="19"/>
  <c r="RG36" i="19"/>
  <c r="RG25" i="19"/>
  <c r="M8" i="19"/>
  <c r="M40" i="19"/>
  <c r="M13" i="19"/>
  <c r="M25" i="19"/>
  <c r="K13" i="19"/>
  <c r="Q22" i="19"/>
  <c r="K39" i="19"/>
  <c r="M22" i="19"/>
  <c r="K22" i="19"/>
  <c r="K30" i="19"/>
  <c r="K36" i="19"/>
  <c r="K8" i="19"/>
  <c r="M39" i="19"/>
  <c r="Q5" i="19"/>
  <c r="RG6" i="19"/>
  <c r="RG4" i="19"/>
  <c r="RG7" i="19"/>
  <c r="M7" i="19"/>
  <c r="M4" i="19"/>
  <c r="K5" i="19"/>
  <c r="H36" i="19" l="1"/>
  <c r="A36" i="19" s="1" a="1"/>
  <c r="A36" i="19" s="1"/>
  <c r="H22" i="19"/>
  <c r="H8" i="19"/>
  <c r="H4" i="19"/>
  <c r="H40" i="19"/>
  <c r="A40" i="19" s="1" a="1"/>
  <c r="A40" i="19" s="1"/>
  <c r="H30" i="19"/>
  <c r="A30" i="19" s="1" a="1"/>
  <c r="A30" i="19" s="1"/>
  <c r="S24" i="21"/>
  <c r="T24" i="21"/>
  <c r="S26" i="21"/>
  <c r="T26" i="21"/>
  <c r="S30" i="19"/>
  <c r="T30" i="19"/>
  <c r="S13" i="19"/>
  <c r="T13" i="19"/>
  <c r="E24" i="21"/>
  <c r="E26" i="21"/>
  <c r="R14" i="21"/>
  <c r="R5" i="19"/>
  <c r="R36" i="19"/>
  <c r="E30" i="19"/>
  <c r="E13" i="19"/>
  <c r="R39" i="19"/>
  <c r="R8" i="19"/>
  <c r="R25" i="19"/>
  <c r="R40" i="19"/>
  <c r="R22" i="19"/>
  <c r="R7" i="19"/>
  <c r="R4" i="19"/>
  <c r="R6" i="19"/>
  <c r="H14" i="21" l="1"/>
  <c r="H24" i="21"/>
  <c r="A24" i="21" s="1" a="1"/>
  <c r="A24" i="21" s="1"/>
  <c r="H26" i="21"/>
  <c r="A26" i="21" s="1" a="1"/>
  <c r="A26" i="21" s="1"/>
  <c r="H5" i="19"/>
  <c r="H7" i="19"/>
  <c r="H13" i="19"/>
  <c r="H6" i="19"/>
  <c r="H25" i="19"/>
  <c r="H39" i="19"/>
  <c r="A39" i="19" s="1" a="1"/>
  <c r="A39" i="19" s="1"/>
  <c r="S14" i="21"/>
  <c r="T14" i="21"/>
  <c r="T8" i="19"/>
  <c r="S8" i="19"/>
  <c r="E6" i="19"/>
  <c r="S6" i="19"/>
  <c r="T6" i="19"/>
  <c r="E39" i="19"/>
  <c r="T39" i="19"/>
  <c r="S39" i="19"/>
  <c r="S4" i="19"/>
  <c r="T4" i="19"/>
  <c r="S36" i="19"/>
  <c r="T36" i="19"/>
  <c r="S40" i="19"/>
  <c r="T40" i="19"/>
  <c r="S7" i="19"/>
  <c r="T7" i="19"/>
  <c r="E22" i="19"/>
  <c r="S22" i="19"/>
  <c r="T22" i="19"/>
  <c r="E25" i="19"/>
  <c r="T25" i="19"/>
  <c r="S25" i="19"/>
  <c r="S5" i="19"/>
  <c r="T5" i="19"/>
  <c r="E14" i="21"/>
  <c r="E4" i="19"/>
  <c r="E5" i="19"/>
  <c r="E36" i="19"/>
  <c r="E8" i="19"/>
  <c r="E7" i="19"/>
  <c r="E40" i="19"/>
  <c r="A11" i="19" l="1" a="1"/>
  <c r="A11" i="19" s="1"/>
  <c r="A25" i="19" a="1"/>
  <c r="A25" i="19" s="1"/>
  <c r="A6" i="19" a="1"/>
  <c r="A6" i="19" s="1"/>
  <c r="A13" i="19" a="1"/>
  <c r="A13" i="19" s="1"/>
  <c r="A7" i="19" a="1"/>
  <c r="A7" i="19" s="1"/>
  <c r="A14" i="21" a="1"/>
  <c r="A14" i="21" s="1"/>
  <c r="A10" i="21" a="1"/>
  <c r="A10" i="21" s="1"/>
  <c r="A11" i="21" a="1"/>
  <c r="A11" i="21" s="1"/>
  <c r="A6" i="21" a="1"/>
  <c r="A6" i="21" s="1"/>
  <c r="A5" i="21" a="1"/>
  <c r="A5" i="21" s="1"/>
  <c r="A8" i="21" a="1"/>
  <c r="A8" i="21" s="1"/>
  <c r="A7" i="21" a="1"/>
  <c r="A7" i="21" s="1"/>
  <c r="A9" i="21" a="1"/>
  <c r="A9" i="21" s="1"/>
  <c r="A4" i="21" a="1"/>
  <c r="A4" i="21" s="1"/>
  <c r="A20" i="19" a="1"/>
  <c r="A20" i="19" s="1"/>
  <c r="A19" i="19" a="1"/>
  <c r="A19" i="19" s="1"/>
  <c r="A15" i="19" a="1"/>
  <c r="A15" i="19" s="1"/>
  <c r="A23" i="19" a="1"/>
  <c r="A23" i="19" s="1"/>
  <c r="A14" i="19" a="1"/>
  <c r="A14" i="19" s="1"/>
  <c r="A18" i="19" a="1"/>
  <c r="A18" i="19" s="1"/>
  <c r="A10" i="19" a="1"/>
  <c r="A10" i="19" s="1"/>
  <c r="A8" i="19" a="1"/>
  <c r="A8" i="19" s="1"/>
  <c r="A12" i="19" a="1"/>
  <c r="A12" i="19" s="1"/>
  <c r="A4" i="19" a="1"/>
  <c r="A4" i="19" s="1"/>
  <c r="A21" i="19" a="1"/>
  <c r="A21" i="19" s="1"/>
  <c r="A5" i="19" a="1"/>
  <c r="A5" i="19" s="1"/>
  <c r="A22" i="19" a="1"/>
  <c r="A22" i="19" s="1"/>
  <c r="A24" i="19" a="1"/>
  <c r="A24" i="19" s="1"/>
  <c r="A16" i="19" a="1"/>
  <c r="A16" i="19" s="1"/>
  <c r="A17" i="19" a="1"/>
  <c r="A17" i="19" s="1"/>
  <c r="A9" i="19" a="1"/>
  <c r="A9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6" i="4"/>
  <c r="SQ26" i="4"/>
  <c r="SP26" i="4"/>
  <c r="SO26" i="4"/>
  <c r="SN26" i="4"/>
  <c r="SM26" i="4"/>
  <c r="SK26" i="4"/>
  <c r="SJ26" i="4"/>
  <c r="SI26" i="4"/>
  <c r="SH26" i="4"/>
  <c r="SG26" i="4"/>
  <c r="SF26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3" i="4"/>
  <c r="SQ13" i="4"/>
  <c r="SP13" i="4"/>
  <c r="SO13" i="4"/>
  <c r="SN13" i="4"/>
  <c r="SM13" i="4"/>
  <c r="SK13" i="4"/>
  <c r="SJ13" i="4"/>
  <c r="SI13" i="4"/>
  <c r="SH13" i="4"/>
  <c r="SG13" i="4"/>
  <c r="SF13" i="4"/>
  <c r="SR16" i="4"/>
  <c r="SQ16" i="4"/>
  <c r="SP16" i="4"/>
  <c r="SO16" i="4"/>
  <c r="SN16" i="4"/>
  <c r="SM16" i="4"/>
  <c r="SK16" i="4"/>
  <c r="SJ16" i="4"/>
  <c r="SI16" i="4"/>
  <c r="SH16" i="4"/>
  <c r="SG16" i="4"/>
  <c r="SF16" i="4"/>
  <c r="SR12" i="4"/>
  <c r="SQ12" i="4"/>
  <c r="SP12" i="4"/>
  <c r="SO12" i="4"/>
  <c r="SN12" i="4"/>
  <c r="SM12" i="4"/>
  <c r="SK12" i="4"/>
  <c r="SJ12" i="4"/>
  <c r="SI12" i="4"/>
  <c r="SH12" i="4"/>
  <c r="SG12" i="4"/>
  <c r="SF12" i="4"/>
  <c r="CW16" i="4"/>
  <c r="CW13" i="4"/>
  <c r="CW15" i="4"/>
  <c r="CW20" i="4"/>
  <c r="CW31" i="4"/>
  <c r="CW26" i="4"/>
  <c r="CW12" i="4"/>
  <c r="CV12" i="4"/>
  <c r="CS12" i="4"/>
  <c r="CS16" i="4"/>
  <c r="CS13" i="4"/>
  <c r="CS15" i="4"/>
  <c r="CS20" i="4"/>
  <c r="CS31" i="4"/>
  <c r="CS26" i="4"/>
  <c r="CP12" i="4"/>
  <c r="CP16" i="4"/>
  <c r="CP13" i="4"/>
  <c r="CP15" i="4"/>
  <c r="CP20" i="4"/>
  <c r="CP31" i="4"/>
  <c r="CP26" i="4"/>
  <c r="CO12" i="4"/>
  <c r="CO16" i="4"/>
  <c r="CO13" i="4"/>
  <c r="CO15" i="4"/>
  <c r="CO20" i="4"/>
  <c r="CO31" i="4"/>
  <c r="CO26" i="4"/>
  <c r="SL12" i="4" l="1"/>
  <c r="SS12" i="4" s="1"/>
  <c r="SL13" i="4"/>
  <c r="SS13" i="4" s="1"/>
  <c r="SL15" i="4"/>
  <c r="SS15" i="4" s="1"/>
  <c r="SL20" i="4"/>
  <c r="SS20" i="4" s="1"/>
  <c r="SL31" i="4"/>
  <c r="SS31" i="4" s="1"/>
  <c r="SL16" i="4"/>
  <c r="SS16" i="4" s="1"/>
  <c r="SL26" i="4"/>
  <c r="SS26" i="4" s="1"/>
  <c r="CQ26" i="4" l="1"/>
  <c r="CR26" i="4"/>
  <c r="CT26" i="4"/>
  <c r="CV26" i="4"/>
  <c r="CX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G26" i="4" l="1"/>
  <c r="F26" i="4"/>
  <c r="R26" i="4"/>
  <c r="S26" i="4" s="1"/>
  <c r="N26" i="4"/>
  <c r="P26" i="4"/>
  <c r="Q26" i="4" s="1"/>
  <c r="L26" i="4"/>
  <c r="J26" i="4"/>
  <c r="TS26" i="4"/>
  <c r="I26" i="4"/>
  <c r="TO26" i="4"/>
  <c r="TL26" i="4"/>
  <c r="CU26" i="4"/>
  <c r="CY26" i="4" s="1"/>
  <c r="CQ13" i="4"/>
  <c r="CR13" i="4"/>
  <c r="CT13" i="4"/>
  <c r="CV13" i="4"/>
  <c r="CX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G13" i="4" l="1"/>
  <c r="F13" i="4"/>
  <c r="N13" i="4"/>
  <c r="DA13" i="4" s="1"/>
  <c r="CZ26" i="4"/>
  <c r="R13" i="4"/>
  <c r="S13" i="4" s="1"/>
  <c r="DA26" i="4"/>
  <c r="O26" i="4"/>
  <c r="P13" i="4"/>
  <c r="Q13" i="4" s="1"/>
  <c r="K26" i="4"/>
  <c r="L13" i="4"/>
  <c r="CZ13" i="4" s="1"/>
  <c r="I13" i="4"/>
  <c r="J13" i="4"/>
  <c r="TP26" i="4"/>
  <c r="TT26" i="4" s="1"/>
  <c r="TS13" i="4"/>
  <c r="TL13" i="4"/>
  <c r="M26" i="4"/>
  <c r="TO13" i="4"/>
  <c r="CU13" i="4"/>
  <c r="CY13" i="4" s="1"/>
  <c r="O13" i="4" l="1"/>
  <c r="H26" i="4"/>
  <c r="A26" i="4" s="1" a="1"/>
  <c r="A26" i="4" s="1"/>
  <c r="T26" i="4"/>
  <c r="V26" i="4" s="1"/>
  <c r="T13" i="4"/>
  <c r="K13" i="4"/>
  <c r="TP13" i="4"/>
  <c r="TT13" i="4" s="1"/>
  <c r="M13" i="4"/>
  <c r="H13" i="4" l="1"/>
  <c r="A13" i="4" s="1" a="1"/>
  <c r="A13" i="4" s="1"/>
  <c r="E13" i="4"/>
  <c r="U26" i="4"/>
  <c r="E26" i="4"/>
  <c r="V13" i="4"/>
  <c r="U13" i="4"/>
  <c r="SX16" i="4" l="1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16" i="4"/>
  <c r="CR16" i="4"/>
  <c r="CT16" i="4"/>
  <c r="CV16" i="4"/>
  <c r="CX16" i="4"/>
  <c r="CQ15" i="4"/>
  <c r="CR15" i="4"/>
  <c r="CT15" i="4"/>
  <c r="CV15" i="4"/>
  <c r="CX15" i="4"/>
  <c r="CQ12" i="4"/>
  <c r="CR12" i="4"/>
  <c r="R12" i="4" s="1"/>
  <c r="CT12" i="4"/>
  <c r="CX12" i="4"/>
  <c r="CQ31" i="4"/>
  <c r="CR31" i="4"/>
  <c r="CT31" i="4"/>
  <c r="CV31" i="4"/>
  <c r="CX31" i="4"/>
  <c r="CQ20" i="4"/>
  <c r="CR20" i="4"/>
  <c r="CT20" i="4"/>
  <c r="CV20" i="4"/>
  <c r="CX20" i="4"/>
  <c r="G16" i="4" l="1"/>
  <c r="F16" i="4"/>
  <c r="G15" i="4"/>
  <c r="F15" i="4"/>
  <c r="G12" i="4"/>
  <c r="F12" i="4"/>
  <c r="G31" i="4"/>
  <c r="F31" i="4"/>
  <c r="G20" i="4"/>
  <c r="F20" i="4"/>
  <c r="R20" i="4"/>
  <c r="S20" i="4" s="1"/>
  <c r="R16" i="4"/>
  <c r="S16" i="4" s="1"/>
  <c r="R31" i="4"/>
  <c r="S31" i="4" s="1"/>
  <c r="R15" i="4"/>
  <c r="S15" i="4" s="1"/>
  <c r="N31" i="4"/>
  <c r="N16" i="4"/>
  <c r="N12" i="4"/>
  <c r="N20" i="4"/>
  <c r="N15" i="4"/>
  <c r="P15" i="4"/>
  <c r="Q15" i="4" s="1"/>
  <c r="P31" i="4"/>
  <c r="Q31" i="4" s="1"/>
  <c r="P20" i="4"/>
  <c r="Q20" i="4" s="1"/>
  <c r="P16" i="4"/>
  <c r="Q16" i="4" s="1"/>
  <c r="L12" i="4"/>
  <c r="J20" i="4"/>
  <c r="L20" i="4"/>
  <c r="L16" i="4"/>
  <c r="J16" i="4"/>
  <c r="J31" i="4"/>
  <c r="L31" i="4"/>
  <c r="J15" i="4"/>
  <c r="L15" i="4"/>
  <c r="J12" i="4"/>
  <c r="I16" i="4"/>
  <c r="I31" i="4"/>
  <c r="I15" i="4"/>
  <c r="I20" i="4"/>
  <c r="TO15" i="4"/>
  <c r="TS12" i="4"/>
  <c r="TS20" i="4"/>
  <c r="TO31" i="4"/>
  <c r="TS15" i="4"/>
  <c r="TO16" i="4"/>
  <c r="TS31" i="4"/>
  <c r="TO20" i="4"/>
  <c r="TS16" i="4"/>
  <c r="TO12" i="4"/>
  <c r="CU16" i="4"/>
  <c r="CY16" i="4" s="1"/>
  <c r="CU12" i="4"/>
  <c r="CY12" i="4" s="1"/>
  <c r="CU31" i="4"/>
  <c r="CY31" i="4" s="1"/>
  <c r="CU15" i="4"/>
  <c r="CY15" i="4" s="1"/>
  <c r="CU20" i="4"/>
  <c r="CY20" i="4" s="1"/>
  <c r="SU16" i="4"/>
  <c r="SV16" i="4"/>
  <c r="TJ16" i="4" s="1"/>
  <c r="SW16" i="4"/>
  <c r="TK16" i="4" s="1"/>
  <c r="SU15" i="4"/>
  <c r="SV15" i="4"/>
  <c r="TJ15" i="4" s="1"/>
  <c r="SW15" i="4"/>
  <c r="TK15" i="4" s="1"/>
  <c r="SU12" i="4"/>
  <c r="SV12" i="4"/>
  <c r="TJ12" i="4" s="1"/>
  <c r="SW12" i="4"/>
  <c r="TK12" i="4" s="1"/>
  <c r="SU31" i="4"/>
  <c r="SV31" i="4"/>
  <c r="TJ31" i="4" s="1"/>
  <c r="SW31" i="4"/>
  <c r="TK31" i="4" s="1"/>
  <c r="SU20" i="4"/>
  <c r="SV20" i="4"/>
  <c r="TJ20" i="4" s="1"/>
  <c r="SW20" i="4"/>
  <c r="TK20" i="4" s="1"/>
  <c r="ST16" i="4"/>
  <c r="ST15" i="4"/>
  <c r="ST12" i="4"/>
  <c r="ST31" i="4"/>
  <c r="ST20" i="4"/>
  <c r="H15" i="4" l="1"/>
  <c r="A15" i="4" s="1" a="1"/>
  <c r="A15" i="4" s="1"/>
  <c r="H20" i="4"/>
  <c r="A20" i="4" s="1" a="1"/>
  <c r="A20" i="4" s="1"/>
  <c r="H31" i="4"/>
  <c r="A31" i="4" s="1" a="1"/>
  <c r="A31" i="4" s="1"/>
  <c r="CZ16" i="4"/>
  <c r="K15" i="4"/>
  <c r="K12" i="4"/>
  <c r="K20" i="4"/>
  <c r="K31" i="4"/>
  <c r="CZ31" i="4"/>
  <c r="CZ20" i="4"/>
  <c r="CZ12" i="4"/>
  <c r="CZ15" i="4"/>
  <c r="DA12" i="4"/>
  <c r="O12" i="4"/>
  <c r="M12" i="4"/>
  <c r="DA16" i="4"/>
  <c r="O16" i="4"/>
  <c r="DA31" i="4"/>
  <c r="O31" i="4"/>
  <c r="DA15" i="4"/>
  <c r="O15" i="4"/>
  <c r="DA20" i="4"/>
  <c r="O20" i="4"/>
  <c r="K16" i="4"/>
  <c r="H16" i="4"/>
  <c r="A16" i="4" s="1" a="1"/>
  <c r="A16" i="4" s="1"/>
  <c r="TL16" i="4"/>
  <c r="TP16" i="4" s="1"/>
  <c r="TT16" i="4" s="1"/>
  <c r="M20" i="4"/>
  <c r="M16" i="4"/>
  <c r="TL15" i="4"/>
  <c r="TP15" i="4" s="1"/>
  <c r="TT15" i="4" s="1"/>
  <c r="M15" i="4"/>
  <c r="TL12" i="4"/>
  <c r="TP12" i="4" s="1"/>
  <c r="TT12" i="4" s="1"/>
  <c r="TL20" i="4"/>
  <c r="TP20" i="4" s="1"/>
  <c r="TT20" i="4" s="1"/>
  <c r="M31" i="4"/>
  <c r="TL31" i="4"/>
  <c r="TP31" i="4" s="1"/>
  <c r="TT31" i="4" s="1"/>
  <c r="T16" i="4" l="1"/>
  <c r="V16" i="4" s="1"/>
  <c r="T31" i="4"/>
  <c r="V31" i="4" s="1"/>
  <c r="E16" i="4"/>
  <c r="T20" i="4"/>
  <c r="V20" i="4" s="1"/>
  <c r="T15" i="4"/>
  <c r="V15" i="4" s="1"/>
  <c r="U16" i="4"/>
  <c r="U31" i="4" l="1"/>
  <c r="U20" i="4"/>
  <c r="E31" i="4"/>
  <c r="E20" i="4"/>
  <c r="E15" i="4"/>
  <c r="U15" i="4"/>
  <c r="S12" i="4" l="1"/>
  <c r="P12" i="4"/>
  <c r="I12" i="4"/>
  <c r="Q12" i="4" l="1"/>
  <c r="T12" i="4"/>
  <c r="H12" i="4" l="1"/>
  <c r="E12" i="4"/>
  <c r="V12" i="4"/>
  <c r="U12" i="4"/>
  <c r="A12" i="4" l="1" a="1"/>
  <c r="A12" i="4" s="1"/>
  <c r="A5" i="4" a="1"/>
  <c r="A5" i="4" s="1"/>
  <c r="A8" i="4" a="1"/>
  <c r="A8" i="4" s="1"/>
  <c r="A6" i="4" a="1"/>
  <c r="A6" i="4" s="1"/>
  <c r="A7" i="4" a="1"/>
  <c r="A7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<sst xmlns="http://schemas.openxmlformats.org/spreadsheetml/2006/main" count="4031" uniqueCount="231">
  <si>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</si>
  <si>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</si>
  <si>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</si>
  <si>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</si>
  <si>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</si>
  <si>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</si>
  <si>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</si>
  <si>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</si>
  <si>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</si>
  <si>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</si>
  <si>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</si>
  <si>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</si>
  <si>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</si>
  <si>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</si>
  <si>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</si>
  <si>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</si>
  <si>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</si>
  <si>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</si>
  <si>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</si>
  <si>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</si>
  <si>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</si>
  <si>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</si>
  <si>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</si>
  <si>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</si>
  <si>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</si>
  <si>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</si>
  <si>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</si>
  <si>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</si>
  <si>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</si>
  <si>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</si>
  <si>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</si>
  <si>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</si>
  <si>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</si>
  <si>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</si>
  <si>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</si>
  <si>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</si>
  <si>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</si>
  <si>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</si>
  <si>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</si>
  <si>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</si>
  <si>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</si>
  <si>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</si>
  <si>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</si>
  <si>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</si>
  <si>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</si>
  <si>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</si>
  <si>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</si>
  <si>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</si>
  <si>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</si>
  <si>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</si>
  <si>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</si>
  <si>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</si>
  <si>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</si>
  <si>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</si>
  <si>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</si>
  <si>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</si>
  <si>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</si>
  <si>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</si>
  <si>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</si>
  <si>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</si>
  <si>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</si>
  <si>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</si>
  <si>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</si>
  <si>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</si>
  <si>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</si>
  <si>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</si>
  <si>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</si>
  <si>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</si>
  <si>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</si>
  <si>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</si>
  <si>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</si>
  <si>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</si>
  <si>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</si>
  <si>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</si>
  <si>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</si>
  <si>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</si>
  <si>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</si>
  <si>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</si>
  <si>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</si>
  <si>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</si>
  <si>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</si>
  <si>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</si>
  <si>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</si>
  <si>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</si>
  <si>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</si>
  <si>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</si>
  <si>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</si>
  <si>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</si>
  <si>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</si>
  <si>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</si>
  <si>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</si>
  <si>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</si>
  <si>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</si>
  <si>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</si>
  <si>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</si>
  <si>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</si>
  <si>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</si>
  <si>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</si>
  <si>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</si>
  <si>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</si>
  <si>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</si>
  <si>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</si>
  <si>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</si>
  <si>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</si>
  <si>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BOLDIZAR, Samson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</si>
  <si>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</si>
  <si>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</si>
  <si>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</si>
  <si>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</si>
  <si>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</si>
  <si>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</si>
  <si>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</si>
  <si>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</si>
  <si>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</si>
  <si>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</si>
  <si>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</si>
  <si>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</si>
  <si>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</si>
  <si>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</si>
  <si>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</si>
  <si>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</si>
  <si>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</si>
  <si>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</si>
  <si>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</si>
  <si>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</si>
  <si>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</si>
  <si>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</si>
  <si>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</si>
  <si>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</si>
  <si>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</si>
  <si>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</si>
  <si>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</si>
  <si>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</si>
  <si>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</si>
  <si>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</si>
  <si>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</si>
  <si>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</si>
  <si>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</si>
  <si>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</si>
  <si>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</si>
  <si>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</si>
  <si>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NOSSAK, Sophie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</si>
  <si>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</si>
  <si>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</si>
  <si>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</si>
  <si>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</si>
  <si>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</si>
  <si>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</si>
  <si>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</si>
  <si>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</si>
  <si>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</si>
  <si>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</si>
  <si>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</si>
  <si>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</si>
  <si>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</si>
  <si>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</si>
  <si>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</si>
  <si>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</si>
  <si>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</si>
  <si>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</si>
  <si>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</si>
  <si>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</si>
  <si>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</si>
  <si>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</si>
  <si>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</si>
  <si>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</si>
  <si>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</si>
  <si>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</si>
  <si>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</si>
  <si>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</si>
  <si>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</si>
  <si>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</si>
  <si>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</si>
  <si>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</si>
  <si>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</si>
  <si>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</si>
  <si>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</si>
  <si>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</si>
  <si>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</si>
  <si>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</si>
  <si>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</si>
  <si>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</si>
  <si>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</si>
  <si>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</si>
  <si>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</si>
  <si>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</si>
  <si>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</si>
  <si>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</si>
  <si>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</si>
  <si>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</si>
  <si>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</si>
  <si>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</si>
  <si>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</si>
  <si>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</si>
  <si>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</si>
  <si>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</si>
  <si>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</si>
  <si>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</si>
  <si>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</si>
  <si>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</si>
  <si>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</si>
  <si>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</si>
  <si>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</si>
  <si>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</si>
  <si>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</si>
  <si>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</si>
  <si>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</si>
  <si>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</si>
  <si>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</si>
  <si>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</si>
  <si>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</si>
  <si>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</si>
  <si>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</si>
  <si>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</si>
  <si>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</si>
  <si>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</si>
  <si>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</si>
  <si>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</si>
  <si>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</si>
  <si>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</si>
  <si>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</si>
  <si>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</si>
  <si>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</si>
  <si>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</si>
  <si>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</si>
  <si>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</si>
  <si>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</si>
  <si>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</si>
  <si>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</si>
  <si>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</t>
  </si>
  <si>
    <t>2023 World Cup USA (Aug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</si>
</sst>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CLOUTIER, Étienne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EVSTIGNEEV, Gleb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MEYER, Jeremy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45151</v>
      </c>
      <c r="C34" s="64"/>
    </row>
    <row r="35" spans="1:3" x14ac:dyDescent="0.2">
      <c r="B35" t="s">
        <v>229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70</v>
      </c>
      <c r="J1" s="67" t="s">
        <v>78</v>
      </c>
      <c r="K1" s="68" t="s">
        <v>25</v>
      </c>
      <c r="L1" s="67" t="s">
        <v>79</v>
      </c>
      <c r="M1" s="68" t="s">
        <v>25</v>
      </c>
      <c r="N1" s="67" t="s">
        <v>169</v>
      </c>
      <c r="O1" s="68" t="s">
        <v>25</v>
      </c>
      <c r="P1" s="68" t="s">
        <v>80</v>
      </c>
      <c r="Q1" s="68" t="s">
        <v>25</v>
      </c>
      <c r="R1" s="67" t="s">
        <v>81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118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201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128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198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87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87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87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87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87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87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87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87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87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87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87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87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197.47001974700558</v>
      </c>
      <c r="F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>P</v>
      </c>
      <c r="G4" s="3" t="str">
        <f>IF(OR(AND(AO4&gt;=AW$39,AO4&lt;&gt;"",AL4=""),AND(AR4&gt;=AW$39,AR4&lt;&gt;"",AL4=""),AND(AV4&gt;=AW$39,AV4&lt;&gt;"",AL4=""),AND(BP4&gt;=BX$39,BP4&lt;&gt;"",BM4=""),AND(BS4&gt;=BX$39,BS4&lt;&gt;"",BM4=""),AND(BW4&gt;=BX$39,BW4&lt;&gt;"",BM4=""),AND(CQ4&gt;=CY$39,CQ4&lt;&gt;"",CN4=""),AND(CT4&gt;=CY$39,CT4&lt;&gt;"",CN4=""),AND(CX4&gt;=CY$39,CX4&lt;&gt;"",CN4=""),AND(DX4&gt;=EI$39,DX4&lt;&gt;""),AND(EA4&gt;=EI$39,EA4&lt;&gt;""),AND(EE4&gt;=EI$39,EE4&lt;&gt;""),AND(EH4&gt;=EI$39,EH4&lt;&gt;""),AND(FF4&gt;=FQ$39,FF4&lt;&gt;""),AND(FI4&gt;=FQ$39,FI4&lt;&gt;""),AND(FM4&gt;=FQ$39,FM4&lt;&gt;""),AND(FP4&gt;=FQ$39,FP4&lt;&gt;""),AND(GN4&gt;=GY$39,GN4&lt;&gt;""),AND(GQ4&gt;=GY$39,GQ4&lt;&gt;""),AND(GU4&gt;=GY$39,GU4&lt;&gt;""),AND(GX4&gt;=GY$39,GX4&lt;&gt;""),AND(HV4&gt;=IG$39,HV4&lt;&gt;""),AND(HY4&gt;=IG$39,HY4&lt;&gt;""),AND(IC4&gt;=IG$39,IC4&lt;&gt;""),AND(IF4&gt;=IG$39,IF4&lt;&gt;""),AND(JD4&gt;=JO$39,JD4&lt;&gt;""),AND(JG4&gt;=JO$39,JG4&lt;&gt;""),AND(JK4&gt;=JO$39,JK4&lt;&gt;""),AND(JN4&gt;=JO$39,JN4&lt;&gt;""),AND(KL4&gt;=KW$39,KL4&lt;&gt;""),AND(KO4&gt;=KW$39,KO4&lt;&gt;""),AND(KS4&gt;=KW$39,KS4&lt;&gt;""),AND(KV4&gt;=KW$39,KV4&lt;&gt;""),AND(LT4&gt;=ME$39,LT4&lt;&gt;""),AND(LW4&gt;=ME$39,LW4&lt;&gt;""),AND(MA4&gt;=ME$39,MA4&lt;&gt;""),AND(MD4&gt;=ME$39,MD4&lt;&gt;""),AND(NB4&gt;=NM$39,NB4&lt;&gt;""),AND(NE4&gt;=NM$39,NE4&lt;&gt;""),AND(NI4&gt;=NM$39,NI4&lt;&gt;""),AND(NL4&gt;=NM$39,NL4&lt;&gt;""),AND(OJ4&gt;=OU$39,OJ4&lt;&gt;""),AND(OM4&gt;=OU$39,OM4&lt;&gt;""),AND(OQ4&gt;=OU$39,OQ4&lt;&gt;""),AND(OT4&gt;=OU$39,OT4&lt;&gt;""),AND(PR4&gt;=QC$39,PR4&lt;&gt;""),AND(PU4&gt;=QC$39,PU4&lt;&gt;""),AND(PY4&gt;=QC$39,PY4&lt;&gt;""),AND(QB4&gt;=QC$39,QB4&lt;&gt;""),AND(QZ4&gt;=RK$39,QZ4&lt;&gt;""),AND(RC4&gt;=RK$39,RC4&lt;&gt;""),AND(RG4&gt;=RK$39,RG4&lt;&gt;""),AND(RJ4&gt;=RK$39,RJ4&lt;&gt;""),AND(SH4&gt;=SS$39,SH4&lt;&gt;""),AND(SK4&gt;=SS$39,SK4&lt;&gt;""),AND(SO4&gt;=SS$39,SO4&lt;&gt;""),AND(SR4&gt;=SS$39,SR4&lt;&gt;"")),"P","")</f>
        <v>P</v>
      </c>
      <c r="H4" s="36" t="str">
        <f>IF(AND(G4="P",F4=""),"No DD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Merit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Excellence",IF(I4="P","Worlds Team",IF(F4="P","National Team","")))))</f>
        <v>National Team</v>
      </c>
      <c r="I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&gt;0,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,0)</f>
        <v>16.38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14.02</v>
      </c>
      <c r="X4" s="22">
        <v>9</v>
      </c>
      <c r="Y4" s="22">
        <v>15.8</v>
      </c>
      <c r="Z4" s="22">
        <v>16.12</v>
      </c>
      <c r="AA4" s="22">
        <v>0.2</v>
      </c>
      <c r="AB4" s="22">
        <v>6.6</v>
      </c>
      <c r="AC4" s="22">
        <v>4.8</v>
      </c>
      <c r="AD4" s="22">
        <v>8.6</v>
      </c>
      <c r="AE4" s="22">
        <v>8.41</v>
      </c>
      <c r="AF4" s="22">
        <v>0</v>
      </c>
      <c r="AG4" s="22">
        <v>14</v>
      </c>
      <c r="AH4" s="22">
        <v>8.8000000000000007</v>
      </c>
      <c r="AI4" s="22">
        <v>15.8</v>
      </c>
      <c r="AJ4" s="22">
        <v>16.27</v>
      </c>
      <c r="AK4" s="22">
        <v>0</v>
      </c>
      <c r="AL4" s="27"/>
      <c r="AM4" s="38">
        <f>IF(Y4&gt;0,Y4,"")</f>
        <v>15.8</v>
      </c>
      <c r="AN4" s="38">
        <f>IF(Z4&gt;0,Z4,"")</f>
        <v>16.12</v>
      </c>
      <c r="AO4" s="40">
        <f>IF(SUM(W4:Z4)-AA4&gt;0,SUM(W4:Z4)-AA4,"")</f>
        <v>54.739999999999995</v>
      </c>
      <c r="AP4" s="40">
        <f>IF(AD4&gt;0,AD4,"")</f>
        <v>8.6</v>
      </c>
      <c r="AQ4" s="40">
        <f>IF(AE4&gt;0,AE4,"")</f>
        <v>8.41</v>
      </c>
      <c r="AR4" s="40">
        <f>IF(SUM(AB4:AE4)-AF4&gt;0,SUM(AB4:AE4)-AF4,"")</f>
        <v>28.41</v>
      </c>
      <c r="AS4" s="40">
        <f>IF(AO4="","",MAX(AO4,AR4))</f>
        <v>54.739999999999995</v>
      </c>
      <c r="AT4" s="40">
        <f>IF(AI4&gt;0,AI4,"")</f>
        <v>15.8</v>
      </c>
      <c r="AU4" s="40">
        <f>IF(AJ4&gt;0,AJ4,"")</f>
        <v>16.27</v>
      </c>
      <c r="AV4" s="40">
        <f>IF(SUM(AG4:AJ4)-AK4&gt;0,SUM(AG4:AJ4)-AK4,"")</f>
        <v>54.870000000000005</v>
      </c>
      <c r="AW4" s="40">
        <f>IF(SUM(AS4,AV4)&gt;0,SUM(AS4,AV4),"")</f>
        <v>109.61</v>
      </c>
      <c r="AX4" s="26">
        <v>14.6</v>
      </c>
      <c r="AY4" s="26">
        <v>9</v>
      </c>
      <c r="AZ4" s="26">
        <v>14.8</v>
      </c>
      <c r="BA4" s="26">
        <v>15.62</v>
      </c>
      <c r="BB4" s="26">
        <v>0</v>
      </c>
      <c r="BC4" s="26">
        <v>14.9</v>
      </c>
      <c r="BD4" s="26">
        <v>9</v>
      </c>
      <c r="BE4" s="26">
        <v>15.8</v>
      </c>
      <c r="BF4" s="26">
        <v>15.84</v>
      </c>
      <c r="BG4" s="26">
        <v>0</v>
      </c>
      <c r="BH4" s="26">
        <v>14.7</v>
      </c>
      <c r="BI4" s="26">
        <v>9</v>
      </c>
      <c r="BJ4" s="26">
        <v>14.8</v>
      </c>
      <c r="BK4" s="26">
        <v>15.82</v>
      </c>
      <c r="BL4" s="26">
        <v>0</v>
      </c>
      <c r="BM4" s="28"/>
      <c r="BN4" s="39">
        <f>IF(AZ4&gt;0,AZ4,"")</f>
        <v>14.8</v>
      </c>
      <c r="BO4" s="39">
        <f>IF(BA4&gt;0,BA4,"")</f>
        <v>15.62</v>
      </c>
      <c r="BP4" s="11">
        <f>IF(SUM(AX4:BA4)-BB4&gt;0,SUM(AX4:BA4)-BB4,"")</f>
        <v>54.02</v>
      </c>
      <c r="BQ4" s="11">
        <f>IF(BE4&gt;0,BE4,"")</f>
        <v>15.8</v>
      </c>
      <c r="BR4" s="11">
        <f>IF(BF4&gt;0,BF4,"")</f>
        <v>15.84</v>
      </c>
      <c r="BS4" s="11">
        <f>IF(SUM(BC4:BF4)-BG4&gt;0,SUM(BC4:BF4)-BG4,"")</f>
        <v>55.540000000000006</v>
      </c>
      <c r="BT4" s="11">
        <f>IF(BP4="","",MAX(BP4,BS4))</f>
        <v>55.540000000000006</v>
      </c>
      <c r="BU4" s="11">
        <f>IF(BJ4&gt;0,BJ4,"")</f>
        <v>14.8</v>
      </c>
      <c r="BV4" s="11">
        <f>IF(BK4&gt;0,BK4,"")</f>
        <v>15.82</v>
      </c>
      <c r="BW4" s="11">
        <f>IF(SUM(BH4:BK4)-BL4&gt;0,SUM(BH4:BK4)-BL4,"")</f>
        <v>54.32</v>
      </c>
      <c r="BX4" s="11">
        <f>IF(SUM(BT4,BW4)&gt;0,SUM(BT4,BW4),"")</f>
        <v>109.86000000000001</v>
      </c>
      <c r="BY4" s="22">
        <v>14.1</v>
      </c>
      <c r="BZ4" s="22">
        <v>9</v>
      </c>
      <c r="CA4" s="22">
        <v>15.4</v>
      </c>
      <c r="CB4" s="22">
        <v>16.38</v>
      </c>
      <c r="CC4" s="22">
        <v>0</v>
      </c>
      <c r="CD4" s="22">
        <v>1.8</v>
      </c>
      <c r="CE4" s="22">
        <v>0.9</v>
      </c>
      <c r="CF4" s="22">
        <v>2</v>
      </c>
      <c r="CG4" s="22">
        <v>1.75</v>
      </c>
      <c r="CH4" s="22">
        <v>0</v>
      </c>
      <c r="CI4" s="22">
        <v>1.7</v>
      </c>
      <c r="CJ4" s="22">
        <v>0.8</v>
      </c>
      <c r="CK4" s="22">
        <v>2</v>
      </c>
      <c r="CL4" s="22">
        <v>1.76</v>
      </c>
      <c r="CM4" s="22">
        <v>0</v>
      </c>
      <c r="CN4" s="27"/>
      <c r="CO4" s="38">
        <f>IF(CA4&gt;0,CA4,"")</f>
        <v>15.4</v>
      </c>
      <c r="CP4" s="38">
        <f>IF(CB4&gt;0,CB4,"")</f>
        <v>16.38</v>
      </c>
      <c r="CQ4" s="40">
        <f>IF(SUM(BY4:CB4)-CC4&gt;0,SUM(BY4:CB4)-CC4,"")</f>
        <v>54.879999999999995</v>
      </c>
      <c r="CR4" s="40">
        <f>IF(CF4&gt;0,CF4,"")</f>
        <v>2</v>
      </c>
      <c r="CS4" s="40">
        <f>IF(CG4&gt;0,CG4,"")</f>
        <v>1.75</v>
      </c>
      <c r="CT4" s="40">
        <f>IF(SUM(CD4:CG4)-CH4&gt;0,SUM(CD4:CG4)-CH4,"")</f>
        <v>6.45</v>
      </c>
      <c r="CU4" s="40">
        <f>IF(CQ4="","",MAX(CQ4,CT4))</f>
        <v>54.879999999999995</v>
      </c>
      <c r="CV4" s="40">
        <f>IF(CK4&gt;0,CK4,"")</f>
        <v>2</v>
      </c>
      <c r="CW4" s="40">
        <f>IF(CL4&gt;0,CL4,"")</f>
        <v>1.76</v>
      </c>
      <c r="CX4" s="40">
        <f>IF(SUM(CI4:CL4)-CM4&gt;0,SUM(CI4:CL4)-CM4,"")</f>
        <v>6.26</v>
      </c>
      <c r="CY4" s="40">
        <f>IF(SUM(CU4,CX4)&gt;0,SUM(CU4,CX4),"")</f>
        <v>61.139999999999993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14.35</v>
      </c>
      <c r="SU4" s="22">
        <f>IF($CN4="P",BZ4,(BZ4+AY4)/2)</f>
        <v>9</v>
      </c>
      <c r="SV4" s="22">
        <f>IF($CN4="P",CA4,(CA4+AZ4)/2)</f>
        <v>15.100000000000001</v>
      </c>
      <c r="SW4" s="22">
        <f>IF($CN4="P",CB4,(CB4+BA4)/2)</f>
        <v>16</v>
      </c>
      <c r="SX4" s="22">
        <f>IF($CN4="P",CC4,(CC4+BB4)/2)</f>
        <v>0</v>
      </c>
      <c r="SY4" s="22">
        <f>IF($CN4="P",CD4,(CD4+BC4)/2)</f>
        <v>8.35</v>
      </c>
      <c r="SZ4" s="22">
        <f>IF($CN4="P",CE4,(CE4+BD4)/2)</f>
        <v>4.95</v>
      </c>
      <c r="TA4" s="22">
        <f>IF($CN4="P",CF4,(CF4+BE4)/2)</f>
        <v>8.9</v>
      </c>
      <c r="TB4" s="22">
        <f>IF($CN4="P",CG4,(CG4+BF4)/2)</f>
        <v>8.7949999999999999</v>
      </c>
      <c r="TC4" s="22">
        <f>IF($CN4="P",CH4,(CH4+BG4)/2)</f>
        <v>0</v>
      </c>
      <c r="TD4" s="22">
        <f>IF($CN4="P",CI4,(CI4+BH4)/2)</f>
        <v>8.1999999999999993</v>
      </c>
      <c r="TE4" s="22">
        <f>IF($CN4="P",CJ4,(CJ4+BI4)/2)</f>
        <v>4.9000000000000004</v>
      </c>
      <c r="TF4" s="22">
        <f>IF($CN4="P",CK4,(CK4+BJ4)/2)</f>
        <v>8.4</v>
      </c>
      <c r="TG4" s="22">
        <f>IF($CN4="P",CL4,(CL4+BK4)/2)</f>
        <v>8.7900000000000009</v>
      </c>
      <c r="TH4" s="22">
        <f>IF($CN4="P",CM4,(CM4+BL4)/2)</f>
        <v>0</v>
      </c>
      <c r="TI4" s="27" t="s">
        <v>46</v>
      </c>
      <c r="TJ4" s="40">
        <f>IF(SV4&gt;0,SV4,"")</f>
        <v>15.100000000000001</v>
      </c>
      <c r="TK4" s="40">
        <f>IF(SW4&gt;0,SW4,"")</f>
        <v>16</v>
      </c>
      <c r="TL4" s="40">
        <f>IF(SUM(ST4:SW4)-SX4&gt;0,SUM(ST4:SW4)-SX4,"")</f>
        <v>54.45</v>
      </c>
      <c r="TM4" s="40">
        <f>IF(TA4&gt;0,TA4,"")</f>
        <v>8.9</v>
      </c>
      <c r="TN4" s="40">
        <f>IF(TB4&gt;0,TB4,"")</f>
        <v>8.7949999999999999</v>
      </c>
      <c r="TO4" s="40">
        <f>IF(SUM(SY4:TB4)-TC4&gt;0,SUM(SY4:TB4)-TC4,"")</f>
        <v>30.995000000000005</v>
      </c>
      <c r="TP4" s="40">
        <f>IF(MAX(TL4,TO4)&gt;0,MAX(TL4,TO4),"")</f>
        <v>54.45</v>
      </c>
      <c r="TQ4" s="40">
        <f>IF(TF4&gt;0,TF4,"")</f>
        <v>8.4</v>
      </c>
      <c r="TR4" s="40">
        <f>IF(TG4&gt;0,TG4,"")</f>
        <v>8.7900000000000009</v>
      </c>
      <c r="TS4" s="40">
        <f>IF(SUM(TD4:TG4)-TH4&gt;0,SUM(TD4:TG4)-TH4,"")</f>
        <v>30.29</v>
      </c>
      <c r="TT4" s="40">
        <f>IF(SUM(TP4,TS4)&gt;0,SUM(TP4,TS4),"")</f>
        <v>84.740000000000009</v>
      </c>
    </row>
    <row r="5" spans="1:540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106</v>
      </c>
      <c r="C5" s="4" t="s">
        <v>6</v>
      </c>
      <c r="D5" s="4">
        <v>2005</v>
      </c>
      <c r="E5" s="9">
        <f>SUM(J5:T5)+SUM(J5:R5)*0.0000001+SUM(J5)*0.0000000000001</f>
        <v>193.18001931400551</v>
      </c>
      <c r="F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>P</v>
      </c>
      <c r="G5" s="3" t="str">
        <f>IF(OR(AND(AO5&gt;=AW$39,AO5&lt;&gt;"",AL5=""),AND(AR5&gt;=AW$39,AR5&lt;&gt;"",AL5=""),AND(AV5&gt;=AW$39,AV5&lt;&gt;"",AL5=""),AND(BP5&gt;=BX$39,BP5&lt;&gt;"",BM5=""),AND(BS5&gt;=BX$39,BS5&lt;&gt;"",BM5=""),AND(BW5&gt;=BX$39,BW5&lt;&gt;"",BM5=""),AND(CQ5&gt;=CY$39,CQ5&lt;&gt;"",CN5=""),AND(CT5&gt;=CY$39,CT5&lt;&gt;"",CN5=""),AND(CX5&gt;=CY$39,CX5&lt;&gt;"",CN5=""),AND(DX5&gt;=EI$39,DX5&lt;&gt;""),AND(EA5&gt;=EI$39,EA5&lt;&gt;""),AND(EE5&gt;=EI$39,EE5&lt;&gt;""),AND(EH5&gt;=EI$39,EH5&lt;&gt;""),AND(FF5&gt;=FQ$39,FF5&lt;&gt;""),AND(FI5&gt;=FQ$39,FI5&lt;&gt;""),AND(FM5&gt;=FQ$39,FM5&lt;&gt;""),AND(FP5&gt;=FQ$39,FP5&lt;&gt;""),AND(GN5&gt;=GY$39,GN5&lt;&gt;""),AND(GQ5&gt;=GY$39,GQ5&lt;&gt;""),AND(GU5&gt;=GY$39,GU5&lt;&gt;""),AND(GX5&gt;=GY$39,GX5&lt;&gt;""),AND(HV5&gt;=IG$39,HV5&lt;&gt;""),AND(HY5&gt;=IG$39,HY5&lt;&gt;""),AND(IC5&gt;=IG$39,IC5&lt;&gt;""),AND(IF5&gt;=IG$39,IF5&lt;&gt;""),AND(JD5&gt;=JO$39,JD5&lt;&gt;""),AND(JG5&gt;=JO$39,JG5&lt;&gt;""),AND(JK5&gt;=JO$39,JK5&lt;&gt;""),AND(JN5&gt;=JO$39,JN5&lt;&gt;""),AND(KL5&gt;=KW$39,KL5&lt;&gt;""),AND(KO5&gt;=KW$39,KO5&lt;&gt;""),AND(KS5&gt;=KW$39,KS5&lt;&gt;""),AND(KV5&gt;=KW$39,KV5&lt;&gt;""),AND(LT5&gt;=ME$39,LT5&lt;&gt;""),AND(LW5&gt;=ME$39,LW5&lt;&gt;""),AND(MA5&gt;=ME$39,MA5&lt;&gt;""),AND(MD5&gt;=ME$39,MD5&lt;&gt;""),AND(NB5&gt;=NM$39,NB5&lt;&gt;""),AND(NE5&gt;=NM$39,NE5&lt;&gt;""),AND(NI5&gt;=NM$39,NI5&lt;&gt;""),AND(NL5&gt;=NM$39,NL5&lt;&gt;""),AND(OJ5&gt;=OU$39,OJ5&lt;&gt;""),AND(OM5&gt;=OU$39,OM5&lt;&gt;""),AND(OQ5&gt;=OU$39,OQ5&lt;&gt;""),AND(OT5&gt;=OU$39,OT5&lt;&gt;""),AND(PR5&gt;=QC$39,PR5&lt;&gt;""),AND(PU5&gt;=QC$39,PU5&lt;&gt;""),AND(PY5&gt;=QC$39,PY5&lt;&gt;""),AND(QB5&gt;=QC$39,QB5&lt;&gt;""),AND(QZ5&gt;=RK$39,QZ5&lt;&gt;""),AND(RC5&gt;=RK$39,RC5&lt;&gt;""),AND(RG5&gt;=RK$39,RG5&lt;&gt;""),AND(RJ5&gt;=RK$39,RJ5&lt;&gt;""),AND(SH5&gt;=SS$39,SH5&lt;&gt;""),AND(SK5&gt;=SS$39,SK5&lt;&gt;""),AND(SO5&gt;=SS$39,SO5&lt;&gt;""),AND(SR5&gt;=SS$39,SR5&lt;&gt;"")),"P","")</f>
        <v>P</v>
      </c>
      <c r="H5" s="36" t="str">
        <f>IF(AND(G5="P",F5=""),"No DD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Merit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Excellence",IF(I5="P","Worlds Team",IF(F5="P","National Team","")))))</f>
        <v>National Team</v>
      </c>
      <c r="I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/>
      </c>
      <c r="J5" s="8">
        <f>IF(COUNT(AO5,AR5,BP5,BS5,CQ5,CT5)&gt;0,LARGE((AO5,AR5,BP5,BS5,CQ5,CT5),1),0)</f>
        <v>55.14</v>
      </c>
      <c r="K5" s="8" t="str">
        <f>IF(J5="","",IF(OR(J5=CQ5,J5=CT5),$BY$1,IF(OR(J5=BP5,J5=BS5),$AX$1,IF(OR(J5=AO5,J5=AR5),$W$1,""))))</f>
        <v>2023 Nationals</v>
      </c>
      <c r="L5" s="8">
        <f>IF(COUNT(AO5,AR5,BP5,BS5,CQ5,CT5)&gt;1,LARGE((AO5,AR5,BP5,BS5,CQ5,CT5),2),0)</f>
        <v>54.33</v>
      </c>
      <c r="M5" s="8" t="str">
        <f>IF(L5="","",IF(OR(L5=CQ5,L5=CT5),$BY$1,IF(OR(L5=BP5,L5=BS5),$AX$1,IF(OR(L5=AO5,L5=AR5),$W$1,""))))</f>
        <v>2023 Nationals</v>
      </c>
      <c r="N5" s="8">
        <f>IF(COUNT(AO5,AR5,BP5,BS5,CQ5,CT5)&gt;2,MAX(AV5,BW5,CX5,LARGE((AO5,AR5,BP5,BS5,CQ5,CT5),3)),IF(MAX(AV5,BW5,CX5)&gt;0,MAX(AV5,BW5,CX5),0))</f>
        <v>54.13</v>
      </c>
      <c r="O5" s="8" t="str">
        <f>IF(N5="","",IF(OR(N5=CQ5,N5=CT5,N5=CX5),$BY$1,IF(OR(N5=BP5,N5=BS5,N5=BW5),$AX$1,IF(OR(N5=AO5,N5=AR5,N5=AV5),$W$1,""))))</f>
        <v>2023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14.4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Nationals</v>
      </c>
      <c r="R5" s="8">
        <f>IF(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&gt;0,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,0)</f>
        <v>15.14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Nationals</v>
      </c>
      <c r="T5" s="8">
        <f>IF(MAX(CZ5,DA5)&gt;0,MAX(CZ5,DA5),"")</f>
        <v>3.9999999999992042E-2</v>
      </c>
      <c r="U5" s="11" t="str">
        <f>IF(T5="","",IF(T5=CZ5,"("&amp;CZ$2&amp;")",IF(T5=DA5,"("&amp;DA$2&amp;")")))</f>
        <v>(Optional)</v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>2023 Pan Am Club Championships (May 14)</v>
      </c>
      <c r="W5" s="22">
        <v>15.4</v>
      </c>
      <c r="X5" s="22">
        <v>9.1999999999999993</v>
      </c>
      <c r="Y5" s="22">
        <v>13.5</v>
      </c>
      <c r="Z5" s="22">
        <v>15.05</v>
      </c>
      <c r="AA5" s="22">
        <v>0</v>
      </c>
      <c r="AB5" s="22">
        <v>13.7</v>
      </c>
      <c r="AC5" s="22">
        <v>9.3000000000000007</v>
      </c>
      <c r="AD5" s="22">
        <v>12.3</v>
      </c>
      <c r="AE5" s="22">
        <v>14.56</v>
      </c>
      <c r="AF5" s="22">
        <v>1.2</v>
      </c>
      <c r="AG5" s="22">
        <v>6.1</v>
      </c>
      <c r="AH5" s="22">
        <v>3.6</v>
      </c>
      <c r="AI5" s="22">
        <v>5.8</v>
      </c>
      <c r="AJ5" s="22">
        <v>6</v>
      </c>
      <c r="AK5" s="22">
        <v>0</v>
      </c>
      <c r="AL5" s="27"/>
      <c r="AM5" s="38">
        <f>IF(Y5&gt;0,Y5,"")</f>
        <v>13.5</v>
      </c>
      <c r="AN5" s="38">
        <f>IF(Z5&gt;0,Z5,"")</f>
        <v>15.05</v>
      </c>
      <c r="AO5" s="40">
        <f>IF(SUM(W5:Z5)-AA5&gt;0,SUM(W5:Z5)-AA5,"")</f>
        <v>53.150000000000006</v>
      </c>
      <c r="AP5" s="40">
        <f>IF(AD5&gt;0,AD5,"")</f>
        <v>12.3</v>
      </c>
      <c r="AQ5" s="40">
        <f>IF(AE5&gt;0,AE5,"")</f>
        <v>14.56</v>
      </c>
      <c r="AR5" s="40">
        <f>IF(SUM(AB5:AE5)-AF5&gt;0,SUM(AB5:AE5)-AF5,"")</f>
        <v>48.66</v>
      </c>
      <c r="AS5" s="40">
        <f>IF(AO5="","",MAX(AO5,AR5))</f>
        <v>53.150000000000006</v>
      </c>
      <c r="AT5" s="40">
        <f>IF(AI5&gt;0,AI5,"")</f>
        <v>5.8</v>
      </c>
      <c r="AU5" s="40">
        <f>IF(AJ5&gt;0,AJ5,"")</f>
        <v>6</v>
      </c>
      <c r="AV5" s="40">
        <f>IF(SUM(AG5:AJ5)-AK5&gt;0,SUM(AG5:AJ5)-AK5,"")</f>
        <v>21.5</v>
      </c>
      <c r="AW5" s="40">
        <f>IF(SUM(AS5,AV5)&gt;0,SUM(AS5,AV5),"")</f>
        <v>74.650000000000006</v>
      </c>
      <c r="AX5" s="26">
        <v>15.7</v>
      </c>
      <c r="AY5" s="26">
        <v>9.1</v>
      </c>
      <c r="AZ5" s="26">
        <v>14.4</v>
      </c>
      <c r="BA5" s="26">
        <v>14.78</v>
      </c>
      <c r="BB5" s="26">
        <v>0</v>
      </c>
      <c r="BC5" s="26">
        <v>15.3</v>
      </c>
      <c r="BD5" s="26">
        <v>9.1999999999999993</v>
      </c>
      <c r="BE5" s="26">
        <v>14.2</v>
      </c>
      <c r="BF5" s="26">
        <v>14.51</v>
      </c>
      <c r="BG5" s="26">
        <v>0</v>
      </c>
      <c r="BH5" s="26">
        <v>6.5</v>
      </c>
      <c r="BI5" s="26">
        <v>3.7</v>
      </c>
      <c r="BJ5" s="26">
        <v>6.1</v>
      </c>
      <c r="BK5" s="26">
        <v>6.26</v>
      </c>
      <c r="BL5" s="26">
        <v>0</v>
      </c>
      <c r="BM5" s="28"/>
      <c r="BN5" s="39">
        <f>IF(AZ5&gt;0,AZ5,"")</f>
        <v>14.4</v>
      </c>
      <c r="BO5" s="39">
        <f>IF(BA5&gt;0,BA5,"")</f>
        <v>14.78</v>
      </c>
      <c r="BP5" s="11">
        <f>IF(SUM(AX5:BA5)-BB5&gt;0,SUM(AX5:BA5)-BB5,"")</f>
        <v>53.98</v>
      </c>
      <c r="BQ5" s="11">
        <f>IF(BE5&gt;0,BE5,"")</f>
        <v>14.2</v>
      </c>
      <c r="BR5" s="11">
        <f>IF(BF5&gt;0,BF5,"")</f>
        <v>14.51</v>
      </c>
      <c r="BS5" s="11">
        <f>IF(SUM(BC5:BF5)-BG5&gt;0,SUM(BC5:BF5)-BG5,"")</f>
        <v>53.21</v>
      </c>
      <c r="BT5" s="11">
        <f>IF(BP5="","",MAX(BP5,BS5))</f>
        <v>53.98</v>
      </c>
      <c r="BU5" s="11">
        <f>IF(BJ5&gt;0,BJ5,"")</f>
        <v>6.1</v>
      </c>
      <c r="BV5" s="11">
        <f>IF(BK5&gt;0,BK5,"")</f>
        <v>6.26</v>
      </c>
      <c r="BW5" s="11">
        <f>IF(SUM(BH5:BK5)-BL5&gt;0,SUM(BH5:BK5)-BL5,"")</f>
        <v>22.559999999999995</v>
      </c>
      <c r="BX5" s="11">
        <f>IF(SUM(BT5,BW5)&gt;0,SUM(BT5,BW5),"")</f>
        <v>76.539999999999992</v>
      </c>
      <c r="BY5" s="22">
        <v>15.9</v>
      </c>
      <c r="BZ5" s="22">
        <v>9.1</v>
      </c>
      <c r="CA5" s="22">
        <v>14.4</v>
      </c>
      <c r="CB5" s="22">
        <v>14.93</v>
      </c>
      <c r="CC5" s="22">
        <v>0</v>
      </c>
      <c r="CD5" s="22">
        <v>16.399999999999999</v>
      </c>
      <c r="CE5" s="22">
        <v>9.1999999999999993</v>
      </c>
      <c r="CF5" s="22">
        <v>14.4</v>
      </c>
      <c r="CG5" s="22">
        <v>15.14</v>
      </c>
      <c r="CH5" s="22">
        <v>0</v>
      </c>
      <c r="CI5" s="22">
        <v>15.3</v>
      </c>
      <c r="CJ5" s="22">
        <v>9.4</v>
      </c>
      <c r="CK5" s="22">
        <v>14.4</v>
      </c>
      <c r="CL5" s="22">
        <v>15.03</v>
      </c>
      <c r="CM5" s="22">
        <v>0</v>
      </c>
      <c r="CN5" s="27"/>
      <c r="CO5" s="38">
        <f>IF(CA5&gt;0,CA5,"")</f>
        <v>14.4</v>
      </c>
      <c r="CP5" s="38">
        <f>IF(CB5&gt;0,CB5,"")</f>
        <v>14.93</v>
      </c>
      <c r="CQ5" s="40">
        <f>IF(SUM(BY5:CB5)-CC5&gt;0,SUM(BY5:CB5)-CC5,"")</f>
        <v>54.33</v>
      </c>
      <c r="CR5" s="40">
        <f>IF(CF5&gt;0,CF5,"")</f>
        <v>14.4</v>
      </c>
      <c r="CS5" s="40">
        <f>IF(CG5&gt;0,CG5,"")</f>
        <v>15.14</v>
      </c>
      <c r="CT5" s="40">
        <f>IF(SUM(CD5:CG5)-CH5&gt;0,SUM(CD5:CG5)-CH5,"")</f>
        <v>55.14</v>
      </c>
      <c r="CU5" s="40">
        <f>IF(CQ5="","",MAX(CQ5,CT5))</f>
        <v>55.14</v>
      </c>
      <c r="CV5" s="40">
        <f>IF(CK5&gt;0,CK5,"")</f>
        <v>14.4</v>
      </c>
      <c r="CW5" s="40">
        <f>IF(CL5&gt;0,CL5,"")</f>
        <v>15.03</v>
      </c>
      <c r="CX5" s="40">
        <f>IF(SUM(CI5:CL5)-CM5&gt;0,SUM(CI5:CL5)-CM5,"")</f>
        <v>54.13</v>
      </c>
      <c r="CY5" s="40">
        <f>IF(SUM(CU5,CX5)&gt;0,SUM(CU5,CX5),"")</f>
        <v>109.27000000000001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3.9999999999992042E-2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14.9</v>
      </c>
      <c r="DH5" s="17">
        <v>8.6</v>
      </c>
      <c r="DI5" s="17">
        <v>13.3</v>
      </c>
      <c r="DJ5" s="17">
        <v>15.04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13.3</v>
      </c>
      <c r="DZ5" s="40">
        <f>IF(DJ5&gt;0,DJ5,"")</f>
        <v>15.04</v>
      </c>
      <c r="EA5" s="40">
        <f>IF(SUM(DG5:DJ5)-DK5&gt;0,SUM(DG5:DJ5)-DK5,"")</f>
        <v>51.839999999999996</v>
      </c>
      <c r="EB5" s="40">
        <f>IF(MAX(DX5,EA5)&gt;0,MAX(DX5,EA5),"")</f>
        <v>51.839999999999996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51.839999999999996</v>
      </c>
      <c r="EJ5" s="18">
        <v>15.2</v>
      </c>
      <c r="EK5" s="18">
        <v>9.5</v>
      </c>
      <c r="EL5" s="18">
        <v>14.4</v>
      </c>
      <c r="EM5" s="18">
        <v>14.7</v>
      </c>
      <c r="EN5" s="18">
        <v>0</v>
      </c>
      <c r="EO5" s="18">
        <v>15.7</v>
      </c>
      <c r="EP5" s="18">
        <v>9.1</v>
      </c>
      <c r="EQ5" s="18">
        <v>14.4</v>
      </c>
      <c r="ER5" s="18">
        <v>14.97</v>
      </c>
      <c r="ES5" s="18">
        <v>0</v>
      </c>
      <c r="ET5" s="18"/>
      <c r="EU5" s="18"/>
      <c r="EV5" s="18"/>
      <c r="EW5" s="18"/>
      <c r="EX5" s="18"/>
      <c r="EY5" s="18">
        <v>15.3</v>
      </c>
      <c r="EZ5" s="18">
        <v>8.8000000000000007</v>
      </c>
      <c r="FA5" s="18">
        <v>14.4</v>
      </c>
      <c r="FB5" s="18">
        <v>14.8</v>
      </c>
      <c r="FC5" s="18">
        <v>0</v>
      </c>
      <c r="FD5" s="11">
        <f>IF(EL5&gt;0,EL5,"")</f>
        <v>14.4</v>
      </c>
      <c r="FE5" s="11">
        <f>IF(EM5&gt;0,EM5,"")</f>
        <v>14.7</v>
      </c>
      <c r="FF5" s="11">
        <f>IF(SUM(EJ5:EM5)-EN5&gt;0,SUM(EJ5:EM5)-EN5,"")</f>
        <v>53.8</v>
      </c>
      <c r="FG5" s="11">
        <f>IF(EQ5&gt;0,EQ5,"")</f>
        <v>14.4</v>
      </c>
      <c r="FH5" s="11">
        <f>IF(ER5&gt;0,ER5,"")</f>
        <v>14.97</v>
      </c>
      <c r="FI5" s="11">
        <f>IF(SUM(EO5:ER5)-ES5&gt;0,SUM(EO5:ER5)-ES5,"")</f>
        <v>54.169999999999995</v>
      </c>
      <c r="FJ5" s="11">
        <f>IF(MAX(FF5,FI5)&gt;0,MAX(FF5,FI5),"")</f>
        <v>54.169999999999995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14.4</v>
      </c>
      <c r="FO5" s="11">
        <f>IF(FB5&gt;0,FB5,"")</f>
        <v>14.8</v>
      </c>
      <c r="FP5" s="11">
        <f>IF(SUM(EY5:FB5)-FC5&gt;0,SUM(EY5:FB5)-FC5,"")</f>
        <v>53.3</v>
      </c>
      <c r="FQ5" s="11">
        <f>IF(SUM(FJ5,FP5)&gt;0,SUM(FJ5,FP5),"")</f>
        <v>107.47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15.8</v>
      </c>
      <c r="SU5" s="22">
        <f>IF($CN5="P",BZ5,(BZ5+AY5)/2)</f>
        <v>9.1</v>
      </c>
      <c r="SV5" s="22">
        <f>IF($CN5="P",CA5,(CA5+AZ5)/2)</f>
        <v>14.4</v>
      </c>
      <c r="SW5" s="22">
        <f>IF($CN5="P",CB5,(CB5+BA5)/2)</f>
        <v>14.855</v>
      </c>
      <c r="SX5" s="22">
        <f>IF($CN5="P",CC5,(CC5+BB5)/2)</f>
        <v>0</v>
      </c>
      <c r="SY5" s="22">
        <f>IF($CN5="P",CD5,(CD5+BC5)/2)</f>
        <v>15.85</v>
      </c>
      <c r="SZ5" s="22">
        <f>IF($CN5="P",CE5,(CE5+BD5)/2)</f>
        <v>9.1999999999999993</v>
      </c>
      <c r="TA5" s="22">
        <f>IF($CN5="P",CF5,(CF5+BE5)/2)</f>
        <v>14.3</v>
      </c>
      <c r="TB5" s="22">
        <f>IF($CN5="P",CG5,(CG5+BF5)/2)</f>
        <v>14.824999999999999</v>
      </c>
      <c r="TC5" s="22">
        <f>IF($CN5="P",CH5,(CH5+BG5)/2)</f>
        <v>0</v>
      </c>
      <c r="TD5" s="22">
        <f>IF($CN5="P",CI5,(CI5+BH5)/2)</f>
        <v>10.9</v>
      </c>
      <c r="TE5" s="22">
        <f>IF($CN5="P",CJ5,(CJ5+BI5)/2)</f>
        <v>6.5500000000000007</v>
      </c>
      <c r="TF5" s="22">
        <f>IF($CN5="P",CK5,(CK5+BJ5)/2)</f>
        <v>10.25</v>
      </c>
      <c r="TG5" s="22">
        <f>IF($CN5="P",CL5,(CL5+BK5)/2)</f>
        <v>10.645</v>
      </c>
      <c r="TH5" s="22">
        <f>IF($CN5="P",CM5,(CM5+BL5)/2)</f>
        <v>0</v>
      </c>
      <c r="TI5" s="27" t="s">
        <v>46</v>
      </c>
      <c r="TJ5" s="40">
        <f>IF(SV5&gt;0,SV5,"")</f>
        <v>14.4</v>
      </c>
      <c r="TK5" s="40">
        <f>IF(SW5&gt;0,SW5,"")</f>
        <v>14.855</v>
      </c>
      <c r="TL5" s="40">
        <f>IF(SUM(ST5:SW5)-SX5&gt;0,SUM(ST5:SW5)-SX5,"")</f>
        <v>54.155000000000001</v>
      </c>
      <c r="TM5" s="40">
        <f>IF(TA5&gt;0,TA5,"")</f>
        <v>14.3</v>
      </c>
      <c r="TN5" s="40">
        <f>IF(TB5&gt;0,TB5,"")</f>
        <v>14.824999999999999</v>
      </c>
      <c r="TO5" s="40">
        <f>IF(SUM(SY5:TB5)-TC5&gt;0,SUM(SY5:TB5)-TC5,"")</f>
        <v>54.174999999999997</v>
      </c>
      <c r="TP5" s="40">
        <f>IF(MAX(TL5,TO5)&gt;0,MAX(TL5,TO5),"")</f>
        <v>54.174999999999997</v>
      </c>
      <c r="TQ5" s="40">
        <f>IF(TF5&gt;0,TF5,"")</f>
        <v>10.25</v>
      </c>
      <c r="TR5" s="40">
        <f>IF(TG5&gt;0,TG5,"")</f>
        <v>10.645</v>
      </c>
      <c r="TS5" s="40">
        <f>IF(SUM(TD5:TG5)-TH5&gt;0,SUM(TD5:TG5)-TH5,"")</f>
        <v>38.344999999999999</v>
      </c>
      <c r="TT5" s="40">
        <f>IF(SUM(TP5,TS5)&gt;0,SUM(TP5,TS5),"")</f>
        <v>92.52</v>
      </c>
    </row>
    <row r="6" spans="1:540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187</v>
      </c>
      <c r="C6" s="4" t="s">
        <v>6</v>
      </c>
      <c r="D6" s="4">
        <v>2006</v>
      </c>
      <c r="E6" s="9">
        <f>SUM(J6:T6)+SUM(J6:R6)*0.0000001+SUM(J6)*0.0000000000001</f>
        <v>192.10001921000548</v>
      </c>
      <c r="F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>P</v>
      </c>
      <c r="G6" s="3" t="str">
        <f>IF(OR(AND(AO6&gt;=AW$39,AO6&lt;&gt;"",AL6=""),AND(AR6&gt;=AW$39,AR6&lt;&gt;"",AL6=""),AND(AV6&gt;=AW$39,AV6&lt;&gt;"",AL6=""),AND(BP6&gt;=BX$39,BP6&lt;&gt;"",BM6=""),AND(BS6&gt;=BX$39,BS6&lt;&gt;"",BM6=""),AND(BW6&gt;=BX$39,BW6&lt;&gt;"",BM6=""),AND(CQ6&gt;=CY$39,CQ6&lt;&gt;"",CN6=""),AND(CT6&gt;=CY$39,CT6&lt;&gt;"",CN6=""),AND(CX6&gt;=CY$39,CX6&lt;&gt;"",CN6=""),AND(DX6&gt;=EI$39,DX6&lt;&gt;""),AND(EA6&gt;=EI$39,EA6&lt;&gt;""),AND(EE6&gt;=EI$39,EE6&lt;&gt;""),AND(EH6&gt;=EI$39,EH6&lt;&gt;""),AND(FF6&gt;=FQ$39,FF6&lt;&gt;""),AND(FI6&gt;=FQ$39,FI6&lt;&gt;""),AND(FM6&gt;=FQ$39,FM6&lt;&gt;""),AND(FP6&gt;=FQ$39,FP6&lt;&gt;""),AND(GN6&gt;=GY$39,GN6&lt;&gt;""),AND(GQ6&gt;=GY$39,GQ6&lt;&gt;""),AND(GU6&gt;=GY$39,GU6&lt;&gt;""),AND(GX6&gt;=GY$39,GX6&lt;&gt;""),AND(HV6&gt;=IG$39,HV6&lt;&gt;""),AND(HY6&gt;=IG$39,HY6&lt;&gt;""),AND(IC6&gt;=IG$39,IC6&lt;&gt;""),AND(IF6&gt;=IG$39,IF6&lt;&gt;""),AND(JD6&gt;=JO$39,JD6&lt;&gt;""),AND(JG6&gt;=JO$39,JG6&lt;&gt;""),AND(JK6&gt;=JO$39,JK6&lt;&gt;""),AND(JN6&gt;=JO$39,JN6&lt;&gt;""),AND(KL6&gt;=KW$39,KL6&lt;&gt;""),AND(KO6&gt;=KW$39,KO6&lt;&gt;""),AND(KS6&gt;=KW$39,KS6&lt;&gt;""),AND(KV6&gt;=KW$39,KV6&lt;&gt;""),AND(LT6&gt;=ME$39,LT6&lt;&gt;""),AND(LW6&gt;=ME$39,LW6&lt;&gt;""),AND(MA6&gt;=ME$39,MA6&lt;&gt;""),AND(MD6&gt;=ME$39,MD6&lt;&gt;""),AND(NB6&gt;=NM$39,NB6&lt;&gt;""),AND(NE6&gt;=NM$39,NE6&lt;&gt;""),AND(NI6&gt;=NM$39,NI6&lt;&gt;""),AND(NL6&gt;=NM$39,NL6&lt;&gt;""),AND(OJ6&gt;=OU$39,OJ6&lt;&gt;""),AND(OM6&gt;=OU$39,OM6&lt;&gt;""),AND(OQ6&gt;=OU$39,OQ6&lt;&gt;""),AND(OT6&gt;=OU$39,OT6&lt;&gt;""),AND(PR6&gt;=QC$39,PR6&lt;&gt;""),AND(PU6&gt;=QC$39,PU6&lt;&gt;""),AND(PY6&gt;=QC$39,PY6&lt;&gt;""),AND(QB6&gt;=QC$39,QB6&lt;&gt;""),AND(QZ6&gt;=RK$39,QZ6&lt;&gt;""),AND(RC6&gt;=RK$39,RC6&lt;&gt;""),AND(RG6&gt;=RK$39,RG6&lt;&gt;""),AND(RJ6&gt;=RK$39,RJ6&lt;&gt;""),AND(SH6&gt;=SS$39,SH6&lt;&gt;""),AND(SK6&gt;=SS$39,SK6&lt;&gt;""),AND(SO6&gt;=SS$39,SO6&lt;&gt;""),AND(SR6&gt;=SS$39,SR6&lt;&gt;"")),"P","")</f>
        <v>P</v>
      </c>
      <c r="H6" s="36" t="str">
        <f>IF(AND(G6="P",F6=""),"No DD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Merit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Excellence",IF(I6="P","Worlds Team",IF(F6="P","National Team","")))))</f>
        <v>National Team</v>
      </c>
      <c r="I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/>
      </c>
      <c r="J6" s="8">
        <f>IF(COUNT(AO6,AR6,BP6,BS6,CQ6,CT6)&gt;0,LARGE((AO6,AR6,BP6,BS6,CQ6,CT6),1),0)</f>
        <v>54.68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54.089999999999996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53.35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&gt;0,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,0)</f>
        <v>15.58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/>
      <c r="X6" s="22"/>
      <c r="Y6" s="22"/>
      <c r="Z6" s="22"/>
      <c r="AA6" s="22"/>
      <c r="AB6" s="22">
        <v>12.5</v>
      </c>
      <c r="AC6" s="22">
        <v>9</v>
      </c>
      <c r="AD6" s="22">
        <v>12.4</v>
      </c>
      <c r="AE6" s="22">
        <v>15.33</v>
      </c>
      <c r="AF6" s="22">
        <v>0</v>
      </c>
      <c r="AG6" s="22">
        <v>12.7</v>
      </c>
      <c r="AH6" s="22">
        <v>9.1</v>
      </c>
      <c r="AI6" s="22">
        <v>12.2</v>
      </c>
      <c r="AJ6" s="22">
        <v>15.22</v>
      </c>
      <c r="AK6" s="22">
        <v>0</v>
      </c>
      <c r="AL6" s="27"/>
      <c r="AM6" s="38" t="str">
        <f>IF(Y6&gt;0,Y6,"")</f>
        <v/>
      </c>
      <c r="AN6" s="38" t="str">
        <f>IF(Z6&gt;0,Z6,"")</f>
        <v/>
      </c>
      <c r="AO6" s="40" t="str">
        <f>IF(SUM(W6:Z6)-AA6&gt;0,SUM(W6:Z6)-AA6,"")</f>
        <v/>
      </c>
      <c r="AP6" s="40">
        <f>IF(AD6&gt;0,AD6,"")</f>
        <v>12.4</v>
      </c>
      <c r="AQ6" s="40">
        <f>IF(AE6&gt;0,AE6,"")</f>
        <v>15.33</v>
      </c>
      <c r="AR6" s="40">
        <f>IF(SUM(AB6:AE6)-AF6&gt;0,SUM(AB6:AE6)-AF6,"")</f>
        <v>49.23</v>
      </c>
      <c r="AS6" s="40" t="str">
        <f>IF(AO6="","",MAX(AO6,AR6))</f>
        <v/>
      </c>
      <c r="AT6" s="40">
        <f>IF(AI6&gt;0,AI6,"")</f>
        <v>12.2</v>
      </c>
      <c r="AU6" s="40">
        <f>IF(AJ6&gt;0,AJ6,"")</f>
        <v>15.22</v>
      </c>
      <c r="AV6" s="40">
        <f>IF(SUM(AG6:AJ6)-AK6&gt;0,SUM(AG6:AJ6)-AK6,"")</f>
        <v>49.22</v>
      </c>
      <c r="AW6" s="40">
        <f>IF(SUM(AS6,AV6)&gt;0,SUM(AS6,AV6),"")</f>
        <v>49.22</v>
      </c>
      <c r="AX6" s="26">
        <v>5.0999999999999996</v>
      </c>
      <c r="AY6" s="26">
        <v>3.4</v>
      </c>
      <c r="AZ6" s="26">
        <v>6.1</v>
      </c>
      <c r="BA6" s="26">
        <v>6.49</v>
      </c>
      <c r="BB6" s="26">
        <v>0</v>
      </c>
      <c r="BC6" s="26">
        <v>15.7</v>
      </c>
      <c r="BD6" s="26">
        <v>9</v>
      </c>
      <c r="BE6" s="26">
        <v>14.4</v>
      </c>
      <c r="BF6" s="26">
        <v>15.58</v>
      </c>
      <c r="BG6" s="26">
        <v>0</v>
      </c>
      <c r="BH6" s="26">
        <v>2.8</v>
      </c>
      <c r="BI6" s="26">
        <v>1.7</v>
      </c>
      <c r="BJ6" s="26">
        <v>3.2</v>
      </c>
      <c r="BK6" s="26">
        <v>3.37</v>
      </c>
      <c r="BL6" s="26">
        <v>0</v>
      </c>
      <c r="BM6" s="28"/>
      <c r="BN6" s="39">
        <f>IF(AZ6&gt;0,AZ6,"")</f>
        <v>6.1</v>
      </c>
      <c r="BO6" s="39">
        <f>IF(BA6&gt;0,BA6,"")</f>
        <v>6.49</v>
      </c>
      <c r="BP6" s="11">
        <f>IF(SUM(AX6:BA6)-BB6&gt;0,SUM(AX6:BA6)-BB6,"")</f>
        <v>21.09</v>
      </c>
      <c r="BQ6" s="11">
        <f>IF(BE6&gt;0,BE6,"")</f>
        <v>14.4</v>
      </c>
      <c r="BR6" s="11">
        <f>IF(BF6&gt;0,BF6,"")</f>
        <v>15.58</v>
      </c>
      <c r="BS6" s="11">
        <f>IF(SUM(BC6:BF6)-BG6&gt;0,SUM(BC6:BF6)-BG6,"")</f>
        <v>54.68</v>
      </c>
      <c r="BT6" s="11">
        <f>IF(BP6="","",MAX(BP6,BS6))</f>
        <v>54.68</v>
      </c>
      <c r="BU6" s="11">
        <f>IF(BJ6&gt;0,BJ6,"")</f>
        <v>3.2</v>
      </c>
      <c r="BV6" s="11">
        <f>IF(BK6&gt;0,BK6,"")</f>
        <v>3.37</v>
      </c>
      <c r="BW6" s="11">
        <f>IF(SUM(BH6:BK6)-BL6&gt;0,SUM(BH6:BK6)-BL6,"")</f>
        <v>11.07</v>
      </c>
      <c r="BX6" s="11">
        <f>IF(SUM(BT6,BW6)&gt;0,SUM(BT6,BW6),"")</f>
        <v>65.75</v>
      </c>
      <c r="BY6" s="22">
        <v>16.3</v>
      </c>
      <c r="BZ6" s="22">
        <v>9.1</v>
      </c>
      <c r="CA6" s="22">
        <v>13.5</v>
      </c>
      <c r="CB6" s="22">
        <v>15.19</v>
      </c>
      <c r="CC6" s="22">
        <v>0</v>
      </c>
      <c r="CD6" s="22">
        <v>10.8</v>
      </c>
      <c r="CE6" s="22">
        <v>6.4</v>
      </c>
      <c r="CF6" s="22">
        <v>9.6</v>
      </c>
      <c r="CG6" s="22">
        <v>10.76</v>
      </c>
      <c r="CH6" s="22">
        <v>0</v>
      </c>
      <c r="CI6" s="22">
        <v>16</v>
      </c>
      <c r="CJ6" s="22">
        <v>9.1</v>
      </c>
      <c r="CK6" s="22">
        <v>13.5</v>
      </c>
      <c r="CL6" s="22">
        <v>14.75</v>
      </c>
      <c r="CM6" s="22">
        <v>0</v>
      </c>
      <c r="CN6" s="27"/>
      <c r="CO6" s="38">
        <f>IF(CA6&gt;0,CA6,"")</f>
        <v>13.5</v>
      </c>
      <c r="CP6" s="38">
        <f>IF(CB6&gt;0,CB6,"")</f>
        <v>15.19</v>
      </c>
      <c r="CQ6" s="40">
        <f>IF(SUM(BY6:CB6)-CC6&gt;0,SUM(BY6:CB6)-CC6,"")</f>
        <v>54.089999999999996</v>
      </c>
      <c r="CR6" s="40">
        <f>IF(CF6&gt;0,CF6,"")</f>
        <v>9.6</v>
      </c>
      <c r="CS6" s="40">
        <f>IF(CG6&gt;0,CG6,"")</f>
        <v>10.76</v>
      </c>
      <c r="CT6" s="40">
        <f>IF(SUM(CD6:CG6)-CH6&gt;0,SUM(CD6:CG6)-CH6,"")</f>
        <v>37.56</v>
      </c>
      <c r="CU6" s="40">
        <f>IF(CQ6="","",MAX(CQ6,CT6))</f>
        <v>54.089999999999996</v>
      </c>
      <c r="CV6" s="40">
        <f>IF(CK6&gt;0,CK6,"")</f>
        <v>13.5</v>
      </c>
      <c r="CW6" s="40">
        <f>IF(CL6&gt;0,CL6,"")</f>
        <v>14.75</v>
      </c>
      <c r="CX6" s="40">
        <f>IF(SUM(CI6:CL6)-CM6&gt;0,SUM(CI6:CL6)-CM6,"")</f>
        <v>53.35</v>
      </c>
      <c r="CY6" s="40">
        <f>IF(SUM(CU6,CX6)&gt;0,SUM(CU6,CX6),"")</f>
        <v>107.44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14.3</v>
      </c>
      <c r="DH6" s="17">
        <v>8.8000000000000007</v>
      </c>
      <c r="DI6" s="17">
        <v>13.5</v>
      </c>
      <c r="DJ6" s="17">
        <v>14.65</v>
      </c>
      <c r="DK6" s="17">
        <v>0.2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13.5</v>
      </c>
      <c r="DZ6" s="40">
        <f>IF(DJ6&gt;0,DJ6,"")</f>
        <v>14.65</v>
      </c>
      <c r="EA6" s="40">
        <f>IF(SUM(DG6:DJ6)-DK6&gt;0,SUM(DG6:DJ6)-DK6,"")</f>
        <v>51.05</v>
      </c>
      <c r="EB6" s="40">
        <f>IF(MAX(DX6,EA6)&gt;0,MAX(DX6,EA6),"")</f>
        <v>51.05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51.05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10.7</v>
      </c>
      <c r="SU6" s="22">
        <f>IF($CN6="P",BZ6,(BZ6+AY6)/2)</f>
        <v>6.25</v>
      </c>
      <c r="SV6" s="22">
        <f>IF($CN6="P",CA6,(CA6+AZ6)/2)</f>
        <v>9.8000000000000007</v>
      </c>
      <c r="SW6" s="22">
        <f>IF($CN6="P",CB6,(CB6+BA6)/2)</f>
        <v>10.84</v>
      </c>
      <c r="SX6" s="22">
        <f>IF($CN6="P",CC6,(CC6+BB6)/2)</f>
        <v>0</v>
      </c>
      <c r="SY6" s="22">
        <f>IF($CN6="P",CD6,(CD6+BC6)/2)</f>
        <v>13.25</v>
      </c>
      <c r="SZ6" s="22">
        <f>IF($CN6="P",CE6,(CE6+BD6)/2)</f>
        <v>7.7</v>
      </c>
      <c r="TA6" s="22">
        <f>IF($CN6="P",CF6,(CF6+BE6)/2)</f>
        <v>12</v>
      </c>
      <c r="TB6" s="22">
        <f>IF($CN6="P",CG6,(CG6+BF6)/2)</f>
        <v>13.17</v>
      </c>
      <c r="TC6" s="22">
        <f>IF($CN6="P",CH6,(CH6+BG6)/2)</f>
        <v>0</v>
      </c>
      <c r="TD6" s="22">
        <f>IF($CN6="P",CI6,(CI6+BH6)/2)</f>
        <v>9.4</v>
      </c>
      <c r="TE6" s="22">
        <f>IF($CN6="P",CJ6,(CJ6+BI6)/2)</f>
        <v>5.3999999999999995</v>
      </c>
      <c r="TF6" s="22">
        <f>IF($CN6="P",CK6,(CK6+BJ6)/2)</f>
        <v>8.35</v>
      </c>
      <c r="TG6" s="22">
        <f>IF($CN6="P",CL6,(CL6+BK6)/2)</f>
        <v>9.06</v>
      </c>
      <c r="TH6" s="22">
        <f>IF($CN6="P",CM6,(CM6+BL6)/2)</f>
        <v>0</v>
      </c>
      <c r="TI6" s="27" t="s">
        <v>46</v>
      </c>
      <c r="TJ6" s="40">
        <f>IF(SV6&gt;0,SV6,"")</f>
        <v>9.8000000000000007</v>
      </c>
      <c r="TK6" s="40">
        <f>IF(SW6&gt;0,SW6,"")</f>
        <v>10.84</v>
      </c>
      <c r="TL6" s="40">
        <f>IF(SUM(ST6:SW6)-SX6&gt;0,SUM(ST6:SW6)-SX6,"")</f>
        <v>37.590000000000003</v>
      </c>
      <c r="TM6" s="40">
        <f>IF(TA6&gt;0,TA6,"")</f>
        <v>12</v>
      </c>
      <c r="TN6" s="40">
        <f>IF(TB6&gt;0,TB6,"")</f>
        <v>13.17</v>
      </c>
      <c r="TO6" s="40">
        <f>IF(SUM(SY6:TB6)-TC6&gt;0,SUM(SY6:TB6)-TC6,"")</f>
        <v>46.120000000000005</v>
      </c>
      <c r="TP6" s="40">
        <f>IF(MAX(TL6,TO6)&gt;0,MAX(TL6,TO6),"")</f>
        <v>46.120000000000005</v>
      </c>
      <c r="TQ6" s="40">
        <f>IF(TF6&gt;0,TF6,"")</f>
        <v>8.35</v>
      </c>
      <c r="TR6" s="40">
        <f>IF(TG6&gt;0,TG6,"")</f>
        <v>9.06</v>
      </c>
      <c r="TS6" s="40">
        <f>IF(SUM(TD6:TG6)-TH6&gt;0,SUM(TD6:TG6)-TH6,"")</f>
        <v>32.21</v>
      </c>
      <c r="TT6" s="40">
        <f>IF(SUM(TP6,TS6)&gt;0,SUM(TP6,TS6),"")</f>
        <v>78.330000000000013</v>
      </c>
    </row>
    <row r="7" spans="1:540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110</v>
      </c>
      <c r="C7" s="4" t="s">
        <v>109</v>
      </c>
      <c r="D7" s="4">
        <v>2004</v>
      </c>
      <c r="E7" s="9">
        <f>SUM(J7:T7)+SUM(J7:R7)*0.0000001+SUM(J7)*0.0000000000001</f>
        <v>190.7000180820055</v>
      </c>
      <c r="F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>P</v>
      </c>
      <c r="G7" s="3" t="str">
        <f>IF(OR(AND(AO7&gt;=AW$39,AO7&lt;&gt;"",AL7=""),AND(AR7&gt;=AW$39,AR7&lt;&gt;"",AL7=""),AND(AV7&gt;=AW$39,AV7&lt;&gt;"",AL7=""),AND(BP7&gt;=BX$39,BP7&lt;&gt;"",BM7=""),AND(BS7&gt;=BX$39,BS7&lt;&gt;"",BM7=""),AND(BW7&gt;=BX$39,BW7&lt;&gt;"",BM7=""),AND(CQ7&gt;=CY$39,CQ7&lt;&gt;"",CN7=""),AND(CT7&gt;=CY$39,CT7&lt;&gt;"",CN7=""),AND(CX7&gt;=CY$39,CX7&lt;&gt;"",CN7=""),AND(DX7&gt;=EI$39,DX7&lt;&gt;""),AND(EA7&gt;=EI$39,EA7&lt;&gt;""),AND(EE7&gt;=EI$39,EE7&lt;&gt;""),AND(EH7&gt;=EI$39,EH7&lt;&gt;""),AND(FF7&gt;=FQ$39,FF7&lt;&gt;""),AND(FI7&gt;=FQ$39,FI7&lt;&gt;""),AND(FM7&gt;=FQ$39,FM7&lt;&gt;""),AND(FP7&gt;=FQ$39,FP7&lt;&gt;""),AND(GN7&gt;=GY$39,GN7&lt;&gt;""),AND(GQ7&gt;=GY$39,GQ7&lt;&gt;""),AND(GU7&gt;=GY$39,GU7&lt;&gt;""),AND(GX7&gt;=GY$39,GX7&lt;&gt;""),AND(HV7&gt;=IG$39,HV7&lt;&gt;""),AND(HY7&gt;=IG$39,HY7&lt;&gt;""),AND(IC7&gt;=IG$39,IC7&lt;&gt;""),AND(IF7&gt;=IG$39,IF7&lt;&gt;""),AND(JD7&gt;=JO$39,JD7&lt;&gt;""),AND(JG7&gt;=JO$39,JG7&lt;&gt;""),AND(JK7&gt;=JO$39,JK7&lt;&gt;""),AND(JN7&gt;=JO$39,JN7&lt;&gt;""),AND(KL7&gt;=KW$39,KL7&lt;&gt;""),AND(KO7&gt;=KW$39,KO7&lt;&gt;""),AND(KS7&gt;=KW$39,KS7&lt;&gt;""),AND(KV7&gt;=KW$39,KV7&lt;&gt;""),AND(LT7&gt;=ME$39,LT7&lt;&gt;""),AND(LW7&gt;=ME$39,LW7&lt;&gt;""),AND(MA7&gt;=ME$39,MA7&lt;&gt;""),AND(MD7&gt;=ME$39,MD7&lt;&gt;""),AND(NB7&gt;=NM$39,NB7&lt;&gt;""),AND(NE7&gt;=NM$39,NE7&lt;&gt;""),AND(NI7&gt;=NM$39,NI7&lt;&gt;""),AND(NL7&gt;=NM$39,NL7&lt;&gt;""),AND(OJ7&gt;=OU$39,OJ7&lt;&gt;""),AND(OM7&gt;=OU$39,OM7&lt;&gt;""),AND(OQ7&gt;=OU$39,OQ7&lt;&gt;""),AND(OT7&gt;=OU$39,OT7&lt;&gt;""),AND(PR7&gt;=QC$39,PR7&lt;&gt;""),AND(PU7&gt;=QC$39,PU7&lt;&gt;""),AND(PY7&gt;=QC$39,PY7&lt;&gt;""),AND(QB7&gt;=QC$39,QB7&lt;&gt;""),AND(QZ7&gt;=RK$39,QZ7&lt;&gt;""),AND(RC7&gt;=RK$39,RC7&lt;&gt;""),AND(RG7&gt;=RK$39,RG7&lt;&gt;""),AND(RJ7&gt;=RK$39,RJ7&lt;&gt;""),AND(SH7&gt;=SS$39,SH7&lt;&gt;""),AND(SK7&gt;=SS$39,SK7&lt;&gt;""),AND(SO7&gt;=SS$39,SO7&lt;&gt;""),AND(SR7&gt;=SS$39,SR7&lt;&gt;"")),"P","")</f>
        <v>P</v>
      </c>
      <c r="H7" s="36" t="str">
        <f>IF(AND(G7="P",F7=""),"No DD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Merit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Excellence",IF(I7="P","Worlds Team",IF(F7="P","National Team","")))))</f>
        <v>National Team</v>
      </c>
      <c r="I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/>
      </c>
      <c r="J7" s="8">
        <f>IF(COUNT(AO7,AR7,BP7,BS7,CQ7,CT7)&gt;0,LARGE((AO7,AR7,BP7,BS7,CQ7,CT7),1),0)</f>
        <v>54.769999999999996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43.65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52.769999999999996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13.8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Pan Am Club Championships (May 14)</v>
      </c>
      <c r="R7" s="8">
        <f>IF(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&gt;0,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,0)</f>
        <v>15.83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Pan Am Club Championships (May 14)</v>
      </c>
      <c r="T7" s="8">
        <f>IF(MAX(CZ7,DA7)&gt;0,MAX(CZ7,DA7),"")</f>
        <v>9.8800000000000026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2023 Pan Am Club Championships (May 14)</v>
      </c>
      <c r="W7" s="22">
        <v>1.5</v>
      </c>
      <c r="X7" s="22">
        <v>1</v>
      </c>
      <c r="Y7" s="22">
        <v>2</v>
      </c>
      <c r="Z7" s="22">
        <v>1.81</v>
      </c>
      <c r="AA7" s="22">
        <v>0</v>
      </c>
      <c r="AB7" s="22">
        <v>5.8</v>
      </c>
      <c r="AC7" s="22">
        <v>3.8</v>
      </c>
      <c r="AD7" s="22">
        <v>5.5</v>
      </c>
      <c r="AE7" s="22">
        <v>7.01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7"/>
      <c r="AM7" s="38">
        <f>IF(Y7&gt;0,Y7,"")</f>
        <v>2</v>
      </c>
      <c r="AN7" s="38">
        <f>IF(Z7&gt;0,Z7,"")</f>
        <v>1.81</v>
      </c>
      <c r="AO7" s="40">
        <f>IF(SUM(W7:Z7)-AA7&gt;0,SUM(W7:Z7)-AA7,"")</f>
        <v>6.3100000000000005</v>
      </c>
      <c r="AP7" s="40">
        <f>IF(AD7&gt;0,AD7,"")</f>
        <v>5.5</v>
      </c>
      <c r="AQ7" s="40">
        <f>IF(AE7&gt;0,AE7,"")</f>
        <v>7.01</v>
      </c>
      <c r="AR7" s="40">
        <f>IF(SUM(AB7:AE7)-AF7&gt;0,SUM(AB7:AE7)-AF7,"")</f>
        <v>22.11</v>
      </c>
      <c r="AS7" s="40">
        <f>IF(AO7="","",MAX(AO7,AR7))</f>
        <v>22.11</v>
      </c>
      <c r="AT7" s="40" t="str">
        <f>IF(AI7&gt;0,AI7,"")</f>
        <v/>
      </c>
      <c r="AU7" s="40" t="str">
        <f>IF(AJ7&gt;0,AJ7,"")</f>
        <v/>
      </c>
      <c r="AV7" s="40" t="str">
        <f>IF(SUM(AG7:AJ7)-AK7&gt;0,SUM(AG7:AJ7)-AK7,"")</f>
        <v/>
      </c>
      <c r="AW7" s="40">
        <f>IF(SUM(AS7,AV7)&gt;0,SUM(AS7,AV7),"")</f>
        <v>22.11</v>
      </c>
      <c r="AX7" s="26">
        <v>12.2</v>
      </c>
      <c r="AY7" s="26">
        <v>8.1999999999999993</v>
      </c>
      <c r="AZ7" s="26">
        <v>10.7</v>
      </c>
      <c r="BA7" s="26">
        <v>12.55</v>
      </c>
      <c r="BB7" s="26">
        <v>0</v>
      </c>
      <c r="BC7" s="26">
        <v>16</v>
      </c>
      <c r="BD7" s="26">
        <v>9.5</v>
      </c>
      <c r="BE7" s="26">
        <v>13.4</v>
      </c>
      <c r="BF7" s="26">
        <v>15.97</v>
      </c>
      <c r="BG7" s="26">
        <v>0.1</v>
      </c>
      <c r="BH7" s="26">
        <v>14.7</v>
      </c>
      <c r="BI7" s="26">
        <v>8.9</v>
      </c>
      <c r="BJ7" s="26">
        <v>13.4</v>
      </c>
      <c r="BK7" s="26">
        <v>15.87</v>
      </c>
      <c r="BL7" s="26">
        <v>0.1</v>
      </c>
      <c r="BM7" s="28"/>
      <c r="BN7" s="39">
        <f>IF(AZ7&gt;0,AZ7,"")</f>
        <v>10.7</v>
      </c>
      <c r="BO7" s="39">
        <f>IF(BA7&gt;0,BA7,"")</f>
        <v>12.55</v>
      </c>
      <c r="BP7" s="11">
        <f>IF(SUM(AX7:BA7)-BB7&gt;0,SUM(AX7:BA7)-BB7,"")</f>
        <v>43.65</v>
      </c>
      <c r="BQ7" s="11">
        <f>IF(BE7&gt;0,BE7,"")</f>
        <v>13.4</v>
      </c>
      <c r="BR7" s="11">
        <f>IF(BF7&gt;0,BF7,"")</f>
        <v>15.97</v>
      </c>
      <c r="BS7" s="11">
        <f>IF(SUM(BC7:BF7)-BG7&gt;0,SUM(BC7:BF7)-BG7,"")</f>
        <v>54.769999999999996</v>
      </c>
      <c r="BT7" s="11">
        <f>IF(BP7="","",MAX(BP7,BS7))</f>
        <v>54.769999999999996</v>
      </c>
      <c r="BU7" s="11">
        <f>IF(BJ7&gt;0,BJ7,"")</f>
        <v>13.4</v>
      </c>
      <c r="BV7" s="11">
        <f>IF(BK7&gt;0,BK7,"")</f>
        <v>15.87</v>
      </c>
      <c r="BW7" s="11">
        <f>IF(SUM(BH7:BK7)-BL7&gt;0,SUM(BH7:BK7)-BL7,"")</f>
        <v>52.769999999999996</v>
      </c>
      <c r="BX7" s="11">
        <f>IF(SUM(BT7,BW7)&gt;0,SUM(BT7,BW7),"")</f>
        <v>107.53999999999999</v>
      </c>
      <c r="BY7" s="22">
        <v>6.85</v>
      </c>
      <c r="BZ7" s="22">
        <v>4.5999999999999996</v>
      </c>
      <c r="CA7" s="22">
        <v>6.35</v>
      </c>
      <c r="CB7" s="22">
        <v>7.1800000000000006</v>
      </c>
      <c r="CC7" s="22">
        <v>0</v>
      </c>
      <c r="CD7" s="22">
        <v>10.9</v>
      </c>
      <c r="CE7" s="22">
        <v>6.65</v>
      </c>
      <c r="CF7" s="22">
        <v>9.4499999999999993</v>
      </c>
      <c r="CG7" s="22">
        <v>11.49</v>
      </c>
      <c r="CH7" s="22">
        <v>0.05</v>
      </c>
      <c r="CI7" s="22">
        <v>7.35</v>
      </c>
      <c r="CJ7" s="22">
        <v>4.45</v>
      </c>
      <c r="CK7" s="22">
        <v>6.7</v>
      </c>
      <c r="CL7" s="22">
        <v>7.9349999999999996</v>
      </c>
      <c r="CM7" s="22">
        <v>0.05</v>
      </c>
      <c r="CN7" s="27" t="s">
        <v>46</v>
      </c>
      <c r="CO7" s="38">
        <f>IF(CA7&gt;0,CA7,"")</f>
        <v>6.35</v>
      </c>
      <c r="CP7" s="38">
        <f>IF(CB7&gt;0,CB7,"")</f>
        <v>7.1800000000000006</v>
      </c>
      <c r="CQ7" s="40">
        <f>IF(SUM(BY7:CB7)-CC7&gt;0,SUM(BY7:CB7)-CC7,"")</f>
        <v>24.979999999999997</v>
      </c>
      <c r="CR7" s="40">
        <f>IF(CF7&gt;0,CF7,"")</f>
        <v>9.4499999999999993</v>
      </c>
      <c r="CS7" s="40">
        <f>IF(CG7&gt;0,CG7,"")</f>
        <v>11.49</v>
      </c>
      <c r="CT7" s="40">
        <f>IF(SUM(CD7:CG7)-CH7&gt;0,SUM(CD7:CG7)-CH7,"")</f>
        <v>38.440000000000005</v>
      </c>
      <c r="CU7" s="40">
        <f>IF(CQ7="","",MAX(CQ7,CT7))</f>
        <v>38.440000000000005</v>
      </c>
      <c r="CV7" s="40">
        <f>IF(CK7&gt;0,CK7,"")</f>
        <v>6.7</v>
      </c>
      <c r="CW7" s="40">
        <f>IF(CL7&gt;0,CL7,"")</f>
        <v>7.9349999999999996</v>
      </c>
      <c r="CX7" s="40">
        <f>IF(SUM(CI7:CL7)-CM7&gt;0,SUM(CI7:CL7)-CM7,"")</f>
        <v>26.384999999999998</v>
      </c>
      <c r="CY7" s="40">
        <f>IF(SUM(CU7,CX7)&gt;0,SUM(CU7,CX7),"")</f>
        <v>64.825000000000003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9.8800000000000026</v>
      </c>
      <c r="DA7" s="50">
        <f>IF(MAX(EE7,EH7,FM7,FP7,GU7,GX7,IC7,IF7,JK7,JN7,KS7,KV7,MA7,MD7,NI7,NL7,OQ7,OT7,PY7,QB7,RG7,RJ7,SO7,SR7)-IF(N7="",0,N7)&gt;0.001,MAX(EE7,EH7,FM7,FP7,GU7,GX7,IC7,IF7,JK7,JN7,KS7,KV7,MA7,MD7,NI7,NL7,OQ7,OT7,PY7,QB7,RG7,RJ7,SO7,SR7)-IF(N7="",0,N7),"")</f>
        <v>0.69000000000000483</v>
      </c>
      <c r="DB7" s="17"/>
      <c r="DC7" s="17"/>
      <c r="DD7" s="17"/>
      <c r="DE7" s="17"/>
      <c r="DF7" s="17"/>
      <c r="DG7" s="17">
        <v>1.4</v>
      </c>
      <c r="DH7" s="17">
        <v>0.8</v>
      </c>
      <c r="DI7" s="17">
        <v>2</v>
      </c>
      <c r="DJ7" s="17">
        <v>1.76</v>
      </c>
      <c r="DK7" s="17">
        <v>0.4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2</v>
      </c>
      <c r="DZ7" s="40">
        <f>IF(DJ7&gt;0,DJ7,"")</f>
        <v>1.76</v>
      </c>
      <c r="EA7" s="40">
        <f>IF(SUM(DG7:DJ7)-DK7&gt;0,SUM(DG7:DJ7)-DK7,"")</f>
        <v>5.56</v>
      </c>
      <c r="EB7" s="40">
        <f>IF(MAX(DX7,EA7)&gt;0,MAX(DX7,EA7),"")</f>
        <v>5.56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5.56</v>
      </c>
      <c r="EJ7" s="18">
        <v>13.3</v>
      </c>
      <c r="EK7" s="18">
        <v>9.4</v>
      </c>
      <c r="EL7" s="18">
        <v>12.3</v>
      </c>
      <c r="EM7" s="18">
        <v>15.58</v>
      </c>
      <c r="EN7" s="18">
        <v>0</v>
      </c>
      <c r="EO7" s="18">
        <v>14.7</v>
      </c>
      <c r="EP7" s="18">
        <v>9.1999999999999993</v>
      </c>
      <c r="EQ7" s="18">
        <v>13.8</v>
      </c>
      <c r="ER7" s="18">
        <v>15.83</v>
      </c>
      <c r="ES7" s="18">
        <v>0</v>
      </c>
      <c r="ET7" s="18"/>
      <c r="EU7" s="18"/>
      <c r="EV7" s="18"/>
      <c r="EW7" s="18"/>
      <c r="EX7" s="18"/>
      <c r="EY7" s="18">
        <v>15.1</v>
      </c>
      <c r="EZ7" s="18">
        <v>8.8000000000000007</v>
      </c>
      <c r="FA7" s="18">
        <v>13.8</v>
      </c>
      <c r="FB7" s="18">
        <v>15.76</v>
      </c>
      <c r="FC7" s="18">
        <v>0</v>
      </c>
      <c r="FD7" s="11">
        <f>IF(EL7&gt;0,EL7,"")</f>
        <v>12.3</v>
      </c>
      <c r="FE7" s="11">
        <f>IF(EM7&gt;0,EM7,"")</f>
        <v>15.58</v>
      </c>
      <c r="FF7" s="11">
        <f>IF(SUM(EJ7:EM7)-EN7&gt;0,SUM(EJ7:EM7)-EN7,"")</f>
        <v>50.58</v>
      </c>
      <c r="FG7" s="11">
        <f>IF(EQ7&gt;0,EQ7,"")</f>
        <v>13.8</v>
      </c>
      <c r="FH7" s="11">
        <f>IF(ER7&gt;0,ER7,"")</f>
        <v>15.83</v>
      </c>
      <c r="FI7" s="11">
        <f>IF(SUM(EO7:ER7)-ES7&gt;0,SUM(EO7:ER7)-ES7,"")</f>
        <v>53.53</v>
      </c>
      <c r="FJ7" s="11">
        <f>IF(MAX(FF7,FI7)&gt;0,MAX(FF7,FI7),"")</f>
        <v>53.53</v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>
        <f>IF(FA7&gt;0,FA7,"")</f>
        <v>13.8</v>
      </c>
      <c r="FO7" s="11">
        <f>IF(FB7&gt;0,FB7,"")</f>
        <v>15.76</v>
      </c>
      <c r="FP7" s="11">
        <f>IF(SUM(EY7:FB7)-FC7&gt;0,SUM(EY7:FB7)-FC7,"")</f>
        <v>53.46</v>
      </c>
      <c r="FQ7" s="11">
        <f>IF(SUM(FJ7,FP7)&gt;0,SUM(FJ7,FP7),"")</f>
        <v>106.99000000000001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6.85</v>
      </c>
      <c r="SU7" s="22">
        <f>IF($CN7="P",BZ7,(BZ7+AY7)/2)</f>
        <v>4.5999999999999996</v>
      </c>
      <c r="SV7" s="22">
        <f>IF($CN7="P",CA7,(CA7+AZ7)/2)</f>
        <v>6.35</v>
      </c>
      <c r="SW7" s="22">
        <f>IF($CN7="P",CB7,(CB7+BA7)/2)</f>
        <v>7.1800000000000006</v>
      </c>
      <c r="SX7" s="22">
        <f>IF($CN7="P",CC7,(CC7+BB7)/2)</f>
        <v>0</v>
      </c>
      <c r="SY7" s="22">
        <f>IF($CN7="P",CD7,(CD7+BC7)/2)</f>
        <v>10.9</v>
      </c>
      <c r="SZ7" s="22">
        <f>IF($CN7="P",CE7,(CE7+BD7)/2)</f>
        <v>6.65</v>
      </c>
      <c r="TA7" s="22">
        <f>IF($CN7="P",CF7,(CF7+BE7)/2)</f>
        <v>9.4499999999999993</v>
      </c>
      <c r="TB7" s="22">
        <f>IF($CN7="P",CG7,(CG7+BF7)/2)</f>
        <v>11.49</v>
      </c>
      <c r="TC7" s="22">
        <f>IF($CN7="P",CH7,(CH7+BG7)/2)</f>
        <v>0.05</v>
      </c>
      <c r="TD7" s="22">
        <f>IF($CN7="P",CI7,(CI7+BH7)/2)</f>
        <v>7.35</v>
      </c>
      <c r="TE7" s="22">
        <f>IF($CN7="P",CJ7,(CJ7+BI7)/2)</f>
        <v>4.45</v>
      </c>
      <c r="TF7" s="22">
        <f>IF($CN7="P",CK7,(CK7+BJ7)/2)</f>
        <v>6.7</v>
      </c>
      <c r="TG7" s="22">
        <f>IF($CN7="P",CL7,(CL7+BK7)/2)</f>
        <v>7.9349999999999996</v>
      </c>
      <c r="TH7" s="22">
        <f>IF($CN7="P",CM7,(CM7+BL7)/2)</f>
        <v>0.05</v>
      </c>
      <c r="TI7" s="27" t="s">
        <v>46</v>
      </c>
      <c r="TJ7" s="40">
        <f>IF(SV7&gt;0,SV7,"")</f>
        <v>6.35</v>
      </c>
      <c r="TK7" s="40">
        <f>IF(SW7&gt;0,SW7,"")</f>
        <v>7.1800000000000006</v>
      </c>
      <c r="TL7" s="40">
        <f>IF(SUM(ST7:SW7)-SX7&gt;0,SUM(ST7:SW7)-SX7,"")</f>
        <v>24.979999999999997</v>
      </c>
      <c r="TM7" s="40">
        <f>IF(TA7&gt;0,TA7,"")</f>
        <v>9.4499999999999993</v>
      </c>
      <c r="TN7" s="40">
        <f>IF(TB7&gt;0,TB7,"")</f>
        <v>11.49</v>
      </c>
      <c r="TO7" s="40">
        <f>IF(SUM(SY7:TB7)-TC7&gt;0,SUM(SY7:TB7)-TC7,"")</f>
        <v>38.440000000000005</v>
      </c>
      <c r="TP7" s="40">
        <f>IF(MAX(TL7,TO7)&gt;0,MAX(TL7,TO7),"")</f>
        <v>38.440000000000005</v>
      </c>
      <c r="TQ7" s="40">
        <f>IF(TF7&gt;0,TF7,"")</f>
        <v>6.7</v>
      </c>
      <c r="TR7" s="40">
        <f>IF(TG7&gt;0,TG7,"")</f>
        <v>7.9349999999999996</v>
      </c>
      <c r="TS7" s="40">
        <f>IF(SUM(TD7:TG7)-TH7&gt;0,SUM(TD7:TG7)-TH7,"")</f>
        <v>26.384999999999998</v>
      </c>
      <c r="TT7" s="40">
        <f>IF(SUM(TP7,TS7)&gt;0,SUM(TP7,TS7),"")</f>
        <v>64.825000000000003</v>
      </c>
    </row>
    <row r="8" spans="1:540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131</v>
      </c>
      <c r="C8" s="4" t="s">
        <v>3</v>
      </c>
      <c r="D8" s="4">
        <v>2002</v>
      </c>
      <c r="E8" s="9">
        <f>SUM(J8:T8)+SUM(J8:R8)*0.0000001+SUM(J8)*0.0000000000001</f>
        <v>189.9300189930054</v>
      </c>
      <c r="F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>P</v>
      </c>
      <c r="G8" s="3" t="str">
        <f>IF(OR(AND(AO8&gt;=AW$39,AO8&lt;&gt;"",AL8=""),AND(AR8&gt;=AW$39,AR8&lt;&gt;"",AL8=""),AND(AV8&gt;=AW$39,AV8&lt;&gt;"",AL8=""),AND(BP8&gt;=BX$39,BP8&lt;&gt;"",BM8=""),AND(BS8&gt;=BX$39,BS8&lt;&gt;"",BM8=""),AND(BW8&gt;=BX$39,BW8&lt;&gt;"",BM8=""),AND(CQ8&gt;=CY$39,CQ8&lt;&gt;"",CN8=""),AND(CT8&gt;=CY$39,CT8&lt;&gt;"",CN8=""),AND(CX8&gt;=CY$39,CX8&lt;&gt;"",CN8=""),AND(DX8&gt;=EI$39,DX8&lt;&gt;""),AND(EA8&gt;=EI$39,EA8&lt;&gt;""),AND(EE8&gt;=EI$39,EE8&lt;&gt;""),AND(EH8&gt;=EI$39,EH8&lt;&gt;""),AND(FF8&gt;=FQ$39,FF8&lt;&gt;""),AND(FI8&gt;=FQ$39,FI8&lt;&gt;""),AND(FM8&gt;=FQ$39,FM8&lt;&gt;""),AND(FP8&gt;=FQ$39,FP8&lt;&gt;""),AND(GN8&gt;=GY$39,GN8&lt;&gt;""),AND(GQ8&gt;=GY$39,GQ8&lt;&gt;""),AND(GU8&gt;=GY$39,GU8&lt;&gt;""),AND(GX8&gt;=GY$39,GX8&lt;&gt;""),AND(HV8&gt;=IG$39,HV8&lt;&gt;""),AND(HY8&gt;=IG$39,HY8&lt;&gt;""),AND(IC8&gt;=IG$39,IC8&lt;&gt;""),AND(IF8&gt;=IG$39,IF8&lt;&gt;""),AND(JD8&gt;=JO$39,JD8&lt;&gt;""),AND(JG8&gt;=JO$39,JG8&lt;&gt;""),AND(JK8&gt;=JO$39,JK8&lt;&gt;""),AND(JN8&gt;=JO$39,JN8&lt;&gt;""),AND(KL8&gt;=KW$39,KL8&lt;&gt;""),AND(KO8&gt;=KW$39,KO8&lt;&gt;""),AND(KS8&gt;=KW$39,KS8&lt;&gt;""),AND(KV8&gt;=KW$39,KV8&lt;&gt;""),AND(LT8&gt;=ME$39,LT8&lt;&gt;""),AND(LW8&gt;=ME$39,LW8&lt;&gt;""),AND(MA8&gt;=ME$39,MA8&lt;&gt;""),AND(MD8&gt;=ME$39,MD8&lt;&gt;""),AND(NB8&gt;=NM$39,NB8&lt;&gt;""),AND(NE8&gt;=NM$39,NE8&lt;&gt;""),AND(NI8&gt;=NM$39,NI8&lt;&gt;""),AND(NL8&gt;=NM$39,NL8&lt;&gt;""),AND(OJ8&gt;=OU$39,OJ8&lt;&gt;""),AND(OM8&gt;=OU$39,OM8&lt;&gt;""),AND(OQ8&gt;=OU$39,OQ8&lt;&gt;""),AND(OT8&gt;=OU$39,OT8&lt;&gt;""),AND(PR8&gt;=QC$39,PR8&lt;&gt;""),AND(PU8&gt;=QC$39,PU8&lt;&gt;""),AND(PY8&gt;=QC$39,PY8&lt;&gt;""),AND(QB8&gt;=QC$39,QB8&lt;&gt;""),AND(QZ8&gt;=RK$39,QZ8&lt;&gt;""),AND(RC8&gt;=RK$39,RC8&lt;&gt;""),AND(RG8&gt;=RK$39,RG8&lt;&gt;""),AND(RJ8&gt;=RK$39,RJ8&lt;&gt;""),AND(SH8&gt;=SS$39,SH8&lt;&gt;""),AND(SK8&gt;=SS$39,SK8&lt;&gt;""),AND(SO8&gt;=SS$39,SO8&lt;&gt;""),AND(SR8&gt;=SS$39,SR8&lt;&gt;"")),"P","")</f>
        <v>P</v>
      </c>
      <c r="H8" s="36" t="str">
        <f>IF(AND(G8="P",F8=""),"No DD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Merit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Excellence",IF(I8="P","Worlds Team",IF(F8="P","National Team","")))))</f>
        <v>National Team</v>
      </c>
      <c r="I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51.78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&gt;0,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,0)</f>
        <v>15.41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4.2</v>
      </c>
      <c r="X8" s="22">
        <v>2.6</v>
      </c>
      <c r="Y8" s="22">
        <v>4</v>
      </c>
      <c r="Z8" s="22">
        <v>4.93</v>
      </c>
      <c r="AA8" s="22">
        <v>0</v>
      </c>
      <c r="AB8" s="22">
        <v>13.9</v>
      </c>
      <c r="AC8" s="22">
        <v>9.5</v>
      </c>
      <c r="AD8" s="22">
        <v>13.1</v>
      </c>
      <c r="AE8" s="22">
        <v>15.37</v>
      </c>
      <c r="AF8" s="22">
        <v>0.4</v>
      </c>
      <c r="AG8" s="22">
        <v>12.8</v>
      </c>
      <c r="AH8" s="22">
        <v>8.6</v>
      </c>
      <c r="AI8" s="22">
        <v>13.9</v>
      </c>
      <c r="AJ8" s="22">
        <v>15.41</v>
      </c>
      <c r="AK8" s="22">
        <v>0.4</v>
      </c>
      <c r="AL8" s="27"/>
      <c r="AM8" s="38">
        <f>IF(Y8&gt;0,Y8,"")</f>
        <v>4</v>
      </c>
      <c r="AN8" s="38">
        <f>IF(Z8&gt;0,Z8,"")</f>
        <v>4.93</v>
      </c>
      <c r="AO8" s="40">
        <f>IF(SUM(W8:Z8)-AA8&gt;0,SUM(W8:Z8)-AA8,"")</f>
        <v>15.73</v>
      </c>
      <c r="AP8" s="40">
        <f>IF(AD8&gt;0,AD8,"")</f>
        <v>13.1</v>
      </c>
      <c r="AQ8" s="40">
        <f>IF(AE8&gt;0,AE8,"")</f>
        <v>15.37</v>
      </c>
      <c r="AR8" s="40">
        <f>IF(SUM(AB8:AE8)-AF8&gt;0,SUM(AB8:AE8)-AF8,"")</f>
        <v>51.47</v>
      </c>
      <c r="AS8" s="40">
        <f>IF(AO8="","",MAX(AO8,AR8))</f>
        <v>51.47</v>
      </c>
      <c r="AT8" s="40">
        <f>IF(AI8&gt;0,AI8,"")</f>
        <v>13.9</v>
      </c>
      <c r="AU8" s="40">
        <f>IF(AJ8&gt;0,AJ8,"")</f>
        <v>15.41</v>
      </c>
      <c r="AV8" s="40">
        <f>IF(SUM(AG8:AJ8)-AK8&gt;0,SUM(AG8:AJ8)-AK8,"")</f>
        <v>50.309999999999995</v>
      </c>
      <c r="AW8" s="40">
        <f>IF(SUM(AS8,AV8)&gt;0,SUM(AS8,AV8),"")</f>
        <v>101.78</v>
      </c>
      <c r="AX8" s="26">
        <v>13.9</v>
      </c>
      <c r="AY8" s="26">
        <v>9.1999999999999993</v>
      </c>
      <c r="AZ8" s="26">
        <v>13.5</v>
      </c>
      <c r="BA8" s="26">
        <v>14.79</v>
      </c>
      <c r="BB8" s="26">
        <v>0</v>
      </c>
      <c r="BC8" s="26">
        <v>13.1</v>
      </c>
      <c r="BD8" s="26">
        <v>9.1</v>
      </c>
      <c r="BE8" s="26">
        <v>14.5</v>
      </c>
      <c r="BF8" s="26">
        <v>15.08</v>
      </c>
      <c r="BG8" s="26">
        <v>0</v>
      </c>
      <c r="BH8" s="26">
        <v>14.5</v>
      </c>
      <c r="BI8" s="26">
        <v>9.1</v>
      </c>
      <c r="BJ8" s="26">
        <v>14.5</v>
      </c>
      <c r="BK8" s="26">
        <v>15.07</v>
      </c>
      <c r="BL8" s="26">
        <v>0</v>
      </c>
      <c r="BM8" s="28"/>
      <c r="BN8" s="39">
        <f>IF(AZ8&gt;0,AZ8,"")</f>
        <v>13.5</v>
      </c>
      <c r="BO8" s="39">
        <f>IF(BA8&gt;0,BA8,"")</f>
        <v>14.79</v>
      </c>
      <c r="BP8" s="11">
        <f>IF(SUM(AX8:BA8)-BB8&gt;0,SUM(AX8:BA8)-BB8,"")</f>
        <v>51.39</v>
      </c>
      <c r="BQ8" s="11">
        <f>IF(BE8&gt;0,BE8,"")</f>
        <v>14.5</v>
      </c>
      <c r="BR8" s="11">
        <f>IF(BF8&gt;0,BF8,"")</f>
        <v>15.08</v>
      </c>
      <c r="BS8" s="11">
        <f>IF(SUM(BC8:BF8)-BG8&gt;0,SUM(BC8:BF8)-BG8,"")</f>
        <v>51.78</v>
      </c>
      <c r="BT8" s="11">
        <f>IF(BP8="","",MAX(BP8,BS8))</f>
        <v>51.78</v>
      </c>
      <c r="BU8" s="11">
        <f>IF(BJ8&gt;0,BJ8,"")</f>
        <v>14.5</v>
      </c>
      <c r="BV8" s="11">
        <f>IF(BK8&gt;0,BK8,"")</f>
        <v>15.07</v>
      </c>
      <c r="BW8" s="11">
        <f>IF(SUM(BH8:BK8)-BL8&gt;0,SUM(BH8:BK8)-BL8,"")</f>
        <v>53.17</v>
      </c>
      <c r="BX8" s="11">
        <f>IF(SUM(BT8,BW8)&gt;0,SUM(BT8,BW8),"")</f>
        <v>104.95</v>
      </c>
      <c r="BY8" s="22">
        <v>4.5999999999999996</v>
      </c>
      <c r="BZ8" s="22">
        <v>2.6</v>
      </c>
      <c r="CA8" s="22">
        <v>5.5</v>
      </c>
      <c r="CB8" s="22">
        <v>4.95</v>
      </c>
      <c r="CC8" s="22">
        <v>0</v>
      </c>
      <c r="CD8" s="22">
        <v>13.9</v>
      </c>
      <c r="CE8" s="22">
        <v>9.5</v>
      </c>
      <c r="CF8" s="22">
        <v>15.6</v>
      </c>
      <c r="CG8" s="22">
        <v>14.97</v>
      </c>
      <c r="CH8" s="22">
        <v>0</v>
      </c>
      <c r="CI8" s="22">
        <v>4.3</v>
      </c>
      <c r="CJ8" s="22">
        <v>2.7</v>
      </c>
      <c r="CK8" s="22">
        <v>5.5</v>
      </c>
      <c r="CL8" s="22">
        <v>4.8899999999999997</v>
      </c>
      <c r="CM8" s="22">
        <v>0</v>
      </c>
      <c r="CN8" s="27"/>
      <c r="CO8" s="38">
        <f>IF(CA8&gt;0,CA8,"")</f>
        <v>5.5</v>
      </c>
      <c r="CP8" s="38">
        <f>IF(CB8&gt;0,CB8,"")</f>
        <v>4.95</v>
      </c>
      <c r="CQ8" s="40">
        <f>IF(SUM(BY8:CB8)-CC8&gt;0,SUM(BY8:CB8)-CC8,"")</f>
        <v>17.649999999999999</v>
      </c>
      <c r="CR8" s="40">
        <f>IF(CF8&gt;0,CF8,"")</f>
        <v>15.6</v>
      </c>
      <c r="CS8" s="40">
        <f>IF(CG8&gt;0,CG8,"")</f>
        <v>14.97</v>
      </c>
      <c r="CT8" s="40">
        <f>IF(SUM(CD8:CG8)-CH8&gt;0,SUM(CD8:CG8)-CH8,"")</f>
        <v>53.97</v>
      </c>
      <c r="CU8" s="40">
        <f>IF(CQ8="","",MAX(CQ8,CT8))</f>
        <v>53.97</v>
      </c>
      <c r="CV8" s="40">
        <f>IF(CK8&gt;0,CK8,"")</f>
        <v>5.5</v>
      </c>
      <c r="CW8" s="40">
        <f>IF(CL8&gt;0,CL8,"")</f>
        <v>4.8899999999999997</v>
      </c>
      <c r="CX8" s="40">
        <f>IF(SUM(CI8:CL8)-CM8&gt;0,SUM(CI8:CL8)-CM8,"")</f>
        <v>17.39</v>
      </c>
      <c r="CY8" s="40">
        <f>IF(SUM(CU8,CX8)&gt;0,SUM(CU8,CX8),"")</f>
        <v>71.36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9.25</v>
      </c>
      <c r="SU8" s="22">
        <f>IF($CN8="P",BZ8,(BZ8+AY8)/2)</f>
        <v>5.8999999999999995</v>
      </c>
      <c r="SV8" s="22">
        <f>IF($CN8="P",CA8,(CA8+AZ8)/2)</f>
        <v>9.5</v>
      </c>
      <c r="SW8" s="22">
        <f>IF($CN8="P",CB8,(CB8+BA8)/2)</f>
        <v>9.8699999999999992</v>
      </c>
      <c r="SX8" s="22">
        <f>IF($CN8="P",CC8,(CC8+BB8)/2)</f>
        <v>0</v>
      </c>
      <c r="SY8" s="22">
        <f>IF($CN8="P",CD8,(CD8+BC8)/2)</f>
        <v>13.5</v>
      </c>
      <c r="SZ8" s="22">
        <f>IF($CN8="P",CE8,(CE8+BD8)/2)</f>
        <v>9.3000000000000007</v>
      </c>
      <c r="TA8" s="22">
        <f>IF($CN8="P",CF8,(CF8+BE8)/2)</f>
        <v>15.05</v>
      </c>
      <c r="TB8" s="22">
        <f>IF($CN8="P",CG8,(CG8+BF8)/2)</f>
        <v>15.025</v>
      </c>
      <c r="TC8" s="22">
        <f>IF($CN8="P",CH8,(CH8+BG8)/2)</f>
        <v>0</v>
      </c>
      <c r="TD8" s="22">
        <f>IF($CN8="P",CI8,(CI8+BH8)/2)</f>
        <v>9.4</v>
      </c>
      <c r="TE8" s="22">
        <f>IF($CN8="P",CJ8,(CJ8+BI8)/2)</f>
        <v>5.9</v>
      </c>
      <c r="TF8" s="22">
        <f>IF($CN8="P",CK8,(CK8+BJ8)/2)</f>
        <v>10</v>
      </c>
      <c r="TG8" s="22">
        <f>IF($CN8="P",CL8,(CL8+BK8)/2)</f>
        <v>9.98</v>
      </c>
      <c r="TH8" s="22">
        <f>IF($CN8="P",CM8,(CM8+BL8)/2)</f>
        <v>0</v>
      </c>
      <c r="TI8" s="27" t="s">
        <v>46</v>
      </c>
      <c r="TJ8" s="40">
        <f>IF(SV8&gt;0,SV8,"")</f>
        <v>9.5</v>
      </c>
      <c r="TK8" s="40">
        <f>IF(SW8&gt;0,SW8,"")</f>
        <v>9.8699999999999992</v>
      </c>
      <c r="TL8" s="40">
        <f>IF(SUM(ST8:SW8)-SX8&gt;0,SUM(ST8:SW8)-SX8,"")</f>
        <v>34.519999999999996</v>
      </c>
      <c r="TM8" s="40">
        <f>IF(TA8&gt;0,TA8,"")</f>
        <v>15.05</v>
      </c>
      <c r="TN8" s="40">
        <f>IF(TB8&gt;0,TB8,"")</f>
        <v>15.025</v>
      </c>
      <c r="TO8" s="40">
        <f>IF(SUM(SY8:TB8)-TC8&gt;0,SUM(SY8:TB8)-TC8,"")</f>
        <v>52.875</v>
      </c>
      <c r="TP8" s="40">
        <f>IF(MAX(TL8,TO8)&gt;0,MAX(TL8,TO8),"")</f>
        <v>52.875</v>
      </c>
      <c r="TQ8" s="40">
        <f>IF(TF8&gt;0,TF8,"")</f>
        <v>10</v>
      </c>
      <c r="TR8" s="40">
        <f>IF(TG8&gt;0,TG8,"")</f>
        <v>9.98</v>
      </c>
      <c r="TS8" s="40">
        <f>IF(SUM(TD8:TG8)-TH8&gt;0,SUM(TD8:TG8)-TH8,"")</f>
        <v>35.28</v>
      </c>
      <c r="TT8" s="40">
        <f>IF(SUM(TP8,TS8)&gt;0,SUM(TP8,TS8),"")</f>
        <v>88.155000000000001</v>
      </c>
    </row>
    <row r="9" spans="1:540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130</v>
      </c>
      <c r="C9" s="4" t="s">
        <v>3</v>
      </c>
      <c r="D9" s="4">
        <v>2005</v>
      </c>
      <c r="E9" s="9">
        <f>SUM(J9:T9)+SUM(J9:R9)*0.0000001+SUM(J9)*0.0000000000001</f>
        <v>189.6700189670054</v>
      </c>
      <c r="F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>P</v>
      </c>
      <c r="G9" s="3" t="str">
        <f>IF(OR(AND(AO9&gt;=AW$39,AO9&lt;&gt;"",AL9=""),AND(AR9&gt;=AW$39,AR9&lt;&gt;"",AL9=""),AND(AV9&gt;=AW$39,AV9&lt;&gt;"",AL9=""),AND(BP9&gt;=BX$39,BP9&lt;&gt;"",BM9=""),AND(BS9&gt;=BX$39,BS9&lt;&gt;"",BM9=""),AND(BW9&gt;=BX$39,BW9&lt;&gt;"",BM9=""),AND(CQ9&gt;=CY$39,CQ9&lt;&gt;"",CN9=""),AND(CT9&gt;=CY$39,CT9&lt;&gt;"",CN9=""),AND(CX9&gt;=CY$39,CX9&lt;&gt;"",CN9=""),AND(DX9&gt;=EI$39,DX9&lt;&gt;""),AND(EA9&gt;=EI$39,EA9&lt;&gt;""),AND(EE9&gt;=EI$39,EE9&lt;&gt;""),AND(EH9&gt;=EI$39,EH9&lt;&gt;""),AND(FF9&gt;=FQ$39,FF9&lt;&gt;""),AND(FI9&gt;=FQ$39,FI9&lt;&gt;""),AND(FM9&gt;=FQ$39,FM9&lt;&gt;""),AND(FP9&gt;=FQ$39,FP9&lt;&gt;""),AND(GN9&gt;=GY$39,GN9&lt;&gt;""),AND(GQ9&gt;=GY$39,GQ9&lt;&gt;""),AND(GU9&gt;=GY$39,GU9&lt;&gt;""),AND(GX9&gt;=GY$39,GX9&lt;&gt;""),AND(HV9&gt;=IG$39,HV9&lt;&gt;""),AND(HY9&gt;=IG$39,HY9&lt;&gt;""),AND(IC9&gt;=IG$39,IC9&lt;&gt;""),AND(IF9&gt;=IG$39,IF9&lt;&gt;""),AND(JD9&gt;=JO$39,JD9&lt;&gt;""),AND(JG9&gt;=JO$39,JG9&lt;&gt;""),AND(JK9&gt;=JO$39,JK9&lt;&gt;""),AND(JN9&gt;=JO$39,JN9&lt;&gt;""),AND(KL9&gt;=KW$39,KL9&lt;&gt;""),AND(KO9&gt;=KW$39,KO9&lt;&gt;""),AND(KS9&gt;=KW$39,KS9&lt;&gt;""),AND(KV9&gt;=KW$39,KV9&lt;&gt;""),AND(LT9&gt;=ME$39,LT9&lt;&gt;""),AND(LW9&gt;=ME$39,LW9&lt;&gt;""),AND(MA9&gt;=ME$39,MA9&lt;&gt;""),AND(MD9&gt;=ME$39,MD9&lt;&gt;""),AND(NB9&gt;=NM$39,NB9&lt;&gt;""),AND(NE9&gt;=NM$39,NE9&lt;&gt;""),AND(NI9&gt;=NM$39,NI9&lt;&gt;""),AND(NL9&gt;=NM$39,NL9&lt;&gt;""),AND(OJ9&gt;=OU$39,OJ9&lt;&gt;""),AND(OM9&gt;=OU$39,OM9&lt;&gt;""),AND(OQ9&gt;=OU$39,OQ9&lt;&gt;""),AND(OT9&gt;=OU$39,OT9&lt;&gt;""),AND(PR9&gt;=QC$39,PR9&lt;&gt;""),AND(PU9&gt;=QC$39,PU9&lt;&gt;""),AND(PY9&gt;=QC$39,PY9&lt;&gt;""),AND(QB9&gt;=QC$39,QB9&lt;&gt;""),AND(QZ9&gt;=RK$39,QZ9&lt;&gt;""),AND(RC9&gt;=RK$39,RC9&lt;&gt;""),AND(RG9&gt;=RK$39,RG9&lt;&gt;""),AND(RJ9&gt;=RK$39,RJ9&lt;&gt;""),AND(SH9&gt;=SS$39,SH9&lt;&gt;""),AND(SK9&gt;=SS$39,SK9&lt;&gt;""),AND(SO9&gt;=SS$39,SO9&lt;&gt;""),AND(SR9&gt;=SS$39,SR9&lt;&gt;"")),"P","")</f>
        <v>P</v>
      </c>
      <c r="H9" s="36" t="str">
        <f>IF(AND(G9="P",F9=""),"No DD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Merit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Excellence",IF(I9="P","Worlds Team",IF(F9="P","National Team","")))))</f>
        <v>National Team</v>
      </c>
      <c r="I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13.7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&gt;0,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17.8</v>
      </c>
      <c r="AY9" s="26">
        <v>3.9</v>
      </c>
      <c r="AZ9" s="26">
        <v>5.6</v>
      </c>
      <c r="BA9" s="26">
        <v>6.37</v>
      </c>
      <c r="BB9" s="26">
        <v>0</v>
      </c>
      <c r="BC9" s="26">
        <v>15.6</v>
      </c>
      <c r="BD9" s="26">
        <v>8.1</v>
      </c>
      <c r="BE9" s="26">
        <v>11.5</v>
      </c>
      <c r="BF9" s="26">
        <v>14.05</v>
      </c>
      <c r="BG9" s="26">
        <v>0</v>
      </c>
      <c r="BH9" s="26">
        <v>12.1</v>
      </c>
      <c r="BI9" s="26">
        <v>8.8000000000000007</v>
      </c>
      <c r="BJ9" s="26">
        <v>12.7</v>
      </c>
      <c r="BK9" s="26">
        <v>15.13</v>
      </c>
      <c r="BL9" s="26">
        <v>0</v>
      </c>
      <c r="BM9" s="28"/>
      <c r="BN9" s="39">
        <f>IF(AZ9&gt;0,AZ9,"")</f>
        <v>5.6</v>
      </c>
      <c r="BO9" s="39">
        <f>IF(BA9&gt;0,BA9,"")</f>
        <v>6.37</v>
      </c>
      <c r="BP9" s="11">
        <f>IF(SUM(AX9:BA9)-BB9&gt;0,SUM(AX9:BA9)-BB9,"")</f>
        <v>33.669999999999995</v>
      </c>
      <c r="BQ9" s="11">
        <f>IF(BE9&gt;0,BE9,"")</f>
        <v>11.5</v>
      </c>
      <c r="BR9" s="11">
        <f>IF(BF9&gt;0,BF9,"")</f>
        <v>14.05</v>
      </c>
      <c r="BS9" s="11">
        <f>IF(SUM(BC9:BF9)-BG9&gt;0,SUM(BC9:BF9)-BG9,"")</f>
        <v>49.25</v>
      </c>
      <c r="BT9" s="11">
        <f>IF(BP9="","",MAX(BP9,BS9))</f>
        <v>49.25</v>
      </c>
      <c r="BU9" s="11">
        <f>IF(BJ9&gt;0,BJ9,"")</f>
        <v>12.7</v>
      </c>
      <c r="BV9" s="11">
        <f>IF(BK9&gt;0,BK9,"")</f>
        <v>15.13</v>
      </c>
      <c r="BW9" s="11">
        <f>IF(SUM(BH9:BK9)-BL9&gt;0,SUM(BH9:BK9)-BL9,"")</f>
        <v>48.73</v>
      </c>
      <c r="BX9" s="11">
        <f>IF(SUM(BT9,BW9)&gt;0,SUM(BT9,BW9),"")</f>
        <v>97.97999999999999</v>
      </c>
      <c r="BY9" s="22">
        <v>15.2</v>
      </c>
      <c r="BZ9" s="22">
        <v>9.6</v>
      </c>
      <c r="CA9" s="22">
        <v>13.7</v>
      </c>
      <c r="CB9" s="22">
        <v>15.55</v>
      </c>
      <c r="CC9" s="22">
        <v>0</v>
      </c>
      <c r="CD9" s="22">
        <v>15.2</v>
      </c>
      <c r="CE9" s="22">
        <v>8.9</v>
      </c>
      <c r="CF9" s="22">
        <v>13.7</v>
      </c>
      <c r="CG9" s="22">
        <v>15.24</v>
      </c>
      <c r="CH9" s="22">
        <v>0</v>
      </c>
      <c r="CI9" s="22">
        <v>15.1</v>
      </c>
      <c r="CJ9" s="22">
        <v>9</v>
      </c>
      <c r="CK9" s="22">
        <v>13.7</v>
      </c>
      <c r="CL9" s="22">
        <v>15.53</v>
      </c>
      <c r="CM9" s="22">
        <v>0</v>
      </c>
      <c r="CN9" s="27"/>
      <c r="CO9" s="38">
        <f>IF(CA9&gt;0,CA9,"")</f>
        <v>13.7</v>
      </c>
      <c r="CP9" s="38">
        <f>IF(CB9&gt;0,CB9,"")</f>
        <v>15.55</v>
      </c>
      <c r="CQ9" s="40">
        <f>IF(SUM(BY9:CB9)-CC9&gt;0,SUM(BY9:CB9)-CC9,"")</f>
        <v>54.05</v>
      </c>
      <c r="CR9" s="40">
        <f>IF(CF9&gt;0,CF9,"")</f>
        <v>13.7</v>
      </c>
      <c r="CS9" s="40">
        <f>IF(CG9&gt;0,CG9,"")</f>
        <v>15.24</v>
      </c>
      <c r="CT9" s="40">
        <f>IF(SUM(CD9:CG9)-CH9&gt;0,SUM(CD9:CG9)-CH9,"")</f>
        <v>53.04</v>
      </c>
      <c r="CU9" s="40">
        <f>IF(CQ9="","",MAX(CQ9,CT9))</f>
        <v>54.05</v>
      </c>
      <c r="CV9" s="40">
        <f>IF(CK9&gt;0,CK9,"")</f>
        <v>13.7</v>
      </c>
      <c r="CW9" s="40">
        <f>IF(CL9&gt;0,CL9,"")</f>
        <v>15.53</v>
      </c>
      <c r="CX9" s="40">
        <f>IF(SUM(CI9:CL9)-CM9&gt;0,SUM(CI9:CL9)-CM9,"")</f>
        <v>53.33</v>
      </c>
      <c r="CY9" s="40">
        <f>IF(SUM(CU9,CX9)&gt;0,SUM(CU9,CX9),"")</f>
        <v>107.38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16.5</v>
      </c>
      <c r="SU9" s="22">
        <f>IF($CN9="P",BZ9,(BZ9+AY9)/2)</f>
        <v>6.75</v>
      </c>
      <c r="SV9" s="22">
        <f>IF($CN9="P",CA9,(CA9+AZ9)/2)</f>
        <v>9.6499999999999986</v>
      </c>
      <c r="SW9" s="22">
        <f>IF($CN9="P",CB9,(CB9+BA9)/2)</f>
        <v>10.96</v>
      </c>
      <c r="SX9" s="22">
        <f>IF($CN9="P",CC9,(CC9+BB9)/2)</f>
        <v>0</v>
      </c>
      <c r="SY9" s="22">
        <f>IF($CN9="P",CD9,(CD9+BC9)/2)</f>
        <v>15.399999999999999</v>
      </c>
      <c r="SZ9" s="22">
        <f>IF($CN9="P",CE9,(CE9+BD9)/2)</f>
        <v>8.5</v>
      </c>
      <c r="TA9" s="22">
        <f>IF($CN9="P",CF9,(CF9+BE9)/2)</f>
        <v>12.6</v>
      </c>
      <c r="TB9" s="22">
        <f>IF($CN9="P",CG9,(CG9+BF9)/2)</f>
        <v>14.645</v>
      </c>
      <c r="TC9" s="22">
        <f>IF($CN9="P",CH9,(CH9+BG9)/2)</f>
        <v>0</v>
      </c>
      <c r="TD9" s="22">
        <f>IF($CN9="P",CI9,(CI9+BH9)/2)</f>
        <v>13.6</v>
      </c>
      <c r="TE9" s="22">
        <f>IF($CN9="P",CJ9,(CJ9+BI9)/2)</f>
        <v>8.9</v>
      </c>
      <c r="TF9" s="22">
        <f>IF($CN9="P",CK9,(CK9+BJ9)/2)</f>
        <v>13.2</v>
      </c>
      <c r="TG9" s="22">
        <f>IF($CN9="P",CL9,(CL9+BK9)/2)</f>
        <v>15.33</v>
      </c>
      <c r="TH9" s="22">
        <f>IF($CN9="P",CM9,(CM9+BL9)/2)</f>
        <v>0</v>
      </c>
      <c r="TI9" s="27" t="s">
        <v>46</v>
      </c>
      <c r="TJ9" s="40">
        <f>IF(SV9&gt;0,SV9,"")</f>
        <v>9.6499999999999986</v>
      </c>
      <c r="TK9" s="40">
        <f>IF(SW9&gt;0,SW9,"")</f>
        <v>10.96</v>
      </c>
      <c r="TL9" s="40">
        <f>IF(SUM(ST9:SW9)-SX9&gt;0,SUM(ST9:SW9)-SX9,"")</f>
        <v>43.86</v>
      </c>
      <c r="TM9" s="40">
        <f>IF(TA9&gt;0,TA9,"")</f>
        <v>12.6</v>
      </c>
      <c r="TN9" s="40">
        <f>IF(TB9&gt;0,TB9,"")</f>
        <v>14.645</v>
      </c>
      <c r="TO9" s="40">
        <f>IF(SUM(SY9:TB9)-TC9&gt;0,SUM(SY9:TB9)-TC9,"")</f>
        <v>51.144999999999996</v>
      </c>
      <c r="TP9" s="40">
        <f>IF(MAX(TL9,TO9)&gt;0,MAX(TL9,TO9),"")</f>
        <v>51.144999999999996</v>
      </c>
      <c r="TQ9" s="40">
        <f>IF(TF9&gt;0,TF9,"")</f>
        <v>13.2</v>
      </c>
      <c r="TR9" s="40">
        <f>IF(TG9&gt;0,TG9,"")</f>
        <v>15.33</v>
      </c>
      <c r="TS9" s="40">
        <f>IF(SUM(TD9:TG9)-TH9&gt;0,SUM(TD9:TG9)-TH9,"")</f>
        <v>51.03</v>
      </c>
      <c r="TT9" s="40">
        <f>IF(SUM(TP9,TS9)&gt;0,SUM(TP9,TS9),"")</f>
        <v>102.175</v>
      </c>
    </row>
    <row r="10" spans="1:540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>P</v>
      </c>
      <c r="G10" s="3" t="str">
        <f>IF(OR(AND(AO10&gt;=AW$39,AO10&lt;&gt;"",AL10=""),AND(AR10&gt;=AW$39,AR10&lt;&gt;"",AL10=""),AND(AV10&gt;=AW$39,AV10&lt;&gt;"",AL10=""),AND(BP10&gt;=BX$39,BP10&lt;&gt;"",BM10=""),AND(BS10&gt;=BX$39,BS10&lt;&gt;"",BM10=""),AND(BW10&gt;=BX$39,BW10&lt;&gt;"",BM10=""),AND(CQ10&gt;=CY$39,CQ10&lt;&gt;"",CN10=""),AND(CT10&gt;=CY$39,CT10&lt;&gt;"",CN10=""),AND(CX10&gt;=CY$39,CX10&lt;&gt;"",CN10=""),AND(DX10&gt;=EI$39,DX10&lt;&gt;""),AND(EA10&gt;=EI$39,EA10&lt;&gt;""),AND(EE10&gt;=EI$39,EE10&lt;&gt;""),AND(EH10&gt;=EI$39,EH10&lt;&gt;""),AND(FF10&gt;=FQ$39,FF10&lt;&gt;""),AND(FI10&gt;=FQ$39,FI10&lt;&gt;""),AND(FM10&gt;=FQ$39,FM10&lt;&gt;""),AND(FP10&gt;=FQ$39,FP10&lt;&gt;""),AND(GN10&gt;=GY$39,GN10&lt;&gt;""),AND(GQ10&gt;=GY$39,GQ10&lt;&gt;""),AND(GU10&gt;=GY$39,GU10&lt;&gt;""),AND(GX10&gt;=GY$39,GX10&lt;&gt;""),AND(HV10&gt;=IG$39,HV10&lt;&gt;""),AND(HY10&gt;=IG$39,HY10&lt;&gt;""),AND(IC10&gt;=IG$39,IC10&lt;&gt;""),AND(IF10&gt;=IG$39,IF10&lt;&gt;""),AND(JD10&gt;=JO$39,JD10&lt;&gt;""),AND(JG10&gt;=JO$39,JG10&lt;&gt;""),AND(JK10&gt;=JO$39,JK10&lt;&gt;""),AND(JN10&gt;=JO$39,JN10&lt;&gt;""),AND(KL10&gt;=KW$39,KL10&lt;&gt;""),AND(KO10&gt;=KW$39,KO10&lt;&gt;""),AND(KS10&gt;=KW$39,KS10&lt;&gt;""),AND(KV10&gt;=KW$39,KV10&lt;&gt;""),AND(LT10&gt;=ME$39,LT10&lt;&gt;""),AND(LW10&gt;=ME$39,LW10&lt;&gt;""),AND(MA10&gt;=ME$39,MA10&lt;&gt;""),AND(MD10&gt;=ME$39,MD10&lt;&gt;""),AND(NB10&gt;=NM$39,NB10&lt;&gt;""),AND(NE10&gt;=NM$39,NE10&lt;&gt;""),AND(NI10&gt;=NM$39,NI10&lt;&gt;""),AND(NL10&gt;=NM$39,NL10&lt;&gt;""),AND(OJ10&gt;=OU$39,OJ10&lt;&gt;""),AND(OM10&gt;=OU$39,OM10&lt;&gt;""),AND(OQ10&gt;=OU$39,OQ10&lt;&gt;""),AND(OT10&gt;=OU$39,OT10&lt;&gt;""),AND(PR10&gt;=QC$39,PR10&lt;&gt;""),AND(PU10&gt;=QC$39,PU10&lt;&gt;""),AND(PY10&gt;=QC$39,PY10&lt;&gt;""),AND(QB10&gt;=QC$39,QB10&lt;&gt;""),AND(QZ10&gt;=RK$39,QZ10&lt;&gt;""),AND(RC10&gt;=RK$39,RC10&lt;&gt;""),AND(RG10&gt;=RK$39,RG10&lt;&gt;""),AND(RJ10&gt;=RK$39,RJ10&lt;&gt;""),AND(SH10&gt;=SS$39,SH10&lt;&gt;""),AND(SK10&gt;=SS$39,SK10&lt;&gt;""),AND(SO10&gt;=SS$39,SO10&lt;&gt;""),AND(SR10&gt;=SS$39,SR10&lt;&gt;"")),"P","")</f>
        <v>P</v>
      </c>
      <c r="H10" s="36" t="str">
        <f>IF(AND(G10="P",F10=""),"No DD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Merit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Excellence",IF(I10="P","Worlds Team",IF(F10="P","National Team","")))))</f>
        <v>National Team</v>
      </c>
      <c r="I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&gt;0,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1.4</v>
      </c>
      <c r="X10" s="22">
        <v>0.9</v>
      </c>
      <c r="Y10" s="22">
        <v>1.7</v>
      </c>
      <c r="Z10" s="22">
        <v>1.65</v>
      </c>
      <c r="AA10" s="22">
        <v>0</v>
      </c>
      <c r="AB10" s="22">
        <v>10.9</v>
      </c>
      <c r="AC10" s="22">
        <v>7.3</v>
      </c>
      <c r="AD10" s="22">
        <v>10.8</v>
      </c>
      <c r="AE10" s="22">
        <v>12.28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7"/>
      <c r="AM10" s="38">
        <f>IF(Y10&gt;0,Y10,"")</f>
        <v>1.7</v>
      </c>
      <c r="AN10" s="38">
        <f>IF(Z10&gt;0,Z10,"")</f>
        <v>1.65</v>
      </c>
      <c r="AO10" s="40">
        <f>IF(SUM(W10:Z10)-AA10&gt;0,SUM(W10:Z10)-AA10,"")</f>
        <v>5.65</v>
      </c>
      <c r="AP10" s="40">
        <f>IF(AD10&gt;0,AD10,"")</f>
        <v>10.8</v>
      </c>
      <c r="AQ10" s="40">
        <f>IF(AE10&gt;0,AE10,"")</f>
        <v>12.28</v>
      </c>
      <c r="AR10" s="40">
        <f>IF(SUM(AB10:AE10)-AF10&gt;0,SUM(AB10:AE10)-AF10,"")</f>
        <v>41.28</v>
      </c>
      <c r="AS10" s="40">
        <f>IF(AO10="","",MAX(AO10,AR10))</f>
        <v>41.28</v>
      </c>
      <c r="AT10" s="40" t="str">
        <f>IF(AI10&gt;0,AI10,"")</f>
        <v/>
      </c>
      <c r="AU10" s="40" t="str">
        <f>IF(AJ10&gt;0,AJ10,"")</f>
        <v/>
      </c>
      <c r="AV10" s="40" t="str">
        <f>IF(SUM(AG10:AJ10)-AK10&gt;0,SUM(AG10:AJ10)-AK10,"")</f>
        <v/>
      </c>
      <c r="AW10" s="40">
        <f>IF(SUM(AS10,AV10)&gt;0,SUM(AS10,AV10),"")</f>
        <v>41.28</v>
      </c>
      <c r="AX10" s="26">
        <v>4.8</v>
      </c>
      <c r="AY10" s="26">
        <v>2.9</v>
      </c>
      <c r="AZ10" s="26">
        <v>4.4000000000000004</v>
      </c>
      <c r="BA10" s="26">
        <v>4.6900000000000004</v>
      </c>
      <c r="BB10" s="26">
        <v>0</v>
      </c>
      <c r="BC10" s="26">
        <v>14.8</v>
      </c>
      <c r="BD10" s="26">
        <v>9.5</v>
      </c>
      <c r="BE10" s="26">
        <v>13.5</v>
      </c>
      <c r="BF10" s="26">
        <v>14.8</v>
      </c>
      <c r="BG10" s="26">
        <v>0</v>
      </c>
      <c r="BH10" s="26">
        <v>15.5</v>
      </c>
      <c r="BI10" s="26">
        <v>9.6999999999999993</v>
      </c>
      <c r="BJ10" s="26">
        <v>13.5</v>
      </c>
      <c r="BK10" s="26">
        <v>15.14</v>
      </c>
      <c r="BL10" s="26">
        <v>0</v>
      </c>
      <c r="BM10" s="28"/>
      <c r="BN10" s="39">
        <f>IF(AZ10&gt;0,AZ10,"")</f>
        <v>4.4000000000000004</v>
      </c>
      <c r="BO10" s="39">
        <f>IF(BA10&gt;0,BA10,"")</f>
        <v>4.6900000000000004</v>
      </c>
      <c r="BP10" s="11">
        <f>IF(SUM(AX10:BA10)-BB10&gt;0,SUM(AX10:BA10)-BB10,"")</f>
        <v>16.79</v>
      </c>
      <c r="BQ10" s="11">
        <f>IF(BE10&gt;0,BE10,"")</f>
        <v>13.5</v>
      </c>
      <c r="BR10" s="11">
        <f>IF(BF10&gt;0,BF10,"")</f>
        <v>14.8</v>
      </c>
      <c r="BS10" s="11">
        <f>IF(SUM(BC10:BF10)-BG10&gt;0,SUM(BC10:BF10)-BG10,"")</f>
        <v>52.599999999999994</v>
      </c>
      <c r="BT10" s="11">
        <f>IF(BP10="","",MAX(BP10,BS10))</f>
        <v>52.599999999999994</v>
      </c>
      <c r="BU10" s="11">
        <f>IF(BJ10&gt;0,BJ10,"")</f>
        <v>13.5</v>
      </c>
      <c r="BV10" s="11">
        <f>IF(BK10&gt;0,BK10,"")</f>
        <v>15.14</v>
      </c>
      <c r="BW10" s="11">
        <f>IF(SUM(BH10:BK10)-BL10&gt;0,SUM(BH10:BK10)-BL10,"")</f>
        <v>53.84</v>
      </c>
      <c r="BX10" s="11">
        <f>IF(SUM(BT10,BW10)&gt;0,SUM(BT10,BW10),"")</f>
        <v>106.44</v>
      </c>
      <c r="BY10" s="22">
        <v>4.4000000000000004</v>
      </c>
      <c r="BZ10" s="22">
        <v>2.6</v>
      </c>
      <c r="CA10" s="22">
        <v>4.2</v>
      </c>
      <c r="CB10" s="22">
        <v>4.66</v>
      </c>
      <c r="CC10" s="22">
        <v>0</v>
      </c>
      <c r="CD10" s="22">
        <v>15.08</v>
      </c>
      <c r="CE10" s="22">
        <v>9.3000000000000007</v>
      </c>
      <c r="CF10" s="22">
        <v>11.7</v>
      </c>
      <c r="CG10" s="22">
        <v>14.18</v>
      </c>
      <c r="CH10" s="22">
        <v>1</v>
      </c>
      <c r="CI10" s="22">
        <v>4.4000000000000004</v>
      </c>
      <c r="CJ10" s="22">
        <v>2.5</v>
      </c>
      <c r="CK10" s="22">
        <v>4.2</v>
      </c>
      <c r="CL10" s="22">
        <v>4.57</v>
      </c>
      <c r="CM10" s="22">
        <v>0</v>
      </c>
      <c r="CN10" s="27"/>
      <c r="CO10" s="38">
        <f>IF(CA10&gt;0,CA10,"")</f>
        <v>4.2</v>
      </c>
      <c r="CP10" s="38">
        <f>IF(CB10&gt;0,CB10,"")</f>
        <v>4.66</v>
      </c>
      <c r="CQ10" s="40">
        <f>IF(SUM(BY10:CB10)-CC10&gt;0,SUM(BY10:CB10)-CC10,"")</f>
        <v>15.86</v>
      </c>
      <c r="CR10" s="40">
        <f>IF(CF10&gt;0,CF10,"")</f>
        <v>11.7</v>
      </c>
      <c r="CS10" s="40">
        <f>IF(CG10&gt;0,CG10,"")</f>
        <v>14.18</v>
      </c>
      <c r="CT10" s="40">
        <f>IF(SUM(CD10:CG10)-CH10&gt;0,SUM(CD10:CG10)-CH10,"")</f>
        <v>49.26</v>
      </c>
      <c r="CU10" s="40">
        <f>IF(CQ10="","",MAX(CQ10,CT10))</f>
        <v>49.26</v>
      </c>
      <c r="CV10" s="40">
        <f>IF(CK10&gt;0,CK10,"")</f>
        <v>4.2</v>
      </c>
      <c r="CW10" s="40">
        <f>IF(CL10&gt;0,CL10,"")</f>
        <v>4.57</v>
      </c>
      <c r="CX10" s="40">
        <f>IF(SUM(CI10:CL10)-CM10&gt;0,SUM(CI10:CL10)-CM10,"")</f>
        <v>15.670000000000002</v>
      </c>
      <c r="CY10" s="40">
        <f>IF(SUM(CU10,CX10)&gt;0,SUM(CU10,CX10),"")</f>
        <v>64.930000000000007</v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IF(SUM(EB10,EH10)&gt;0,SUM(EB10,EH10),"")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4.5999999999999996</v>
      </c>
      <c r="SU10" s="22">
        <f>IF($CN10="P",BZ10,(BZ10+AY10)/2)</f>
        <v>2.75</v>
      </c>
      <c r="SV10" s="22">
        <f>IF($CN10="P",CA10,(CA10+AZ10)/2)</f>
        <v>4.3000000000000007</v>
      </c>
      <c r="SW10" s="22">
        <f>IF($CN10="P",CB10,(CB10+BA10)/2)</f>
        <v>4.6750000000000007</v>
      </c>
      <c r="SX10" s="22">
        <f>IF($CN10="P",CC10,(CC10+BB10)/2)</f>
        <v>0</v>
      </c>
      <c r="SY10" s="22">
        <f>IF($CN10="P",CD10,(CD10+BC10)/2)</f>
        <v>14.940000000000001</v>
      </c>
      <c r="SZ10" s="22">
        <f>IF($CN10="P",CE10,(CE10+BD10)/2)</f>
        <v>9.4</v>
      </c>
      <c r="TA10" s="22">
        <f>IF($CN10="P",CF10,(CF10+BE10)/2)</f>
        <v>12.6</v>
      </c>
      <c r="TB10" s="22">
        <f>IF($CN10="P",CG10,(CG10+BF10)/2)</f>
        <v>14.49</v>
      </c>
      <c r="TC10" s="22">
        <f>IF($CN10="P",CH10,(CH10+BG10)/2)</f>
        <v>0.5</v>
      </c>
      <c r="TD10" s="22">
        <f>IF($CN10="P",CI10,(CI10+BH10)/2)</f>
        <v>9.9499999999999993</v>
      </c>
      <c r="TE10" s="22">
        <f>IF($CN10="P",CJ10,(CJ10+BI10)/2)</f>
        <v>6.1</v>
      </c>
      <c r="TF10" s="22">
        <f>IF($CN10="P",CK10,(CK10+BJ10)/2)</f>
        <v>8.85</v>
      </c>
      <c r="TG10" s="22">
        <f>IF($CN10="P",CL10,(CL10+BK10)/2)</f>
        <v>9.8550000000000004</v>
      </c>
      <c r="TH10" s="22">
        <f>IF($CN10="P",CM10,(CM10+BL10)/2)</f>
        <v>0</v>
      </c>
      <c r="TI10" s="27" t="s">
        <v>46</v>
      </c>
      <c r="TJ10" s="40">
        <f>IF(SV10&gt;0,SV10,"")</f>
        <v>4.3000000000000007</v>
      </c>
      <c r="TK10" s="40">
        <f>IF(SW10&gt;0,SW10,"")</f>
        <v>4.6750000000000007</v>
      </c>
      <c r="TL10" s="40">
        <f>IF(SUM(ST10:SW10)-SX10&gt;0,SUM(ST10:SW10)-SX10,"")</f>
        <v>16.325000000000003</v>
      </c>
      <c r="TM10" s="40">
        <f>IF(TA10&gt;0,TA10,"")</f>
        <v>12.6</v>
      </c>
      <c r="TN10" s="40">
        <f>IF(TB10&gt;0,TB10,"")</f>
        <v>14.49</v>
      </c>
      <c r="TO10" s="40">
        <f>IF(SUM(SY10:TB10)-TC10&gt;0,SUM(SY10:TB10)-TC10,"")</f>
        <v>50.930000000000007</v>
      </c>
      <c r="TP10" s="40">
        <f>IF(MAX(TL10,TO10)&gt;0,MAX(TL10,TO10),"")</f>
        <v>50.930000000000007</v>
      </c>
      <c r="TQ10" s="40">
        <f>IF(TF10&gt;0,TF10,"")</f>
        <v>8.85</v>
      </c>
      <c r="TR10" s="40">
        <f>IF(TG10&gt;0,TG10,"")</f>
        <v>9.8550000000000004</v>
      </c>
      <c r="TS10" s="40">
        <f>IF(SUM(TD10:TG10)-TH10&gt;0,SUM(TD10:TG10)-TH10,"")</f>
        <v>34.754999999999995</v>
      </c>
      <c r="TT10" s="40">
        <f>IF(SUM(TP10,TS10)&gt;0,SUM(TP10,TS10),"")</f>
        <v>85.685000000000002</v>
      </c>
    </row>
    <row r="11" spans="1:540" x14ac:dyDescent="0.2">
      <c r="A11" s="4" t="str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/>
      </c>
      <c r="B11" s="5" t="s">
        <v>68</v>
      </c>
      <c r="C11" s="4" t="s">
        <v>4</v>
      </c>
      <c r="D11" s="4">
        <v>2003</v>
      </c>
      <c r="E11" s="9">
        <f>SUM(J11:T11)+SUM(J11:R11)*0.0000001+SUM(J11)*0.0000000000001</f>
        <v>183.85001823600504</v>
      </c>
      <c r="F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G11" s="3" t="str">
        <f>IF(OR(AND(AO11&gt;=AW$39,AO11&lt;&gt;"",AL11=""),AND(AR11&gt;=AW$39,AR11&lt;&gt;"",AL11=""),AND(AV11&gt;=AW$39,AV11&lt;&gt;"",AL11=""),AND(BP11&gt;=BX$39,BP11&lt;&gt;"",BM11=""),AND(BS11&gt;=BX$39,BS11&lt;&gt;"",BM11=""),AND(BW11&gt;=BX$39,BW11&lt;&gt;"",BM11=""),AND(CQ11&gt;=CY$39,CQ11&lt;&gt;"",CN11=""),AND(CT11&gt;=CY$39,CT11&lt;&gt;"",CN11=""),AND(CX11&gt;=CY$39,CX11&lt;&gt;"",CN11=""),AND(DX11&gt;=EI$39,DX11&lt;&gt;""),AND(EA11&gt;=EI$39,EA11&lt;&gt;""),AND(EE11&gt;=EI$39,EE11&lt;&gt;""),AND(EH11&gt;=EI$39,EH11&lt;&gt;""),AND(FF11&gt;=FQ$39,FF11&lt;&gt;""),AND(FI11&gt;=FQ$39,FI11&lt;&gt;""),AND(FM11&gt;=FQ$39,FM11&lt;&gt;""),AND(FP11&gt;=FQ$39,FP11&lt;&gt;""),AND(GN11&gt;=GY$39,GN11&lt;&gt;""),AND(GQ11&gt;=GY$39,GQ11&lt;&gt;""),AND(GU11&gt;=GY$39,GU11&lt;&gt;""),AND(GX11&gt;=GY$39,GX11&lt;&gt;""),AND(HV11&gt;=IG$39,HV11&lt;&gt;""),AND(HY11&gt;=IG$39,HY11&lt;&gt;""),AND(IC11&gt;=IG$39,IC11&lt;&gt;""),AND(IF11&gt;=IG$39,IF11&lt;&gt;""),AND(JD11&gt;=JO$39,JD11&lt;&gt;""),AND(JG11&gt;=JO$39,JG11&lt;&gt;""),AND(JK11&gt;=JO$39,JK11&lt;&gt;""),AND(JN11&gt;=JO$39,JN11&lt;&gt;""),AND(KL11&gt;=KW$39,KL11&lt;&gt;""),AND(KO11&gt;=KW$39,KO11&lt;&gt;""),AND(KS11&gt;=KW$39,KS11&lt;&gt;""),AND(KV11&gt;=KW$39,KV11&lt;&gt;""),AND(LT11&gt;=ME$39,LT11&lt;&gt;""),AND(LW11&gt;=ME$39,LW11&lt;&gt;""),AND(MA11&gt;=ME$39,MA11&lt;&gt;""),AND(MD11&gt;=ME$39,MD11&lt;&gt;""),AND(NB11&gt;=NM$39,NB11&lt;&gt;""),AND(NE11&gt;=NM$39,NE11&lt;&gt;""),AND(NI11&gt;=NM$39,NI11&lt;&gt;""),AND(NL11&gt;=NM$39,NL11&lt;&gt;""),AND(OJ11&gt;=OU$39,OJ11&lt;&gt;""),AND(OM11&gt;=OU$39,OM11&lt;&gt;""),AND(OQ11&gt;=OU$39,OQ11&lt;&gt;""),AND(OT11&gt;=OU$39,OT11&lt;&gt;""),AND(PR11&gt;=QC$39,PR11&lt;&gt;""),AND(PU11&gt;=QC$39,PU11&lt;&gt;""),AND(PY11&gt;=QC$39,PY11&lt;&gt;""),AND(QB11&gt;=QC$39,QB11&lt;&gt;""),AND(QZ11&gt;=RK$39,QZ11&lt;&gt;""),AND(RC11&gt;=RK$39,RC11&lt;&gt;""),AND(RG11&gt;=RK$39,RG11&lt;&gt;""),AND(RJ11&gt;=RK$39,RJ11&lt;&gt;""),AND(SH11&gt;=SS$39,SH11&lt;&gt;""),AND(SK11&gt;=SS$39,SK11&lt;&gt;""),AND(SO11&gt;=SS$39,SO11&lt;&gt;""),AND(SR11&gt;=SS$39,SR11&lt;&gt;"")),"P","")</f>
        <v/>
      </c>
      <c r="H11" s="36" t="str">
        <f>IF(AND(G11="P",F11=""),"No DD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Merit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Excellence",IF(I11="P","Worlds Team",IF(F11="P","National Team","")))))</f>
        <v/>
      </c>
      <c r="I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14.2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&gt;0,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,0)</f>
        <v>14.78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Pan Am Club Championships (May 14)</v>
      </c>
      <c r="T11" s="8">
        <f>IF(MAX(CZ11,DA11)&gt;0,MAX(CZ11,DA11),"")</f>
        <v>1.4899999999999949</v>
      </c>
      <c r="U11" s="11" t="str">
        <f>IF(T11="","",IF(T11=CZ11,"("&amp;CZ$2&amp;")",IF(T11=DA11,"("&amp;DA$2&amp;")")))</f>
        <v>(Optional)</v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>2023 Pan Am Club Championships (May 14)</v>
      </c>
      <c r="W11" s="22">
        <v>12.5</v>
      </c>
      <c r="X11" s="22">
        <v>9</v>
      </c>
      <c r="Y11" s="22">
        <v>13.9</v>
      </c>
      <c r="Z11" s="22">
        <v>14.43</v>
      </c>
      <c r="AA11" s="22">
        <v>0</v>
      </c>
      <c r="AB11" s="22">
        <v>1.2</v>
      </c>
      <c r="AC11" s="22">
        <v>1</v>
      </c>
      <c r="AD11" s="22">
        <v>1.7</v>
      </c>
      <c r="AE11" s="22">
        <v>1.6</v>
      </c>
      <c r="AF11" s="22">
        <v>0</v>
      </c>
      <c r="AG11" s="22">
        <v>12.2</v>
      </c>
      <c r="AH11" s="22">
        <v>9.3000000000000007</v>
      </c>
      <c r="AI11" s="22">
        <v>13.7</v>
      </c>
      <c r="AJ11" s="22">
        <v>14.72</v>
      </c>
      <c r="AK11" s="22">
        <v>0</v>
      </c>
      <c r="AL11" s="27"/>
      <c r="AM11" s="38">
        <f>IF(Y11&gt;0,Y11,"")</f>
        <v>13.9</v>
      </c>
      <c r="AN11" s="38">
        <f>IF(Z11&gt;0,Z11,"")</f>
        <v>14.43</v>
      </c>
      <c r="AO11" s="40">
        <f>IF(SUM(W11:Z11)-AA11&gt;0,SUM(W11:Z11)-AA11,"")</f>
        <v>49.83</v>
      </c>
      <c r="AP11" s="40">
        <f>IF(AD11&gt;0,AD11,"")</f>
        <v>1.7</v>
      </c>
      <c r="AQ11" s="40">
        <f>IF(AE11&gt;0,AE11,"")</f>
        <v>1.6</v>
      </c>
      <c r="AR11" s="40">
        <f>IF(SUM(AB11:AE11)-AF11&gt;0,SUM(AB11:AE11)-AF11,"")</f>
        <v>5.5</v>
      </c>
      <c r="AS11" s="40">
        <f>IF(AO11="","",MAX(AO11,AR11))</f>
        <v>49.83</v>
      </c>
      <c r="AT11" s="40">
        <f>IF(AI11&gt;0,AI11,"")</f>
        <v>13.7</v>
      </c>
      <c r="AU11" s="40">
        <f>IF(AJ11&gt;0,AJ11,"")</f>
        <v>14.72</v>
      </c>
      <c r="AV11" s="40">
        <f>IF(SUM(AG11:AJ11)-AK11&gt;0,SUM(AG11:AJ11)-AK11,"")</f>
        <v>49.92</v>
      </c>
      <c r="AW11" s="40">
        <f>IF(SUM(AS11,AV11)&gt;0,SUM(AS11,AV11),"")</f>
        <v>99.75</v>
      </c>
      <c r="AX11" s="26">
        <v>13.5</v>
      </c>
      <c r="AY11" s="26">
        <v>9</v>
      </c>
      <c r="AZ11" s="26">
        <v>13.9</v>
      </c>
      <c r="BA11" s="26">
        <v>13.99</v>
      </c>
      <c r="BB11" s="26">
        <v>0</v>
      </c>
      <c r="BC11" s="26">
        <v>13.6</v>
      </c>
      <c r="BD11" s="26">
        <v>9.1999999999999993</v>
      </c>
      <c r="BE11" s="26">
        <v>13.7</v>
      </c>
      <c r="BF11" s="26">
        <v>14.35</v>
      </c>
      <c r="BG11" s="26">
        <v>0</v>
      </c>
      <c r="BH11" s="26">
        <v>14.4</v>
      </c>
      <c r="BI11" s="26">
        <v>9.4</v>
      </c>
      <c r="BJ11" s="26">
        <v>13.7</v>
      </c>
      <c r="BK11" s="26">
        <v>14.64</v>
      </c>
      <c r="BL11" s="26">
        <v>0</v>
      </c>
      <c r="BM11" s="28"/>
      <c r="BN11" s="39">
        <f>IF(AZ11&gt;0,AZ11,"")</f>
        <v>13.9</v>
      </c>
      <c r="BO11" s="39">
        <f>IF(BA11&gt;0,BA11,"")</f>
        <v>13.99</v>
      </c>
      <c r="BP11" s="11">
        <f>IF(SUM(AX11:BA11)-BB11&gt;0,SUM(AX11:BA11)-BB11,"")</f>
        <v>50.39</v>
      </c>
      <c r="BQ11" s="11">
        <f>IF(BE11&gt;0,BE11,"")</f>
        <v>13.7</v>
      </c>
      <c r="BR11" s="11">
        <f>IF(BF11&gt;0,BF11,"")</f>
        <v>14.35</v>
      </c>
      <c r="BS11" s="11">
        <f>IF(SUM(BC11:BF11)-BG11&gt;0,SUM(BC11:BF11)-BG11,"")</f>
        <v>50.85</v>
      </c>
      <c r="BT11" s="11">
        <f>IF(BP11="","",MAX(BP11,BS11))</f>
        <v>50.85</v>
      </c>
      <c r="BU11" s="11">
        <f>IF(BJ11&gt;0,BJ11,"")</f>
        <v>13.7</v>
      </c>
      <c r="BV11" s="11">
        <f>IF(BK11&gt;0,BK11,"")</f>
        <v>14.64</v>
      </c>
      <c r="BW11" s="11">
        <f>IF(SUM(BH11:BK11)-BL11&gt;0,SUM(BH11:BK11)-BL11,"")</f>
        <v>52.14</v>
      </c>
      <c r="BX11" s="11">
        <f>IF(SUM(BT11,BW11)&gt;0,SUM(BT11,BW11),"")</f>
        <v>102.99000000000001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12.1</v>
      </c>
      <c r="CE11" s="22">
        <v>8.9</v>
      </c>
      <c r="CF11" s="22">
        <v>14.2</v>
      </c>
      <c r="CG11" s="22">
        <v>14.45</v>
      </c>
      <c r="CH11" s="22">
        <v>0</v>
      </c>
      <c r="CI11" s="22">
        <v>4.2</v>
      </c>
      <c r="CJ11" s="22">
        <v>2.7</v>
      </c>
      <c r="CK11" s="22">
        <v>4.9000000000000004</v>
      </c>
      <c r="CL11" s="22">
        <v>4.71</v>
      </c>
      <c r="CM11" s="22">
        <v>0</v>
      </c>
      <c r="CN11" s="27"/>
      <c r="CO11" s="38" t="str">
        <f>IF(CA11&gt;0,CA11,"")</f>
        <v/>
      </c>
      <c r="CP11" s="38" t="str">
        <f>IF(CB11&gt;0,CB11,"")</f>
        <v/>
      </c>
      <c r="CQ11" s="40" t="str">
        <f>IF(SUM(BY11:CB11)-CC11&gt;0,SUM(BY11:CB11)-CC11,"")</f>
        <v/>
      </c>
      <c r="CR11" s="40">
        <f>IF(CF11&gt;0,CF11,"")</f>
        <v>14.2</v>
      </c>
      <c r="CS11" s="40">
        <f>IF(CG11&gt;0,CG11,"")</f>
        <v>14.45</v>
      </c>
      <c r="CT11" s="40">
        <f>IF(SUM(CD11:CG11)-CH11&gt;0,SUM(CD11:CG11)-CH11,"")</f>
        <v>49.650000000000006</v>
      </c>
      <c r="CU11" s="40" t="str">
        <f>IF(CQ11="","",MAX(CQ11,CT11))</f>
        <v/>
      </c>
      <c r="CV11" s="40">
        <f>IF(CK11&gt;0,CK11,"")</f>
        <v>4.9000000000000004</v>
      </c>
      <c r="CW11" s="40">
        <f>IF(CL11&gt;0,CL11,"")</f>
        <v>4.71</v>
      </c>
      <c r="CX11" s="40">
        <f>IF(SUM(CI11:CL11)-CM11&gt;0,SUM(CI11:CL11)-CM11,"")</f>
        <v>16.510000000000002</v>
      </c>
      <c r="CY11" s="40">
        <f>IF(SUM(CU11,CX11)&gt;0,SUM(CU11,CX11),"")</f>
        <v>16.510000000000002</v>
      </c>
      <c r="CZ11" s="50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>1.4899999999999949</v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>IF(EL11&gt;0,EL11,"")</f>
        <v>13.7</v>
      </c>
      <c r="FE11" s="11">
        <f>IF(EM11&gt;0,EM11,"")</f>
        <v>14.78</v>
      </c>
      <c r="FF11" s="11">
        <f>IF(SUM(EJ11:EM11)-EN11&gt;0,SUM(EJ11:EM11)-EN11,"")</f>
        <v>51.879999999999995</v>
      </c>
      <c r="FG11" s="11">
        <f>IF(EQ11&gt;0,EQ11,"")</f>
        <v>3.2</v>
      </c>
      <c r="FH11" s="11">
        <f>IF(ER11&gt;0,ER11,"")</f>
        <v>3.28</v>
      </c>
      <c r="FI11" s="11">
        <f>IF(SUM(EO11:ER11)-ES11&gt;0,SUM(EO11:ER11)-ES11,"")</f>
        <v>10.78</v>
      </c>
      <c r="FJ11" s="11">
        <f>IF(MAX(FF11,FI11)&gt;0,MAX(FF11,FI11),"")</f>
        <v>51.879999999999995</v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>
        <f>IF(FA11&gt;0,FA11,"")</f>
        <v>5.8</v>
      </c>
      <c r="FO11" s="11">
        <f>IF(FB11&gt;0,FB11,"")</f>
        <v>6.33</v>
      </c>
      <c r="FP11" s="11">
        <f>IF(SUM(EY11:FB11)-FC11&gt;0,SUM(EY11:FB11)-FC11,"")</f>
        <v>21.33</v>
      </c>
      <c r="FQ11" s="11">
        <f>IF(SUM(FJ11,FP11)&gt;0,SUM(FJ11,FP11),"")</f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6.75</v>
      </c>
      <c r="SU11" s="22">
        <f>IF($CN11="P",BZ11,(BZ11+AY11)/2)</f>
        <v>4.5</v>
      </c>
      <c r="SV11" s="22">
        <f>IF($CN11="P",CA11,(CA11+AZ11)/2)</f>
        <v>6.95</v>
      </c>
      <c r="SW11" s="22">
        <f>IF($CN11="P",CB11,(CB11+BA11)/2)</f>
        <v>6.9950000000000001</v>
      </c>
      <c r="SX11" s="22">
        <f>IF($CN11="P",CC11,(CC11+BB11)/2)</f>
        <v>0</v>
      </c>
      <c r="SY11" s="22">
        <f>IF($CN11="P",CD11,(CD11+BC11)/2)</f>
        <v>12.85</v>
      </c>
      <c r="SZ11" s="22">
        <f>IF($CN11="P",CE11,(CE11+BD11)/2)</f>
        <v>9.0500000000000007</v>
      </c>
      <c r="TA11" s="22">
        <f>IF($CN11="P",CF11,(CF11+BE11)/2)</f>
        <v>13.95</v>
      </c>
      <c r="TB11" s="22">
        <f>IF($CN11="P",CG11,(CG11+BF11)/2)</f>
        <v>14.399999999999999</v>
      </c>
      <c r="TC11" s="22">
        <f>IF($CN11="P",CH11,(CH11+BG11)/2)</f>
        <v>0</v>
      </c>
      <c r="TD11" s="22">
        <f>IF($CN11="P",CI11,(CI11+BH11)/2)</f>
        <v>9.3000000000000007</v>
      </c>
      <c r="TE11" s="22">
        <f>IF($CN11="P",CJ11,(CJ11+BI11)/2)</f>
        <v>6.0500000000000007</v>
      </c>
      <c r="TF11" s="22">
        <f>IF($CN11="P",CK11,(CK11+BJ11)/2)</f>
        <v>9.3000000000000007</v>
      </c>
      <c r="TG11" s="22">
        <f>IF($CN11="P",CL11,(CL11+BK11)/2)</f>
        <v>9.6750000000000007</v>
      </c>
      <c r="TH11" s="22">
        <f>IF($CN11="P",CM11,(CM11+BL11)/2)</f>
        <v>0</v>
      </c>
      <c r="TI11" s="27" t="s">
        <v>46</v>
      </c>
      <c r="TJ11" s="40">
        <f>IF(SV11&gt;0,SV11,"")</f>
        <v>6.95</v>
      </c>
      <c r="TK11" s="40">
        <f>IF(SW11&gt;0,SW11,"")</f>
        <v>6.9950000000000001</v>
      </c>
      <c r="TL11" s="40">
        <f>IF(SUM(ST11:SW11)-SX11&gt;0,SUM(ST11:SW11)-SX11,"")</f>
        <v>25.195</v>
      </c>
      <c r="TM11" s="40">
        <f>IF(TA11&gt;0,TA11,"")</f>
        <v>13.95</v>
      </c>
      <c r="TN11" s="40">
        <f>IF(TB11&gt;0,TB11,"")</f>
        <v>14.399999999999999</v>
      </c>
      <c r="TO11" s="40">
        <f>IF(SUM(SY11:TB11)-TC11&gt;0,SUM(SY11:TB11)-TC11,"")</f>
        <v>50.249999999999993</v>
      </c>
      <c r="TP11" s="40">
        <f>IF(MAX(TL11,TO11)&gt;0,MAX(TL11,TO11),"")</f>
        <v>50.249999999999993</v>
      </c>
      <c r="TQ11" s="40">
        <f>IF(TF11&gt;0,TF11,"")</f>
        <v>9.3000000000000007</v>
      </c>
      <c r="TR11" s="40">
        <f>IF(TG11&gt;0,TG11,"")</f>
        <v>9.6750000000000007</v>
      </c>
      <c r="TS11" s="40">
        <f>IF(SUM(TD11:TG11)-TH11&gt;0,SUM(TD11:TG11)-TH11,"")</f>
        <v>34.325000000000003</v>
      </c>
      <c r="TT11" s="40">
        <f>IF(SUM(TP11,TS11)&gt;0,SUM(TP11,TS11),"")</f>
        <v>84.574999999999989</v>
      </c>
    </row>
    <row r="12" spans="1:540" x14ac:dyDescent="0.2">
      <c r="A12" s="4" t="str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/>
      </c>
      <c r="B12" s="5" t="s">
        <v>133</v>
      </c>
      <c r="C12" s="4" t="s">
        <v>3</v>
      </c>
      <c r="D12" s="4">
        <v>2002</v>
      </c>
      <c r="E12" s="9">
        <f>SUM(J12:T12)+SUM(J12:R12)*0.0000001+SUM(J12)*0.0000000000001</f>
        <v>172.49001724900489</v>
      </c>
      <c r="F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G12" s="3" t="str">
        <f>IF(OR(AND(AO12&gt;=AW$39,AO12&lt;&gt;"",AL12=""),AND(AR12&gt;=AW$39,AR12&lt;&gt;"",AL12=""),AND(AV12&gt;=AW$39,AV12&lt;&gt;"",AL12=""),AND(BP12&gt;=BX$39,BP12&lt;&gt;"",BM12=""),AND(BS12&gt;=BX$39,BS12&lt;&gt;"",BM12=""),AND(BW12&gt;=BX$39,BW12&lt;&gt;"",BM12=""),AND(CQ12&gt;=CY$39,CQ12&lt;&gt;"",CN12=""),AND(CT12&gt;=CY$39,CT12&lt;&gt;"",CN12=""),AND(CX12&gt;=CY$39,CX12&lt;&gt;"",CN12=""),AND(DX12&gt;=EI$39,DX12&lt;&gt;""),AND(EA12&gt;=EI$39,EA12&lt;&gt;""),AND(EE12&gt;=EI$39,EE12&lt;&gt;""),AND(EH12&gt;=EI$39,EH12&lt;&gt;""),AND(FF12&gt;=FQ$39,FF12&lt;&gt;""),AND(FI12&gt;=FQ$39,FI12&lt;&gt;""),AND(FM12&gt;=FQ$39,FM12&lt;&gt;""),AND(FP12&gt;=FQ$39,FP12&lt;&gt;""),AND(GN12&gt;=GY$39,GN12&lt;&gt;""),AND(GQ12&gt;=GY$39,GQ12&lt;&gt;""),AND(GU12&gt;=GY$39,GU12&lt;&gt;""),AND(GX12&gt;=GY$39,GX12&lt;&gt;""),AND(HV12&gt;=IG$39,HV12&lt;&gt;""),AND(HY12&gt;=IG$39,HY12&lt;&gt;""),AND(IC12&gt;=IG$39,IC12&lt;&gt;""),AND(IF12&gt;=IG$39,IF12&lt;&gt;""),AND(JD12&gt;=JO$39,JD12&lt;&gt;""),AND(JG12&gt;=JO$39,JG12&lt;&gt;""),AND(JK12&gt;=JO$39,JK12&lt;&gt;""),AND(JN12&gt;=JO$39,JN12&lt;&gt;""),AND(KL12&gt;=KW$39,KL12&lt;&gt;""),AND(KO12&gt;=KW$39,KO12&lt;&gt;""),AND(KS12&gt;=KW$39,KS12&lt;&gt;""),AND(KV12&gt;=KW$39,KV12&lt;&gt;""),AND(LT12&gt;=ME$39,LT12&lt;&gt;""),AND(LW12&gt;=ME$39,LW12&lt;&gt;""),AND(MA12&gt;=ME$39,MA12&lt;&gt;""),AND(MD12&gt;=ME$39,MD12&lt;&gt;""),AND(NB12&gt;=NM$39,NB12&lt;&gt;""),AND(NE12&gt;=NM$39,NE12&lt;&gt;""),AND(NI12&gt;=NM$39,NI12&lt;&gt;""),AND(NL12&gt;=NM$39,NL12&lt;&gt;""),AND(OJ12&gt;=OU$39,OJ12&lt;&gt;""),AND(OM12&gt;=OU$39,OM12&lt;&gt;""),AND(OQ12&gt;=OU$39,OQ12&lt;&gt;""),AND(OT12&gt;=OU$39,OT12&lt;&gt;""),AND(PR12&gt;=QC$39,PR12&lt;&gt;""),AND(PU12&gt;=QC$39,PU12&lt;&gt;""),AND(PY12&gt;=QC$39,PY12&lt;&gt;""),AND(QB12&gt;=QC$39,QB12&lt;&gt;""),AND(QZ12&gt;=RK$39,QZ12&lt;&gt;""),AND(RC12&gt;=RK$39,RC12&lt;&gt;""),AND(RG12&gt;=RK$39,RG12&lt;&gt;""),AND(RJ12&gt;=RK$39,RJ12&lt;&gt;""),AND(SH12&gt;=SS$39,SH12&lt;&gt;""),AND(SK12&gt;=SS$39,SK12&lt;&gt;""),AND(SO12&gt;=SS$39,SO12&lt;&gt;""),AND(SR12&gt;=SS$39,SR12&lt;&gt;"")),"P","")</f>
        <v/>
      </c>
      <c r="H12" s="36" t="str">
        <f>IF(AND(G12="P",F12=""),"No DD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Merit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Excellence",IF(I12="P","Worlds Team",IF(F12="P","National Team","")))))</f>
        <v/>
      </c>
      <c r="I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J12" s="8">
        <f>IF(COUNT(AO12,AR12,BP12,BS12,CQ12,CT12)&gt;0,LARGE((AO12,AR12,BP12,BS12,CQ12,CT12),1),0)</f>
        <v>48.84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46.96</v>
      </c>
      <c r="M12" s="8" t="str">
        <f>IF(L12="","",IF(OR(L12=CQ12,L12=CT12),$BY$1,IF(OR(L12=BP12,L12=BS12),$AX$1,IF(OR(L12=AO12,L12=AR12),$W$1,""))))</f>
        <v>2023 Elite Canada</v>
      </c>
      <c r="N12" s="8">
        <f>IF(COUNT(AO12,AR12,BP12,BS12,CQ12,CT12)&gt;2,MAX(AV12,BW12,CX12,LARGE((AO12,AR12,BP12,BS12,CQ12,CT12),3)),IF(MAX(AV12,BW12,CX12)&gt;0,MAX(AV12,BW12,CX12),0))</f>
        <v>49.349999999999994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&gt;0,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,0)</f>
        <v>13.74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Nationals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1.2</v>
      </c>
      <c r="X12" s="22">
        <v>0.9</v>
      </c>
      <c r="Y12" s="22">
        <v>1.7</v>
      </c>
      <c r="Z12" s="22">
        <v>1.58</v>
      </c>
      <c r="AA12" s="22">
        <v>0</v>
      </c>
      <c r="AB12" s="22"/>
      <c r="AC12" s="22"/>
      <c r="AD12" s="22"/>
      <c r="AE12" s="22"/>
      <c r="AF12" s="22"/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7"/>
      <c r="AM12" s="38">
        <f>IF(Y12&gt;0,Y12,"")</f>
        <v>1.7</v>
      </c>
      <c r="AN12" s="38">
        <f>IF(Z12&gt;0,Z12,"")</f>
        <v>1.58</v>
      </c>
      <c r="AO12" s="40">
        <f>IF(SUM(W12:Z12)-AA12&gt;0,SUM(W12:Z12)-AA12,"")</f>
        <v>5.38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5.38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5.38</v>
      </c>
      <c r="AX12" s="26">
        <v>8.8000000000000007</v>
      </c>
      <c r="AY12" s="26">
        <v>7.1</v>
      </c>
      <c r="AZ12" s="26">
        <v>8.6999999999999993</v>
      </c>
      <c r="BA12" s="26">
        <v>11.16</v>
      </c>
      <c r="BB12" s="26">
        <v>0</v>
      </c>
      <c r="BC12" s="26">
        <v>11.6</v>
      </c>
      <c r="BD12" s="26">
        <v>8.9</v>
      </c>
      <c r="BE12" s="26">
        <v>12.2</v>
      </c>
      <c r="BF12" s="26">
        <v>14.26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8.6999999999999993</v>
      </c>
      <c r="BO12" s="39">
        <f>IF(BA12&gt;0,BA12,"")</f>
        <v>11.16</v>
      </c>
      <c r="BP12" s="11">
        <f>IF(SUM(AX12:BA12)-BB12&gt;0,SUM(AX12:BA12)-BB12,"")</f>
        <v>35.760000000000005</v>
      </c>
      <c r="BQ12" s="11">
        <f>IF(BE12&gt;0,BE12,"")</f>
        <v>12.2</v>
      </c>
      <c r="BR12" s="11">
        <f>IF(BF12&gt;0,BF12,"")</f>
        <v>14.26</v>
      </c>
      <c r="BS12" s="11">
        <f>IF(SUM(BC12:BF12)-BG12&gt;0,SUM(BC12:BF12)-BG12,"")</f>
        <v>46.96</v>
      </c>
      <c r="BT12" s="11">
        <f>IF(BP12="","",MAX(BP12,BS12))</f>
        <v>46.96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46.96</v>
      </c>
      <c r="BY12" s="22">
        <v>1.4</v>
      </c>
      <c r="BZ12" s="22">
        <v>1</v>
      </c>
      <c r="CA12" s="22">
        <v>13.6</v>
      </c>
      <c r="CB12" s="22">
        <v>1.54</v>
      </c>
      <c r="CC12" s="22">
        <v>0</v>
      </c>
      <c r="CD12" s="22">
        <v>13</v>
      </c>
      <c r="CE12" s="22">
        <v>8.5</v>
      </c>
      <c r="CF12" s="22">
        <v>13.6</v>
      </c>
      <c r="CG12" s="22">
        <v>13.74</v>
      </c>
      <c r="CH12" s="22">
        <v>0</v>
      </c>
      <c r="CI12" s="22">
        <v>14.1</v>
      </c>
      <c r="CJ12" s="22">
        <v>8.9</v>
      </c>
      <c r="CK12" s="22">
        <v>12.3</v>
      </c>
      <c r="CL12" s="22">
        <v>14.05</v>
      </c>
      <c r="CM12" s="22">
        <v>0</v>
      </c>
      <c r="CN12" s="27"/>
      <c r="CO12" s="38">
        <f>IF(CA12&gt;0,CA12,"")</f>
        <v>13.6</v>
      </c>
      <c r="CP12" s="38">
        <f>IF(CB12&gt;0,CB12,"")</f>
        <v>1.54</v>
      </c>
      <c r="CQ12" s="40">
        <f>IF(SUM(BY12:CB12)-CC12&gt;0,SUM(BY12:CB12)-CC12,"")</f>
        <v>17.54</v>
      </c>
      <c r="CR12" s="40">
        <f>IF(CF12&gt;0,CF12,"")</f>
        <v>13.6</v>
      </c>
      <c r="CS12" s="40">
        <f>IF(CG12&gt;0,CG12,"")</f>
        <v>13.74</v>
      </c>
      <c r="CT12" s="40">
        <f>IF(SUM(CD12:CG12)-CH12&gt;0,SUM(CD12:CG12)-CH12,"")</f>
        <v>48.84</v>
      </c>
      <c r="CU12" s="40">
        <f>IF(CQ12="","",MAX(CQ12,CT12))</f>
        <v>48.84</v>
      </c>
      <c r="CV12" s="40">
        <f>IF(CK12&gt;0,CK12,"")</f>
        <v>12.3</v>
      </c>
      <c r="CW12" s="40">
        <f>IF(CL12&gt;0,CL12,"")</f>
        <v>14.05</v>
      </c>
      <c r="CX12" s="40">
        <f>IF(SUM(CI12:CL12)-CM12&gt;0,SUM(CI12:CL12)-CM12,"")</f>
        <v>49.349999999999994</v>
      </c>
      <c r="CY12" s="40">
        <f>IF(SUM(CU12,CX12)&gt;0,SUM(CU12,CX12),"")</f>
        <v>98.19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5.1000000000000005</v>
      </c>
      <c r="SU12" s="22">
        <f>IF($CN12="P",BZ12,(BZ12+AY12)/2)</f>
        <v>4.05</v>
      </c>
      <c r="SV12" s="22">
        <f>IF($CN12="P",CA12,(CA12+AZ12)/2)</f>
        <v>11.149999999999999</v>
      </c>
      <c r="SW12" s="22">
        <f>IF($CN12="P",CB12,(CB12+BA12)/2)</f>
        <v>6.35</v>
      </c>
      <c r="SX12" s="22">
        <f>IF($CN12="P",CC12,(CC12+BB12)/2)</f>
        <v>0</v>
      </c>
      <c r="SY12" s="22">
        <f>IF($CN12="P",CD12,(CD12+BC12)/2)</f>
        <v>12.3</v>
      </c>
      <c r="SZ12" s="22">
        <f>IF($CN12="P",CE12,(CE12+BD12)/2)</f>
        <v>8.6999999999999993</v>
      </c>
      <c r="TA12" s="22">
        <f>IF($CN12="P",CF12,(CF12+BE12)/2)</f>
        <v>12.899999999999999</v>
      </c>
      <c r="TB12" s="22">
        <f>IF($CN12="P",CG12,(CG12+BF12)/2)</f>
        <v>14</v>
      </c>
      <c r="TC12" s="22">
        <f>IF($CN12="P",CH12,(CH12+BG12)/2)</f>
        <v>0</v>
      </c>
      <c r="TD12" s="22">
        <f>IF($CN12="P",CI12,(CI12+BH12)/2)</f>
        <v>7.05</v>
      </c>
      <c r="TE12" s="22">
        <f>IF($CN12="P",CJ12,(CJ12+BI12)/2)</f>
        <v>4.45</v>
      </c>
      <c r="TF12" s="22">
        <f>IF($CN12="P",CK12,(CK12+BJ12)/2)</f>
        <v>6.15</v>
      </c>
      <c r="TG12" s="22">
        <f>IF($CN12="P",CL12,(CL12+BK12)/2)</f>
        <v>7.0250000000000004</v>
      </c>
      <c r="TH12" s="22">
        <f>IF($CN12="P",CM12,(CM12+BL12)/2)</f>
        <v>0</v>
      </c>
      <c r="TI12" s="27" t="s">
        <v>46</v>
      </c>
      <c r="TJ12" s="40">
        <f>IF(SV12&gt;0,SV12,"")</f>
        <v>11.149999999999999</v>
      </c>
      <c r="TK12" s="40">
        <f>IF(SW12&gt;0,SW12,"")</f>
        <v>6.35</v>
      </c>
      <c r="TL12" s="40">
        <f>IF(SUM(ST12:SW12)-SX12&gt;0,SUM(ST12:SW12)-SX12,"")</f>
        <v>26.65</v>
      </c>
      <c r="TM12" s="40">
        <f>IF(TA12&gt;0,TA12,"")</f>
        <v>12.899999999999999</v>
      </c>
      <c r="TN12" s="40">
        <f>IF(TB12&gt;0,TB12,"")</f>
        <v>14</v>
      </c>
      <c r="TO12" s="40">
        <f>IF(SUM(SY12:TB12)-TC12&gt;0,SUM(SY12:TB12)-TC12,"")</f>
        <v>47.9</v>
      </c>
      <c r="TP12" s="40">
        <f>IF(MAX(TL12,TO12)&gt;0,MAX(TL12,TO12),"")</f>
        <v>47.9</v>
      </c>
      <c r="TQ12" s="40">
        <f>IF(TF12&gt;0,TF12,"")</f>
        <v>6.15</v>
      </c>
      <c r="TR12" s="40">
        <f>IF(TG12&gt;0,TG12,"")</f>
        <v>7.0250000000000004</v>
      </c>
      <c r="TS12" s="40">
        <f>IF(SUM(TD12:TG12)-TH12&gt;0,SUM(TD12:TG12)-TH12,"")</f>
        <v>24.674999999999997</v>
      </c>
      <c r="TT12" s="40">
        <f>IF(SUM(TP12,TS12)&gt;0,SUM(TP12,TS12),"")</f>
        <v>72.574999999999989</v>
      </c>
    </row>
    <row r="13" spans="1:540" x14ac:dyDescent="0.2">
      <c r="A13" s="4" t="str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/>
      </c>
      <c r="B13" s="5" t="s">
        <v>69</v>
      </c>
      <c r="C13" s="4" t="s">
        <v>5</v>
      </c>
      <c r="D13" s="4">
        <v>2002</v>
      </c>
      <c r="E13" s="9">
        <f>SUM(J13:T13)+SUM(J13:R13)*0.0000001+SUM(J13)*0.0000000000001</f>
        <v>165.51001655100518</v>
      </c>
      <c r="F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G13" s="3" t="str">
        <f>IF(OR(AND(AO13&gt;=AW$39,AO13&lt;&gt;"",AL13=""),AND(AR13&gt;=AW$39,AR13&lt;&gt;"",AL13=""),AND(AV13&gt;=AW$39,AV13&lt;&gt;"",AL13=""),AND(BP13&gt;=BX$39,BP13&lt;&gt;"",BM13=""),AND(BS13&gt;=BX$39,BS13&lt;&gt;"",BM13=""),AND(BW13&gt;=BX$39,BW13&lt;&gt;"",BM13=""),AND(CQ13&gt;=CY$39,CQ13&lt;&gt;"",CN13=""),AND(CT13&gt;=CY$39,CT13&lt;&gt;"",CN13=""),AND(CX13&gt;=CY$39,CX13&lt;&gt;"",CN13=""),AND(DX13&gt;=EI$39,DX13&lt;&gt;""),AND(EA13&gt;=EI$39,EA13&lt;&gt;""),AND(EE13&gt;=EI$39,EE13&lt;&gt;""),AND(EH13&gt;=EI$39,EH13&lt;&gt;""),AND(FF13&gt;=FQ$39,FF13&lt;&gt;""),AND(FI13&gt;=FQ$39,FI13&lt;&gt;""),AND(FM13&gt;=FQ$39,FM13&lt;&gt;""),AND(FP13&gt;=FQ$39,FP13&lt;&gt;""),AND(GN13&gt;=GY$39,GN13&lt;&gt;""),AND(GQ13&gt;=GY$39,GQ13&lt;&gt;""),AND(GU13&gt;=GY$39,GU13&lt;&gt;""),AND(GX13&gt;=GY$39,GX13&lt;&gt;""),AND(HV13&gt;=IG$39,HV13&lt;&gt;""),AND(HY13&gt;=IG$39,HY13&lt;&gt;""),AND(IC13&gt;=IG$39,IC13&lt;&gt;""),AND(IF13&gt;=IG$39,IF13&lt;&gt;""),AND(JD13&gt;=JO$39,JD13&lt;&gt;""),AND(JG13&gt;=JO$39,JG13&lt;&gt;""),AND(JK13&gt;=JO$39,JK13&lt;&gt;""),AND(JN13&gt;=JO$39,JN13&lt;&gt;""),AND(KL13&gt;=KW$39,KL13&lt;&gt;""),AND(KO13&gt;=KW$39,KO13&lt;&gt;""),AND(KS13&gt;=KW$39,KS13&lt;&gt;""),AND(KV13&gt;=KW$39,KV13&lt;&gt;""),AND(LT13&gt;=ME$39,LT13&lt;&gt;""),AND(LW13&gt;=ME$39,LW13&lt;&gt;""),AND(MA13&gt;=ME$39,MA13&lt;&gt;""),AND(MD13&gt;=ME$39,MD13&lt;&gt;""),AND(NB13&gt;=NM$39,NB13&lt;&gt;""),AND(NE13&gt;=NM$39,NE13&lt;&gt;""),AND(NI13&gt;=NM$39,NI13&lt;&gt;""),AND(NL13&gt;=NM$39,NL13&lt;&gt;""),AND(OJ13&gt;=OU$39,OJ13&lt;&gt;""),AND(OM13&gt;=OU$39,OM13&lt;&gt;""),AND(OQ13&gt;=OU$39,OQ13&lt;&gt;""),AND(OT13&gt;=OU$39,OT13&lt;&gt;""),AND(PR13&gt;=QC$39,PR13&lt;&gt;""),AND(PU13&gt;=QC$39,PU13&lt;&gt;""),AND(PY13&gt;=QC$39,PY13&lt;&gt;""),AND(QB13&gt;=QC$39,QB13&lt;&gt;""),AND(QZ13&gt;=RK$39,QZ13&lt;&gt;""),AND(RC13&gt;=RK$39,RC13&lt;&gt;""),AND(RG13&gt;=RK$39,RG13&lt;&gt;""),AND(RJ13&gt;=RK$39,RJ13&lt;&gt;""),AND(SH13&gt;=SS$39,SH13&lt;&gt;""),AND(SK13&gt;=SS$39,SK13&lt;&gt;""),AND(SO13&gt;=SS$39,SO13&lt;&gt;""),AND(SR13&gt;=SS$39,SR13&lt;&gt;"")),"P","")</f>
        <v/>
      </c>
      <c r="H13" s="36" t="str">
        <f>IF(AND(G13="P",F13=""),"No DD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Merit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Excellence",IF(I13="P","Worlds Team",IF(F13="P","National Team","")))))</f>
        <v/>
      </c>
      <c r="I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J13" s="8">
        <f>IF(COUNT(AO13,AR13,BP13,BS13,CQ13,CT13)&gt;0,LARGE((AO13,AR13,BP13,BS13,CQ13,CT13),1),0)</f>
        <v>51.85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51.739999999999995</v>
      </c>
      <c r="M13" s="8" t="str">
        <f>IF(L13="","",IF(OR(L13=CQ13,L13=CT13),$BY$1,IF(OR(L13=BP13,L13=BS13),$AX$1,IF(OR(L13=AO13,L13=AR13),$W$1,""))))</f>
        <v>2023 Nationals</v>
      </c>
      <c r="N13" s="8">
        <f>IF(COUNT(AO13,AR13,BP13,BS13,CQ13,CT13)&gt;2,MAX(AV13,BW13,CX13,LARGE((AO13,AR13,BP13,BS13,CQ13,CT13),3)),IF(MAX(AV13,BW13,CX13)&gt;0,MAX(AV13,BW13,CX13),0))</f>
        <v>49.519999999999996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12.4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&gt;0,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>IF(Y13&gt;0,Y13,"")</f>
        <v/>
      </c>
      <c r="AN13" s="38" t="str">
        <f>IF(Z13&gt;0,Z13,"")</f>
        <v/>
      </c>
      <c r="AO13" s="40" t="str">
        <f>IF(SUM(W13:Z13)-AA13&gt;0,SUM(W13:Z13)-AA13,"")</f>
        <v/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 t="str">
        <f>IF(AO13="","",MAX(AO13,AR13))</f>
        <v/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 t="str">
        <f>IF(SUM(AS13,AV13)&gt;0,SUM(AS13,AV13),"")</f>
        <v/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15.4</v>
      </c>
      <c r="BZ13" s="22">
        <v>9.3000000000000007</v>
      </c>
      <c r="CA13" s="22">
        <v>12</v>
      </c>
      <c r="CB13" s="22">
        <v>15.15</v>
      </c>
      <c r="CC13" s="22">
        <v>0</v>
      </c>
      <c r="CD13" s="22">
        <v>15.2</v>
      </c>
      <c r="CE13" s="22">
        <v>9.1999999999999993</v>
      </c>
      <c r="CF13" s="22">
        <v>12.4</v>
      </c>
      <c r="CG13" s="22">
        <v>14.94</v>
      </c>
      <c r="CH13" s="22">
        <v>0</v>
      </c>
      <c r="CI13" s="22">
        <v>14.1</v>
      </c>
      <c r="CJ13" s="22">
        <v>9.1999999999999993</v>
      </c>
      <c r="CK13" s="22">
        <v>11.1</v>
      </c>
      <c r="CL13" s="22">
        <v>15.12</v>
      </c>
      <c r="CM13" s="22">
        <v>0</v>
      </c>
      <c r="CN13" s="27"/>
      <c r="CO13" s="38">
        <f>IF(CA13&gt;0,CA13,"")</f>
        <v>12</v>
      </c>
      <c r="CP13" s="38">
        <f>IF(CB13&gt;0,CB13,"")</f>
        <v>15.15</v>
      </c>
      <c r="CQ13" s="40">
        <f>IF(SUM(BY13:CB13)-CC13&gt;0,SUM(BY13:CB13)-CC13,"")</f>
        <v>51.85</v>
      </c>
      <c r="CR13" s="40">
        <f>IF(CF13&gt;0,CF13,"")</f>
        <v>12.4</v>
      </c>
      <c r="CS13" s="40">
        <f>IF(CG13&gt;0,CG13,"")</f>
        <v>14.94</v>
      </c>
      <c r="CT13" s="40">
        <f>IF(SUM(CD13:CG13)-CH13&gt;0,SUM(CD13:CG13)-CH13,"")</f>
        <v>51.739999999999995</v>
      </c>
      <c r="CU13" s="40">
        <f>IF(CQ13="","",MAX(CQ13,CT13))</f>
        <v>51.85</v>
      </c>
      <c r="CV13" s="40">
        <f>IF(CK13&gt;0,CK13,"")</f>
        <v>11.1</v>
      </c>
      <c r="CW13" s="40">
        <f>IF(CL13&gt;0,CL13,"")</f>
        <v>15.12</v>
      </c>
      <c r="CX13" s="40">
        <f>IF(SUM(CI13:CL13)-CM13&gt;0,SUM(CI13:CL13)-CM13,"")</f>
        <v>49.519999999999996</v>
      </c>
      <c r="CY13" s="40">
        <f>IF(SUM(CU13,CX13)&gt;0,SUM(CU13,CX13),"")</f>
        <v>101.37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7.7</v>
      </c>
      <c r="SU13" s="22">
        <f>IF($CN13="P",BZ13,(BZ13+AY13)/2)</f>
        <v>4.6500000000000004</v>
      </c>
      <c r="SV13" s="22">
        <f>IF($CN13="P",CA13,(CA13+AZ13)/2)</f>
        <v>6</v>
      </c>
      <c r="SW13" s="22">
        <f>IF($CN13="P",CB13,(CB13+BA13)/2)</f>
        <v>7.5750000000000002</v>
      </c>
      <c r="SX13" s="22">
        <f>IF($CN13="P",CC13,(CC13+BB13)/2)</f>
        <v>0</v>
      </c>
      <c r="SY13" s="22">
        <f>IF($CN13="P",CD13,(CD13+BC13)/2)</f>
        <v>7.6</v>
      </c>
      <c r="SZ13" s="22">
        <f>IF($CN13="P",CE13,(CE13+BD13)/2)</f>
        <v>4.5999999999999996</v>
      </c>
      <c r="TA13" s="22">
        <f>IF($CN13="P",CF13,(CF13+BE13)/2)</f>
        <v>6.2</v>
      </c>
      <c r="TB13" s="22">
        <f>IF($CN13="P",CG13,(CG13+BF13)/2)</f>
        <v>7.47</v>
      </c>
      <c r="TC13" s="22">
        <f>IF($CN13="P",CH13,(CH13+BG13)/2)</f>
        <v>0</v>
      </c>
      <c r="TD13" s="22">
        <f>IF($CN13="P",CI13,(CI13+BH13)/2)</f>
        <v>7.05</v>
      </c>
      <c r="TE13" s="22">
        <f>IF($CN13="P",CJ13,(CJ13+BI13)/2)</f>
        <v>4.5999999999999996</v>
      </c>
      <c r="TF13" s="22">
        <f>IF($CN13="P",CK13,(CK13+BJ13)/2)</f>
        <v>5.55</v>
      </c>
      <c r="TG13" s="22">
        <f>IF($CN13="P",CL13,(CL13+BK13)/2)</f>
        <v>7.56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7.5750000000000002</v>
      </c>
      <c r="TL13" s="40">
        <f>IF(SUM(ST13:SW13)-SX13&gt;0,SUM(ST13:SW13)-SX13,"")</f>
        <v>25.925000000000001</v>
      </c>
      <c r="TM13" s="40">
        <f>IF(TA13&gt;0,TA13,"")</f>
        <v>6.2</v>
      </c>
      <c r="TN13" s="40">
        <f>IF(TB13&gt;0,TB13,"")</f>
        <v>7.47</v>
      </c>
      <c r="TO13" s="40">
        <f>IF(SUM(SY13:TB13)-TC13&gt;0,SUM(SY13:TB13)-TC13,"")</f>
        <v>25.869999999999997</v>
      </c>
      <c r="TP13" s="40">
        <f>IF(MAX(TL13,TO13)&gt;0,MAX(TL13,TO13),"")</f>
        <v>25.925000000000001</v>
      </c>
      <c r="TQ13" s="40">
        <f>IF(TF13&gt;0,TF13,"")</f>
        <v>5.55</v>
      </c>
      <c r="TR13" s="40">
        <f>IF(TG13&gt;0,TG13,"")</f>
        <v>7.56</v>
      </c>
      <c r="TS13" s="40">
        <f>IF(SUM(TD13:TG13)-TH13&gt;0,SUM(TD13:TG13)-TH13,"")</f>
        <v>24.759999999999998</v>
      </c>
      <c r="TT13" s="40">
        <f>IF(SUM(TP13,TS13)&gt;0,SUM(TP13,TS13),"")</f>
        <v>50.685000000000002</v>
      </c>
    </row>
    <row r="14" spans="1:540" x14ac:dyDescent="0.2">
      <c r="A14" s="4" t="str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/>
      </c>
      <c r="B14" s="5" t="s">
        <v>181</v>
      </c>
      <c r="C14" s="4" t="s">
        <v>6</v>
      </c>
      <c r="D14" s="4">
        <v>2004</v>
      </c>
      <c r="E14" s="9">
        <f>SUM(J14:T14)+SUM(J14:R14)*0.0000001+SUM(J14)*0.0000000000001</f>
        <v>163.00001630000514</v>
      </c>
      <c r="F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G14" s="3" t="str">
        <f>IF(OR(AND(AO14&gt;=AW$39,AO14&lt;&gt;"",AL14=""),AND(AR14&gt;=AW$39,AR14&lt;&gt;"",AL14=""),AND(AV14&gt;=AW$39,AV14&lt;&gt;"",AL14=""),AND(BP14&gt;=BX$39,BP14&lt;&gt;"",BM14=""),AND(BS14&gt;=BX$39,BS14&lt;&gt;"",BM14=""),AND(BW14&gt;=BX$39,BW14&lt;&gt;"",BM14=""),AND(CQ14&gt;=CY$39,CQ14&lt;&gt;"",CN14=""),AND(CT14&gt;=CY$39,CT14&lt;&gt;"",CN14=""),AND(CX14&gt;=CY$39,CX14&lt;&gt;"",CN14=""),AND(DX14&gt;=EI$39,DX14&lt;&gt;""),AND(EA14&gt;=EI$39,EA14&lt;&gt;""),AND(EE14&gt;=EI$39,EE14&lt;&gt;""),AND(EH14&gt;=EI$39,EH14&lt;&gt;""),AND(FF14&gt;=FQ$39,FF14&lt;&gt;""),AND(FI14&gt;=FQ$39,FI14&lt;&gt;""),AND(FM14&gt;=FQ$39,FM14&lt;&gt;""),AND(FP14&gt;=FQ$39,FP14&lt;&gt;""),AND(GN14&gt;=GY$39,GN14&lt;&gt;""),AND(GQ14&gt;=GY$39,GQ14&lt;&gt;""),AND(GU14&gt;=GY$39,GU14&lt;&gt;""),AND(GX14&gt;=GY$39,GX14&lt;&gt;""),AND(HV14&gt;=IG$39,HV14&lt;&gt;""),AND(HY14&gt;=IG$39,HY14&lt;&gt;""),AND(IC14&gt;=IG$39,IC14&lt;&gt;""),AND(IF14&gt;=IG$39,IF14&lt;&gt;""),AND(JD14&gt;=JO$39,JD14&lt;&gt;""),AND(JG14&gt;=JO$39,JG14&lt;&gt;""),AND(JK14&gt;=JO$39,JK14&lt;&gt;""),AND(JN14&gt;=JO$39,JN14&lt;&gt;""),AND(KL14&gt;=KW$39,KL14&lt;&gt;""),AND(KO14&gt;=KW$39,KO14&lt;&gt;""),AND(KS14&gt;=KW$39,KS14&lt;&gt;""),AND(KV14&gt;=KW$39,KV14&lt;&gt;""),AND(LT14&gt;=ME$39,LT14&lt;&gt;""),AND(LW14&gt;=ME$39,LW14&lt;&gt;""),AND(MA14&gt;=ME$39,MA14&lt;&gt;""),AND(MD14&gt;=ME$39,MD14&lt;&gt;""),AND(NB14&gt;=NM$39,NB14&lt;&gt;""),AND(NE14&gt;=NM$39,NE14&lt;&gt;""),AND(NI14&gt;=NM$39,NI14&lt;&gt;""),AND(NL14&gt;=NM$39,NL14&lt;&gt;""),AND(OJ14&gt;=OU$39,OJ14&lt;&gt;""),AND(OM14&gt;=OU$39,OM14&lt;&gt;""),AND(OQ14&gt;=OU$39,OQ14&lt;&gt;""),AND(OT14&gt;=OU$39,OT14&lt;&gt;""),AND(PR14&gt;=QC$39,PR14&lt;&gt;""),AND(PU14&gt;=QC$39,PU14&lt;&gt;""),AND(PY14&gt;=QC$39,PY14&lt;&gt;""),AND(QB14&gt;=QC$39,QB14&lt;&gt;""),AND(QZ14&gt;=RK$39,QZ14&lt;&gt;""),AND(RC14&gt;=RK$39,RC14&lt;&gt;""),AND(RG14&gt;=RK$39,RG14&lt;&gt;""),AND(RJ14&gt;=RK$39,RJ14&lt;&gt;""),AND(SH14&gt;=SS$39,SH14&lt;&gt;""),AND(SK14&gt;=SS$39,SK14&lt;&gt;""),AND(SO14&gt;=SS$39,SO14&lt;&gt;""),AND(SR14&gt;=SS$39,SR14&lt;&gt;"")),"P","")</f>
        <v/>
      </c>
      <c r="H14" s="36" t="str">
        <f>IF(AND(G14="P",F14=""),"No DD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Merit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Excellence",IF(I14="P","Worlds Team",IF(F14="P","National Team","")))))</f>
        <v/>
      </c>
      <c r="I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J14" s="8">
        <f>IF(COUNT(AO14,AR14,BP14,BS14,CQ14,CT14)&gt;0,LARGE((AO14,AR14,BP14,BS14,CQ14,CT14),1),0)</f>
        <v>51.570000000000007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49.809999999999995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IF(COUNT(AO14,AR14,BP14,BS14,CQ14,CT14)&gt;2,MAX(AV14,BW14,CX14,LARGE((AO14,AR14,BP14,BS14,CQ14,CT14),3)),IF(MAX(AV14,BW14,CX14)&gt;0,MAX(AV14,BW14,CX14),0))</f>
        <v>49.42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12.2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&gt;0,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12.7</v>
      </c>
      <c r="AY14" s="26">
        <v>9.6</v>
      </c>
      <c r="AZ14" s="26">
        <v>10.7</v>
      </c>
      <c r="BA14" s="26">
        <v>15.64</v>
      </c>
      <c r="BB14" s="26">
        <v>0</v>
      </c>
      <c r="BC14" s="26">
        <v>13.8</v>
      </c>
      <c r="BD14" s="26">
        <v>9.6</v>
      </c>
      <c r="BE14" s="26">
        <v>11.2</v>
      </c>
      <c r="BF14" s="26">
        <v>15.21</v>
      </c>
      <c r="BG14" s="26">
        <v>0</v>
      </c>
      <c r="BH14" s="26">
        <v>12.8</v>
      </c>
      <c r="BI14" s="26">
        <v>9.4</v>
      </c>
      <c r="BJ14" s="26">
        <v>12.2</v>
      </c>
      <c r="BK14" s="26">
        <v>15.02</v>
      </c>
      <c r="BL14" s="26">
        <v>0</v>
      </c>
      <c r="BM14" s="28"/>
      <c r="BN14" s="39">
        <f>IF(AZ14&gt;0,AZ14,"")</f>
        <v>10.7</v>
      </c>
      <c r="BO14" s="39">
        <f>IF(BA14&gt;0,BA14,"")</f>
        <v>15.64</v>
      </c>
      <c r="BP14" s="11">
        <f>IF(SUM(AX14:BA14)-BB14&gt;0,SUM(AX14:BA14)-BB14,"")</f>
        <v>48.64</v>
      </c>
      <c r="BQ14" s="11">
        <f>IF(BE14&gt;0,BE14,"")</f>
        <v>11.2</v>
      </c>
      <c r="BR14" s="11">
        <f>IF(BF14&gt;0,BF14,"")</f>
        <v>15.21</v>
      </c>
      <c r="BS14" s="11">
        <f>IF(SUM(BC14:BF14)-BG14&gt;0,SUM(BC14:BF14)-BG14,"")</f>
        <v>49.809999999999995</v>
      </c>
      <c r="BT14" s="11">
        <f>IF(BP14="","",MAX(BP14,BS14))</f>
        <v>49.809999999999995</v>
      </c>
      <c r="BU14" s="11">
        <f>IF(BJ14&gt;0,BJ14,"")</f>
        <v>12.2</v>
      </c>
      <c r="BV14" s="11">
        <f>IF(BK14&gt;0,BK14,"")</f>
        <v>15.02</v>
      </c>
      <c r="BW14" s="11">
        <f>IF(SUM(BH14:BK14)-BL14&gt;0,SUM(BH14:BK14)-BL14,"")</f>
        <v>49.42</v>
      </c>
      <c r="BX14" s="11">
        <f>IF(SUM(BT14,BW14)&gt;0,SUM(BT14,BW14),"")</f>
        <v>99.22999999999999</v>
      </c>
      <c r="BY14" s="22">
        <v>14.4</v>
      </c>
      <c r="BZ14" s="22">
        <v>9.3000000000000007</v>
      </c>
      <c r="CA14" s="22">
        <v>12.2</v>
      </c>
      <c r="CB14" s="22">
        <v>15.67</v>
      </c>
      <c r="CC14" s="22">
        <v>0</v>
      </c>
      <c r="CD14" s="22">
        <v>8.8000000000000007</v>
      </c>
      <c r="CE14" s="22">
        <v>5.9</v>
      </c>
      <c r="CF14" s="22">
        <v>7.7</v>
      </c>
      <c r="CG14" s="22">
        <v>9.51</v>
      </c>
      <c r="CH14" s="22">
        <v>0</v>
      </c>
      <c r="CI14" s="22">
        <v>12.1</v>
      </c>
      <c r="CJ14" s="22">
        <v>8.1</v>
      </c>
      <c r="CK14" s="22">
        <v>9.6999999999999993</v>
      </c>
      <c r="CL14" s="22">
        <v>13.94</v>
      </c>
      <c r="CM14" s="22">
        <v>0</v>
      </c>
      <c r="CN14" s="27"/>
      <c r="CO14" s="38">
        <f>IF(CA14&gt;0,CA14,"")</f>
        <v>12.2</v>
      </c>
      <c r="CP14" s="38">
        <f>IF(CB14&gt;0,CB14,"")</f>
        <v>15.67</v>
      </c>
      <c r="CQ14" s="40">
        <f>IF(SUM(BY14:CB14)-CC14&gt;0,SUM(BY14:CB14)-CC14,"")</f>
        <v>51.570000000000007</v>
      </c>
      <c r="CR14" s="40">
        <f>IF(CF14&gt;0,CF14,"")</f>
        <v>7.7</v>
      </c>
      <c r="CS14" s="40">
        <f>IF(CG14&gt;0,CG14,"")</f>
        <v>9.51</v>
      </c>
      <c r="CT14" s="40">
        <f>IF(SUM(CD14:CG14)-CH14&gt;0,SUM(CD14:CG14)-CH14,"")</f>
        <v>31.910000000000004</v>
      </c>
      <c r="CU14" s="40">
        <f>IF(CQ14="","",MAX(CQ14,CT14))</f>
        <v>51.570000000000007</v>
      </c>
      <c r="CV14" s="40">
        <f>IF(CK14&gt;0,CK14,"")</f>
        <v>9.6999999999999993</v>
      </c>
      <c r="CW14" s="40">
        <f>IF(CL14&gt;0,CL14,"")</f>
        <v>13.94</v>
      </c>
      <c r="CX14" s="40">
        <f>IF(SUM(CI14:CL14)-CM14&gt;0,SUM(CI14:CL14)-CM14,"")</f>
        <v>43.839999999999996</v>
      </c>
      <c r="CY14" s="40">
        <f>IF(SUM(CU14,CX14)&gt;0,SUM(CU14,CX14),"")</f>
        <v>95.41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13.55</v>
      </c>
      <c r="SU14" s="22">
        <f>IF($CN14="P",BZ14,(BZ14+AY14)/2)</f>
        <v>9.4499999999999993</v>
      </c>
      <c r="SV14" s="22">
        <f>IF($CN14="P",CA14,(CA14+AZ14)/2)</f>
        <v>11.45</v>
      </c>
      <c r="SW14" s="22">
        <f>IF($CN14="P",CB14,(CB14+BA14)/2)</f>
        <v>15.655000000000001</v>
      </c>
      <c r="SX14" s="22">
        <f>IF($CN14="P",CC14,(CC14+BB14)/2)</f>
        <v>0</v>
      </c>
      <c r="SY14" s="22">
        <f>IF($CN14="P",CD14,(CD14+BC14)/2)</f>
        <v>11.3</v>
      </c>
      <c r="SZ14" s="22">
        <f>IF($CN14="P",CE14,(CE14+BD14)/2)</f>
        <v>7.75</v>
      </c>
      <c r="TA14" s="22">
        <f>IF($CN14="P",CF14,(CF14+BE14)/2)</f>
        <v>9.4499999999999993</v>
      </c>
      <c r="TB14" s="22">
        <f>IF($CN14="P",CG14,(CG14+BF14)/2)</f>
        <v>12.36</v>
      </c>
      <c r="TC14" s="22">
        <f>IF($CN14="P",CH14,(CH14+BG14)/2)</f>
        <v>0</v>
      </c>
      <c r="TD14" s="22">
        <f>IF($CN14="P",CI14,(CI14+BH14)/2)</f>
        <v>12.45</v>
      </c>
      <c r="TE14" s="22">
        <f>IF($CN14="P",CJ14,(CJ14+BI14)/2)</f>
        <v>8.75</v>
      </c>
      <c r="TF14" s="22">
        <f>IF($CN14="P",CK14,(CK14+BJ14)/2)</f>
        <v>10.95</v>
      </c>
      <c r="TG14" s="22">
        <f>IF($CN14="P",CL14,(CL14+BK14)/2)</f>
        <v>14.48</v>
      </c>
      <c r="TH14" s="22">
        <f>IF($CN14="P",CM14,(CM14+BL14)/2)</f>
        <v>0</v>
      </c>
      <c r="TI14" s="27" t="s">
        <v>46</v>
      </c>
      <c r="TJ14" s="40">
        <f>IF(SV14&gt;0,SV14,"")</f>
        <v>11.45</v>
      </c>
      <c r="TK14" s="40">
        <f>IF(SW14&gt;0,SW14,"")</f>
        <v>15.655000000000001</v>
      </c>
      <c r="TL14" s="40">
        <f>IF(SUM(ST14:SW14)-SX14&gt;0,SUM(ST14:SW14)-SX14,"")</f>
        <v>50.105000000000004</v>
      </c>
      <c r="TM14" s="40">
        <f>IF(TA14&gt;0,TA14,"")</f>
        <v>9.4499999999999993</v>
      </c>
      <c r="TN14" s="40">
        <f>IF(TB14&gt;0,TB14,"")</f>
        <v>12.36</v>
      </c>
      <c r="TO14" s="40">
        <f>IF(SUM(SY14:TB14)-TC14&gt;0,SUM(SY14:TB14)-TC14,"")</f>
        <v>40.86</v>
      </c>
      <c r="TP14" s="40">
        <f>IF(MAX(TL14,TO14)&gt;0,MAX(TL14,TO14),"")</f>
        <v>50.105000000000004</v>
      </c>
      <c r="TQ14" s="40">
        <f>IF(TF14&gt;0,TF14,"")</f>
        <v>10.95</v>
      </c>
      <c r="TR14" s="40">
        <f>IF(TG14&gt;0,TG14,"")</f>
        <v>14.48</v>
      </c>
      <c r="TS14" s="40">
        <f>IF(SUM(TD14:TG14)-TH14&gt;0,SUM(TD14:TG14)-TH14,"")</f>
        <v>46.629999999999995</v>
      </c>
      <c r="TT14" s="40">
        <f>IF(SUM(TP14,TS14)&gt;0,SUM(TP14,TS14),"")</f>
        <v>96.734999999999999</v>
      </c>
    </row>
    <row r="15" spans="1:540" x14ac:dyDescent="0.2">
      <c r="A15" s="4" t="str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/>
      </c>
      <c r="B15" s="5" t="s">
        <v>135</v>
      </c>
      <c r="C15" s="4" t="s">
        <v>3</v>
      </c>
      <c r="D15" s="4">
        <v>2005</v>
      </c>
      <c r="E15" s="9">
        <f>SUM(J15:T15)+SUM(J15:R15)*0.0000001+SUM(J15)*0.0000000000001</f>
        <v>161.79001617900494</v>
      </c>
      <c r="F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G15" s="3" t="str">
        <f>IF(OR(AND(AO15&gt;=AW$39,AO15&lt;&gt;"",AL15=""),AND(AR15&gt;=AW$39,AR15&lt;&gt;"",AL15=""),AND(AV15&gt;=AW$39,AV15&lt;&gt;"",AL15=""),AND(BP15&gt;=BX$39,BP15&lt;&gt;"",BM15=""),AND(BS15&gt;=BX$39,BS15&lt;&gt;"",BM15=""),AND(BW15&gt;=BX$39,BW15&lt;&gt;"",BM15=""),AND(CQ15&gt;=CY$39,CQ15&lt;&gt;"",CN15=""),AND(CT15&gt;=CY$39,CT15&lt;&gt;"",CN15=""),AND(CX15&gt;=CY$39,CX15&lt;&gt;"",CN15=""),AND(DX15&gt;=EI$39,DX15&lt;&gt;""),AND(EA15&gt;=EI$39,EA15&lt;&gt;""),AND(EE15&gt;=EI$39,EE15&lt;&gt;""),AND(EH15&gt;=EI$39,EH15&lt;&gt;""),AND(FF15&gt;=FQ$39,FF15&lt;&gt;""),AND(FI15&gt;=FQ$39,FI15&lt;&gt;""),AND(FM15&gt;=FQ$39,FM15&lt;&gt;""),AND(FP15&gt;=FQ$39,FP15&lt;&gt;""),AND(GN15&gt;=GY$39,GN15&lt;&gt;""),AND(GQ15&gt;=GY$39,GQ15&lt;&gt;""),AND(GU15&gt;=GY$39,GU15&lt;&gt;""),AND(GX15&gt;=GY$39,GX15&lt;&gt;""),AND(HV15&gt;=IG$39,HV15&lt;&gt;""),AND(HY15&gt;=IG$39,HY15&lt;&gt;""),AND(IC15&gt;=IG$39,IC15&lt;&gt;""),AND(IF15&gt;=IG$39,IF15&lt;&gt;""),AND(JD15&gt;=JO$39,JD15&lt;&gt;""),AND(JG15&gt;=JO$39,JG15&lt;&gt;""),AND(JK15&gt;=JO$39,JK15&lt;&gt;""),AND(JN15&gt;=JO$39,JN15&lt;&gt;""),AND(KL15&gt;=KW$39,KL15&lt;&gt;""),AND(KO15&gt;=KW$39,KO15&lt;&gt;""),AND(KS15&gt;=KW$39,KS15&lt;&gt;""),AND(KV15&gt;=KW$39,KV15&lt;&gt;""),AND(LT15&gt;=ME$39,LT15&lt;&gt;""),AND(LW15&gt;=ME$39,LW15&lt;&gt;""),AND(MA15&gt;=ME$39,MA15&lt;&gt;""),AND(MD15&gt;=ME$39,MD15&lt;&gt;""),AND(NB15&gt;=NM$39,NB15&lt;&gt;""),AND(NE15&gt;=NM$39,NE15&lt;&gt;""),AND(NI15&gt;=NM$39,NI15&lt;&gt;""),AND(NL15&gt;=NM$39,NL15&lt;&gt;""),AND(OJ15&gt;=OU$39,OJ15&lt;&gt;""),AND(OM15&gt;=OU$39,OM15&lt;&gt;""),AND(OQ15&gt;=OU$39,OQ15&lt;&gt;""),AND(OT15&gt;=OU$39,OT15&lt;&gt;""),AND(PR15&gt;=QC$39,PR15&lt;&gt;""),AND(PU15&gt;=QC$39,PU15&lt;&gt;""),AND(PY15&gt;=QC$39,PY15&lt;&gt;""),AND(QB15&gt;=QC$39,QB15&lt;&gt;""),AND(QZ15&gt;=RK$39,QZ15&lt;&gt;""),AND(RC15&gt;=RK$39,RC15&lt;&gt;""),AND(RG15&gt;=RK$39,RG15&lt;&gt;""),AND(RJ15&gt;=RK$39,RJ15&lt;&gt;""),AND(SH15&gt;=SS$39,SH15&lt;&gt;""),AND(SK15&gt;=SS$39,SK15&lt;&gt;""),AND(SO15&gt;=SS$39,SO15&lt;&gt;""),AND(SR15&gt;=SS$39,SR15&lt;&gt;"")),"P","")</f>
        <v/>
      </c>
      <c r="H15" s="36" t="str">
        <f>IF(AND(G15="P",F15=""),"No DD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Merit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Excellence",IF(I15="P","Worlds Team",IF(F15="P","National Team","")))))</f>
        <v/>
      </c>
      <c r="I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J15" s="8">
        <f>IF(COUNT(AO15,AR15,BP15,BS15,CQ15,CT15)&gt;0,LARGE((AO15,AR15,BP15,BS15,CQ15,CT15),1),0)</f>
        <v>49.319999999999993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48.550000000000004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51.019999999999996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&gt;0,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13.4</v>
      </c>
      <c r="AY15" s="26">
        <v>9.1</v>
      </c>
      <c r="AZ15" s="26">
        <v>12.3</v>
      </c>
      <c r="BA15" s="26">
        <v>14.52</v>
      </c>
      <c r="BB15" s="26">
        <v>0</v>
      </c>
      <c r="BC15" s="26">
        <v>12.6</v>
      </c>
      <c r="BD15" s="26">
        <v>8.3000000000000007</v>
      </c>
      <c r="BE15" s="26">
        <v>9.1999999999999993</v>
      </c>
      <c r="BF15" s="26">
        <v>13.32</v>
      </c>
      <c r="BG15" s="26">
        <v>0</v>
      </c>
      <c r="BH15" s="26">
        <v>14</v>
      </c>
      <c r="BI15" s="26">
        <v>9.4</v>
      </c>
      <c r="BJ15" s="26">
        <v>12.9</v>
      </c>
      <c r="BK15" s="26">
        <v>14.72</v>
      </c>
      <c r="BL15" s="26">
        <v>0</v>
      </c>
      <c r="BM15" s="28"/>
      <c r="BN15" s="39">
        <f>IF(AZ15&gt;0,AZ15,"")</f>
        <v>12.3</v>
      </c>
      <c r="BO15" s="39">
        <f>IF(BA15&gt;0,BA15,"")</f>
        <v>14.52</v>
      </c>
      <c r="BP15" s="11">
        <f>IF(SUM(AX15:BA15)-BB15&gt;0,SUM(AX15:BA15)-BB15,"")</f>
        <v>49.319999999999993</v>
      </c>
      <c r="BQ15" s="11">
        <f>IF(BE15&gt;0,BE15,"")</f>
        <v>9.1999999999999993</v>
      </c>
      <c r="BR15" s="11">
        <f>IF(BF15&gt;0,BF15,"")</f>
        <v>13.32</v>
      </c>
      <c r="BS15" s="11">
        <f>IF(SUM(BC15:BF15)-BG15&gt;0,SUM(BC15:BF15)-BG15,"")</f>
        <v>43.42</v>
      </c>
      <c r="BT15" s="11">
        <f>IF(BP15="","",MAX(BP15,BS15))</f>
        <v>49.319999999999993</v>
      </c>
      <c r="BU15" s="11">
        <f>IF(BJ15&gt;0,BJ15,"")</f>
        <v>12.9</v>
      </c>
      <c r="BV15" s="11">
        <f>IF(BK15&gt;0,BK15,"")</f>
        <v>14.72</v>
      </c>
      <c r="BW15" s="11">
        <f>IF(SUM(BH15:BK15)-BL15&gt;0,SUM(BH15:BK15)-BL15,"")</f>
        <v>51.019999999999996</v>
      </c>
      <c r="BX15" s="11">
        <f>IF(SUM(BT15,BW15)&gt;0,SUM(BT15,BW15),"")</f>
        <v>100.33999999999999</v>
      </c>
      <c r="BY15" s="22">
        <v>13.7</v>
      </c>
      <c r="BZ15" s="22">
        <v>9.4</v>
      </c>
      <c r="CA15" s="22">
        <v>11.3</v>
      </c>
      <c r="CB15" s="22">
        <v>14.15</v>
      </c>
      <c r="CC15" s="22">
        <v>0</v>
      </c>
      <c r="CD15" s="22">
        <v>1.5</v>
      </c>
      <c r="CE15" s="22">
        <v>1</v>
      </c>
      <c r="CF15" s="22">
        <v>1.5</v>
      </c>
      <c r="CG15" s="22">
        <v>1.5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11.3</v>
      </c>
      <c r="CP15" s="38">
        <f>IF(CB15&gt;0,CB15,"")</f>
        <v>14.15</v>
      </c>
      <c r="CQ15" s="40">
        <f>IF(SUM(BY15:CB15)-CC15&gt;0,SUM(BY15:CB15)-CC15,"")</f>
        <v>48.550000000000004</v>
      </c>
      <c r="CR15" s="40">
        <f>IF(CF15&gt;0,CF15,"")</f>
        <v>1.5</v>
      </c>
      <c r="CS15" s="40">
        <f>IF(CG15&gt;0,CG15,"")</f>
        <v>1.5</v>
      </c>
      <c r="CT15" s="40">
        <f>IF(SUM(CD15:CG15)-CH15&gt;0,SUM(CD15:CG15)-CH15,"")</f>
        <v>5.5</v>
      </c>
      <c r="CU15" s="40">
        <f>IF(CQ15="","",MAX(CQ15,CT15))</f>
        <v>48.550000000000004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48.550000000000004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13.55</v>
      </c>
      <c r="SU15" s="22">
        <f>IF($CN15="P",BZ15,(BZ15+AY15)/2)</f>
        <v>9.25</v>
      </c>
      <c r="SV15" s="22">
        <f>IF($CN15="P",CA15,(CA15+AZ15)/2)</f>
        <v>11.8</v>
      </c>
      <c r="SW15" s="22">
        <f>IF($CN15="P",CB15,(CB15+BA15)/2)</f>
        <v>14.335000000000001</v>
      </c>
      <c r="SX15" s="22">
        <f>IF($CN15="P",CC15,(CC15+BB15)/2)</f>
        <v>0</v>
      </c>
      <c r="SY15" s="22">
        <f>IF($CN15="P",CD15,(CD15+BC15)/2)</f>
        <v>7.05</v>
      </c>
      <c r="SZ15" s="22">
        <f>IF($CN15="P",CE15,(CE15+BD15)/2)</f>
        <v>4.6500000000000004</v>
      </c>
      <c r="TA15" s="22">
        <f>IF($CN15="P",CF15,(CF15+BE15)/2)</f>
        <v>5.35</v>
      </c>
      <c r="TB15" s="22">
        <f>IF($CN15="P",CG15,(CG15+BF15)/2)</f>
        <v>7.41</v>
      </c>
      <c r="TC15" s="22">
        <f>IF($CN15="P",CH15,(CH15+BG15)/2)</f>
        <v>0</v>
      </c>
      <c r="TD15" s="22">
        <f>IF($CN15="P",CI15,(CI15+BH15)/2)</f>
        <v>7</v>
      </c>
      <c r="TE15" s="22">
        <f>IF($CN15="P",CJ15,(CJ15+BI15)/2)</f>
        <v>4.7</v>
      </c>
      <c r="TF15" s="22">
        <f>IF($CN15="P",CK15,(CK15+BJ15)/2)</f>
        <v>6.45</v>
      </c>
      <c r="TG15" s="22">
        <f>IF($CN15="P",CL15,(CL15+BK15)/2)</f>
        <v>7.36</v>
      </c>
      <c r="TH15" s="22">
        <f>IF($CN15="P",CM15,(CM15+BL15)/2)</f>
        <v>0</v>
      </c>
      <c r="TI15" s="27" t="s">
        <v>46</v>
      </c>
      <c r="TJ15" s="40">
        <f>IF(SV15&gt;0,SV15,"")</f>
        <v>11.8</v>
      </c>
      <c r="TK15" s="40">
        <f>IF(SW15&gt;0,SW15,"")</f>
        <v>14.335000000000001</v>
      </c>
      <c r="TL15" s="40">
        <f>IF(SUM(ST15:SW15)-SX15&gt;0,SUM(ST15:SW15)-SX15,"")</f>
        <v>48.935000000000002</v>
      </c>
      <c r="TM15" s="40">
        <f>IF(TA15&gt;0,TA15,"")</f>
        <v>5.35</v>
      </c>
      <c r="TN15" s="40">
        <f>IF(TB15&gt;0,TB15,"")</f>
        <v>7.41</v>
      </c>
      <c r="TO15" s="40">
        <f>IF(SUM(SY15:TB15)-TC15&gt;0,SUM(SY15:TB15)-TC15,"")</f>
        <v>24.459999999999997</v>
      </c>
      <c r="TP15" s="40">
        <f>IF(MAX(TL15,TO15)&gt;0,MAX(TL15,TO15),"")</f>
        <v>48.935000000000002</v>
      </c>
      <c r="TQ15" s="40">
        <f>IF(TF15&gt;0,TF15,"")</f>
        <v>6.45</v>
      </c>
      <c r="TR15" s="40">
        <f>IF(TG15&gt;0,TG15,"")</f>
        <v>7.36</v>
      </c>
      <c r="TS15" s="40">
        <f>IF(SUM(TD15:TG15)-TH15&gt;0,SUM(TD15:TG15)-TH15,"")</f>
        <v>25.509999999999998</v>
      </c>
      <c r="TT15" s="40">
        <f>IF(SUM(TP15,TS15)&gt;0,SUM(TP15,TS15),"")</f>
        <v>74.444999999999993</v>
      </c>
    </row>
    <row r="16" spans="1:540" x14ac:dyDescent="0.2">
      <c r="A16" s="4" t="str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/>
      </c>
      <c r="B16" s="5" t="s">
        <v>134</v>
      </c>
      <c r="C16" s="4" t="s">
        <v>6</v>
      </c>
      <c r="D16" s="4">
        <v>2003</v>
      </c>
      <c r="E16" s="9">
        <f>SUM(J16:T16)+SUM(J16:R16)*0.0000001+SUM(J16)*0.0000000000001</f>
        <v>160.080016008005</v>
      </c>
      <c r="F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G16" s="3" t="str">
        <f>IF(OR(AND(AO16&gt;=AW$39,AO16&lt;&gt;"",AL16=""),AND(AR16&gt;=AW$39,AR16&lt;&gt;"",AL16=""),AND(AV16&gt;=AW$39,AV16&lt;&gt;"",AL16=""),AND(BP16&gt;=BX$39,BP16&lt;&gt;"",BM16=""),AND(BS16&gt;=BX$39,BS16&lt;&gt;"",BM16=""),AND(BW16&gt;=BX$39,BW16&lt;&gt;"",BM16=""),AND(CQ16&gt;=CY$39,CQ16&lt;&gt;"",CN16=""),AND(CT16&gt;=CY$39,CT16&lt;&gt;"",CN16=""),AND(CX16&gt;=CY$39,CX16&lt;&gt;"",CN16=""),AND(DX16&gt;=EI$39,DX16&lt;&gt;""),AND(EA16&gt;=EI$39,EA16&lt;&gt;""),AND(EE16&gt;=EI$39,EE16&lt;&gt;""),AND(EH16&gt;=EI$39,EH16&lt;&gt;""),AND(FF16&gt;=FQ$39,FF16&lt;&gt;""),AND(FI16&gt;=FQ$39,FI16&lt;&gt;""),AND(FM16&gt;=FQ$39,FM16&lt;&gt;""),AND(FP16&gt;=FQ$39,FP16&lt;&gt;""),AND(GN16&gt;=GY$39,GN16&lt;&gt;""),AND(GQ16&gt;=GY$39,GQ16&lt;&gt;""),AND(GU16&gt;=GY$39,GU16&lt;&gt;""),AND(GX16&gt;=GY$39,GX16&lt;&gt;""),AND(HV16&gt;=IG$39,HV16&lt;&gt;""),AND(HY16&gt;=IG$39,HY16&lt;&gt;""),AND(IC16&gt;=IG$39,IC16&lt;&gt;""),AND(IF16&gt;=IG$39,IF16&lt;&gt;""),AND(JD16&gt;=JO$39,JD16&lt;&gt;""),AND(JG16&gt;=JO$39,JG16&lt;&gt;""),AND(JK16&gt;=JO$39,JK16&lt;&gt;""),AND(JN16&gt;=JO$39,JN16&lt;&gt;""),AND(KL16&gt;=KW$39,KL16&lt;&gt;""),AND(KO16&gt;=KW$39,KO16&lt;&gt;""),AND(KS16&gt;=KW$39,KS16&lt;&gt;""),AND(KV16&gt;=KW$39,KV16&lt;&gt;""),AND(LT16&gt;=ME$39,LT16&lt;&gt;""),AND(LW16&gt;=ME$39,LW16&lt;&gt;""),AND(MA16&gt;=ME$39,MA16&lt;&gt;""),AND(MD16&gt;=ME$39,MD16&lt;&gt;""),AND(NB16&gt;=NM$39,NB16&lt;&gt;""),AND(NE16&gt;=NM$39,NE16&lt;&gt;""),AND(NI16&gt;=NM$39,NI16&lt;&gt;""),AND(NL16&gt;=NM$39,NL16&lt;&gt;""),AND(OJ16&gt;=OU$39,OJ16&lt;&gt;""),AND(OM16&gt;=OU$39,OM16&lt;&gt;""),AND(OQ16&gt;=OU$39,OQ16&lt;&gt;""),AND(OT16&gt;=OU$39,OT16&lt;&gt;""),AND(PR16&gt;=QC$39,PR16&lt;&gt;""),AND(PU16&gt;=QC$39,PU16&lt;&gt;""),AND(PY16&gt;=QC$39,PY16&lt;&gt;""),AND(QB16&gt;=QC$39,QB16&lt;&gt;""),AND(QZ16&gt;=RK$39,QZ16&lt;&gt;""),AND(RC16&gt;=RK$39,RC16&lt;&gt;""),AND(RG16&gt;=RK$39,RG16&lt;&gt;""),AND(RJ16&gt;=RK$39,RJ16&lt;&gt;""),AND(SH16&gt;=SS$39,SH16&lt;&gt;""),AND(SK16&gt;=SS$39,SK16&lt;&gt;""),AND(SO16&gt;=SS$39,SO16&lt;&gt;""),AND(SR16&gt;=SS$39,SR16&lt;&gt;"")),"P","")</f>
        <v/>
      </c>
      <c r="H16" s="36" t="str">
        <f>IF(AND(G16="P",F16=""),"No DD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Merit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Excellence",IF(I16="P","Worlds Team",IF(F16="P","National Team","")))))</f>
        <v/>
      </c>
      <c r="I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J16" s="8">
        <f>IF(COUNT(AO16,AR16,BP16,BS16,CQ16,CT16)&gt;0,LARGE((AO16,AR16,BP16,BS16,CQ16,CT16),1),0)</f>
        <v>50.03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49.31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48.940000000000005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11.8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&gt;0,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>
        <v>14.4</v>
      </c>
      <c r="AY16" s="26">
        <v>9.6</v>
      </c>
      <c r="AZ16" s="26">
        <v>11.4</v>
      </c>
      <c r="BA16" s="26">
        <v>13.91</v>
      </c>
      <c r="BB16" s="26">
        <v>0</v>
      </c>
      <c r="BC16" s="26">
        <v>12.7</v>
      </c>
      <c r="BD16" s="26">
        <v>8.3000000000000007</v>
      </c>
      <c r="BE16" s="26">
        <v>8.9</v>
      </c>
      <c r="BF16" s="26">
        <v>12.54</v>
      </c>
      <c r="BG16" s="26">
        <v>0</v>
      </c>
      <c r="BH16" s="26">
        <v>12.2</v>
      </c>
      <c r="BI16" s="26">
        <v>9.6</v>
      </c>
      <c r="BJ16" s="26">
        <v>11.4</v>
      </c>
      <c r="BK16" s="26">
        <v>14.5</v>
      </c>
      <c r="BL16" s="26">
        <v>0</v>
      </c>
      <c r="BM16" s="28"/>
      <c r="BN16" s="39">
        <f>IF(AZ16&gt;0,AZ16,"")</f>
        <v>11.4</v>
      </c>
      <c r="BO16" s="39">
        <f>IF(BA16&gt;0,BA16,"")</f>
        <v>13.91</v>
      </c>
      <c r="BP16" s="11">
        <f>IF(SUM(AX16:BA16)-BB16&gt;0,SUM(AX16:BA16)-BB16,"")</f>
        <v>49.31</v>
      </c>
      <c r="BQ16" s="11">
        <f>IF(BE16&gt;0,BE16,"")</f>
        <v>8.9</v>
      </c>
      <c r="BR16" s="11">
        <f>IF(BF16&gt;0,BF16,"")</f>
        <v>12.54</v>
      </c>
      <c r="BS16" s="11">
        <f>IF(SUM(BC16:BF16)-BG16&gt;0,SUM(BC16:BF16)-BG16,"")</f>
        <v>42.44</v>
      </c>
      <c r="BT16" s="11">
        <f>IF(BP16="","",MAX(BP16,BS16))</f>
        <v>49.31</v>
      </c>
      <c r="BU16" s="11">
        <f>IF(BJ16&gt;0,BJ16,"")</f>
        <v>11.4</v>
      </c>
      <c r="BV16" s="11">
        <f>IF(BK16&gt;0,BK16,"")</f>
        <v>14.5</v>
      </c>
      <c r="BW16" s="11">
        <f>IF(SUM(BH16:BK16)-BL16&gt;0,SUM(BH16:BK16)-BL16,"")</f>
        <v>47.699999999999996</v>
      </c>
      <c r="BX16" s="11">
        <f>IF(SUM(BT16,BW16)&gt;0,SUM(BT16,BW16),"")</f>
        <v>97.009999999999991</v>
      </c>
      <c r="BY16" s="22">
        <v>13.2</v>
      </c>
      <c r="BZ16" s="22">
        <v>8.1999999999999993</v>
      </c>
      <c r="CA16" s="22">
        <v>10.6</v>
      </c>
      <c r="CB16" s="22">
        <v>13.16</v>
      </c>
      <c r="CC16" s="22">
        <v>0</v>
      </c>
      <c r="CD16" s="22">
        <v>14.8</v>
      </c>
      <c r="CE16" s="22">
        <v>9</v>
      </c>
      <c r="CF16" s="22">
        <v>11.8</v>
      </c>
      <c r="CG16" s="22">
        <v>14.43</v>
      </c>
      <c r="CH16" s="22">
        <v>0</v>
      </c>
      <c r="CI16" s="22">
        <v>13.8</v>
      </c>
      <c r="CJ16" s="22">
        <v>9.1</v>
      </c>
      <c r="CK16" s="22">
        <v>11.8</v>
      </c>
      <c r="CL16" s="22">
        <v>14.24</v>
      </c>
      <c r="CM16" s="22">
        <v>0</v>
      </c>
      <c r="CN16" s="27"/>
      <c r="CO16" s="38">
        <f>IF(CA16&gt;0,CA16,"")</f>
        <v>10.6</v>
      </c>
      <c r="CP16" s="38">
        <f>IF(CB16&gt;0,CB16,"")</f>
        <v>13.16</v>
      </c>
      <c r="CQ16" s="40">
        <f>IF(SUM(BY16:CB16)-CC16&gt;0,SUM(BY16:CB16)-CC16,"")</f>
        <v>45.16</v>
      </c>
      <c r="CR16" s="40">
        <f>IF(CF16&gt;0,CF16,"")</f>
        <v>11.8</v>
      </c>
      <c r="CS16" s="40">
        <f>IF(CG16&gt;0,CG16,"")</f>
        <v>14.43</v>
      </c>
      <c r="CT16" s="40">
        <f>IF(SUM(CD16:CG16)-CH16&gt;0,SUM(CD16:CG16)-CH16,"")</f>
        <v>50.03</v>
      </c>
      <c r="CU16" s="40">
        <f>IF(CQ16="","",MAX(CQ16,CT16))</f>
        <v>50.03</v>
      </c>
      <c r="CV16" s="40">
        <f>IF(CK16&gt;0,CK16,"")</f>
        <v>11.8</v>
      </c>
      <c r="CW16" s="40">
        <f>IF(CL16&gt;0,CL16,"")</f>
        <v>14.24</v>
      </c>
      <c r="CX16" s="40">
        <f>IF(SUM(CI16:CL16)-CM16&gt;0,SUM(CI16:CL16)-CM16,"")</f>
        <v>48.940000000000005</v>
      </c>
      <c r="CY16" s="40">
        <f>IF(SUM(CU16,CX16)&gt;0,SUM(CU16,CX16),"")</f>
        <v>98.97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13.8</v>
      </c>
      <c r="SU16" s="22">
        <f>IF($CN16="P",BZ16,(BZ16+AY16)/2)</f>
        <v>8.8999999999999986</v>
      </c>
      <c r="SV16" s="22">
        <f>IF($CN16="P",CA16,(CA16+AZ16)/2)</f>
        <v>11</v>
      </c>
      <c r="SW16" s="22">
        <f>IF($CN16="P",CB16,(CB16+BA16)/2)</f>
        <v>13.535</v>
      </c>
      <c r="SX16" s="22">
        <f>IF($CN16="P",CC16,(CC16+BB16)/2)</f>
        <v>0</v>
      </c>
      <c r="SY16" s="22">
        <f>IF($CN16="P",CD16,(CD16+BC16)/2)</f>
        <v>13.75</v>
      </c>
      <c r="SZ16" s="22">
        <f>IF($CN16="P",CE16,(CE16+BD16)/2)</f>
        <v>8.65</v>
      </c>
      <c r="TA16" s="22">
        <f>IF($CN16="P",CF16,(CF16+BE16)/2)</f>
        <v>10.350000000000001</v>
      </c>
      <c r="TB16" s="22">
        <f>IF($CN16="P",CG16,(CG16+BF16)/2)</f>
        <v>13.484999999999999</v>
      </c>
      <c r="TC16" s="22">
        <f>IF($CN16="P",CH16,(CH16+BG16)/2)</f>
        <v>0</v>
      </c>
      <c r="TD16" s="22">
        <f>IF($CN16="P",CI16,(CI16+BH16)/2)</f>
        <v>13</v>
      </c>
      <c r="TE16" s="22">
        <f>IF($CN16="P",CJ16,(CJ16+BI16)/2)</f>
        <v>9.35</v>
      </c>
      <c r="TF16" s="22">
        <f>IF($CN16="P",CK16,(CK16+BJ16)/2)</f>
        <v>11.600000000000001</v>
      </c>
      <c r="TG16" s="22">
        <f>IF($CN16="P",CL16,(CL16+BK16)/2)</f>
        <v>14.370000000000001</v>
      </c>
      <c r="TH16" s="22">
        <f>IF($CN16="P",CM16,(CM16+BL16)/2)</f>
        <v>0</v>
      </c>
      <c r="TI16" s="27" t="s">
        <v>46</v>
      </c>
      <c r="TJ16" s="40">
        <f>IF(SV16&gt;0,SV16,"")</f>
        <v>11</v>
      </c>
      <c r="TK16" s="40">
        <f>IF(SW16&gt;0,SW16,"")</f>
        <v>13.535</v>
      </c>
      <c r="TL16" s="40">
        <f>IF(SUM(ST16:SW16)-SX16&gt;0,SUM(ST16:SW16)-SX16,"")</f>
        <v>47.234999999999999</v>
      </c>
      <c r="TM16" s="40">
        <f>IF(TA16&gt;0,TA16,"")</f>
        <v>10.350000000000001</v>
      </c>
      <c r="TN16" s="40">
        <f>IF(TB16&gt;0,TB16,"")</f>
        <v>13.484999999999999</v>
      </c>
      <c r="TO16" s="40">
        <f>IF(SUM(SY16:TB16)-TC16&gt;0,SUM(SY16:TB16)-TC16,"")</f>
        <v>46.234999999999999</v>
      </c>
      <c r="TP16" s="40">
        <f>IF(MAX(TL16,TO16)&gt;0,MAX(TL16,TO16),"")</f>
        <v>47.234999999999999</v>
      </c>
      <c r="TQ16" s="40">
        <f>IF(TF16&gt;0,TF16,"")</f>
        <v>11.600000000000001</v>
      </c>
      <c r="TR16" s="40">
        <f>IF(TG16&gt;0,TG16,"")</f>
        <v>14.370000000000001</v>
      </c>
      <c r="TS16" s="40">
        <f>IF(SUM(TD16:TG16)-TH16&gt;0,SUM(TD16:TG16)-TH16,"")</f>
        <v>48.320000000000007</v>
      </c>
      <c r="TT16" s="40">
        <f>IF(SUM(TP16,TS16)&gt;0,SUM(TP16,TS16),"")</f>
        <v>95.555000000000007</v>
      </c>
    </row>
    <row r="17" spans="1:540" x14ac:dyDescent="0.2">
      <c r="A17" s="4" t="str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/>
      </c>
      <c r="B17" s="5" t="s">
        <v>132</v>
      </c>
      <c r="C17" s="4" t="s">
        <v>3</v>
      </c>
      <c r="D17" s="4">
        <v>2004</v>
      </c>
      <c r="E17" s="9">
        <f>SUM(J17:T17)+SUM(J17:R17)*0.0000001+SUM(J17)*0.0000000000001</f>
        <v>159.3800159380049</v>
      </c>
      <c r="F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G17" s="3" t="str">
        <f>IF(OR(AND(AO17&gt;=AW$39,AO17&lt;&gt;"",AL17=""),AND(AR17&gt;=AW$39,AR17&lt;&gt;"",AL17=""),AND(AV17&gt;=AW$39,AV17&lt;&gt;"",AL17=""),AND(BP17&gt;=BX$39,BP17&lt;&gt;"",BM17=""),AND(BS17&gt;=BX$39,BS17&lt;&gt;"",BM17=""),AND(BW17&gt;=BX$39,BW17&lt;&gt;"",BM17=""),AND(CQ17&gt;=CY$39,CQ17&lt;&gt;"",CN17=""),AND(CT17&gt;=CY$39,CT17&lt;&gt;"",CN17=""),AND(CX17&gt;=CY$39,CX17&lt;&gt;"",CN17=""),AND(DX17&gt;=EI$39,DX17&lt;&gt;""),AND(EA17&gt;=EI$39,EA17&lt;&gt;""),AND(EE17&gt;=EI$39,EE17&lt;&gt;""),AND(EH17&gt;=EI$39,EH17&lt;&gt;""),AND(FF17&gt;=FQ$39,FF17&lt;&gt;""),AND(FI17&gt;=FQ$39,FI17&lt;&gt;""),AND(FM17&gt;=FQ$39,FM17&lt;&gt;""),AND(FP17&gt;=FQ$39,FP17&lt;&gt;""),AND(GN17&gt;=GY$39,GN17&lt;&gt;""),AND(GQ17&gt;=GY$39,GQ17&lt;&gt;""),AND(GU17&gt;=GY$39,GU17&lt;&gt;""),AND(GX17&gt;=GY$39,GX17&lt;&gt;""),AND(HV17&gt;=IG$39,HV17&lt;&gt;""),AND(HY17&gt;=IG$39,HY17&lt;&gt;""),AND(IC17&gt;=IG$39,IC17&lt;&gt;""),AND(IF17&gt;=IG$39,IF17&lt;&gt;""),AND(JD17&gt;=JO$39,JD17&lt;&gt;""),AND(JG17&gt;=JO$39,JG17&lt;&gt;""),AND(JK17&gt;=JO$39,JK17&lt;&gt;""),AND(JN17&gt;=JO$39,JN17&lt;&gt;""),AND(KL17&gt;=KW$39,KL17&lt;&gt;""),AND(KO17&gt;=KW$39,KO17&lt;&gt;""),AND(KS17&gt;=KW$39,KS17&lt;&gt;""),AND(KV17&gt;=KW$39,KV17&lt;&gt;""),AND(LT17&gt;=ME$39,LT17&lt;&gt;""),AND(LW17&gt;=ME$39,LW17&lt;&gt;""),AND(MA17&gt;=ME$39,MA17&lt;&gt;""),AND(MD17&gt;=ME$39,MD17&lt;&gt;""),AND(NB17&gt;=NM$39,NB17&lt;&gt;""),AND(NE17&gt;=NM$39,NE17&lt;&gt;""),AND(NI17&gt;=NM$39,NI17&lt;&gt;""),AND(NL17&gt;=NM$39,NL17&lt;&gt;""),AND(OJ17&gt;=OU$39,OJ17&lt;&gt;""),AND(OM17&gt;=OU$39,OM17&lt;&gt;""),AND(OQ17&gt;=OU$39,OQ17&lt;&gt;""),AND(OT17&gt;=OU$39,OT17&lt;&gt;""),AND(PR17&gt;=QC$39,PR17&lt;&gt;""),AND(PU17&gt;=QC$39,PU17&lt;&gt;""),AND(PY17&gt;=QC$39,PY17&lt;&gt;""),AND(QB17&gt;=QC$39,QB17&lt;&gt;""),AND(QZ17&gt;=RK$39,QZ17&lt;&gt;""),AND(RC17&gt;=RK$39,RC17&lt;&gt;""),AND(RG17&gt;=RK$39,RG17&lt;&gt;""),AND(RJ17&gt;=RK$39,RJ17&lt;&gt;""),AND(SH17&gt;=SS$39,SH17&lt;&gt;""),AND(SK17&gt;=SS$39,SK17&lt;&gt;""),AND(SO17&gt;=SS$39,SO17&lt;&gt;""),AND(SR17&gt;=SS$39,SR17&lt;&gt;"")),"P","")</f>
        <v/>
      </c>
      <c r="H17" s="36" t="str">
        <f>IF(AND(G17="P",F17=""),"No DD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Merit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Excellence",IF(I17="P","Worlds Team",IF(F17="P","National Team","")))))</f>
        <v/>
      </c>
      <c r="I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J17" s="8">
        <f>IF(COUNT(AO17,AR17,BP17,BS17,CQ17,CT17)&gt;0,LARGE((AO17,AR17,BP17,BS17,CQ17,CT17),1),0)</f>
        <v>48.94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47.589999999999996</v>
      </c>
      <c r="M17" s="8" t="str">
        <f>IF(L17="","",IF(OR(L17=CQ17,L17=CT17),$BY$1,IF(OR(L17=BP17,L17=BS17),$AX$1,IF(OR(L17=AO17,L17=AR17),$W$1,""))))</f>
        <v>2023 Nationals</v>
      </c>
      <c r="N17" s="8">
        <f>IF(COUNT(AO17,AR17,BP17,BS17,CQ17,CT17)&gt;2,MAX(AV17,BW17,CX17,LARGE((AO17,AR17,BP17,BS17,CQ17,CT17),3)),IF(MAX(AV17,BW17,CX17)&gt;0,MAX(AV17,BW17,CX17),0))</f>
        <v>50.45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12.4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&gt;0,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12.3</v>
      </c>
      <c r="AY17" s="26">
        <v>9</v>
      </c>
      <c r="AZ17" s="26">
        <v>11</v>
      </c>
      <c r="BA17" s="26">
        <v>14.7</v>
      </c>
      <c r="BB17" s="26">
        <v>0</v>
      </c>
      <c r="BC17" s="26">
        <v>13.5</v>
      </c>
      <c r="BD17" s="26">
        <v>9.3000000000000007</v>
      </c>
      <c r="BE17" s="26">
        <v>11</v>
      </c>
      <c r="BF17" s="26">
        <v>15.14</v>
      </c>
      <c r="BG17" s="26">
        <v>0</v>
      </c>
      <c r="BH17" s="26">
        <v>13.9</v>
      </c>
      <c r="BI17" s="26">
        <v>9.4</v>
      </c>
      <c r="BJ17" s="26">
        <v>12.4</v>
      </c>
      <c r="BK17" s="26">
        <v>14.75</v>
      </c>
      <c r="BL17" s="26">
        <v>0</v>
      </c>
      <c r="BM17" s="28"/>
      <c r="BN17" s="39">
        <f>IF(AZ17&gt;0,AZ17,"")</f>
        <v>11</v>
      </c>
      <c r="BO17" s="39">
        <f>IF(BA17&gt;0,BA17,"")</f>
        <v>14.7</v>
      </c>
      <c r="BP17" s="11">
        <f>IF(SUM(AX17:BA17)-BB17&gt;0,SUM(AX17:BA17)-BB17,"")</f>
        <v>47</v>
      </c>
      <c r="BQ17" s="11">
        <f>IF(BE17&gt;0,BE17,"")</f>
        <v>11</v>
      </c>
      <c r="BR17" s="11">
        <f>IF(BF17&gt;0,BF17,"")</f>
        <v>15.14</v>
      </c>
      <c r="BS17" s="11">
        <f>IF(SUM(BC17:BF17)-BG17&gt;0,SUM(BC17:BF17)-BG17,"")</f>
        <v>48.94</v>
      </c>
      <c r="BT17" s="11">
        <f>IF(BP17="","",MAX(BP17,BS17))</f>
        <v>48.94</v>
      </c>
      <c r="BU17" s="11">
        <f>IF(BJ17&gt;0,BJ17,"")</f>
        <v>12.4</v>
      </c>
      <c r="BV17" s="11">
        <f>IF(BK17&gt;0,BK17,"")</f>
        <v>14.75</v>
      </c>
      <c r="BW17" s="11">
        <f>IF(SUM(BH17:BK17)-BL17&gt;0,SUM(BH17:BK17)-BL17,"")</f>
        <v>50.45</v>
      </c>
      <c r="BX17" s="11">
        <f>IF(SUM(BT17,BW17)&gt;0,SUM(BT17,BW17),"")</f>
        <v>99.39</v>
      </c>
      <c r="BY17" s="22">
        <v>12.7</v>
      </c>
      <c r="BZ17" s="22">
        <v>8.6</v>
      </c>
      <c r="CA17" s="22">
        <v>11.6</v>
      </c>
      <c r="CB17" s="22">
        <v>14.69</v>
      </c>
      <c r="CC17" s="22">
        <v>0</v>
      </c>
      <c r="CD17" s="22">
        <v>5.2</v>
      </c>
      <c r="CE17" s="22">
        <v>3.5</v>
      </c>
      <c r="CF17" s="22">
        <v>5.6</v>
      </c>
      <c r="CG17" s="22">
        <v>6.43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11.6</v>
      </c>
      <c r="CP17" s="38">
        <f>IF(CB17&gt;0,CB17,"")</f>
        <v>14.69</v>
      </c>
      <c r="CQ17" s="40">
        <f>IF(SUM(BY17:CB17)-CC17&gt;0,SUM(BY17:CB17)-CC17,"")</f>
        <v>47.589999999999996</v>
      </c>
      <c r="CR17" s="40">
        <f>IF(CF17&gt;0,CF17,"")</f>
        <v>5.6</v>
      </c>
      <c r="CS17" s="40">
        <f>IF(CG17&gt;0,CG17,"")</f>
        <v>6.43</v>
      </c>
      <c r="CT17" s="40">
        <f>IF(SUM(CD17:CG17)-CH17&gt;0,SUM(CD17:CG17)-CH17,"")</f>
        <v>20.729999999999997</v>
      </c>
      <c r="CU17" s="40">
        <f>IF(CQ17="","",MAX(CQ17,CT17))</f>
        <v>47.589999999999996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47.589999999999996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12.5</v>
      </c>
      <c r="SU17" s="22">
        <f>IF($CN17="P",BZ17,(BZ17+AY17)/2)</f>
        <v>8.8000000000000007</v>
      </c>
      <c r="SV17" s="22">
        <f>IF($CN17="P",CA17,(CA17+AZ17)/2)</f>
        <v>11.3</v>
      </c>
      <c r="SW17" s="22">
        <f>IF($CN17="P",CB17,(CB17+BA17)/2)</f>
        <v>14.695</v>
      </c>
      <c r="SX17" s="22">
        <f>IF($CN17="P",CC17,(CC17+BB17)/2)</f>
        <v>0</v>
      </c>
      <c r="SY17" s="22">
        <f>IF($CN17="P",CD17,(CD17+BC17)/2)</f>
        <v>9.35</v>
      </c>
      <c r="SZ17" s="22">
        <f>IF($CN17="P",CE17,(CE17+BD17)/2)</f>
        <v>6.4</v>
      </c>
      <c r="TA17" s="22">
        <f>IF($CN17="P",CF17,(CF17+BE17)/2)</f>
        <v>8.3000000000000007</v>
      </c>
      <c r="TB17" s="22">
        <f>IF($CN17="P",CG17,(CG17+BF17)/2)</f>
        <v>10.785</v>
      </c>
      <c r="TC17" s="22">
        <f>IF($CN17="P",CH17,(CH17+BG17)/2)</f>
        <v>0</v>
      </c>
      <c r="TD17" s="22">
        <f>IF($CN17="P",CI17,(CI17+BH17)/2)</f>
        <v>6.95</v>
      </c>
      <c r="TE17" s="22">
        <f>IF($CN17="P",CJ17,(CJ17+BI17)/2)</f>
        <v>4.7</v>
      </c>
      <c r="TF17" s="22">
        <f>IF($CN17="P",CK17,(CK17+BJ17)/2)</f>
        <v>6.2</v>
      </c>
      <c r="TG17" s="22">
        <f>IF($CN17="P",CL17,(CL17+BK17)/2)</f>
        <v>7.375</v>
      </c>
      <c r="TH17" s="22">
        <f>IF($CN17="P",CM17,(CM17+BL17)/2)</f>
        <v>0</v>
      </c>
      <c r="TI17" s="27" t="s">
        <v>46</v>
      </c>
      <c r="TJ17" s="40">
        <f>IF(SV17&gt;0,SV17,"")</f>
        <v>11.3</v>
      </c>
      <c r="TK17" s="40">
        <f>IF(SW17&gt;0,SW17,"")</f>
        <v>14.695</v>
      </c>
      <c r="TL17" s="40">
        <f>IF(SUM(ST17:SW17)-SX17&gt;0,SUM(ST17:SW17)-SX17,"")</f>
        <v>47.295000000000002</v>
      </c>
      <c r="TM17" s="40">
        <f>IF(TA17&gt;0,TA17,"")</f>
        <v>8.3000000000000007</v>
      </c>
      <c r="TN17" s="40">
        <f>IF(TB17&gt;0,TB17,"")</f>
        <v>10.785</v>
      </c>
      <c r="TO17" s="40">
        <f>IF(SUM(SY17:TB17)-TC17&gt;0,SUM(SY17:TB17)-TC17,"")</f>
        <v>34.835000000000001</v>
      </c>
      <c r="TP17" s="40">
        <f>IF(MAX(TL17,TO17)&gt;0,MAX(TL17,TO17),"")</f>
        <v>47.295000000000002</v>
      </c>
      <c r="TQ17" s="40">
        <f>IF(TF17&gt;0,TF17,"")</f>
        <v>6.2</v>
      </c>
      <c r="TR17" s="40">
        <f>IF(TG17&gt;0,TG17,"")</f>
        <v>7.375</v>
      </c>
      <c r="TS17" s="40">
        <f>IF(SUM(TD17:TG17)-TH17&gt;0,SUM(TD17:TG17)-TH17,"")</f>
        <v>25.225000000000001</v>
      </c>
      <c r="TT17" s="40">
        <f>IF(SUM(TP17,TS17)&gt;0,SUM(TP17,TS17),"")</f>
        <v>72.52000000000001</v>
      </c>
    </row>
    <row r="18" spans="1:540" x14ac:dyDescent="0.2">
      <c r="A18" s="4" t="str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/>
      </c>
      <c r="B18" s="5" t="s">
        <v>182</v>
      </c>
      <c r="C18" s="4" t="s">
        <v>3</v>
      </c>
      <c r="D18" s="4">
        <v>2003</v>
      </c>
      <c r="E18" s="9">
        <f>SUM(J18:T18)+SUM(J18:R18)*0.0000001+SUM(J18)*0.0000000000001</f>
        <v>157.75001577500498</v>
      </c>
      <c r="F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G18" s="3" t="str">
        <f>IF(OR(AND(AO18&gt;=AW$39,AO18&lt;&gt;"",AL18=""),AND(AR18&gt;=AW$39,AR18&lt;&gt;"",AL18=""),AND(AV18&gt;=AW$39,AV18&lt;&gt;"",AL18=""),AND(BP18&gt;=BX$39,BP18&lt;&gt;"",BM18=""),AND(BS18&gt;=BX$39,BS18&lt;&gt;"",BM18=""),AND(BW18&gt;=BX$39,BW18&lt;&gt;"",BM18=""),AND(CQ18&gt;=CY$39,CQ18&lt;&gt;"",CN18=""),AND(CT18&gt;=CY$39,CT18&lt;&gt;"",CN18=""),AND(CX18&gt;=CY$39,CX18&lt;&gt;"",CN18=""),AND(DX18&gt;=EI$39,DX18&lt;&gt;""),AND(EA18&gt;=EI$39,EA18&lt;&gt;""),AND(EE18&gt;=EI$39,EE18&lt;&gt;""),AND(EH18&gt;=EI$39,EH18&lt;&gt;""),AND(FF18&gt;=FQ$39,FF18&lt;&gt;""),AND(FI18&gt;=FQ$39,FI18&lt;&gt;""),AND(FM18&gt;=FQ$39,FM18&lt;&gt;""),AND(FP18&gt;=FQ$39,FP18&lt;&gt;""),AND(GN18&gt;=GY$39,GN18&lt;&gt;""),AND(GQ18&gt;=GY$39,GQ18&lt;&gt;""),AND(GU18&gt;=GY$39,GU18&lt;&gt;""),AND(GX18&gt;=GY$39,GX18&lt;&gt;""),AND(HV18&gt;=IG$39,HV18&lt;&gt;""),AND(HY18&gt;=IG$39,HY18&lt;&gt;""),AND(IC18&gt;=IG$39,IC18&lt;&gt;""),AND(IF18&gt;=IG$39,IF18&lt;&gt;""),AND(JD18&gt;=JO$39,JD18&lt;&gt;""),AND(JG18&gt;=JO$39,JG18&lt;&gt;""),AND(JK18&gt;=JO$39,JK18&lt;&gt;""),AND(JN18&gt;=JO$39,JN18&lt;&gt;""),AND(KL18&gt;=KW$39,KL18&lt;&gt;""),AND(KO18&gt;=KW$39,KO18&lt;&gt;""),AND(KS18&gt;=KW$39,KS18&lt;&gt;""),AND(KV18&gt;=KW$39,KV18&lt;&gt;""),AND(LT18&gt;=ME$39,LT18&lt;&gt;""),AND(LW18&gt;=ME$39,LW18&lt;&gt;""),AND(MA18&gt;=ME$39,MA18&lt;&gt;""),AND(MD18&gt;=ME$39,MD18&lt;&gt;""),AND(NB18&gt;=NM$39,NB18&lt;&gt;""),AND(NE18&gt;=NM$39,NE18&lt;&gt;""),AND(NI18&gt;=NM$39,NI18&lt;&gt;""),AND(NL18&gt;=NM$39,NL18&lt;&gt;""),AND(OJ18&gt;=OU$39,OJ18&lt;&gt;""),AND(OM18&gt;=OU$39,OM18&lt;&gt;""),AND(OQ18&gt;=OU$39,OQ18&lt;&gt;""),AND(OT18&gt;=OU$39,OT18&lt;&gt;""),AND(PR18&gt;=QC$39,PR18&lt;&gt;""),AND(PU18&gt;=QC$39,PU18&lt;&gt;""),AND(PY18&gt;=QC$39,PY18&lt;&gt;""),AND(QB18&gt;=QC$39,QB18&lt;&gt;""),AND(QZ18&gt;=RK$39,QZ18&lt;&gt;""),AND(RC18&gt;=RK$39,RC18&lt;&gt;""),AND(RG18&gt;=RK$39,RG18&lt;&gt;""),AND(RJ18&gt;=RK$39,RJ18&lt;&gt;""),AND(SH18&gt;=SS$39,SH18&lt;&gt;""),AND(SK18&gt;=SS$39,SK18&lt;&gt;""),AND(SO18&gt;=SS$39,SO18&lt;&gt;""),AND(SR18&gt;=SS$39,SR18&lt;&gt;"")),"P","")</f>
        <v/>
      </c>
      <c r="H18" s="36" t="str">
        <f>IF(AND(G18="P",F18=""),"No DD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Merit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Excellence",IF(I18="P","Worlds Team",IF(F18="P","National Team","")))))</f>
        <v/>
      </c>
      <c r="I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J18" s="8">
        <f>IF(COUNT(AO18,AR18,BP18,BS18,CQ18,CT18)&gt;0,LARGE((AO18,AR18,BP18,BS18,CQ18,CT18),1),0)</f>
        <v>50.109999999999992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48.19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49.75</v>
      </c>
      <c r="O18" s="8" t="str">
        <f>IF(N18="","",IF(OR(N18=CQ18,N18=CT18,N18=CX18),$BY$1,IF(OR(N18=BP18,N18=BS18,N18=BW18),$AX$1,IF(OR(N18=AO18,N18=AR18,N18=AV18),$W$1,""))))</f>
        <v>2023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9.6999999999999993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&gt;0,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2.8</v>
      </c>
      <c r="AY18" s="26">
        <v>1.7</v>
      </c>
      <c r="AZ18" s="26">
        <v>2.1</v>
      </c>
      <c r="BA18" s="26">
        <v>3.04</v>
      </c>
      <c r="BB18" s="26">
        <v>0</v>
      </c>
      <c r="BC18" s="26">
        <v>17.600000000000001</v>
      </c>
      <c r="BD18" s="26">
        <v>3.7</v>
      </c>
      <c r="BE18" s="26">
        <v>3.4</v>
      </c>
      <c r="BF18" s="26">
        <v>6.12</v>
      </c>
      <c r="BG18" s="26">
        <v>0.4</v>
      </c>
      <c r="BH18" s="26"/>
      <c r="BI18" s="26"/>
      <c r="BJ18" s="26"/>
      <c r="BK18" s="26"/>
      <c r="BL18" s="26"/>
      <c r="BM18" s="28"/>
      <c r="BN18" s="39">
        <f>IF(AZ18&gt;0,AZ18,"")</f>
        <v>2.1</v>
      </c>
      <c r="BO18" s="39">
        <f>IF(BA18&gt;0,BA18,"")</f>
        <v>3.04</v>
      </c>
      <c r="BP18" s="11">
        <f>IF(SUM(AX18:BA18)-BB18&gt;0,SUM(AX18:BA18)-BB18,"")</f>
        <v>9.64</v>
      </c>
      <c r="BQ18" s="11">
        <f>IF(BE18&gt;0,BE18,"")</f>
        <v>3.4</v>
      </c>
      <c r="BR18" s="11">
        <f>IF(BF18&gt;0,BF18,"")</f>
        <v>6.12</v>
      </c>
      <c r="BS18" s="11">
        <f>IF(SUM(BC18:BF18)-BG18&gt;0,SUM(BC18:BF18)-BG18,"")</f>
        <v>30.42</v>
      </c>
      <c r="BT18" s="11">
        <f>IF(BP18="","",MAX(BP18,BS18))</f>
        <v>30.42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30.42</v>
      </c>
      <c r="BY18" s="22">
        <v>15.1</v>
      </c>
      <c r="BZ18" s="22">
        <v>9</v>
      </c>
      <c r="CA18" s="22">
        <v>9</v>
      </c>
      <c r="CB18" s="22">
        <v>15.19</v>
      </c>
      <c r="CC18" s="22">
        <v>0.1</v>
      </c>
      <c r="CD18" s="22">
        <v>15.8</v>
      </c>
      <c r="CE18" s="22">
        <v>9.6</v>
      </c>
      <c r="CF18" s="22">
        <v>9.6999999999999993</v>
      </c>
      <c r="CG18" s="22">
        <v>15.01</v>
      </c>
      <c r="CH18" s="22">
        <v>0</v>
      </c>
      <c r="CI18" s="22">
        <v>14.9</v>
      </c>
      <c r="CJ18" s="22">
        <v>9.4</v>
      </c>
      <c r="CK18" s="22">
        <v>9.6999999999999993</v>
      </c>
      <c r="CL18" s="22">
        <v>15.75</v>
      </c>
      <c r="CM18" s="22">
        <v>0</v>
      </c>
      <c r="CN18" s="27"/>
      <c r="CO18" s="38">
        <f>IF(CA18&gt;0,CA18,"")</f>
        <v>9</v>
      </c>
      <c r="CP18" s="38">
        <f>IF(CB18&gt;0,CB18,"")</f>
        <v>15.19</v>
      </c>
      <c r="CQ18" s="40">
        <f>IF(SUM(BY18:CB18)-CC18&gt;0,SUM(BY18:CB18)-CC18,"")</f>
        <v>48.19</v>
      </c>
      <c r="CR18" s="40">
        <f>IF(CF18&gt;0,CF18,"")</f>
        <v>9.6999999999999993</v>
      </c>
      <c r="CS18" s="40">
        <f>IF(CG18&gt;0,CG18,"")</f>
        <v>15.01</v>
      </c>
      <c r="CT18" s="40">
        <f>IF(SUM(CD18:CG18)-CH18&gt;0,SUM(CD18:CG18)-CH18,"")</f>
        <v>50.109999999999992</v>
      </c>
      <c r="CU18" s="40">
        <f>IF(CQ18="","",MAX(CQ18,CT18))</f>
        <v>50.109999999999992</v>
      </c>
      <c r="CV18" s="40">
        <f>IF(CK18&gt;0,CK18,"")</f>
        <v>9.6999999999999993</v>
      </c>
      <c r="CW18" s="40">
        <f>IF(CL18&gt;0,CL18,"")</f>
        <v>15.75</v>
      </c>
      <c r="CX18" s="40">
        <f>IF(SUM(CI18:CL18)-CM18&gt;0,SUM(CI18:CL18)-CM18,"")</f>
        <v>49.75</v>
      </c>
      <c r="CY18" s="40">
        <f>IF(SUM(CU18,CX18)&gt;0,SUM(CU18,CX18),"")</f>
        <v>99.859999999999985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8.9499999999999993</v>
      </c>
      <c r="SU18" s="22">
        <f>IF($CN18="P",BZ18,(BZ18+AY18)/2)</f>
        <v>5.35</v>
      </c>
      <c r="SV18" s="22">
        <f>IF($CN18="P",CA18,(CA18+AZ18)/2)</f>
        <v>5.55</v>
      </c>
      <c r="SW18" s="22">
        <f>IF($CN18="P",CB18,(CB18+BA18)/2)</f>
        <v>9.1150000000000002</v>
      </c>
      <c r="SX18" s="22">
        <f>IF($CN18="P",CC18,(CC18+BB18)/2)</f>
        <v>0.05</v>
      </c>
      <c r="SY18" s="22">
        <f>IF($CN18="P",CD18,(CD18+BC18)/2)</f>
        <v>16.700000000000003</v>
      </c>
      <c r="SZ18" s="22">
        <f>IF($CN18="P",CE18,(CE18+BD18)/2)</f>
        <v>6.65</v>
      </c>
      <c r="TA18" s="22">
        <f>IF($CN18="P",CF18,(CF18+BE18)/2)</f>
        <v>6.55</v>
      </c>
      <c r="TB18" s="22">
        <f>IF($CN18="P",CG18,(CG18+BF18)/2)</f>
        <v>10.565</v>
      </c>
      <c r="TC18" s="22">
        <f>IF($CN18="P",CH18,(CH18+BG18)/2)</f>
        <v>0.2</v>
      </c>
      <c r="TD18" s="22">
        <f>IF($CN18="P",CI18,(CI18+BH18)/2)</f>
        <v>7.45</v>
      </c>
      <c r="TE18" s="22">
        <f>IF($CN18="P",CJ18,(CJ18+BI18)/2)</f>
        <v>4.7</v>
      </c>
      <c r="TF18" s="22">
        <f>IF($CN18="P",CK18,(CK18+BJ18)/2)</f>
        <v>4.8499999999999996</v>
      </c>
      <c r="TG18" s="22">
        <f>IF($CN18="P",CL18,(CL18+BK18)/2)</f>
        <v>7.875</v>
      </c>
      <c r="TH18" s="22">
        <f>IF($CN18="P",CM18,(CM18+BL18)/2)</f>
        <v>0</v>
      </c>
      <c r="TI18" s="27" t="s">
        <v>46</v>
      </c>
      <c r="TJ18" s="40">
        <f>IF(SV18&gt;0,SV18,"")</f>
        <v>5.55</v>
      </c>
      <c r="TK18" s="40">
        <f>IF(SW18&gt;0,SW18,"")</f>
        <v>9.1150000000000002</v>
      </c>
      <c r="TL18" s="40">
        <f>IF(SUM(ST18:SW18)-SX18&gt;0,SUM(ST18:SW18)-SX18,"")</f>
        <v>28.914999999999996</v>
      </c>
      <c r="TM18" s="40">
        <f>IF(TA18&gt;0,TA18,"")</f>
        <v>6.55</v>
      </c>
      <c r="TN18" s="40">
        <f>IF(TB18&gt;0,TB18,"")</f>
        <v>10.565</v>
      </c>
      <c r="TO18" s="40">
        <f>IF(SUM(SY18:TB18)-TC18&gt;0,SUM(SY18:TB18)-TC18,"")</f>
        <v>40.265000000000001</v>
      </c>
      <c r="TP18" s="40">
        <f>IF(MAX(TL18,TO18)&gt;0,MAX(TL18,TO18),"")</f>
        <v>40.265000000000001</v>
      </c>
      <c r="TQ18" s="40">
        <f>IF(TF18&gt;0,TF18,"")</f>
        <v>4.8499999999999996</v>
      </c>
      <c r="TR18" s="40">
        <f>IF(TG18&gt;0,TG18,"")</f>
        <v>7.875</v>
      </c>
      <c r="TS18" s="40">
        <f>IF(SUM(TD18:TG18)-TH18&gt;0,SUM(TD18:TG18)-TH18,"")</f>
        <v>24.875</v>
      </c>
      <c r="TT18" s="40">
        <f>IF(SUM(TP18,TS18)&gt;0,SUM(TP18,TS18),"")</f>
        <v>65.14</v>
      </c>
    </row>
    <row r="19" spans="1:540" x14ac:dyDescent="0.2">
      <c r="A19" s="4" t="str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/>
      </c>
      <c r="B19" s="5" t="s">
        <v>184</v>
      </c>
      <c r="C19" s="4" t="s">
        <v>6</v>
      </c>
      <c r="D19" s="4">
        <v>2006</v>
      </c>
      <c r="E19" s="9">
        <f>SUM(J19:T19)+SUM(J19:R19)*0.0000001+SUM(J19)*0.0000000000001</f>
        <v>157.31001573100508</v>
      </c>
      <c r="F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G19" s="3" t="str">
        <f>IF(OR(AND(AO19&gt;=AW$39,AO19&lt;&gt;"",AL19=""),AND(AR19&gt;=AW$39,AR19&lt;&gt;"",AL19=""),AND(AV19&gt;=AW$39,AV19&lt;&gt;"",AL19=""),AND(BP19&gt;=BX$39,BP19&lt;&gt;"",BM19=""),AND(BS19&gt;=BX$39,BS19&lt;&gt;"",BM19=""),AND(BW19&gt;=BX$39,BW19&lt;&gt;"",BM19=""),AND(CQ19&gt;=CY$39,CQ19&lt;&gt;"",CN19=""),AND(CT19&gt;=CY$39,CT19&lt;&gt;"",CN19=""),AND(CX19&gt;=CY$39,CX19&lt;&gt;"",CN19=""),AND(DX19&gt;=EI$39,DX19&lt;&gt;""),AND(EA19&gt;=EI$39,EA19&lt;&gt;""),AND(EE19&gt;=EI$39,EE19&lt;&gt;""),AND(EH19&gt;=EI$39,EH19&lt;&gt;""),AND(FF19&gt;=FQ$39,FF19&lt;&gt;""),AND(FI19&gt;=FQ$39,FI19&lt;&gt;""),AND(FM19&gt;=FQ$39,FM19&lt;&gt;""),AND(FP19&gt;=FQ$39,FP19&lt;&gt;""),AND(GN19&gt;=GY$39,GN19&lt;&gt;""),AND(GQ19&gt;=GY$39,GQ19&lt;&gt;""),AND(GU19&gt;=GY$39,GU19&lt;&gt;""),AND(GX19&gt;=GY$39,GX19&lt;&gt;""),AND(HV19&gt;=IG$39,HV19&lt;&gt;""),AND(HY19&gt;=IG$39,HY19&lt;&gt;""),AND(IC19&gt;=IG$39,IC19&lt;&gt;""),AND(IF19&gt;=IG$39,IF19&lt;&gt;""),AND(JD19&gt;=JO$39,JD19&lt;&gt;""),AND(JG19&gt;=JO$39,JG19&lt;&gt;""),AND(JK19&gt;=JO$39,JK19&lt;&gt;""),AND(JN19&gt;=JO$39,JN19&lt;&gt;""),AND(KL19&gt;=KW$39,KL19&lt;&gt;""),AND(KO19&gt;=KW$39,KO19&lt;&gt;""),AND(KS19&gt;=KW$39,KS19&lt;&gt;""),AND(KV19&gt;=KW$39,KV19&lt;&gt;""),AND(LT19&gt;=ME$39,LT19&lt;&gt;""),AND(LW19&gt;=ME$39,LW19&lt;&gt;""),AND(MA19&gt;=ME$39,MA19&lt;&gt;""),AND(MD19&gt;=ME$39,MD19&lt;&gt;""),AND(NB19&gt;=NM$39,NB19&lt;&gt;""),AND(NE19&gt;=NM$39,NE19&lt;&gt;""),AND(NI19&gt;=NM$39,NI19&lt;&gt;""),AND(NL19&gt;=NM$39,NL19&lt;&gt;""),AND(OJ19&gt;=OU$39,OJ19&lt;&gt;""),AND(OM19&gt;=OU$39,OM19&lt;&gt;""),AND(OQ19&gt;=OU$39,OQ19&lt;&gt;""),AND(OT19&gt;=OU$39,OT19&lt;&gt;""),AND(PR19&gt;=QC$39,PR19&lt;&gt;""),AND(PU19&gt;=QC$39,PU19&lt;&gt;""),AND(PY19&gt;=QC$39,PY19&lt;&gt;""),AND(QB19&gt;=QC$39,QB19&lt;&gt;""),AND(QZ19&gt;=RK$39,QZ19&lt;&gt;""),AND(RC19&gt;=RK$39,RC19&lt;&gt;""),AND(RG19&gt;=RK$39,RG19&lt;&gt;""),AND(RJ19&gt;=RK$39,RJ19&lt;&gt;""),AND(SH19&gt;=SS$39,SH19&lt;&gt;""),AND(SK19&gt;=SS$39,SK19&lt;&gt;""),AND(SO19&gt;=SS$39,SO19&lt;&gt;""),AND(SR19&gt;=SS$39,SR19&lt;&gt;"")),"P","")</f>
        <v/>
      </c>
      <c r="H19" s="36" t="str">
        <f>IF(AND(G19="P",F19=""),"No DD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Merit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Excellence",IF(I19="P","Worlds Team",IF(F19="P","National Team","")))))</f>
        <v/>
      </c>
      <c r="I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J19" s="8">
        <f>IF(COUNT(AO19,AR19,BP19,BS19,CQ19,CT19)&gt;0,LARGE((AO19,AR19,BP19,BS19,CQ19,CT19),1),0)</f>
        <v>50.769999999999996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44.79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51.150000000000006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10.6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&gt;0,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13.2</v>
      </c>
      <c r="AY19" s="26">
        <v>9.3000000000000007</v>
      </c>
      <c r="AZ19" s="26">
        <v>8.1</v>
      </c>
      <c r="BA19" s="26">
        <v>15.19</v>
      </c>
      <c r="BB19" s="26">
        <v>1</v>
      </c>
      <c r="BC19" s="26">
        <v>15.9</v>
      </c>
      <c r="BD19" s="26">
        <v>9.4</v>
      </c>
      <c r="BE19" s="26">
        <v>10.6</v>
      </c>
      <c r="BF19" s="26">
        <v>14.87</v>
      </c>
      <c r="BG19" s="26">
        <v>0</v>
      </c>
      <c r="BH19" s="26">
        <v>16.2</v>
      </c>
      <c r="BI19" s="26">
        <v>9.4</v>
      </c>
      <c r="BJ19" s="26">
        <v>10.6</v>
      </c>
      <c r="BK19" s="26">
        <v>14.95</v>
      </c>
      <c r="BL19" s="26">
        <v>0</v>
      </c>
      <c r="BM19" s="28"/>
      <c r="BN19" s="39">
        <f>IF(AZ19&gt;0,AZ19,"")</f>
        <v>8.1</v>
      </c>
      <c r="BO19" s="39">
        <f>IF(BA19&gt;0,BA19,"")</f>
        <v>15.19</v>
      </c>
      <c r="BP19" s="11">
        <f>IF(SUM(AX19:BA19)-BB19&gt;0,SUM(AX19:BA19)-BB19,"")</f>
        <v>44.79</v>
      </c>
      <c r="BQ19" s="11">
        <f>IF(BE19&gt;0,BE19,"")</f>
        <v>10.6</v>
      </c>
      <c r="BR19" s="11">
        <f>IF(BF19&gt;0,BF19,"")</f>
        <v>14.87</v>
      </c>
      <c r="BS19" s="11">
        <f>IF(SUM(BC19:BF19)-BG19&gt;0,SUM(BC19:BF19)-BG19,"")</f>
        <v>50.769999999999996</v>
      </c>
      <c r="BT19" s="11">
        <f>IF(BP19="","",MAX(BP19,BS19))</f>
        <v>50.769999999999996</v>
      </c>
      <c r="BU19" s="11">
        <f>IF(BJ19&gt;0,BJ19,"")</f>
        <v>10.6</v>
      </c>
      <c r="BV19" s="11">
        <f>IF(BK19&gt;0,BK19,"")</f>
        <v>14.95</v>
      </c>
      <c r="BW19" s="11">
        <f>IF(SUM(BH19:BK19)-BL19&gt;0,SUM(BH19:BK19)-BL19,"")</f>
        <v>51.150000000000006</v>
      </c>
      <c r="BX19" s="11">
        <f>IF(SUM(BT19,BW19)&gt;0,SUM(BT19,BW19),"")</f>
        <v>101.92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6.6</v>
      </c>
      <c r="SU19" s="22">
        <f>IF($CN19="P",BZ19,(BZ19+AY19)/2)</f>
        <v>4.6500000000000004</v>
      </c>
      <c r="SV19" s="22">
        <f>IF($CN19="P",CA19,(CA19+AZ19)/2)</f>
        <v>4.05</v>
      </c>
      <c r="SW19" s="22">
        <f>IF($CN19="P",CB19,(CB19+BA19)/2)</f>
        <v>7.5949999999999998</v>
      </c>
      <c r="SX19" s="22">
        <f>IF($CN19="P",CC19,(CC19+BB19)/2)</f>
        <v>0.5</v>
      </c>
      <c r="SY19" s="22">
        <f>IF($CN19="P",CD19,(CD19+BC19)/2)</f>
        <v>7.95</v>
      </c>
      <c r="SZ19" s="22">
        <f>IF($CN19="P",CE19,(CE19+BD19)/2)</f>
        <v>4.7</v>
      </c>
      <c r="TA19" s="22">
        <f>IF($CN19="P",CF19,(CF19+BE19)/2)</f>
        <v>5.3</v>
      </c>
      <c r="TB19" s="22">
        <f>IF($CN19="P",CG19,(CG19+BF19)/2)</f>
        <v>7.4349999999999996</v>
      </c>
      <c r="TC19" s="22">
        <f>IF($CN19="P",CH19,(CH19+BG19)/2)</f>
        <v>0</v>
      </c>
      <c r="TD19" s="22">
        <f>IF($CN19="P",CI19,(CI19+BH19)/2)</f>
        <v>8.1</v>
      </c>
      <c r="TE19" s="22">
        <f>IF($CN19="P",CJ19,(CJ19+BI19)/2)</f>
        <v>4.7</v>
      </c>
      <c r="TF19" s="22">
        <f>IF($CN19="P",CK19,(CK19+BJ19)/2)</f>
        <v>5.3</v>
      </c>
      <c r="TG19" s="22">
        <f>IF($CN19="P",CL19,(CL19+BK19)/2)</f>
        <v>7.4749999999999996</v>
      </c>
      <c r="TH19" s="22">
        <f>IF($CN19="P",CM19,(CM19+BL19)/2)</f>
        <v>0</v>
      </c>
      <c r="TI19" s="27" t="s">
        <v>46</v>
      </c>
      <c r="TJ19" s="40">
        <f>IF(SV19&gt;0,SV19,"")</f>
        <v>4.05</v>
      </c>
      <c r="TK19" s="40">
        <f>IF(SW19&gt;0,SW19,"")</f>
        <v>7.5949999999999998</v>
      </c>
      <c r="TL19" s="40">
        <f>IF(SUM(ST19:SW19)-SX19&gt;0,SUM(ST19:SW19)-SX19,"")</f>
        <v>22.395</v>
      </c>
      <c r="TM19" s="40">
        <f>IF(TA19&gt;0,TA19,"")</f>
        <v>5.3</v>
      </c>
      <c r="TN19" s="40">
        <f>IF(TB19&gt;0,TB19,"")</f>
        <v>7.4349999999999996</v>
      </c>
      <c r="TO19" s="40">
        <f>IF(SUM(SY19:TB19)-TC19&gt;0,SUM(SY19:TB19)-TC19,"")</f>
        <v>25.384999999999998</v>
      </c>
      <c r="TP19" s="40">
        <f>IF(MAX(TL19,TO19)&gt;0,MAX(TL19,TO19),"")</f>
        <v>25.384999999999998</v>
      </c>
      <c r="TQ19" s="40">
        <f>IF(TF19&gt;0,TF19,"")</f>
        <v>5.3</v>
      </c>
      <c r="TR19" s="40">
        <f>IF(TG19&gt;0,TG19,"")</f>
        <v>7.4749999999999996</v>
      </c>
      <c r="TS19" s="40">
        <f>IF(SUM(TD19:TG19)-TH19&gt;0,SUM(TD19:TG19)-TH19,"")</f>
        <v>25.575000000000003</v>
      </c>
      <c r="TT19" s="40">
        <f>IF(SUM(TP19,TS19)&gt;0,SUM(TP19,TS19),"")</f>
        <v>50.96</v>
      </c>
    </row>
    <row r="20" spans="1:540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136</v>
      </c>
      <c r="C20" s="4" t="s">
        <v>3</v>
      </c>
      <c r="D20" s="4">
        <v>2002</v>
      </c>
      <c r="E20" s="9">
        <f>SUM(J20:T20)+SUM(J20:R20)*0.0000001+SUM(J20)*0.0000000000001</f>
        <v>152.73001527300477</v>
      </c>
      <c r="F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G20" s="3" t="str">
        <f>IF(OR(AND(AO20&gt;=AW$39,AO20&lt;&gt;"",AL20=""),AND(AR20&gt;=AW$39,AR20&lt;&gt;"",AL20=""),AND(AV20&gt;=AW$39,AV20&lt;&gt;"",AL20=""),AND(BP20&gt;=BX$39,BP20&lt;&gt;"",BM20=""),AND(BS20&gt;=BX$39,BS20&lt;&gt;"",BM20=""),AND(BW20&gt;=BX$39,BW20&lt;&gt;"",BM20=""),AND(CQ20&gt;=CY$39,CQ20&lt;&gt;"",CN20=""),AND(CT20&gt;=CY$39,CT20&lt;&gt;"",CN20=""),AND(CX20&gt;=CY$39,CX20&lt;&gt;"",CN20=""),AND(DX20&gt;=EI$39,DX20&lt;&gt;""),AND(EA20&gt;=EI$39,EA20&lt;&gt;""),AND(EE20&gt;=EI$39,EE20&lt;&gt;""),AND(EH20&gt;=EI$39,EH20&lt;&gt;""),AND(FF20&gt;=FQ$39,FF20&lt;&gt;""),AND(FI20&gt;=FQ$39,FI20&lt;&gt;""),AND(FM20&gt;=FQ$39,FM20&lt;&gt;""),AND(FP20&gt;=FQ$39,FP20&lt;&gt;""),AND(GN20&gt;=GY$39,GN20&lt;&gt;""),AND(GQ20&gt;=GY$39,GQ20&lt;&gt;""),AND(GU20&gt;=GY$39,GU20&lt;&gt;""),AND(GX20&gt;=GY$39,GX20&lt;&gt;""),AND(HV20&gt;=IG$39,HV20&lt;&gt;""),AND(HY20&gt;=IG$39,HY20&lt;&gt;""),AND(IC20&gt;=IG$39,IC20&lt;&gt;""),AND(IF20&gt;=IG$39,IF20&lt;&gt;""),AND(JD20&gt;=JO$39,JD20&lt;&gt;""),AND(JG20&gt;=JO$39,JG20&lt;&gt;""),AND(JK20&gt;=JO$39,JK20&lt;&gt;""),AND(JN20&gt;=JO$39,JN20&lt;&gt;""),AND(KL20&gt;=KW$39,KL20&lt;&gt;""),AND(KO20&gt;=KW$39,KO20&lt;&gt;""),AND(KS20&gt;=KW$39,KS20&lt;&gt;""),AND(KV20&gt;=KW$39,KV20&lt;&gt;""),AND(LT20&gt;=ME$39,LT20&lt;&gt;""),AND(LW20&gt;=ME$39,LW20&lt;&gt;""),AND(MA20&gt;=ME$39,MA20&lt;&gt;""),AND(MD20&gt;=ME$39,MD20&lt;&gt;""),AND(NB20&gt;=NM$39,NB20&lt;&gt;""),AND(NE20&gt;=NM$39,NE20&lt;&gt;""),AND(NI20&gt;=NM$39,NI20&lt;&gt;""),AND(NL20&gt;=NM$39,NL20&lt;&gt;""),AND(OJ20&gt;=OU$39,OJ20&lt;&gt;""),AND(OM20&gt;=OU$39,OM20&lt;&gt;""),AND(OQ20&gt;=OU$39,OQ20&lt;&gt;""),AND(OT20&gt;=OU$39,OT20&lt;&gt;""),AND(PR20&gt;=QC$39,PR20&lt;&gt;""),AND(PU20&gt;=QC$39,PU20&lt;&gt;""),AND(PY20&gt;=QC$39,PY20&lt;&gt;""),AND(QB20&gt;=QC$39,QB20&lt;&gt;""),AND(QZ20&gt;=RK$39,QZ20&lt;&gt;""),AND(RC20&gt;=RK$39,RC20&lt;&gt;""),AND(RG20&gt;=RK$39,RG20&lt;&gt;""),AND(RJ20&gt;=RK$39,RJ20&lt;&gt;""),AND(SH20&gt;=SS$39,SH20&lt;&gt;""),AND(SK20&gt;=SS$39,SK20&lt;&gt;""),AND(SO20&gt;=SS$39,SO20&lt;&gt;""),AND(SR20&gt;=SS$39,SR20&lt;&gt;"")),"P","")</f>
        <v/>
      </c>
      <c r="H20" s="36" t="str">
        <f>IF(AND(G20="P",F20=""),"No DD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Merit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Excellence",IF(I20="P","Worlds Team",IF(F20="P","National Team","")))))</f>
        <v/>
      </c>
      <c r="I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J20" s="8">
        <f>IF(COUNT(AO20,AR20,BP20,BS20,CQ20,CT20)&gt;0,LARGE((AO20,AR20,BP20,BS20,CQ20,CT20),1),0)</f>
        <v>47.710000000000008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47.35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47.069999999999993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10.6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&gt;0,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13.5</v>
      </c>
      <c r="AY20" s="26">
        <v>9.5</v>
      </c>
      <c r="AZ20" s="26">
        <v>9.3000000000000007</v>
      </c>
      <c r="BA20" s="26">
        <v>14.77</v>
      </c>
      <c r="BB20" s="26">
        <v>0</v>
      </c>
      <c r="BC20" s="26">
        <v>13.8</v>
      </c>
      <c r="BD20" s="26">
        <v>9.4</v>
      </c>
      <c r="BE20" s="26">
        <v>9.3000000000000007</v>
      </c>
      <c r="BF20" s="26">
        <v>14.53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9.3000000000000007</v>
      </c>
      <c r="BO20" s="39">
        <f>IF(BA20&gt;0,BA20,"")</f>
        <v>14.77</v>
      </c>
      <c r="BP20" s="11">
        <f>IF(SUM(AX20:BA20)-BB20&gt;0,SUM(AX20:BA20)-BB20,"")</f>
        <v>47.069999999999993</v>
      </c>
      <c r="BQ20" s="11">
        <f>IF(BE20&gt;0,BE20,"")</f>
        <v>9.3000000000000007</v>
      </c>
      <c r="BR20" s="11">
        <f>IF(BF20&gt;0,BF20,"")</f>
        <v>14.53</v>
      </c>
      <c r="BS20" s="11">
        <f>IF(SUM(BC20:BF20)-BG20&gt;0,SUM(BC20:BF20)-BG20,"")</f>
        <v>47.03</v>
      </c>
      <c r="BT20" s="11">
        <f>IF(BP20="","",MAX(BP20,BS20))</f>
        <v>47.069999999999993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47.069999999999993</v>
      </c>
      <c r="BY20" s="22">
        <v>13.7</v>
      </c>
      <c r="BZ20" s="22">
        <v>8.8000000000000007</v>
      </c>
      <c r="CA20" s="22">
        <v>10.6</v>
      </c>
      <c r="CB20" s="22">
        <v>14.25</v>
      </c>
      <c r="CC20" s="22">
        <v>0</v>
      </c>
      <c r="CD20" s="22">
        <v>13.8</v>
      </c>
      <c r="CE20" s="22">
        <v>8.9</v>
      </c>
      <c r="CF20" s="22">
        <v>10.6</v>
      </c>
      <c r="CG20" s="22">
        <v>14.41</v>
      </c>
      <c r="CH20" s="22">
        <v>0</v>
      </c>
      <c r="CI20" s="22"/>
      <c r="CJ20" s="22"/>
      <c r="CK20" s="22"/>
      <c r="CL20" s="22"/>
      <c r="CM20" s="22"/>
      <c r="CN20" s="27"/>
      <c r="CO20" s="38">
        <f>IF(CA20&gt;0,CA20,"")</f>
        <v>10.6</v>
      </c>
      <c r="CP20" s="38">
        <f>IF(CB20&gt;0,CB20,"")</f>
        <v>14.25</v>
      </c>
      <c r="CQ20" s="40">
        <f>IF(SUM(BY20:CB20)-CC20&gt;0,SUM(BY20:CB20)-CC20,"")</f>
        <v>47.35</v>
      </c>
      <c r="CR20" s="40">
        <f>IF(CF20&gt;0,CF20,"")</f>
        <v>10.6</v>
      </c>
      <c r="CS20" s="40">
        <f>IF(CG20&gt;0,CG20,"")</f>
        <v>14.41</v>
      </c>
      <c r="CT20" s="40">
        <f>IF(SUM(CD20:CG20)-CH20&gt;0,SUM(CD20:CG20)-CH20,"")</f>
        <v>47.710000000000008</v>
      </c>
      <c r="CU20" s="40">
        <f>IF(CQ20="","",MAX(CQ20,CT20))</f>
        <v>47.710000000000008</v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>
        <f>IF(SUM(CU20,CX20)&gt;0,SUM(CU20,CX20),"")</f>
        <v>47.710000000000008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13.6</v>
      </c>
      <c r="SU20" s="22">
        <f>IF($CN20="P",BZ20,(BZ20+AY20)/2)</f>
        <v>9.15</v>
      </c>
      <c r="SV20" s="22">
        <f>IF($CN20="P",CA20,(CA20+AZ20)/2)</f>
        <v>9.9499999999999993</v>
      </c>
      <c r="SW20" s="22">
        <f>IF($CN20="P",CB20,(CB20+BA20)/2)</f>
        <v>14.51</v>
      </c>
      <c r="SX20" s="22">
        <f>IF($CN20="P",CC20,(CC20+BB20)/2)</f>
        <v>0</v>
      </c>
      <c r="SY20" s="22">
        <f>IF($CN20="P",CD20,(CD20+BC20)/2)</f>
        <v>13.8</v>
      </c>
      <c r="SZ20" s="22">
        <f>IF($CN20="P",CE20,(CE20+BD20)/2)</f>
        <v>9.15</v>
      </c>
      <c r="TA20" s="22">
        <f>IF($CN20="P",CF20,(CF20+BE20)/2)</f>
        <v>9.9499999999999993</v>
      </c>
      <c r="TB20" s="22">
        <f>IF($CN20="P",CG20,(CG20+BF20)/2)</f>
        <v>14.469999999999999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9.9499999999999993</v>
      </c>
      <c r="TK20" s="40">
        <f>IF(SW20&gt;0,SW20,"")</f>
        <v>14.51</v>
      </c>
      <c r="TL20" s="40">
        <f>IF(SUM(ST20:SW20)-SX20&gt;0,SUM(ST20:SW20)-SX20,"")</f>
        <v>47.21</v>
      </c>
      <c r="TM20" s="40">
        <f>IF(TA20&gt;0,TA20,"")</f>
        <v>9.9499999999999993</v>
      </c>
      <c r="TN20" s="40">
        <f>IF(TB20&gt;0,TB20,"")</f>
        <v>14.469999999999999</v>
      </c>
      <c r="TO20" s="40">
        <f>IF(SUM(SY20:TB20)-TC20&gt;0,SUM(SY20:TB20)-TC20,"")</f>
        <v>47.370000000000005</v>
      </c>
      <c r="TP20" s="40">
        <f>IF(MAX(TL20,TO20)&gt;0,MAX(TL20,TO20),"")</f>
        <v>47.370000000000005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47.370000000000005</v>
      </c>
    </row>
    <row r="21" spans="1:540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180</v>
      </c>
      <c r="C21" s="4" t="s">
        <v>6</v>
      </c>
      <c r="D21" s="4">
        <v>2003</v>
      </c>
      <c r="E21" s="9">
        <f>SUM(J21:T21)+SUM(J21:R21)*0.0000001+SUM(J21)*0.0000000000001</f>
        <v>151.38001513800504</v>
      </c>
      <c r="F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G21" s="3" t="str">
        <f>IF(OR(AND(AO21&gt;=AW$39,AO21&lt;&gt;"",AL21=""),AND(AR21&gt;=AW$39,AR21&lt;&gt;"",AL21=""),AND(AV21&gt;=AW$39,AV21&lt;&gt;"",AL21=""),AND(BP21&gt;=BX$39,BP21&lt;&gt;"",BM21=""),AND(BS21&gt;=BX$39,BS21&lt;&gt;"",BM21=""),AND(BW21&gt;=BX$39,BW21&lt;&gt;"",BM21=""),AND(CQ21&gt;=CY$39,CQ21&lt;&gt;"",CN21=""),AND(CT21&gt;=CY$39,CT21&lt;&gt;"",CN21=""),AND(CX21&gt;=CY$39,CX21&lt;&gt;"",CN21=""),AND(DX21&gt;=EI$39,DX21&lt;&gt;""),AND(EA21&gt;=EI$39,EA21&lt;&gt;""),AND(EE21&gt;=EI$39,EE21&lt;&gt;""),AND(EH21&gt;=EI$39,EH21&lt;&gt;""),AND(FF21&gt;=FQ$39,FF21&lt;&gt;""),AND(FI21&gt;=FQ$39,FI21&lt;&gt;""),AND(FM21&gt;=FQ$39,FM21&lt;&gt;""),AND(FP21&gt;=FQ$39,FP21&lt;&gt;""),AND(GN21&gt;=GY$39,GN21&lt;&gt;""),AND(GQ21&gt;=GY$39,GQ21&lt;&gt;""),AND(GU21&gt;=GY$39,GU21&lt;&gt;""),AND(GX21&gt;=GY$39,GX21&lt;&gt;""),AND(HV21&gt;=IG$39,HV21&lt;&gt;""),AND(HY21&gt;=IG$39,HY21&lt;&gt;""),AND(IC21&gt;=IG$39,IC21&lt;&gt;""),AND(IF21&gt;=IG$39,IF21&lt;&gt;""),AND(JD21&gt;=JO$39,JD21&lt;&gt;""),AND(JG21&gt;=JO$39,JG21&lt;&gt;""),AND(JK21&gt;=JO$39,JK21&lt;&gt;""),AND(JN21&gt;=JO$39,JN21&lt;&gt;""),AND(KL21&gt;=KW$39,KL21&lt;&gt;""),AND(KO21&gt;=KW$39,KO21&lt;&gt;""),AND(KS21&gt;=KW$39,KS21&lt;&gt;""),AND(KV21&gt;=KW$39,KV21&lt;&gt;""),AND(LT21&gt;=ME$39,LT21&lt;&gt;""),AND(LW21&gt;=ME$39,LW21&lt;&gt;""),AND(MA21&gt;=ME$39,MA21&lt;&gt;""),AND(MD21&gt;=ME$39,MD21&lt;&gt;""),AND(NB21&gt;=NM$39,NB21&lt;&gt;""),AND(NE21&gt;=NM$39,NE21&lt;&gt;""),AND(NI21&gt;=NM$39,NI21&lt;&gt;""),AND(NL21&gt;=NM$39,NL21&lt;&gt;""),AND(OJ21&gt;=OU$39,OJ21&lt;&gt;""),AND(OM21&gt;=OU$39,OM21&lt;&gt;""),AND(OQ21&gt;=OU$39,OQ21&lt;&gt;""),AND(OT21&gt;=OU$39,OT21&lt;&gt;""),AND(PR21&gt;=QC$39,PR21&lt;&gt;""),AND(PU21&gt;=QC$39,PU21&lt;&gt;""),AND(PY21&gt;=QC$39,PY21&lt;&gt;""),AND(QB21&gt;=QC$39,QB21&lt;&gt;""),AND(QZ21&gt;=RK$39,QZ21&lt;&gt;""),AND(RC21&gt;=RK$39,RC21&lt;&gt;""),AND(RG21&gt;=RK$39,RG21&lt;&gt;""),AND(RJ21&gt;=RK$39,RJ21&lt;&gt;""),AND(SH21&gt;=SS$39,SH21&lt;&gt;""),AND(SK21&gt;=SS$39,SK21&lt;&gt;""),AND(SO21&gt;=SS$39,SO21&lt;&gt;""),AND(SR21&gt;=SS$39,SR21&lt;&gt;"")),"P","")</f>
        <v/>
      </c>
      <c r="H21" s="36" t="str">
        <f>IF(AND(G21="P",F21=""),"No DD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Merit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Excellence",IF(I21="P","Worlds Team",IF(F21="P","National Team","")))))</f>
        <v/>
      </c>
      <c r="I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J21" s="8">
        <f>IF(COUNT(AO21,AR21,BP21,BS21,CQ21,CT21)&gt;0,LARGE((AO21,AR21,BP21,BS21,CQ21,CT21),1),0)</f>
        <v>50.169999999999995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39.96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50.05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11.2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&gt;0,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>IF(Y21&gt;0,Y21,"")</f>
        <v/>
      </c>
      <c r="AN21" s="38" t="str">
        <f>IF(Z21&gt;0,Z21,"")</f>
        <v/>
      </c>
      <c r="AO21" s="40" t="str">
        <f>IF(SUM(W21:Z21)-AA21&gt;0,SUM(W21:Z21)-AA21,"")</f>
        <v/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 t="str">
        <f>IF(AO21="","",MAX(AO21,AR21))</f>
        <v/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 t="str">
        <f>IF(SUM(AS21,AV21)&gt;0,SUM(AS21,AV21),"")</f>
        <v/>
      </c>
      <c r="AX21" s="26">
        <v>12.4</v>
      </c>
      <c r="AY21" s="26">
        <v>7.4</v>
      </c>
      <c r="AZ21" s="26">
        <v>8.5</v>
      </c>
      <c r="BA21" s="26">
        <v>11.66</v>
      </c>
      <c r="BB21" s="26">
        <v>0</v>
      </c>
      <c r="BC21" s="26">
        <v>14.9</v>
      </c>
      <c r="BD21" s="26">
        <v>9.5</v>
      </c>
      <c r="BE21" s="26">
        <v>11.2</v>
      </c>
      <c r="BF21" s="26">
        <v>14.57</v>
      </c>
      <c r="BG21" s="26">
        <v>0</v>
      </c>
      <c r="BH21" s="26">
        <v>15</v>
      </c>
      <c r="BI21" s="26">
        <v>9.6</v>
      </c>
      <c r="BJ21" s="26">
        <v>11.2</v>
      </c>
      <c r="BK21" s="26">
        <v>14.55</v>
      </c>
      <c r="BL21" s="26">
        <v>0.3</v>
      </c>
      <c r="BM21" s="28"/>
      <c r="BN21" s="39">
        <f>IF(AZ21&gt;0,AZ21,"")</f>
        <v>8.5</v>
      </c>
      <c r="BO21" s="39">
        <f>IF(BA21&gt;0,BA21,"")</f>
        <v>11.66</v>
      </c>
      <c r="BP21" s="11">
        <f>IF(SUM(AX21:BA21)-BB21&gt;0,SUM(AX21:BA21)-BB21,"")</f>
        <v>39.96</v>
      </c>
      <c r="BQ21" s="11">
        <f>IF(BE21&gt;0,BE21,"")</f>
        <v>11.2</v>
      </c>
      <c r="BR21" s="11">
        <f>IF(BF21&gt;0,BF21,"")</f>
        <v>14.57</v>
      </c>
      <c r="BS21" s="11">
        <f>IF(SUM(BC21:BF21)-BG21&gt;0,SUM(BC21:BF21)-BG21,"")</f>
        <v>50.169999999999995</v>
      </c>
      <c r="BT21" s="11">
        <f>IF(BP21="","",MAX(BP21,BS21))</f>
        <v>50.169999999999995</v>
      </c>
      <c r="BU21" s="11">
        <f>IF(BJ21&gt;0,BJ21,"")</f>
        <v>11.2</v>
      </c>
      <c r="BV21" s="11">
        <f>IF(BK21&gt;0,BK21,"")</f>
        <v>14.55</v>
      </c>
      <c r="BW21" s="11">
        <f>IF(SUM(BH21:BK21)-BL21&gt;0,SUM(BH21:BK21)-BL21,"")</f>
        <v>50.05</v>
      </c>
      <c r="BX21" s="11">
        <f>IF(SUM(BT21,BW21)&gt;0,SUM(BT21,BW21),"")</f>
        <v>100.22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6.2</v>
      </c>
      <c r="SU21" s="22">
        <f>IF($CN21="P",BZ21,(BZ21+AY21)/2)</f>
        <v>3.7</v>
      </c>
      <c r="SV21" s="22">
        <f>IF($CN21="P",CA21,(CA21+AZ21)/2)</f>
        <v>4.25</v>
      </c>
      <c r="SW21" s="22">
        <f>IF($CN21="P",CB21,(CB21+BA21)/2)</f>
        <v>5.83</v>
      </c>
      <c r="SX21" s="22">
        <f>IF($CN21="P",CC21,(CC21+BB21)/2)</f>
        <v>0</v>
      </c>
      <c r="SY21" s="22">
        <f>IF($CN21="P",CD21,(CD21+BC21)/2)</f>
        <v>7.45</v>
      </c>
      <c r="SZ21" s="22">
        <f>IF($CN21="P",CE21,(CE21+BD21)/2)</f>
        <v>4.75</v>
      </c>
      <c r="TA21" s="22">
        <f>IF($CN21="P",CF21,(CF21+BE21)/2)</f>
        <v>5.6</v>
      </c>
      <c r="TB21" s="22">
        <f>IF($CN21="P",CG21,(CG21+BF21)/2)</f>
        <v>7.2850000000000001</v>
      </c>
      <c r="TC21" s="22">
        <f>IF($CN21="P",CH21,(CH21+BG21)/2)</f>
        <v>0</v>
      </c>
      <c r="TD21" s="22">
        <f>IF($CN21="P",CI21,(CI21+BH21)/2)</f>
        <v>7.5</v>
      </c>
      <c r="TE21" s="22">
        <f>IF($CN21="P",CJ21,(CJ21+BI21)/2)</f>
        <v>4.8</v>
      </c>
      <c r="TF21" s="22">
        <f>IF($CN21="P",CK21,(CK21+BJ21)/2)</f>
        <v>5.6</v>
      </c>
      <c r="TG21" s="22">
        <f>IF($CN21="P",CL21,(CL21+BK21)/2)</f>
        <v>7.2750000000000004</v>
      </c>
      <c r="TH21" s="22">
        <f>IF($CN21="P",CM21,(CM21+BL21)/2)</f>
        <v>0.15</v>
      </c>
      <c r="TI21" s="27" t="s">
        <v>46</v>
      </c>
      <c r="TJ21" s="40">
        <f>IF(SV21&gt;0,SV21,"")</f>
        <v>4.25</v>
      </c>
      <c r="TK21" s="40">
        <f>IF(SW21&gt;0,SW21,"")</f>
        <v>5.83</v>
      </c>
      <c r="TL21" s="40">
        <f>IF(SUM(ST21:SW21)-SX21&gt;0,SUM(ST21:SW21)-SX21,"")</f>
        <v>19.98</v>
      </c>
      <c r="TM21" s="40">
        <f>IF(TA21&gt;0,TA21,"")</f>
        <v>5.6</v>
      </c>
      <c r="TN21" s="40">
        <f>IF(TB21&gt;0,TB21,"")</f>
        <v>7.2850000000000001</v>
      </c>
      <c r="TO21" s="40">
        <f>IF(SUM(SY21:TB21)-TC21&gt;0,SUM(SY21:TB21)-TC21,"")</f>
        <v>25.084999999999997</v>
      </c>
      <c r="TP21" s="40">
        <f>IF(MAX(TL21,TO21)&gt;0,MAX(TL21,TO21),"")</f>
        <v>25.084999999999997</v>
      </c>
      <c r="TQ21" s="40">
        <f>IF(TF21&gt;0,TF21,"")</f>
        <v>5.6</v>
      </c>
      <c r="TR21" s="40">
        <f>IF(TG21&gt;0,TG21,"")</f>
        <v>7.2750000000000004</v>
      </c>
      <c r="TS21" s="40">
        <f>IF(SUM(TD21:TG21)-TH21&gt;0,SUM(TD21:TG21)-TH21,"")</f>
        <v>25.024999999999999</v>
      </c>
      <c r="TT21" s="40">
        <f>IF(SUM(TP21,TS21)&gt;0,SUM(TP21,TS21),"")</f>
        <v>50.11</v>
      </c>
    </row>
    <row r="22" spans="1:540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179</v>
      </c>
      <c r="C22" s="4" t="s">
        <v>3</v>
      </c>
      <c r="D22" s="4">
        <v>2006</v>
      </c>
      <c r="E22" s="9">
        <f>SUM(J22:T22)+SUM(J22:R22)*0.0000001+SUM(J22)*0.0000000000001</f>
        <v>146.88001468800479</v>
      </c>
      <c r="F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G22" s="3" t="str">
        <f>IF(OR(AND(AO22&gt;=AW$39,AO22&lt;&gt;"",AL22=""),AND(AR22&gt;=AW$39,AR22&lt;&gt;"",AL22=""),AND(AV22&gt;=AW$39,AV22&lt;&gt;"",AL22=""),AND(BP22&gt;=BX$39,BP22&lt;&gt;"",BM22=""),AND(BS22&gt;=BX$39,BS22&lt;&gt;"",BM22=""),AND(BW22&gt;=BX$39,BW22&lt;&gt;"",BM22=""),AND(CQ22&gt;=CY$39,CQ22&lt;&gt;"",CN22=""),AND(CT22&gt;=CY$39,CT22&lt;&gt;"",CN22=""),AND(CX22&gt;=CY$39,CX22&lt;&gt;"",CN22=""),AND(DX22&gt;=EI$39,DX22&lt;&gt;""),AND(EA22&gt;=EI$39,EA22&lt;&gt;""),AND(EE22&gt;=EI$39,EE22&lt;&gt;""),AND(EH22&gt;=EI$39,EH22&lt;&gt;""),AND(FF22&gt;=FQ$39,FF22&lt;&gt;""),AND(FI22&gt;=FQ$39,FI22&lt;&gt;""),AND(FM22&gt;=FQ$39,FM22&lt;&gt;""),AND(FP22&gt;=FQ$39,FP22&lt;&gt;""),AND(GN22&gt;=GY$39,GN22&lt;&gt;""),AND(GQ22&gt;=GY$39,GQ22&lt;&gt;""),AND(GU22&gt;=GY$39,GU22&lt;&gt;""),AND(GX22&gt;=GY$39,GX22&lt;&gt;""),AND(HV22&gt;=IG$39,HV22&lt;&gt;""),AND(HY22&gt;=IG$39,HY22&lt;&gt;""),AND(IC22&gt;=IG$39,IC22&lt;&gt;""),AND(IF22&gt;=IG$39,IF22&lt;&gt;""),AND(JD22&gt;=JO$39,JD22&lt;&gt;""),AND(JG22&gt;=JO$39,JG22&lt;&gt;""),AND(JK22&gt;=JO$39,JK22&lt;&gt;""),AND(JN22&gt;=JO$39,JN22&lt;&gt;""),AND(KL22&gt;=KW$39,KL22&lt;&gt;""),AND(KO22&gt;=KW$39,KO22&lt;&gt;""),AND(KS22&gt;=KW$39,KS22&lt;&gt;""),AND(KV22&gt;=KW$39,KV22&lt;&gt;""),AND(LT22&gt;=ME$39,LT22&lt;&gt;""),AND(LW22&gt;=ME$39,LW22&lt;&gt;""),AND(MA22&gt;=ME$39,MA22&lt;&gt;""),AND(MD22&gt;=ME$39,MD22&lt;&gt;""),AND(NB22&gt;=NM$39,NB22&lt;&gt;""),AND(NE22&gt;=NM$39,NE22&lt;&gt;""),AND(NI22&gt;=NM$39,NI22&lt;&gt;""),AND(NL22&gt;=NM$39,NL22&lt;&gt;""),AND(OJ22&gt;=OU$39,OJ22&lt;&gt;""),AND(OM22&gt;=OU$39,OM22&lt;&gt;""),AND(OQ22&gt;=OU$39,OQ22&lt;&gt;""),AND(OT22&gt;=OU$39,OT22&lt;&gt;""),AND(PR22&gt;=QC$39,PR22&lt;&gt;""),AND(PU22&gt;=QC$39,PU22&lt;&gt;""),AND(PY22&gt;=QC$39,PY22&lt;&gt;""),AND(QB22&gt;=QC$39,QB22&lt;&gt;""),AND(QZ22&gt;=RK$39,QZ22&lt;&gt;""),AND(RC22&gt;=RK$39,RC22&lt;&gt;""),AND(RG22&gt;=RK$39,RG22&lt;&gt;""),AND(RJ22&gt;=RK$39,RJ22&lt;&gt;""),AND(SH22&gt;=SS$39,SH22&lt;&gt;""),AND(SK22&gt;=SS$39,SK22&lt;&gt;""),AND(SO22&gt;=SS$39,SO22&lt;&gt;""),AND(SR22&gt;=SS$39,SR22&lt;&gt;"")),"P","")</f>
        <v/>
      </c>
      <c r="H22" s="36" t="str">
        <f>IF(AND(G22="P",F22=""),"No DD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Merit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Excellence",IF(I22="P","Worlds Team",IF(F22="P","National Team","")))))</f>
        <v/>
      </c>
      <c r="I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J22" s="8">
        <f>IF(COUNT(AO22,AR22,BP22,BS22,CQ22,CT22)&gt;0,LARGE((AO22,AR22,BP22,BS22,CQ22,CT22),1),0)</f>
        <v>48.07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44.679999999999993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43.23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&gt;0,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15.1</v>
      </c>
      <c r="AY22" s="26">
        <v>8.1999999999999993</v>
      </c>
      <c r="AZ22" s="26">
        <v>8.6999999999999993</v>
      </c>
      <c r="BA22" s="26">
        <v>12.68</v>
      </c>
      <c r="BB22" s="26">
        <v>0</v>
      </c>
      <c r="BC22" s="26">
        <v>14.6</v>
      </c>
      <c r="BD22" s="26">
        <v>9.6999999999999993</v>
      </c>
      <c r="BE22" s="26">
        <v>9.6</v>
      </c>
      <c r="BF22" s="26">
        <v>14.17</v>
      </c>
      <c r="BG22" s="26">
        <v>0</v>
      </c>
      <c r="BH22" s="26"/>
      <c r="BI22" s="26"/>
      <c r="BJ22" s="26"/>
      <c r="BK22" s="26"/>
      <c r="BL22" s="26"/>
      <c r="BM22" s="28"/>
      <c r="BN22" s="39">
        <f>IF(AZ22&gt;0,AZ22,"")</f>
        <v>8.6999999999999993</v>
      </c>
      <c r="BO22" s="39">
        <f>IF(BA22&gt;0,BA22,"")</f>
        <v>12.68</v>
      </c>
      <c r="BP22" s="11">
        <f>IF(SUM(AX22:BA22)-BB22&gt;0,SUM(AX22:BA22)-BB22,"")</f>
        <v>44.679999999999993</v>
      </c>
      <c r="BQ22" s="11">
        <f>IF(BE22&gt;0,BE22,"")</f>
        <v>9.6</v>
      </c>
      <c r="BR22" s="11">
        <f>IF(BF22&gt;0,BF22,"")</f>
        <v>14.17</v>
      </c>
      <c r="BS22" s="11">
        <f>IF(SUM(BC22:BF22)-BG22&gt;0,SUM(BC22:BF22)-BG22,"")</f>
        <v>48.07</v>
      </c>
      <c r="BT22" s="11">
        <f>IF(BP22="","",MAX(BP22,BS22))</f>
        <v>48.07</v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>
        <f>IF(SUM(BT22,BW22)&gt;0,SUM(BT22,BW22),"")</f>
        <v>48.07</v>
      </c>
      <c r="BY22" s="22">
        <v>10</v>
      </c>
      <c r="BZ22" s="22">
        <v>7.6</v>
      </c>
      <c r="CA22" s="22">
        <v>10</v>
      </c>
      <c r="CB22" s="22">
        <v>11.49</v>
      </c>
      <c r="CC22" s="22">
        <v>0</v>
      </c>
      <c r="CD22" s="22">
        <v>9.8000000000000007</v>
      </c>
      <c r="CE22" s="22">
        <v>8.6999999999999993</v>
      </c>
      <c r="CF22" s="22">
        <v>10.9</v>
      </c>
      <c r="CG22" s="22">
        <v>13.83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10</v>
      </c>
      <c r="CP22" s="38">
        <f>IF(CB22&gt;0,CB22,"")</f>
        <v>11.49</v>
      </c>
      <c r="CQ22" s="40">
        <f>IF(SUM(BY22:CB22)-CC22&gt;0,SUM(BY22:CB22)-CC22,"")</f>
        <v>39.090000000000003</v>
      </c>
      <c r="CR22" s="40">
        <f>IF(CF22&gt;0,CF22,"")</f>
        <v>10.9</v>
      </c>
      <c r="CS22" s="40">
        <f>IF(CG22&gt;0,CG22,"")</f>
        <v>13.83</v>
      </c>
      <c r="CT22" s="40">
        <f>IF(SUM(CD22:CG22)-CH22&gt;0,SUM(CD22:CG22)-CH22,"")</f>
        <v>43.23</v>
      </c>
      <c r="CU22" s="40">
        <f>IF(CQ22="","",MAX(CQ22,CT22))</f>
        <v>43.23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43.23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>
        <v>8.6</v>
      </c>
      <c r="DH22" s="17">
        <v>5.4</v>
      </c>
      <c r="DI22" s="17">
        <v>7</v>
      </c>
      <c r="DJ22" s="17">
        <v>9.06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>
        <f>IF(DI22&gt;0,DI22,"")</f>
        <v>7</v>
      </c>
      <c r="DZ22" s="40">
        <f>IF(DJ22&gt;0,DJ22,"")</f>
        <v>9.06</v>
      </c>
      <c r="EA22" s="40">
        <f>IF(SUM(DG22:DJ22)-DK22&gt;0,SUM(DG22:DJ22)-DK22,"")</f>
        <v>30.060000000000002</v>
      </c>
      <c r="EB22" s="40">
        <f>IF(MAX(DX22,EA22)&gt;0,MAX(DX22,EA22),"")</f>
        <v>30.060000000000002</v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>
        <f>IF(SUM(EB22,EH22)&gt;0,SUM(EB22,EH22),"")</f>
        <v>30.060000000000002</v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12.55</v>
      </c>
      <c r="SU22" s="22">
        <f>IF($CN22="P",BZ22,(BZ22+AY22)/2)</f>
        <v>7.8999999999999995</v>
      </c>
      <c r="SV22" s="22">
        <f>IF($CN22="P",CA22,(CA22+AZ22)/2)</f>
        <v>9.35</v>
      </c>
      <c r="SW22" s="22">
        <f>IF($CN22="P",CB22,(CB22+BA22)/2)</f>
        <v>12.085000000000001</v>
      </c>
      <c r="SX22" s="22">
        <f>IF($CN22="P",CC22,(CC22+BB22)/2)</f>
        <v>0</v>
      </c>
      <c r="SY22" s="22">
        <f>IF($CN22="P",CD22,(CD22+BC22)/2)</f>
        <v>12.2</v>
      </c>
      <c r="SZ22" s="22">
        <f>IF($CN22="P",CE22,(CE22+BD22)/2)</f>
        <v>9.1999999999999993</v>
      </c>
      <c r="TA22" s="22">
        <f>IF($CN22="P",CF22,(CF22+BE22)/2)</f>
        <v>10.25</v>
      </c>
      <c r="TB22" s="22">
        <f>IF($CN22="P",CG22,(CG22+BF22)/2)</f>
        <v>14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9.35</v>
      </c>
      <c r="TK22" s="40">
        <f>IF(SW22&gt;0,SW22,"")</f>
        <v>12.085000000000001</v>
      </c>
      <c r="TL22" s="40">
        <f>IF(SUM(ST22:SW22)-SX22&gt;0,SUM(ST22:SW22)-SX22,"")</f>
        <v>41.884999999999998</v>
      </c>
      <c r="TM22" s="40">
        <f>IF(TA22&gt;0,TA22,"")</f>
        <v>10.25</v>
      </c>
      <c r="TN22" s="40">
        <f>IF(TB22&gt;0,TB22,"")</f>
        <v>14</v>
      </c>
      <c r="TO22" s="40">
        <f>IF(SUM(SY22:TB22)-TC22&gt;0,SUM(SY22:TB22)-TC22,"")</f>
        <v>45.65</v>
      </c>
      <c r="TP22" s="40">
        <f>IF(MAX(TL22,TO22)&gt;0,MAX(TL22,TO22),"")</f>
        <v>45.65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45.65</v>
      </c>
    </row>
    <row r="23" spans="1:540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108</v>
      </c>
      <c r="C23" s="4" t="s">
        <v>4</v>
      </c>
      <c r="D23" s="4">
        <v>2004</v>
      </c>
      <c r="E23" s="9">
        <f>SUM(J23:T23)+SUM(J23:R23)*0.0000001+SUM(J23)*0.0000000000001</f>
        <v>141.64001297800445</v>
      </c>
      <c r="F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G23" s="3" t="str">
        <f>IF(OR(AND(AO23&gt;=AW$39,AO23&lt;&gt;"",AL23=""),AND(AR23&gt;=AW$39,AR23&lt;&gt;"",AL23=""),AND(AV23&gt;=AW$39,AV23&lt;&gt;"",AL23=""),AND(BP23&gt;=BX$39,BP23&lt;&gt;"",BM23=""),AND(BS23&gt;=BX$39,BS23&lt;&gt;"",BM23=""),AND(BW23&gt;=BX$39,BW23&lt;&gt;"",BM23=""),AND(CQ23&gt;=CY$39,CQ23&lt;&gt;"",CN23=""),AND(CT23&gt;=CY$39,CT23&lt;&gt;"",CN23=""),AND(CX23&gt;=CY$39,CX23&lt;&gt;"",CN23=""),AND(DX23&gt;=EI$39,DX23&lt;&gt;""),AND(EA23&gt;=EI$39,EA23&lt;&gt;""),AND(EE23&gt;=EI$39,EE23&lt;&gt;""),AND(EH23&gt;=EI$39,EH23&lt;&gt;""),AND(FF23&gt;=FQ$39,FF23&lt;&gt;""),AND(FI23&gt;=FQ$39,FI23&lt;&gt;""),AND(FM23&gt;=FQ$39,FM23&lt;&gt;""),AND(FP23&gt;=FQ$39,FP23&lt;&gt;""),AND(GN23&gt;=GY$39,GN23&lt;&gt;""),AND(GQ23&gt;=GY$39,GQ23&lt;&gt;""),AND(GU23&gt;=GY$39,GU23&lt;&gt;""),AND(GX23&gt;=GY$39,GX23&lt;&gt;""),AND(HV23&gt;=IG$39,HV23&lt;&gt;""),AND(HY23&gt;=IG$39,HY23&lt;&gt;""),AND(IC23&gt;=IG$39,IC23&lt;&gt;""),AND(IF23&gt;=IG$39,IF23&lt;&gt;""),AND(JD23&gt;=JO$39,JD23&lt;&gt;""),AND(JG23&gt;=JO$39,JG23&lt;&gt;""),AND(JK23&gt;=JO$39,JK23&lt;&gt;""),AND(JN23&gt;=JO$39,JN23&lt;&gt;""),AND(KL23&gt;=KW$39,KL23&lt;&gt;""),AND(KO23&gt;=KW$39,KO23&lt;&gt;""),AND(KS23&gt;=KW$39,KS23&lt;&gt;""),AND(KV23&gt;=KW$39,KV23&lt;&gt;""),AND(LT23&gt;=ME$39,LT23&lt;&gt;""),AND(LW23&gt;=ME$39,LW23&lt;&gt;""),AND(MA23&gt;=ME$39,MA23&lt;&gt;""),AND(MD23&gt;=ME$39,MD23&lt;&gt;""),AND(NB23&gt;=NM$39,NB23&lt;&gt;""),AND(NE23&gt;=NM$39,NE23&lt;&gt;""),AND(NI23&gt;=NM$39,NI23&lt;&gt;""),AND(NL23&gt;=NM$39,NL23&lt;&gt;""),AND(OJ23&gt;=OU$39,OJ23&lt;&gt;""),AND(OM23&gt;=OU$39,OM23&lt;&gt;""),AND(OQ23&gt;=OU$39,OQ23&lt;&gt;""),AND(OT23&gt;=OU$39,OT23&lt;&gt;""),AND(PR23&gt;=QC$39,PR23&lt;&gt;""),AND(PU23&gt;=QC$39,PU23&lt;&gt;""),AND(PY23&gt;=QC$39,PY23&lt;&gt;""),AND(QB23&gt;=QC$39,QB23&lt;&gt;""),AND(QZ23&gt;=RK$39,QZ23&lt;&gt;""),AND(RC23&gt;=RK$39,RC23&lt;&gt;""),AND(RG23&gt;=RK$39,RG23&lt;&gt;""),AND(RJ23&gt;=RK$39,RJ23&lt;&gt;""),AND(SH23&gt;=SS$39,SH23&lt;&gt;""),AND(SK23&gt;=SS$39,SK23&lt;&gt;""),AND(SO23&gt;=SS$39,SO23&lt;&gt;""),AND(SR23&gt;=SS$39,SR23&lt;&gt;"")),"P","")</f>
        <v/>
      </c>
      <c r="H23" s="36" t="str">
        <f>IF(AND(G23="P",F23=""),"No DD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Merit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Excellence",IF(I23="P","Worlds Team",IF(F23="P","National Team","")))))</f>
        <v/>
      </c>
      <c r="I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J23" s="8">
        <f>IF(COUNT(AO23,AR23,BP23,BS23,CQ23,CT23)&gt;0,LARGE((AO23,AR23,BP23,BS23,CQ23,CT23),1),0)</f>
        <v>44.629999999999995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37.44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35.81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&gt;0,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>
        <f>IF(MAX(CZ23,DA23)&gt;0,MAX(CZ23,DA23),"")</f>
        <v>11.86</v>
      </c>
      <c r="U23" s="11" t="str">
        <f>IF(T23="","",IF(T23=CZ23,"("&amp;CZ$2&amp;")",IF(T23=DA23,"("&amp;DA$2&amp;")")))</f>
        <v>(Optional)</v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>2023 Pan Am Club Championships (May 14)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5.8</v>
      </c>
      <c r="AY23" s="26">
        <v>3.8</v>
      </c>
      <c r="AZ23" s="26">
        <v>5.4</v>
      </c>
      <c r="BA23" s="26">
        <v>6.49</v>
      </c>
      <c r="BB23" s="26">
        <v>0.2</v>
      </c>
      <c r="BC23" s="26">
        <v>10.8</v>
      </c>
      <c r="BD23" s="26">
        <v>8.1</v>
      </c>
      <c r="BE23" s="26">
        <v>11.9</v>
      </c>
      <c r="BF23" s="26">
        <v>13.83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5.4</v>
      </c>
      <c r="BO23" s="39">
        <f>IF(BA23&gt;0,BA23,"")</f>
        <v>6.49</v>
      </c>
      <c r="BP23" s="11">
        <f>IF(SUM(AX23:BA23)-BB23&gt;0,SUM(AX23:BA23)-BB23,"")</f>
        <v>21.290000000000003</v>
      </c>
      <c r="BQ23" s="11">
        <f>IF(BE23&gt;0,BE23,"")</f>
        <v>11.9</v>
      </c>
      <c r="BR23" s="11">
        <f>IF(BF23&gt;0,BF23,"")</f>
        <v>13.83</v>
      </c>
      <c r="BS23" s="11">
        <f>IF(SUM(BC23:BF23)-BG23&gt;0,SUM(BC23:BF23)-BG23,"")</f>
        <v>44.629999999999995</v>
      </c>
      <c r="BT23" s="11">
        <f>IF(BP23="","",MAX(BP23,BS23))</f>
        <v>44.629999999999995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44.629999999999995</v>
      </c>
      <c r="BY23" s="22">
        <v>8.4</v>
      </c>
      <c r="BZ23" s="22">
        <v>6.7</v>
      </c>
      <c r="CA23" s="22">
        <v>9.4</v>
      </c>
      <c r="CB23" s="22">
        <v>12.94</v>
      </c>
      <c r="CC23" s="22">
        <v>0</v>
      </c>
      <c r="CD23" s="22">
        <v>8.6999999999999993</v>
      </c>
      <c r="CE23" s="22">
        <v>6.6</v>
      </c>
      <c r="CF23" s="22">
        <v>9.4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>IF(CA23&gt;0,CA23,"")</f>
        <v>9.4</v>
      </c>
      <c r="CP23" s="38">
        <f>IF(CB23&gt;0,CB23,"")</f>
        <v>12.94</v>
      </c>
      <c r="CQ23" s="40">
        <f>IF(SUM(BY23:CB23)-CC23&gt;0,SUM(BY23:CB23)-CC23,"")</f>
        <v>37.44</v>
      </c>
      <c r="CR23" s="40">
        <f>IF(CF23&gt;0,CF23,"")</f>
        <v>9.4</v>
      </c>
      <c r="CS23" s="40">
        <f>IF(CG23&gt;0,CG23,"")</f>
        <v>11.11</v>
      </c>
      <c r="CT23" s="40">
        <f>IF(SUM(CD23:CG23)-CH23&gt;0,SUM(CD23:CG23)-CH23,"")</f>
        <v>35.81</v>
      </c>
      <c r="CU23" s="40">
        <f>IF(CQ23="","",MAX(CQ23,CT23))</f>
        <v>37.44</v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>
        <f>IF(SUM(CU23,CX23)&gt;0,SUM(CU23,CX23),"")</f>
        <v>37.44</v>
      </c>
      <c r="CZ23" s="50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>11.86</v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>
        <v>11.6</v>
      </c>
      <c r="EK23" s="18">
        <v>8.6</v>
      </c>
      <c r="EL23" s="18">
        <v>10.5</v>
      </c>
      <c r="EM23" s="18">
        <v>15.95</v>
      </c>
      <c r="EN23" s="18">
        <v>0</v>
      </c>
      <c r="EO23" s="18">
        <v>11.5</v>
      </c>
      <c r="EP23" s="18">
        <v>9.4</v>
      </c>
      <c r="EQ23" s="18">
        <v>11.6</v>
      </c>
      <c r="ER23" s="18">
        <v>15.17</v>
      </c>
      <c r="ES23" s="18">
        <v>0</v>
      </c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>
        <f>IF(EL23&gt;0,EL23,"")</f>
        <v>10.5</v>
      </c>
      <c r="FE23" s="11">
        <f>IF(EM23&gt;0,EM23,"")</f>
        <v>15.95</v>
      </c>
      <c r="FF23" s="11">
        <f>IF(SUM(EJ23:EM23)-EN23&gt;0,SUM(EJ23:EM23)-EN23,"")</f>
        <v>46.65</v>
      </c>
      <c r="FG23" s="11">
        <f>IF(EQ23&gt;0,EQ23,"")</f>
        <v>11.6</v>
      </c>
      <c r="FH23" s="11">
        <f>IF(ER23&gt;0,ER23,"")</f>
        <v>15.17</v>
      </c>
      <c r="FI23" s="11">
        <f>IF(SUM(EO23:ER23)-ES23&gt;0,SUM(EO23:ER23)-ES23,"")</f>
        <v>47.67</v>
      </c>
      <c r="FJ23" s="11">
        <f>IF(MAX(FF23,FI23)&gt;0,MAX(FF23,FI23),"")</f>
        <v>47.67</v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>
        <f>IF(SUM(FJ23,FP23)&gt;0,SUM(FJ23,FP23),"")</f>
        <v>47.67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7.1</v>
      </c>
      <c r="SU23" s="22">
        <f>IF($CN23="P",BZ23,(BZ23+AY23)/2)</f>
        <v>5.25</v>
      </c>
      <c r="SV23" s="22">
        <f>IF($CN23="P",CA23,(CA23+AZ23)/2)</f>
        <v>7.4</v>
      </c>
      <c r="SW23" s="22">
        <f>IF($CN23="P",CB23,(CB23+BA23)/2)</f>
        <v>9.7149999999999999</v>
      </c>
      <c r="SX23" s="22">
        <f>IF($CN23="P",CC23,(CC23+BB23)/2)</f>
        <v>0.1</v>
      </c>
      <c r="SY23" s="22">
        <f>IF($CN23="P",CD23,(CD23+BC23)/2)</f>
        <v>9.75</v>
      </c>
      <c r="SZ23" s="22">
        <f>IF($CN23="P",CE23,(CE23+BD23)/2)</f>
        <v>7.35</v>
      </c>
      <c r="TA23" s="22">
        <f>IF($CN23="P",CF23,(CF23+BE23)/2)</f>
        <v>10.65</v>
      </c>
      <c r="TB23" s="22">
        <f>IF($CN23="P",CG23,(CG23+BF23)/2)</f>
        <v>12.469999999999999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7.4</v>
      </c>
      <c r="TK23" s="40">
        <f>IF(SW23&gt;0,SW23,"")</f>
        <v>9.7149999999999999</v>
      </c>
      <c r="TL23" s="40">
        <f>IF(SUM(ST23:SW23)-SX23&gt;0,SUM(ST23:SW23)-SX23,"")</f>
        <v>29.364999999999998</v>
      </c>
      <c r="TM23" s="40">
        <f>IF(TA23&gt;0,TA23,"")</f>
        <v>10.65</v>
      </c>
      <c r="TN23" s="40">
        <f>IF(TB23&gt;0,TB23,"")</f>
        <v>12.469999999999999</v>
      </c>
      <c r="TO23" s="40">
        <f>IF(SUM(SY23:TB23)-TC23&gt;0,SUM(SY23:TB23)-TC23,"")</f>
        <v>40.22</v>
      </c>
      <c r="TP23" s="40">
        <f>IF(MAX(TL23,TO23)&gt;0,MAX(TL23,TO23),"")</f>
        <v>40.22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40.22</v>
      </c>
    </row>
    <row r="24" spans="1:540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172</v>
      </c>
      <c r="C24" s="4" t="s">
        <v>6</v>
      </c>
      <c r="D24" s="4">
        <v>2006</v>
      </c>
      <c r="E24" s="9">
        <f>SUM(J24:T24)+SUM(J24:R24)*0.0000001+SUM(J24)*0.0000000000001</f>
        <v>139.87001398700494</v>
      </c>
      <c r="F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G24" s="3" t="str">
        <f>IF(OR(AND(AO24&gt;=AW$39,AO24&lt;&gt;"",AL24=""),AND(AR24&gt;=AW$39,AR24&lt;&gt;"",AL24=""),AND(AV24&gt;=AW$39,AV24&lt;&gt;"",AL24=""),AND(BP24&gt;=BX$39,BP24&lt;&gt;"",BM24=""),AND(BS24&gt;=BX$39,BS24&lt;&gt;"",BM24=""),AND(BW24&gt;=BX$39,BW24&lt;&gt;"",BM24=""),AND(CQ24&gt;=CY$39,CQ24&lt;&gt;"",CN24=""),AND(CT24&gt;=CY$39,CT24&lt;&gt;"",CN24=""),AND(CX24&gt;=CY$39,CX24&lt;&gt;"",CN24=""),AND(DX24&gt;=EI$39,DX24&lt;&gt;""),AND(EA24&gt;=EI$39,EA24&lt;&gt;""),AND(EE24&gt;=EI$39,EE24&lt;&gt;""),AND(EH24&gt;=EI$39,EH24&lt;&gt;""),AND(FF24&gt;=FQ$39,FF24&lt;&gt;""),AND(FI24&gt;=FQ$39,FI24&lt;&gt;""),AND(FM24&gt;=FQ$39,FM24&lt;&gt;""),AND(FP24&gt;=FQ$39,FP24&lt;&gt;""),AND(GN24&gt;=GY$39,GN24&lt;&gt;""),AND(GQ24&gt;=GY$39,GQ24&lt;&gt;""),AND(GU24&gt;=GY$39,GU24&lt;&gt;""),AND(GX24&gt;=GY$39,GX24&lt;&gt;""),AND(HV24&gt;=IG$39,HV24&lt;&gt;""),AND(HY24&gt;=IG$39,HY24&lt;&gt;""),AND(IC24&gt;=IG$39,IC24&lt;&gt;""),AND(IF24&gt;=IG$39,IF24&lt;&gt;""),AND(JD24&gt;=JO$39,JD24&lt;&gt;""),AND(JG24&gt;=JO$39,JG24&lt;&gt;""),AND(JK24&gt;=JO$39,JK24&lt;&gt;""),AND(JN24&gt;=JO$39,JN24&lt;&gt;""),AND(KL24&gt;=KW$39,KL24&lt;&gt;""),AND(KO24&gt;=KW$39,KO24&lt;&gt;""),AND(KS24&gt;=KW$39,KS24&lt;&gt;""),AND(KV24&gt;=KW$39,KV24&lt;&gt;""),AND(LT24&gt;=ME$39,LT24&lt;&gt;""),AND(LW24&gt;=ME$39,LW24&lt;&gt;""),AND(MA24&gt;=ME$39,MA24&lt;&gt;""),AND(MD24&gt;=ME$39,MD24&lt;&gt;""),AND(NB24&gt;=NM$39,NB24&lt;&gt;""),AND(NE24&gt;=NM$39,NE24&lt;&gt;""),AND(NI24&gt;=NM$39,NI24&lt;&gt;""),AND(NL24&gt;=NM$39,NL24&lt;&gt;""),AND(OJ24&gt;=OU$39,OJ24&lt;&gt;""),AND(OM24&gt;=OU$39,OM24&lt;&gt;""),AND(OQ24&gt;=OU$39,OQ24&lt;&gt;""),AND(OT24&gt;=OU$39,OT24&lt;&gt;""),AND(PR24&gt;=QC$39,PR24&lt;&gt;""),AND(PU24&gt;=QC$39,PU24&lt;&gt;""),AND(PY24&gt;=QC$39,PY24&lt;&gt;""),AND(QB24&gt;=QC$39,QB24&lt;&gt;""),AND(QZ24&gt;=RK$39,QZ24&lt;&gt;""),AND(RC24&gt;=RK$39,RC24&lt;&gt;""),AND(RG24&gt;=RK$39,RG24&lt;&gt;""),AND(RJ24&gt;=RK$39,RJ24&lt;&gt;""),AND(SH24&gt;=SS$39,SH24&lt;&gt;""),AND(SK24&gt;=SS$39,SK24&lt;&gt;""),AND(SO24&gt;=SS$39,SO24&lt;&gt;""),AND(SR24&gt;=SS$39,SR24&lt;&gt;"")),"P","")</f>
        <v/>
      </c>
      <c r="H24" s="36" t="str">
        <f>IF(AND(G24="P",F24=""),"No DD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Merit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Excellence",IF(I24="P","Worlds Team",IF(F24="P","National Team","")))))</f>
        <v/>
      </c>
      <c r="I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28.369999999999997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&gt;0,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1.6</v>
      </c>
      <c r="AY24" s="26">
        <v>1</v>
      </c>
      <c r="AZ24" s="26">
        <v>1.5</v>
      </c>
      <c r="BA24" s="26">
        <v>1.51</v>
      </c>
      <c r="BB24" s="26">
        <v>0</v>
      </c>
      <c r="BC24" s="26">
        <v>13.8</v>
      </c>
      <c r="BD24" s="26">
        <v>8.9</v>
      </c>
      <c r="BE24" s="26">
        <v>12.3</v>
      </c>
      <c r="BF24" s="26">
        <v>14.41</v>
      </c>
      <c r="BG24" s="26">
        <v>0</v>
      </c>
      <c r="BH24" s="26">
        <v>14.5</v>
      </c>
      <c r="BI24" s="26">
        <v>8.9</v>
      </c>
      <c r="BJ24" s="26">
        <v>12.3</v>
      </c>
      <c r="BK24" s="26">
        <v>14.09</v>
      </c>
      <c r="BL24" s="26">
        <v>0</v>
      </c>
      <c r="BM24" s="28"/>
      <c r="BN24" s="39">
        <f>IF(AZ24&gt;0,AZ24,"")</f>
        <v>1.5</v>
      </c>
      <c r="BO24" s="39">
        <f>IF(BA24&gt;0,BA24,"")</f>
        <v>1.51</v>
      </c>
      <c r="BP24" s="11">
        <f>IF(SUM(AX24:BA24)-BB24&gt;0,SUM(AX24:BA24)-BB24,"")</f>
        <v>5.6099999999999994</v>
      </c>
      <c r="BQ24" s="11">
        <f>IF(BE24&gt;0,BE24,"")</f>
        <v>12.3</v>
      </c>
      <c r="BR24" s="11">
        <f>IF(BF24&gt;0,BF24,"")</f>
        <v>14.41</v>
      </c>
      <c r="BS24" s="11">
        <f>IF(SUM(BC24:BF24)-BG24&gt;0,SUM(BC24:BF24)-BG24,"")</f>
        <v>49.41</v>
      </c>
      <c r="BT24" s="11">
        <f>IF(BP24="","",MAX(BP24,BS24))</f>
        <v>49.41</v>
      </c>
      <c r="BU24" s="11">
        <f>IF(BJ24&gt;0,BJ24,"")</f>
        <v>12.3</v>
      </c>
      <c r="BV24" s="11">
        <f>IF(BK24&gt;0,BK24,"")</f>
        <v>14.09</v>
      </c>
      <c r="BW24" s="11">
        <f>IF(SUM(BH24:BK24)-BL24&gt;0,SUM(BH24:BK24)-BL24,"")</f>
        <v>49.790000000000006</v>
      </c>
      <c r="BX24" s="11">
        <f>IF(SUM(BT24,BW24)&gt;0,SUM(BT24,BW24),"")</f>
        <v>99.2</v>
      </c>
      <c r="BY24" s="22">
        <v>8.1999999999999993</v>
      </c>
      <c r="BZ24" s="22">
        <v>5.3</v>
      </c>
      <c r="CA24" s="22">
        <v>6.7</v>
      </c>
      <c r="CB24" s="22">
        <v>8.17</v>
      </c>
      <c r="CC24" s="22">
        <v>0</v>
      </c>
      <c r="CD24" s="22">
        <v>3</v>
      </c>
      <c r="CE24" s="22">
        <v>1.8</v>
      </c>
      <c r="CF24" s="22">
        <v>2.1</v>
      </c>
      <c r="CG24" s="22">
        <v>3.05</v>
      </c>
      <c r="CH24" s="22">
        <v>0</v>
      </c>
      <c r="CI24" s="22"/>
      <c r="CJ24" s="22"/>
      <c r="CK24" s="22"/>
      <c r="CL24" s="22"/>
      <c r="CM24" s="22"/>
      <c r="CN24" s="27"/>
      <c r="CO24" s="38">
        <f>IF(CA24&gt;0,CA24,"")</f>
        <v>6.7</v>
      </c>
      <c r="CP24" s="38">
        <f>IF(CB24&gt;0,CB24,"")</f>
        <v>8.17</v>
      </c>
      <c r="CQ24" s="40">
        <f>IF(SUM(BY24:CB24)-CC24&gt;0,SUM(BY24:CB24)-CC24,"")</f>
        <v>28.369999999999997</v>
      </c>
      <c r="CR24" s="40">
        <f>IF(CF24&gt;0,CF24,"")</f>
        <v>2.1</v>
      </c>
      <c r="CS24" s="40">
        <f>IF(CG24&gt;0,CG24,"")</f>
        <v>3.05</v>
      </c>
      <c r="CT24" s="40">
        <f>IF(SUM(CD24:CG24)-CH24&gt;0,SUM(CD24:CG24)-CH24,"")</f>
        <v>9.9499999999999993</v>
      </c>
      <c r="CU24" s="40">
        <f>IF(CQ24="","",MAX(CQ24,CT24))</f>
        <v>28.369999999999997</v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>
        <f>IF(SUM(CU24,CX24)&gt;0,SUM(CU24,CX24),"")</f>
        <v>28.369999999999997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4.8999999999999995</v>
      </c>
      <c r="SU24" s="22">
        <f>IF($CN24="P",BZ24,(BZ24+AY24)/2)</f>
        <v>3.15</v>
      </c>
      <c r="SV24" s="22">
        <f>IF($CN24="P",CA24,(CA24+AZ24)/2)</f>
        <v>4.0999999999999996</v>
      </c>
      <c r="SW24" s="22">
        <f>IF($CN24="P",CB24,(CB24+BA24)/2)</f>
        <v>4.84</v>
      </c>
      <c r="SX24" s="22">
        <f>IF($CN24="P",CC24,(CC24+BB24)/2)</f>
        <v>0</v>
      </c>
      <c r="SY24" s="22">
        <f>IF($CN24="P",CD24,(CD24+BC24)/2)</f>
        <v>8.4</v>
      </c>
      <c r="SZ24" s="22">
        <f>IF($CN24="P",CE24,(CE24+BD24)/2)</f>
        <v>5.3500000000000005</v>
      </c>
      <c r="TA24" s="22">
        <f>IF($CN24="P",CF24,(CF24+BE24)/2)</f>
        <v>7.2</v>
      </c>
      <c r="TB24" s="22">
        <f>IF($CN24="P",CG24,(CG24+BF24)/2)</f>
        <v>8.73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4.0999999999999996</v>
      </c>
      <c r="TK24" s="40">
        <f>IF(SW24&gt;0,SW24,"")</f>
        <v>4.84</v>
      </c>
      <c r="TL24" s="40">
        <f>IF(SUM(ST24:SW24)-SX24&gt;0,SUM(ST24:SW24)-SX24,"")</f>
        <v>16.989999999999998</v>
      </c>
      <c r="TM24" s="40">
        <f>IF(TA24&gt;0,TA24,"")</f>
        <v>7.2</v>
      </c>
      <c r="TN24" s="40">
        <f>IF(TB24&gt;0,TB24,"")</f>
        <v>8.73</v>
      </c>
      <c r="TO24" s="40">
        <f>IF(SUM(SY24:TB24)-TC24&gt;0,SUM(SY24:TB24)-TC24,"")</f>
        <v>29.68</v>
      </c>
      <c r="TP24" s="40">
        <f>IF(MAX(TL24,TO24)&gt;0,MAX(TL24,TO24),"")</f>
        <v>29.68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54.575000000000003</v>
      </c>
    </row>
    <row r="25" spans="1:540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104</v>
      </c>
      <c r="C25" s="4" t="s">
        <v>5</v>
      </c>
      <c r="D25" s="4">
        <v>2005</v>
      </c>
      <c r="E25" s="9">
        <f>SUM(J25:T25)+SUM(J25:R25)*0.0000001+SUM(J25)*0.0000000000001</f>
        <v>124.290012429005</v>
      </c>
      <c r="F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G25" s="3" t="str">
        <f>IF(OR(AND(AO25&gt;=AW$39,AO25&lt;&gt;"",AL25=""),AND(AR25&gt;=AW$39,AR25&lt;&gt;"",AL25=""),AND(AV25&gt;=AW$39,AV25&lt;&gt;"",AL25=""),AND(BP25&gt;=BX$39,BP25&lt;&gt;"",BM25=""),AND(BS25&gt;=BX$39,BS25&lt;&gt;"",BM25=""),AND(BW25&gt;=BX$39,BW25&lt;&gt;"",BM25=""),AND(CQ25&gt;=CY$39,CQ25&lt;&gt;"",CN25=""),AND(CT25&gt;=CY$39,CT25&lt;&gt;"",CN25=""),AND(CX25&gt;=CY$39,CX25&lt;&gt;"",CN25=""),AND(DX25&gt;=EI$39,DX25&lt;&gt;""),AND(EA25&gt;=EI$39,EA25&lt;&gt;""),AND(EE25&gt;=EI$39,EE25&lt;&gt;""),AND(EH25&gt;=EI$39,EH25&lt;&gt;""),AND(FF25&gt;=FQ$39,FF25&lt;&gt;""),AND(FI25&gt;=FQ$39,FI25&lt;&gt;""),AND(FM25&gt;=FQ$39,FM25&lt;&gt;""),AND(FP25&gt;=FQ$39,FP25&lt;&gt;""),AND(GN25&gt;=GY$39,GN25&lt;&gt;""),AND(GQ25&gt;=GY$39,GQ25&lt;&gt;""),AND(GU25&gt;=GY$39,GU25&lt;&gt;""),AND(GX25&gt;=GY$39,GX25&lt;&gt;""),AND(HV25&gt;=IG$39,HV25&lt;&gt;""),AND(HY25&gt;=IG$39,HY25&lt;&gt;""),AND(IC25&gt;=IG$39,IC25&lt;&gt;""),AND(IF25&gt;=IG$39,IF25&lt;&gt;""),AND(JD25&gt;=JO$39,JD25&lt;&gt;""),AND(JG25&gt;=JO$39,JG25&lt;&gt;""),AND(JK25&gt;=JO$39,JK25&lt;&gt;""),AND(JN25&gt;=JO$39,JN25&lt;&gt;""),AND(KL25&gt;=KW$39,KL25&lt;&gt;""),AND(KO25&gt;=KW$39,KO25&lt;&gt;""),AND(KS25&gt;=KW$39,KS25&lt;&gt;""),AND(KV25&gt;=KW$39,KV25&lt;&gt;""),AND(LT25&gt;=ME$39,LT25&lt;&gt;""),AND(LW25&gt;=ME$39,LW25&lt;&gt;""),AND(MA25&gt;=ME$39,MA25&lt;&gt;""),AND(MD25&gt;=ME$39,MD25&lt;&gt;""),AND(NB25&gt;=NM$39,NB25&lt;&gt;""),AND(NE25&gt;=NM$39,NE25&lt;&gt;""),AND(NI25&gt;=NM$39,NI25&lt;&gt;""),AND(NL25&gt;=NM$39,NL25&lt;&gt;""),AND(OJ25&gt;=OU$39,OJ25&lt;&gt;""),AND(OM25&gt;=OU$39,OM25&lt;&gt;""),AND(OQ25&gt;=OU$39,OQ25&lt;&gt;""),AND(OT25&gt;=OU$39,OT25&lt;&gt;""),AND(PR25&gt;=QC$39,PR25&lt;&gt;""),AND(PU25&gt;=QC$39,PU25&lt;&gt;""),AND(PY25&gt;=QC$39,PY25&lt;&gt;""),AND(QB25&gt;=QC$39,QB25&lt;&gt;""),AND(QZ25&gt;=RK$39,QZ25&lt;&gt;""),AND(RC25&gt;=RK$39,RC25&lt;&gt;""),AND(RG25&gt;=RK$39,RG25&lt;&gt;""),AND(RJ25&gt;=RK$39,RJ25&lt;&gt;""),AND(SH25&gt;=SS$39,SH25&lt;&gt;""),AND(SK25&gt;=SS$39,SK25&lt;&gt;""),AND(SO25&gt;=SS$39,SO25&lt;&gt;""),AND(SR25&gt;=SS$39,SR25&lt;&gt;"")),"P","")</f>
        <v/>
      </c>
      <c r="H25" s="36" t="str">
        <f>IF(AND(G25="P",F25=""),"No DD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Merit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Excellence",IF(I25="P","Worlds Team",IF(F25="P","National Team","")))))</f>
        <v/>
      </c>
      <c r="I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J25" s="8">
        <f>IF(COUNT(AO25,AR25,BP25,BS25,CQ25,CT25)&gt;0,LARGE((AO25,AR25,BP25,BS25,CQ25,CT25),1),0)</f>
        <v>50.2</v>
      </c>
      <c r="K25" s="8" t="str">
        <f>IF(J25="","",IF(OR(J25=CQ25,J25=CT25),$BY$1,IF(OR(J25=BP25,J25=BS25),$AX$1,IF(OR(J25=AO25,J25=AR25),$W$1,""))))</f>
        <v>2022 3rd Domestic Trial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45.089999999999996</v>
      </c>
      <c r="O25" s="8" t="str">
        <f>IF(N25="","",IF(OR(N25=CQ25,N25=CT25,N25=CX25),$BY$1,IF(OR(N25=BP25,N25=BS25,N25=BW25),$AX$1,IF(OR(N25=AO25,N25=AR25,N25=AV25),$W$1,""))))</f>
        <v>2022 3rd Domestic Trial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13.5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3rd Domestic Trial</v>
      </c>
      <c r="R25" s="8">
        <f>IF(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&gt;0,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,0)</f>
        <v>15.5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>2022 3rd Domestic Trial</v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12.9</v>
      </c>
      <c r="X25" s="22">
        <v>8.3000000000000007</v>
      </c>
      <c r="Y25" s="22">
        <v>13.5</v>
      </c>
      <c r="Z25" s="22">
        <v>15.5</v>
      </c>
      <c r="AA25" s="22">
        <v>0</v>
      </c>
      <c r="AB25" s="22"/>
      <c r="AC25" s="22"/>
      <c r="AD25" s="22"/>
      <c r="AE25" s="22"/>
      <c r="AF25" s="22"/>
      <c r="AG25" s="22">
        <v>11.7</v>
      </c>
      <c r="AH25" s="22">
        <v>7.6</v>
      </c>
      <c r="AI25" s="22">
        <v>11.9</v>
      </c>
      <c r="AJ25" s="22">
        <v>13.89</v>
      </c>
      <c r="AK25" s="22">
        <v>0</v>
      </c>
      <c r="AL25" s="27"/>
      <c r="AM25" s="38">
        <f>IF(Y25&gt;0,Y25,"")</f>
        <v>13.5</v>
      </c>
      <c r="AN25" s="38">
        <f>IF(Z25&gt;0,Z25,"")</f>
        <v>15.5</v>
      </c>
      <c r="AO25" s="40">
        <f>IF(SUM(W25:Z25)-AA25&gt;0,SUM(W25:Z25)-AA25,"")</f>
        <v>50.2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50.2</v>
      </c>
      <c r="AT25" s="40">
        <f>IF(AI25&gt;0,AI25,"")</f>
        <v>11.9</v>
      </c>
      <c r="AU25" s="40">
        <f>IF(AJ25&gt;0,AJ25,"")</f>
        <v>13.89</v>
      </c>
      <c r="AV25" s="40">
        <f>IF(SUM(AG25:AJ25)-AK25&gt;0,SUM(AG25:AJ25)-AK25,"")</f>
        <v>45.089999999999996</v>
      </c>
      <c r="AW25" s="40">
        <f>IF(SUM(AS25,AV25)&gt;0,SUM(AS25,AV25),"")</f>
        <v>95.289999999999992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140</v>
      </c>
      <c r="C26" s="4" t="s">
        <v>4</v>
      </c>
      <c r="D26" s="4">
        <v>2002</v>
      </c>
      <c r="E26" s="9">
        <f>SUM(J26:T26)+SUM(J26:R26)*0.0000001+SUM(J26)*0.0000000000001</f>
        <v>122.90001229000491</v>
      </c>
      <c r="F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G26" s="3" t="str">
        <f>IF(OR(AND(AO26&gt;=AW$39,AO26&lt;&gt;"",AL26=""),AND(AR26&gt;=AW$39,AR26&lt;&gt;"",AL26=""),AND(AV26&gt;=AW$39,AV26&lt;&gt;"",AL26=""),AND(BP26&gt;=BX$39,BP26&lt;&gt;"",BM26=""),AND(BS26&gt;=BX$39,BS26&lt;&gt;"",BM26=""),AND(BW26&gt;=BX$39,BW26&lt;&gt;"",BM26=""),AND(CQ26&gt;=CY$39,CQ26&lt;&gt;"",CN26=""),AND(CT26&gt;=CY$39,CT26&lt;&gt;"",CN26=""),AND(CX26&gt;=CY$39,CX26&lt;&gt;"",CN26=""),AND(DX26&gt;=EI$39,DX26&lt;&gt;""),AND(EA26&gt;=EI$39,EA26&lt;&gt;""),AND(EE26&gt;=EI$39,EE26&lt;&gt;""),AND(EH26&gt;=EI$39,EH26&lt;&gt;""),AND(FF26&gt;=FQ$39,FF26&lt;&gt;""),AND(FI26&gt;=FQ$39,FI26&lt;&gt;""),AND(FM26&gt;=FQ$39,FM26&lt;&gt;""),AND(FP26&gt;=FQ$39,FP26&lt;&gt;""),AND(GN26&gt;=GY$39,GN26&lt;&gt;""),AND(GQ26&gt;=GY$39,GQ26&lt;&gt;""),AND(GU26&gt;=GY$39,GU26&lt;&gt;""),AND(GX26&gt;=GY$39,GX26&lt;&gt;""),AND(HV26&gt;=IG$39,HV26&lt;&gt;""),AND(HY26&gt;=IG$39,HY26&lt;&gt;""),AND(IC26&gt;=IG$39,IC26&lt;&gt;""),AND(IF26&gt;=IG$39,IF26&lt;&gt;""),AND(JD26&gt;=JO$39,JD26&lt;&gt;""),AND(JG26&gt;=JO$39,JG26&lt;&gt;""),AND(JK26&gt;=JO$39,JK26&lt;&gt;""),AND(JN26&gt;=JO$39,JN26&lt;&gt;""),AND(KL26&gt;=KW$39,KL26&lt;&gt;""),AND(KO26&gt;=KW$39,KO26&lt;&gt;""),AND(KS26&gt;=KW$39,KS26&lt;&gt;""),AND(KV26&gt;=KW$39,KV26&lt;&gt;""),AND(LT26&gt;=ME$39,LT26&lt;&gt;""),AND(LW26&gt;=ME$39,LW26&lt;&gt;""),AND(MA26&gt;=ME$39,MA26&lt;&gt;""),AND(MD26&gt;=ME$39,MD26&lt;&gt;""),AND(NB26&gt;=NM$39,NB26&lt;&gt;""),AND(NE26&gt;=NM$39,NE26&lt;&gt;""),AND(NI26&gt;=NM$39,NI26&lt;&gt;""),AND(NL26&gt;=NM$39,NL26&lt;&gt;""),AND(OJ26&gt;=OU$39,OJ26&lt;&gt;""),AND(OM26&gt;=OU$39,OM26&lt;&gt;""),AND(OQ26&gt;=OU$39,OQ26&lt;&gt;""),AND(OT26&gt;=OU$39,OT26&lt;&gt;""),AND(PR26&gt;=QC$39,PR26&lt;&gt;""),AND(PU26&gt;=QC$39,PU26&lt;&gt;""),AND(PY26&gt;=QC$39,PY26&lt;&gt;""),AND(QB26&gt;=QC$39,QB26&lt;&gt;""),AND(QZ26&gt;=RK$39,QZ26&lt;&gt;""),AND(RC26&gt;=RK$39,RC26&lt;&gt;""),AND(RG26&gt;=RK$39,RG26&lt;&gt;""),AND(RJ26&gt;=RK$39,RJ26&lt;&gt;""),AND(SH26&gt;=SS$39,SH26&lt;&gt;""),AND(SK26&gt;=SS$39,SK26&lt;&gt;""),AND(SO26&gt;=SS$39,SO26&lt;&gt;""),AND(SR26&gt;=SS$39,SR26&lt;&gt;"")),"P","")</f>
        <v/>
      </c>
      <c r="H26" s="36" t="str">
        <f>IF(AND(G26="P",F26=""),"No DD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Merit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Excellence",IF(I26="P","Worlds Team",IF(F26="P","National Team","")))))</f>
        <v/>
      </c>
      <c r="I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J26" s="8">
        <f>IF(COUNT(AO26,AR26,BP26,BS26,CQ26,CT26)&gt;0,LARGE((AO26,AR26,BP26,BS26,CQ26,CT26),1),0)</f>
        <v>49.09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48.370000000000005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15.64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9.8000000000000007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&gt;0,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15.5</v>
      </c>
      <c r="BZ26" s="22">
        <v>9.5</v>
      </c>
      <c r="CA26" s="22">
        <v>9.1999999999999993</v>
      </c>
      <c r="CB26" s="22">
        <v>14.17</v>
      </c>
      <c r="CC26" s="22">
        <v>0</v>
      </c>
      <c r="CD26" s="22">
        <v>15.3</v>
      </c>
      <c r="CE26" s="22">
        <v>9.5</v>
      </c>
      <c r="CF26" s="22">
        <v>9.8000000000000007</v>
      </c>
      <c r="CG26" s="22">
        <v>14.49</v>
      </c>
      <c r="CH26" s="22">
        <v>0</v>
      </c>
      <c r="CI26" s="22">
        <v>4.2</v>
      </c>
      <c r="CJ26" s="22">
        <v>2.4</v>
      </c>
      <c r="CK26" s="22">
        <v>4.4000000000000004</v>
      </c>
      <c r="CL26" s="22">
        <v>4.6399999999999997</v>
      </c>
      <c r="CM26" s="22">
        <v>0</v>
      </c>
      <c r="CN26" s="27"/>
      <c r="CO26" s="38">
        <f>IF(CA26&gt;0,CA26,"")</f>
        <v>9.1999999999999993</v>
      </c>
      <c r="CP26" s="38">
        <f>IF(CB26&gt;0,CB26,"")</f>
        <v>14.17</v>
      </c>
      <c r="CQ26" s="40">
        <f>IF(SUM(BY26:CB26)-CC26&gt;0,SUM(BY26:CB26)-CC26,"")</f>
        <v>48.370000000000005</v>
      </c>
      <c r="CR26" s="40">
        <f>IF(CF26&gt;0,CF26,"")</f>
        <v>9.8000000000000007</v>
      </c>
      <c r="CS26" s="40">
        <f>IF(CG26&gt;0,CG26,"")</f>
        <v>14.49</v>
      </c>
      <c r="CT26" s="40">
        <f>IF(SUM(CD26:CG26)-CH26&gt;0,SUM(CD26:CG26)-CH26,"")</f>
        <v>49.09</v>
      </c>
      <c r="CU26" s="40">
        <f>IF(CQ26="","",MAX(CQ26,CT26))</f>
        <v>49.09</v>
      </c>
      <c r="CV26" s="40">
        <f>IF(CK26&gt;0,CK26,"")</f>
        <v>4.4000000000000004</v>
      </c>
      <c r="CW26" s="40">
        <f>IF(CL26&gt;0,CL26,"")</f>
        <v>4.6399999999999997</v>
      </c>
      <c r="CX26" s="40">
        <f>IF(SUM(CI26:CL26)-CM26&gt;0,SUM(CI26:CL26)-CM26,"")</f>
        <v>15.64</v>
      </c>
      <c r="CY26" s="40">
        <f>IF(SUM(CU26,CX26)&gt;0,SUM(CU26,CX26),"")</f>
        <v>64.73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7.75</v>
      </c>
      <c r="SU26" s="22">
        <f>IF($CN26="P",BZ26,(BZ26+AY26)/2)</f>
        <v>4.75</v>
      </c>
      <c r="SV26" s="22">
        <f>IF($CN26="P",CA26,(CA26+AZ26)/2)</f>
        <v>4.5999999999999996</v>
      </c>
      <c r="SW26" s="22">
        <f>IF($CN26="P",CB26,(CB26+BA26)/2)</f>
        <v>7.085</v>
      </c>
      <c r="SX26" s="22">
        <f>IF($CN26="P",CC26,(CC26+BB26)/2)</f>
        <v>0</v>
      </c>
      <c r="SY26" s="22">
        <f>IF($CN26="P",CD26,(CD26+BC26)/2)</f>
        <v>7.65</v>
      </c>
      <c r="SZ26" s="22">
        <f>IF($CN26="P",CE26,(CE26+BD26)/2)</f>
        <v>4.75</v>
      </c>
      <c r="TA26" s="22">
        <f>IF($CN26="P",CF26,(CF26+BE26)/2)</f>
        <v>4.9000000000000004</v>
      </c>
      <c r="TB26" s="22">
        <f>IF($CN26="P",CG26,(CG26+BF26)/2)</f>
        <v>7.2450000000000001</v>
      </c>
      <c r="TC26" s="22">
        <f>IF($CN26="P",CH26,(CH26+BG26)/2)</f>
        <v>0</v>
      </c>
      <c r="TD26" s="22">
        <f>IF($CN26="P",CI26,(CI26+BH26)/2)</f>
        <v>2.1</v>
      </c>
      <c r="TE26" s="22">
        <f>IF($CN26="P",CJ26,(CJ26+BI26)/2)</f>
        <v>1.2</v>
      </c>
      <c r="TF26" s="22">
        <f>IF($CN26="P",CK26,(CK26+BJ26)/2)</f>
        <v>2.2000000000000002</v>
      </c>
      <c r="TG26" s="22">
        <f>IF($CN26="P",CL26,(CL26+BK26)/2)</f>
        <v>2.3199999999999998</v>
      </c>
      <c r="TH26" s="22">
        <f>IF($CN26="P",CM26,(CM26+BL26)/2)</f>
        <v>0</v>
      </c>
      <c r="TI26" s="27" t="s">
        <v>46</v>
      </c>
      <c r="TJ26" s="40">
        <f>IF(SV26&gt;0,SV26,"")</f>
        <v>4.5999999999999996</v>
      </c>
      <c r="TK26" s="40">
        <f>IF(SW26&gt;0,SW26,"")</f>
        <v>7.085</v>
      </c>
      <c r="TL26" s="40">
        <f>IF(SUM(ST26:SW26)-SX26&gt;0,SUM(ST26:SW26)-SX26,"")</f>
        <v>24.185000000000002</v>
      </c>
      <c r="TM26" s="40">
        <f>IF(TA26&gt;0,TA26,"")</f>
        <v>4.9000000000000004</v>
      </c>
      <c r="TN26" s="40">
        <f>IF(TB26&gt;0,TB26,"")</f>
        <v>7.2450000000000001</v>
      </c>
      <c r="TO26" s="40">
        <f>IF(SUM(SY26:TB26)-TC26&gt;0,SUM(SY26:TB26)-TC26,"")</f>
        <v>24.545000000000002</v>
      </c>
      <c r="TP26" s="40">
        <f>IF(MAX(TL26,TO26)&gt;0,MAX(TL26,TO26),"")</f>
        <v>24.545000000000002</v>
      </c>
      <c r="TQ26" s="40">
        <f>IF(TF26&gt;0,TF26,"")</f>
        <v>2.2000000000000002</v>
      </c>
      <c r="TR26" s="40">
        <f>IF(TG26&gt;0,TG26,"")</f>
        <v>2.3199999999999998</v>
      </c>
      <c r="TS26" s="40">
        <f>IF(SUM(TD26:TG26)-TH26&gt;0,SUM(TD26:TG26)-TH26,"")</f>
        <v>7.82</v>
      </c>
      <c r="TT26" s="40">
        <f>IF(SUM(TP26,TS26)&gt;0,SUM(TP26,TS26),"")</f>
        <v>32.365000000000002</v>
      </c>
    </row>
    <row r="27" spans="1:540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183</v>
      </c>
      <c r="C27" s="4" t="s">
        <v>3</v>
      </c>
      <c r="D27" s="4">
        <v>2004</v>
      </c>
      <c r="E27" s="9">
        <f>SUM(J27:T27)+SUM(J27:R27)*0.0000001+SUM(J27)*0.0000000000001</f>
        <v>114.34001143400474</v>
      </c>
      <c r="F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G27" s="3" t="str">
        <f>IF(OR(AND(AO27&gt;=AW$39,AO27&lt;&gt;"",AL27=""),AND(AR27&gt;=AW$39,AR27&lt;&gt;"",AL27=""),AND(AV27&gt;=AW$39,AV27&lt;&gt;"",AL27=""),AND(BP27&gt;=BX$39,BP27&lt;&gt;"",BM27=""),AND(BS27&gt;=BX$39,BS27&lt;&gt;"",BM27=""),AND(BW27&gt;=BX$39,BW27&lt;&gt;"",BM27=""),AND(CQ27&gt;=CY$39,CQ27&lt;&gt;"",CN27=""),AND(CT27&gt;=CY$39,CT27&lt;&gt;"",CN27=""),AND(CX27&gt;=CY$39,CX27&lt;&gt;"",CN27=""),AND(DX27&gt;=EI$39,DX27&lt;&gt;""),AND(EA27&gt;=EI$39,EA27&lt;&gt;""),AND(EE27&gt;=EI$39,EE27&lt;&gt;""),AND(EH27&gt;=EI$39,EH27&lt;&gt;""),AND(FF27&gt;=FQ$39,FF27&lt;&gt;""),AND(FI27&gt;=FQ$39,FI27&lt;&gt;""),AND(FM27&gt;=FQ$39,FM27&lt;&gt;""),AND(FP27&gt;=FQ$39,FP27&lt;&gt;""),AND(GN27&gt;=GY$39,GN27&lt;&gt;""),AND(GQ27&gt;=GY$39,GQ27&lt;&gt;""),AND(GU27&gt;=GY$39,GU27&lt;&gt;""),AND(GX27&gt;=GY$39,GX27&lt;&gt;""),AND(HV27&gt;=IG$39,HV27&lt;&gt;""),AND(HY27&gt;=IG$39,HY27&lt;&gt;""),AND(IC27&gt;=IG$39,IC27&lt;&gt;""),AND(IF27&gt;=IG$39,IF27&lt;&gt;""),AND(JD27&gt;=JO$39,JD27&lt;&gt;""),AND(JG27&gt;=JO$39,JG27&lt;&gt;""),AND(JK27&gt;=JO$39,JK27&lt;&gt;""),AND(JN27&gt;=JO$39,JN27&lt;&gt;""),AND(KL27&gt;=KW$39,KL27&lt;&gt;""),AND(KO27&gt;=KW$39,KO27&lt;&gt;""),AND(KS27&gt;=KW$39,KS27&lt;&gt;""),AND(KV27&gt;=KW$39,KV27&lt;&gt;""),AND(LT27&gt;=ME$39,LT27&lt;&gt;""),AND(LW27&gt;=ME$39,LW27&lt;&gt;""),AND(MA27&gt;=ME$39,MA27&lt;&gt;""),AND(MD27&gt;=ME$39,MD27&lt;&gt;""),AND(NB27&gt;=NM$39,NB27&lt;&gt;""),AND(NE27&gt;=NM$39,NE27&lt;&gt;""),AND(NI27&gt;=NM$39,NI27&lt;&gt;""),AND(NL27&gt;=NM$39,NL27&lt;&gt;""),AND(OJ27&gt;=OU$39,OJ27&lt;&gt;""),AND(OM27&gt;=OU$39,OM27&lt;&gt;""),AND(OQ27&gt;=OU$39,OQ27&lt;&gt;""),AND(OT27&gt;=OU$39,OT27&lt;&gt;""),AND(PR27&gt;=QC$39,PR27&lt;&gt;""),AND(PU27&gt;=QC$39,PU27&lt;&gt;""),AND(PY27&gt;=QC$39,PY27&lt;&gt;""),AND(QB27&gt;=QC$39,QB27&lt;&gt;""),AND(QZ27&gt;=RK$39,QZ27&lt;&gt;""),AND(RC27&gt;=RK$39,RC27&lt;&gt;""),AND(RG27&gt;=RK$39,RG27&lt;&gt;""),AND(RJ27&gt;=RK$39,RJ27&lt;&gt;""),AND(SH27&gt;=SS$39,SH27&lt;&gt;""),AND(SK27&gt;=SS$39,SK27&lt;&gt;""),AND(SO27&gt;=SS$39,SO27&lt;&gt;""),AND(SR27&gt;=SS$39,SR27&lt;&gt;"")),"P","")</f>
        <v/>
      </c>
      <c r="H27" s="36" t="str">
        <f>IF(AND(G27="P",F27=""),"No DD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Merit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Excellence",IF(I27="P","Worlds Team",IF(F27="P","National Team","")))))</f>
        <v/>
      </c>
      <c r="I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J27" s="8">
        <f>IF(COUNT(AO27,AR27,BP27,BS27,CQ27,CT27)&gt;0,LARGE((AO27,AR27,BP27,BS27,CQ27,CT27),1),0)</f>
        <v>47.510000000000005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45.4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10.33</v>
      </c>
      <c r="O27" s="8" t="str">
        <f>IF(N27="","",IF(OR(N27=CQ27,N27=CT27,N27=CX27),$BY$1,IF(OR(N27=BP27,N27=BS27,N27=BW27),$AX$1,IF(OR(N27=AO27,N27=AR27,N27=AV27),$W$1,""))))</f>
        <v>2023 Elite Canada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11.1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&gt;0,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>
        <v>14.9</v>
      </c>
      <c r="AY27" s="26">
        <v>8.1</v>
      </c>
      <c r="AZ27" s="26">
        <v>9.9</v>
      </c>
      <c r="BA27" s="26">
        <v>12.5</v>
      </c>
      <c r="BB27" s="26">
        <v>0</v>
      </c>
      <c r="BC27" s="26">
        <v>2.9</v>
      </c>
      <c r="BD27" s="26">
        <v>1.8</v>
      </c>
      <c r="BE27" s="26">
        <v>2.9</v>
      </c>
      <c r="BF27" s="26">
        <v>2.73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9.9</v>
      </c>
      <c r="BO27" s="39">
        <f>IF(BA27&gt;0,BA27,"")</f>
        <v>12.5</v>
      </c>
      <c r="BP27" s="11">
        <f>IF(SUM(AX27:BA27)-BB27&gt;0,SUM(AX27:BA27)-BB27,"")</f>
        <v>45.4</v>
      </c>
      <c r="BQ27" s="11">
        <f>IF(BE27&gt;0,BE27,"")</f>
        <v>2.9</v>
      </c>
      <c r="BR27" s="11">
        <f>IF(BF27&gt;0,BF27,"")</f>
        <v>2.73</v>
      </c>
      <c r="BS27" s="11">
        <f>IF(SUM(BC27:BF27)-BG27&gt;0,SUM(BC27:BF27)-BG27,"")</f>
        <v>10.33</v>
      </c>
      <c r="BT27" s="11">
        <f>IF(BP27="","",MAX(BP27,BS27))</f>
        <v>45.4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45.4</v>
      </c>
      <c r="BY27" s="22">
        <v>13.7</v>
      </c>
      <c r="BZ27" s="22">
        <v>9.4</v>
      </c>
      <c r="CA27" s="22">
        <v>11.1</v>
      </c>
      <c r="CB27" s="22">
        <v>13.31</v>
      </c>
      <c r="CC27" s="22">
        <v>0</v>
      </c>
      <c r="CD27" s="22">
        <v>2.8</v>
      </c>
      <c r="CE27" s="22">
        <v>1.8</v>
      </c>
      <c r="CF27" s="22">
        <v>2</v>
      </c>
      <c r="CG27" s="22">
        <v>3.19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11.1</v>
      </c>
      <c r="CP27" s="38">
        <f>IF(CB27&gt;0,CB27,"")</f>
        <v>13.31</v>
      </c>
      <c r="CQ27" s="40">
        <f>IF(SUM(BY27:CB27)-CC27&gt;0,SUM(BY27:CB27)-CC27,"")</f>
        <v>47.510000000000005</v>
      </c>
      <c r="CR27" s="40">
        <f>IF(CF27&gt;0,CF27,"")</f>
        <v>2</v>
      </c>
      <c r="CS27" s="40">
        <f>IF(CG27&gt;0,CG27,"")</f>
        <v>3.19</v>
      </c>
      <c r="CT27" s="40">
        <f>IF(SUM(CD27:CG27)-CH27&gt;0,SUM(CD27:CG27)-CH27,"")</f>
        <v>9.7899999999999991</v>
      </c>
      <c r="CU27" s="40">
        <f>IF(CQ27="","",MAX(CQ27,CT27))</f>
        <v>47.510000000000005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47.510000000000005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14.3</v>
      </c>
      <c r="SU27" s="22">
        <f>IF($CN27="P",BZ27,(BZ27+AY27)/2)</f>
        <v>8.75</v>
      </c>
      <c r="SV27" s="22">
        <f>IF($CN27="P",CA27,(CA27+AZ27)/2)</f>
        <v>10.5</v>
      </c>
      <c r="SW27" s="22">
        <f>IF($CN27="P",CB27,(CB27+BA27)/2)</f>
        <v>12.905000000000001</v>
      </c>
      <c r="SX27" s="22">
        <f>IF($CN27="P",CC27,(CC27+BB27)/2)</f>
        <v>0</v>
      </c>
      <c r="SY27" s="22">
        <f>IF($CN27="P",CD27,(CD27+BC27)/2)</f>
        <v>2.8499999999999996</v>
      </c>
      <c r="SZ27" s="22">
        <f>IF($CN27="P",CE27,(CE27+BD27)/2)</f>
        <v>1.8</v>
      </c>
      <c r="TA27" s="22">
        <f>IF($CN27="P",CF27,(CF27+BE27)/2)</f>
        <v>2.4500000000000002</v>
      </c>
      <c r="TB27" s="22">
        <f>IF($CN27="P",CG27,(CG27+BF27)/2)</f>
        <v>2.96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10.5</v>
      </c>
      <c r="TK27" s="40">
        <f>IF(SW27&gt;0,SW27,"")</f>
        <v>12.905000000000001</v>
      </c>
      <c r="TL27" s="40">
        <f>IF(SUM(ST27:SW27)-SX27&gt;0,SUM(ST27:SW27)-SX27,"")</f>
        <v>46.454999999999998</v>
      </c>
      <c r="TM27" s="40">
        <f>IF(TA27&gt;0,TA27,"")</f>
        <v>2.4500000000000002</v>
      </c>
      <c r="TN27" s="40">
        <f>IF(TB27&gt;0,TB27,"")</f>
        <v>2.96</v>
      </c>
      <c r="TO27" s="40">
        <f>IF(SUM(SY27:TB27)-TC27&gt;0,SUM(SY27:TB27)-TC27,"")</f>
        <v>10.059999999999999</v>
      </c>
      <c r="TP27" s="40">
        <f>IF(MAX(TL27,TO27)&gt;0,MAX(TL27,TO27),"")</f>
        <v>46.454999999999998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46.454999999999998</v>
      </c>
    </row>
    <row r="28" spans="1:540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137</v>
      </c>
      <c r="C28" s="4" t="s">
        <v>5</v>
      </c>
      <c r="D28" s="4">
        <v>2005</v>
      </c>
      <c r="E28" s="9">
        <f>SUM(J28:T28)+SUM(J28:R28)*0.0000001+SUM(J28)*0.0000000000001</f>
        <v>111.17001111700472</v>
      </c>
      <c r="F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G28" s="3" t="str">
        <f>IF(OR(AND(AO28&gt;=AW$39,AO28&lt;&gt;"",AL28=""),AND(AR28&gt;=AW$39,AR28&lt;&gt;"",AL28=""),AND(AV28&gt;=AW$39,AV28&lt;&gt;"",AL28=""),AND(BP28&gt;=BX$39,BP28&lt;&gt;"",BM28=""),AND(BS28&gt;=BX$39,BS28&lt;&gt;"",BM28=""),AND(BW28&gt;=BX$39,BW28&lt;&gt;"",BM28=""),AND(CQ28&gt;=CY$39,CQ28&lt;&gt;"",CN28=""),AND(CT28&gt;=CY$39,CT28&lt;&gt;"",CN28=""),AND(CX28&gt;=CY$39,CX28&lt;&gt;"",CN28=""),AND(DX28&gt;=EI$39,DX28&lt;&gt;""),AND(EA28&gt;=EI$39,EA28&lt;&gt;""),AND(EE28&gt;=EI$39,EE28&lt;&gt;""),AND(EH28&gt;=EI$39,EH28&lt;&gt;""),AND(FF28&gt;=FQ$39,FF28&lt;&gt;""),AND(FI28&gt;=FQ$39,FI28&lt;&gt;""),AND(FM28&gt;=FQ$39,FM28&lt;&gt;""),AND(FP28&gt;=FQ$39,FP28&lt;&gt;""),AND(GN28&gt;=GY$39,GN28&lt;&gt;""),AND(GQ28&gt;=GY$39,GQ28&lt;&gt;""),AND(GU28&gt;=GY$39,GU28&lt;&gt;""),AND(GX28&gt;=GY$39,GX28&lt;&gt;""),AND(HV28&gt;=IG$39,HV28&lt;&gt;""),AND(HY28&gt;=IG$39,HY28&lt;&gt;""),AND(IC28&gt;=IG$39,IC28&lt;&gt;""),AND(IF28&gt;=IG$39,IF28&lt;&gt;""),AND(JD28&gt;=JO$39,JD28&lt;&gt;""),AND(JG28&gt;=JO$39,JG28&lt;&gt;""),AND(JK28&gt;=JO$39,JK28&lt;&gt;""),AND(JN28&gt;=JO$39,JN28&lt;&gt;""),AND(KL28&gt;=KW$39,KL28&lt;&gt;""),AND(KO28&gt;=KW$39,KO28&lt;&gt;""),AND(KS28&gt;=KW$39,KS28&lt;&gt;""),AND(KV28&gt;=KW$39,KV28&lt;&gt;""),AND(LT28&gt;=ME$39,LT28&lt;&gt;""),AND(LW28&gt;=ME$39,LW28&lt;&gt;""),AND(MA28&gt;=ME$39,MA28&lt;&gt;""),AND(MD28&gt;=ME$39,MD28&lt;&gt;""),AND(NB28&gt;=NM$39,NB28&lt;&gt;""),AND(NE28&gt;=NM$39,NE28&lt;&gt;""),AND(NI28&gt;=NM$39,NI28&lt;&gt;""),AND(NL28&gt;=NM$39,NL28&lt;&gt;""),AND(OJ28&gt;=OU$39,OJ28&lt;&gt;""),AND(OM28&gt;=OU$39,OM28&lt;&gt;""),AND(OQ28&gt;=OU$39,OQ28&lt;&gt;""),AND(OT28&gt;=OU$39,OT28&lt;&gt;""),AND(PR28&gt;=QC$39,PR28&lt;&gt;""),AND(PU28&gt;=QC$39,PU28&lt;&gt;""),AND(PY28&gt;=QC$39,PY28&lt;&gt;""),AND(QB28&gt;=QC$39,QB28&lt;&gt;""),AND(QZ28&gt;=RK$39,QZ28&lt;&gt;""),AND(RC28&gt;=RK$39,RC28&lt;&gt;""),AND(RG28&gt;=RK$39,RG28&lt;&gt;""),AND(RJ28&gt;=RK$39,RJ28&lt;&gt;""),AND(SH28&gt;=SS$39,SH28&lt;&gt;""),AND(SK28&gt;=SS$39,SK28&lt;&gt;""),AND(SO28&gt;=SS$39,SO28&lt;&gt;""),AND(SR28&gt;=SS$39,SR28&lt;&gt;"")),"P","")</f>
        <v/>
      </c>
      <c r="H28" s="36" t="str">
        <f>IF(AND(G28="P",F28=""),"No DD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Merit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Excellence",IF(I28="P","Worlds Team",IF(F28="P","National Team","")))))</f>
        <v/>
      </c>
      <c r="I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J28" s="8">
        <f>IF(COUNT(AO28,AR28,BP28,BS28,CQ28,CT28)&gt;0,LARGE((AO28,AR28,BP28,BS28,CQ28,CT28),1),0)</f>
        <v>47.16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25.18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10.47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13.5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&gt;0,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,0)</f>
        <v>14.86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>2023 Elite Canada</v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5.9</v>
      </c>
      <c r="AY28" s="26">
        <v>4.4000000000000004</v>
      </c>
      <c r="AZ28" s="26">
        <v>7.3</v>
      </c>
      <c r="BA28" s="26">
        <v>7.58</v>
      </c>
      <c r="BB28" s="26">
        <v>0</v>
      </c>
      <c r="BC28" s="26">
        <v>9.6999999999999993</v>
      </c>
      <c r="BD28" s="26">
        <v>9.1</v>
      </c>
      <c r="BE28" s="26">
        <v>13.5</v>
      </c>
      <c r="BF28" s="26">
        <v>14.86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7.3</v>
      </c>
      <c r="BO28" s="39">
        <f>IF(BA28&gt;0,BA28,"")</f>
        <v>7.58</v>
      </c>
      <c r="BP28" s="11">
        <f>IF(SUM(AX28:BA28)-BB28&gt;0,SUM(AX28:BA28)-BB28,"")</f>
        <v>25.18</v>
      </c>
      <c r="BQ28" s="11">
        <f>IF(BE28&gt;0,BE28,"")</f>
        <v>13.5</v>
      </c>
      <c r="BR28" s="11">
        <f>IF(BF28&gt;0,BF28,"")</f>
        <v>14.86</v>
      </c>
      <c r="BS28" s="11">
        <f>IF(SUM(BC28:BF28)-BG28&gt;0,SUM(BC28:BF28)-BG28,"")</f>
        <v>47.16</v>
      </c>
      <c r="BT28" s="11">
        <f>IF(BP28="","",MAX(BP28,BS28))</f>
        <v>47.16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47.16</v>
      </c>
      <c r="BY28" s="22">
        <v>2.6</v>
      </c>
      <c r="BZ28" s="22">
        <v>1.6</v>
      </c>
      <c r="CA28" s="22">
        <v>3.1</v>
      </c>
      <c r="CB28" s="22">
        <v>3.17</v>
      </c>
      <c r="CC28" s="22">
        <v>0</v>
      </c>
      <c r="CD28" s="22">
        <v>2.6</v>
      </c>
      <c r="CE28" s="22">
        <v>1.7</v>
      </c>
      <c r="CF28" s="22">
        <v>3.1</v>
      </c>
      <c r="CG28" s="22">
        <v>3.01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3.1</v>
      </c>
      <c r="CP28" s="38">
        <f>IF(CB28&gt;0,CB28,"")</f>
        <v>3.17</v>
      </c>
      <c r="CQ28" s="40">
        <f>IF(SUM(BY28:CB28)-CC28&gt;0,SUM(BY28:CB28)-CC28,"")</f>
        <v>10.47</v>
      </c>
      <c r="CR28" s="40">
        <f>IF(CF28&gt;0,CF28,"")</f>
        <v>3.1</v>
      </c>
      <c r="CS28" s="40">
        <f>IF(CG28&gt;0,CG28,"")</f>
        <v>3.01</v>
      </c>
      <c r="CT28" s="40">
        <f>IF(SUM(CD28:CG28)-CH28&gt;0,SUM(CD28:CG28)-CH28,"")</f>
        <v>10.41</v>
      </c>
      <c r="CU28" s="40">
        <f>IF(CQ28="","",MAX(CQ28,CT28))</f>
        <v>10.47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10.47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4.25</v>
      </c>
      <c r="SU28" s="22">
        <f>IF($CN28="P",BZ28,(BZ28+AY28)/2)</f>
        <v>3</v>
      </c>
      <c r="SV28" s="22">
        <f>IF($CN28="P",CA28,(CA28+AZ28)/2)</f>
        <v>5.2</v>
      </c>
      <c r="SW28" s="22">
        <f>IF($CN28="P",CB28,(CB28+BA28)/2)</f>
        <v>5.375</v>
      </c>
      <c r="SX28" s="22">
        <f>IF($CN28="P",CC28,(CC28+BB28)/2)</f>
        <v>0</v>
      </c>
      <c r="SY28" s="22">
        <f>IF($CN28="P",CD28,(CD28+BC28)/2)</f>
        <v>6.1499999999999995</v>
      </c>
      <c r="SZ28" s="22">
        <f>IF($CN28="P",CE28,(CE28+BD28)/2)</f>
        <v>5.3999999999999995</v>
      </c>
      <c r="TA28" s="22">
        <f>IF($CN28="P",CF28,(CF28+BE28)/2)</f>
        <v>8.3000000000000007</v>
      </c>
      <c r="TB28" s="22">
        <f>IF($CN28="P",CG28,(CG28+BF28)/2)</f>
        <v>8.9349999999999987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5.2</v>
      </c>
      <c r="TK28" s="40">
        <f>IF(SW28&gt;0,SW28,"")</f>
        <v>5.375</v>
      </c>
      <c r="TL28" s="40">
        <f>IF(SUM(ST28:SW28)-SX28&gt;0,SUM(ST28:SW28)-SX28,"")</f>
        <v>17.824999999999999</v>
      </c>
      <c r="TM28" s="40">
        <f>IF(TA28&gt;0,TA28,"")</f>
        <v>8.3000000000000007</v>
      </c>
      <c r="TN28" s="40">
        <f>IF(TB28&gt;0,TB28,"")</f>
        <v>8.9349999999999987</v>
      </c>
      <c r="TO28" s="40">
        <f>IF(SUM(SY28:TB28)-TC28&gt;0,SUM(SY28:TB28)-TC28,"")</f>
        <v>28.785</v>
      </c>
      <c r="TP28" s="40">
        <f>IF(MAX(TL28,TO28)&gt;0,MAX(TL28,TO28),"")</f>
        <v>28.785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28.785</v>
      </c>
    </row>
    <row r="29" spans="1:540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155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G29" s="3" t="str">
        <f>IF(OR(AND(AO29&gt;=AW$39,AO29&lt;&gt;"",AL29=""),AND(AR29&gt;=AW$39,AR29&lt;&gt;"",AL29=""),AND(AV29&gt;=AW$39,AV29&lt;&gt;"",AL29=""),AND(BP29&gt;=BX$39,BP29&lt;&gt;"",BM29=""),AND(BS29&gt;=BX$39,BS29&lt;&gt;"",BM29=""),AND(BW29&gt;=BX$39,BW29&lt;&gt;"",BM29=""),AND(CQ29&gt;=CY$39,CQ29&lt;&gt;"",CN29=""),AND(CT29&gt;=CY$39,CT29&lt;&gt;"",CN29=""),AND(CX29&gt;=CY$39,CX29&lt;&gt;"",CN29=""),AND(DX29&gt;=EI$39,DX29&lt;&gt;""),AND(EA29&gt;=EI$39,EA29&lt;&gt;""),AND(EE29&gt;=EI$39,EE29&lt;&gt;""),AND(EH29&gt;=EI$39,EH29&lt;&gt;""),AND(FF29&gt;=FQ$39,FF29&lt;&gt;""),AND(FI29&gt;=FQ$39,FI29&lt;&gt;""),AND(FM29&gt;=FQ$39,FM29&lt;&gt;""),AND(FP29&gt;=FQ$39,FP29&lt;&gt;""),AND(GN29&gt;=GY$39,GN29&lt;&gt;""),AND(GQ29&gt;=GY$39,GQ29&lt;&gt;""),AND(GU29&gt;=GY$39,GU29&lt;&gt;""),AND(GX29&gt;=GY$39,GX29&lt;&gt;""),AND(HV29&gt;=IG$39,HV29&lt;&gt;""),AND(HY29&gt;=IG$39,HY29&lt;&gt;""),AND(IC29&gt;=IG$39,IC29&lt;&gt;""),AND(IF29&gt;=IG$39,IF29&lt;&gt;""),AND(JD29&gt;=JO$39,JD29&lt;&gt;""),AND(JG29&gt;=JO$39,JG29&lt;&gt;""),AND(JK29&gt;=JO$39,JK29&lt;&gt;""),AND(JN29&gt;=JO$39,JN29&lt;&gt;""),AND(KL29&gt;=KW$39,KL29&lt;&gt;""),AND(KO29&gt;=KW$39,KO29&lt;&gt;""),AND(KS29&gt;=KW$39,KS29&lt;&gt;""),AND(KV29&gt;=KW$39,KV29&lt;&gt;""),AND(LT29&gt;=ME$39,LT29&lt;&gt;""),AND(LW29&gt;=ME$39,LW29&lt;&gt;""),AND(MA29&gt;=ME$39,MA29&lt;&gt;""),AND(MD29&gt;=ME$39,MD29&lt;&gt;""),AND(NB29&gt;=NM$39,NB29&lt;&gt;""),AND(NE29&gt;=NM$39,NE29&lt;&gt;""),AND(NI29&gt;=NM$39,NI29&lt;&gt;""),AND(NL29&gt;=NM$39,NL29&lt;&gt;""),AND(OJ29&gt;=OU$39,OJ29&lt;&gt;""),AND(OM29&gt;=OU$39,OM29&lt;&gt;""),AND(OQ29&gt;=OU$39,OQ29&lt;&gt;""),AND(OT29&gt;=OU$39,OT29&lt;&gt;""),AND(PR29&gt;=QC$39,PR29&lt;&gt;""),AND(PU29&gt;=QC$39,PU29&lt;&gt;""),AND(PY29&gt;=QC$39,PY29&lt;&gt;""),AND(QB29&gt;=QC$39,QB29&lt;&gt;""),AND(QZ29&gt;=RK$39,QZ29&lt;&gt;""),AND(RC29&gt;=RK$39,RC29&lt;&gt;""),AND(RG29&gt;=RK$39,RG29&lt;&gt;""),AND(RJ29&gt;=RK$39,RJ29&lt;&gt;""),AND(SH29&gt;=SS$39,SH29&lt;&gt;""),AND(SK29&gt;=SS$39,SK29&lt;&gt;""),AND(SO29&gt;=SS$39,SO29&lt;&gt;""),AND(SR29&gt;=SS$39,SR29&lt;&gt;"")),"P","")</f>
        <v/>
      </c>
      <c r="H29" s="36" t="str">
        <f>IF(AND(G29="P",F29=""),"No DD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Merit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Excellence",IF(I29="P","Worlds Team",IF(F29="P","National Team","")))))</f>
        <v/>
      </c>
      <c r="I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&gt;0,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13</v>
      </c>
      <c r="BZ29" s="22">
        <v>8.9</v>
      </c>
      <c r="CA29" s="22">
        <v>11.1</v>
      </c>
      <c r="CB29" s="22">
        <v>14.58</v>
      </c>
      <c r="CC29" s="22">
        <v>0</v>
      </c>
      <c r="CD29" s="22">
        <v>13.6</v>
      </c>
      <c r="CE29" s="22">
        <v>9.3000000000000007</v>
      </c>
      <c r="CF29" s="22">
        <v>11.2</v>
      </c>
      <c r="CG29" s="22">
        <v>14.47</v>
      </c>
      <c r="CH29" s="22">
        <v>0</v>
      </c>
      <c r="CI29" s="22"/>
      <c r="CJ29" s="22"/>
      <c r="CK29" s="22"/>
      <c r="CL29" s="22"/>
      <c r="CM29" s="22"/>
      <c r="CN29" s="27"/>
      <c r="CO29" s="38">
        <f>IF(CA29&gt;0,CA29,"")</f>
        <v>11.1</v>
      </c>
      <c r="CP29" s="38">
        <f>IF(CB29&gt;0,CB29,"")</f>
        <v>14.58</v>
      </c>
      <c r="CQ29" s="40">
        <f>IF(SUM(BY29:CB29)-CC29&gt;0,SUM(BY29:CB29)-CC29,"")</f>
        <v>47.58</v>
      </c>
      <c r="CR29" s="40">
        <f>IF(CF29&gt;0,CF29,"")</f>
        <v>11.2</v>
      </c>
      <c r="CS29" s="40">
        <f>IF(CG29&gt;0,CG29,"")</f>
        <v>14.47</v>
      </c>
      <c r="CT29" s="40">
        <f>IF(SUM(CD29:CG29)-CH29&gt;0,SUM(CD29:CG29)-CH29,"")</f>
        <v>48.569999999999993</v>
      </c>
      <c r="CU29" s="40">
        <f>IF(CQ29="","",MAX(CQ29,CT29))</f>
        <v>48.569999999999993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48.569999999999993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216</v>
      </c>
      <c r="C30" s="4" t="s">
        <v>215</v>
      </c>
      <c r="D30" s="4">
        <v>2006</v>
      </c>
      <c r="E30" s="9">
        <f>SUM(J30:T30)+SUM(J30:R30)*0.0000001+SUM(J30)*0.0000000000001</f>
        <v>87.200008720004689</v>
      </c>
      <c r="F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G30" s="3" t="str">
        <f>IF(OR(AND(AO30&gt;=AW$39,AO30&lt;&gt;"",AL30=""),AND(AR30&gt;=AW$39,AR30&lt;&gt;"",AL30=""),AND(AV30&gt;=AW$39,AV30&lt;&gt;"",AL30=""),AND(BP30&gt;=BX$39,BP30&lt;&gt;"",BM30=""),AND(BS30&gt;=BX$39,BS30&lt;&gt;"",BM30=""),AND(BW30&gt;=BX$39,BW30&lt;&gt;"",BM30=""),AND(CQ30&gt;=CY$39,CQ30&lt;&gt;"",CN30=""),AND(CT30&gt;=CY$39,CT30&lt;&gt;"",CN30=""),AND(CX30&gt;=CY$39,CX30&lt;&gt;"",CN30=""),AND(DX30&gt;=EI$39,DX30&lt;&gt;""),AND(EA30&gt;=EI$39,EA30&lt;&gt;""),AND(EE30&gt;=EI$39,EE30&lt;&gt;""),AND(EH30&gt;=EI$39,EH30&lt;&gt;""),AND(FF30&gt;=FQ$39,FF30&lt;&gt;""),AND(FI30&gt;=FQ$39,FI30&lt;&gt;""),AND(FM30&gt;=FQ$39,FM30&lt;&gt;""),AND(FP30&gt;=FQ$39,FP30&lt;&gt;""),AND(GN30&gt;=GY$39,GN30&lt;&gt;""),AND(GQ30&gt;=GY$39,GQ30&lt;&gt;""),AND(GU30&gt;=GY$39,GU30&lt;&gt;""),AND(GX30&gt;=GY$39,GX30&lt;&gt;""),AND(HV30&gt;=IG$39,HV30&lt;&gt;""),AND(HY30&gt;=IG$39,HY30&lt;&gt;""),AND(IC30&gt;=IG$39,IC30&lt;&gt;""),AND(IF30&gt;=IG$39,IF30&lt;&gt;""),AND(JD30&gt;=JO$39,JD30&lt;&gt;""),AND(JG30&gt;=JO$39,JG30&lt;&gt;""),AND(JK30&gt;=JO$39,JK30&lt;&gt;""),AND(JN30&gt;=JO$39,JN30&lt;&gt;""),AND(KL30&gt;=KW$39,KL30&lt;&gt;""),AND(KO30&gt;=KW$39,KO30&lt;&gt;""),AND(KS30&gt;=KW$39,KS30&lt;&gt;""),AND(KV30&gt;=KW$39,KV30&lt;&gt;""),AND(LT30&gt;=ME$39,LT30&lt;&gt;""),AND(LW30&gt;=ME$39,LW30&lt;&gt;""),AND(MA30&gt;=ME$39,MA30&lt;&gt;""),AND(MD30&gt;=ME$39,MD30&lt;&gt;""),AND(NB30&gt;=NM$39,NB30&lt;&gt;""),AND(NE30&gt;=NM$39,NE30&lt;&gt;""),AND(NI30&gt;=NM$39,NI30&lt;&gt;""),AND(NL30&gt;=NM$39,NL30&lt;&gt;""),AND(OJ30&gt;=OU$39,OJ30&lt;&gt;""),AND(OM30&gt;=OU$39,OM30&lt;&gt;""),AND(OQ30&gt;=OU$39,OQ30&lt;&gt;""),AND(OT30&gt;=OU$39,OT30&lt;&gt;""),AND(PR30&gt;=QC$39,PR30&lt;&gt;""),AND(PU30&gt;=QC$39,PU30&lt;&gt;""),AND(PY30&gt;=QC$39,PY30&lt;&gt;""),AND(QB30&gt;=QC$39,QB30&lt;&gt;""),AND(QZ30&gt;=RK$39,QZ30&lt;&gt;""),AND(RC30&gt;=RK$39,RC30&lt;&gt;""),AND(RG30&gt;=RK$39,RG30&lt;&gt;""),AND(RJ30&gt;=RK$39,RJ30&lt;&gt;""),AND(SH30&gt;=SS$39,SH30&lt;&gt;""),AND(SK30&gt;=SS$39,SK30&lt;&gt;""),AND(SO30&gt;=SS$39,SO30&lt;&gt;""),AND(SR30&gt;=SS$39,SR30&lt;&gt;"")),"P","")</f>
        <v/>
      </c>
      <c r="H30" s="36" t="str">
        <f>IF(AND(G30="P",F30=""),"No DD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Merit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Excellence",IF(I30="P","Worlds Team",IF(F30="P","National Team","")))))</f>
        <v/>
      </c>
      <c r="I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J30" s="8">
        <f>IF(COUNT(AO30,AR30,BP30,BS30,CQ30,CT30)&gt;0,LARGE((AO30,AR30,BP30,BS30,CQ30,CT30),1),0)</f>
        <v>46.91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29.09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11.2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&gt;0,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7.9</v>
      </c>
      <c r="BZ30" s="22">
        <v>5</v>
      </c>
      <c r="CA30" s="22">
        <v>7.3</v>
      </c>
      <c r="CB30" s="22">
        <v>8.89</v>
      </c>
      <c r="CC30" s="22">
        <v>0</v>
      </c>
      <c r="CD30" s="22">
        <v>12.8</v>
      </c>
      <c r="CE30" s="22">
        <v>8.8000000000000007</v>
      </c>
      <c r="CF30" s="22">
        <v>11.2</v>
      </c>
      <c r="CG30" s="22">
        <v>14.11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7.3</v>
      </c>
      <c r="CP30" s="38">
        <f>IF(CB30&gt;0,CB30,"")</f>
        <v>8.89</v>
      </c>
      <c r="CQ30" s="40">
        <f>IF(SUM(BY30:CB30)-CC30&gt;0,SUM(BY30:CB30)-CC30,"")</f>
        <v>29.09</v>
      </c>
      <c r="CR30" s="40">
        <f>IF(CF30&gt;0,CF30,"")</f>
        <v>11.2</v>
      </c>
      <c r="CS30" s="40">
        <f>IF(CG30&gt;0,CG30,"")</f>
        <v>14.11</v>
      </c>
      <c r="CT30" s="40">
        <f>IF(SUM(CD30:CG30)-CH30&gt;0,SUM(CD30:CG30)-CH30,"")</f>
        <v>46.91</v>
      </c>
      <c r="CU30" s="40">
        <f>IF(CQ30="","",MAX(CQ30,CT30))</f>
        <v>46.91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46.91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3.95</v>
      </c>
      <c r="SU30" s="22">
        <f>IF($CN30="P",BZ30,(BZ30+AY30)/2)</f>
        <v>2.5</v>
      </c>
      <c r="SV30" s="22">
        <f>IF($CN30="P",CA30,(CA30+AZ30)/2)</f>
        <v>3.65</v>
      </c>
      <c r="SW30" s="22">
        <f>IF($CN30="P",CB30,(CB30+BA30)/2)</f>
        <v>4.4450000000000003</v>
      </c>
      <c r="SX30" s="22">
        <f>IF($CN30="P",CC30,(CC30+BB30)/2)</f>
        <v>0</v>
      </c>
      <c r="SY30" s="22">
        <f>IF($CN30="P",CD30,(CD30+BC30)/2)</f>
        <v>6.4</v>
      </c>
      <c r="SZ30" s="22">
        <f>IF($CN30="P",CE30,(CE30+BD30)/2)</f>
        <v>4.4000000000000004</v>
      </c>
      <c r="TA30" s="22">
        <f>IF($CN30="P",CF30,(CF30+BE30)/2)</f>
        <v>5.6</v>
      </c>
      <c r="TB30" s="22">
        <f>IF($CN30="P",CG30,(CG30+BF30)/2)</f>
        <v>7.0549999999999997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3.65</v>
      </c>
      <c r="TK30" s="40">
        <f>IF(SW30&gt;0,SW30,"")</f>
        <v>4.4450000000000003</v>
      </c>
      <c r="TL30" s="40">
        <f>IF(SUM(ST30:SW30)-SX30&gt;0,SUM(ST30:SW30)-SX30,"")</f>
        <v>14.545</v>
      </c>
      <c r="TM30" s="40">
        <f>IF(TA30&gt;0,TA30,"")</f>
        <v>5.6</v>
      </c>
      <c r="TN30" s="40">
        <f>IF(TB30&gt;0,TB30,"")</f>
        <v>7.0549999999999997</v>
      </c>
      <c r="TO30" s="40">
        <f>IF(SUM(SY30:TB30)-TC30&gt;0,SUM(SY30:TB30)-TC30,"")</f>
        <v>23.454999999999998</v>
      </c>
      <c r="TP30" s="40">
        <f>IF(MAX(TL30,TO30)&gt;0,MAX(TL30,TO30),"")</f>
        <v>23.454999999999998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23.454999999999998</v>
      </c>
    </row>
    <row r="31" spans="1:540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138</v>
      </c>
      <c r="C31" s="4" t="s">
        <v>5</v>
      </c>
      <c r="D31" s="4">
        <v>2003</v>
      </c>
      <c r="E31" s="9">
        <f>SUM(J31:T31)+SUM(J31:R31)*0.0000001+SUM(J31)*0.0000000000001</f>
        <v>57.460005746003795</v>
      </c>
      <c r="F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G31" s="3" t="str">
        <f>IF(OR(AND(AO31&gt;=AW$39,AO31&lt;&gt;"",AL31=""),AND(AR31&gt;=AW$39,AR31&lt;&gt;"",AL31=""),AND(AV31&gt;=AW$39,AV31&lt;&gt;"",AL31=""),AND(BP31&gt;=BX$39,BP31&lt;&gt;"",BM31=""),AND(BS31&gt;=BX$39,BS31&lt;&gt;"",BM31=""),AND(BW31&gt;=BX$39,BW31&lt;&gt;"",BM31=""),AND(CQ31&gt;=CY$39,CQ31&lt;&gt;"",CN31=""),AND(CT31&gt;=CY$39,CT31&lt;&gt;"",CN31=""),AND(CX31&gt;=CY$39,CX31&lt;&gt;"",CN31=""),AND(DX31&gt;=EI$39,DX31&lt;&gt;""),AND(EA31&gt;=EI$39,EA31&lt;&gt;""),AND(EE31&gt;=EI$39,EE31&lt;&gt;""),AND(EH31&gt;=EI$39,EH31&lt;&gt;""),AND(FF31&gt;=FQ$39,FF31&lt;&gt;""),AND(FI31&gt;=FQ$39,FI31&lt;&gt;""),AND(FM31&gt;=FQ$39,FM31&lt;&gt;""),AND(FP31&gt;=FQ$39,FP31&lt;&gt;""),AND(GN31&gt;=GY$39,GN31&lt;&gt;""),AND(GQ31&gt;=GY$39,GQ31&lt;&gt;""),AND(GU31&gt;=GY$39,GU31&lt;&gt;""),AND(GX31&gt;=GY$39,GX31&lt;&gt;""),AND(HV31&gt;=IG$39,HV31&lt;&gt;""),AND(HY31&gt;=IG$39,HY31&lt;&gt;""),AND(IC31&gt;=IG$39,IC31&lt;&gt;""),AND(IF31&gt;=IG$39,IF31&lt;&gt;""),AND(JD31&gt;=JO$39,JD31&lt;&gt;""),AND(JG31&gt;=JO$39,JG31&lt;&gt;""),AND(JK31&gt;=JO$39,JK31&lt;&gt;""),AND(JN31&gt;=JO$39,JN31&lt;&gt;""),AND(KL31&gt;=KW$39,KL31&lt;&gt;""),AND(KO31&gt;=KW$39,KO31&lt;&gt;""),AND(KS31&gt;=KW$39,KS31&lt;&gt;""),AND(KV31&gt;=KW$39,KV31&lt;&gt;""),AND(LT31&gt;=ME$39,LT31&lt;&gt;""),AND(LW31&gt;=ME$39,LW31&lt;&gt;""),AND(MA31&gt;=ME$39,MA31&lt;&gt;""),AND(MD31&gt;=ME$39,MD31&lt;&gt;""),AND(NB31&gt;=NM$39,NB31&lt;&gt;""),AND(NE31&gt;=NM$39,NE31&lt;&gt;""),AND(NI31&gt;=NM$39,NI31&lt;&gt;""),AND(NL31&gt;=NM$39,NL31&lt;&gt;""),AND(OJ31&gt;=OU$39,OJ31&lt;&gt;""),AND(OM31&gt;=OU$39,OM31&lt;&gt;""),AND(OQ31&gt;=OU$39,OQ31&lt;&gt;""),AND(OT31&gt;=OU$39,OT31&lt;&gt;""),AND(PR31&gt;=QC$39,PR31&lt;&gt;""),AND(PU31&gt;=QC$39,PU31&lt;&gt;""),AND(PY31&gt;=QC$39,PY31&lt;&gt;""),AND(QB31&gt;=QC$39,QB31&lt;&gt;""),AND(QZ31&gt;=RK$39,QZ31&lt;&gt;""),AND(RC31&gt;=RK$39,RC31&lt;&gt;""),AND(RG31&gt;=RK$39,RG31&lt;&gt;""),AND(RJ31&gt;=RK$39,RJ31&lt;&gt;""),AND(SH31&gt;=SS$39,SH31&lt;&gt;""),AND(SK31&gt;=SS$39,SK31&lt;&gt;""),AND(SO31&gt;=SS$39,SO31&lt;&gt;""),AND(SR31&gt;=SS$39,SR31&lt;&gt;"")),"P","")</f>
        <v/>
      </c>
      <c r="H31" s="36" t="str">
        <f>IF(AND(G31="P",F31=""),"No DD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Merit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Excellence",IF(I31="P","Worlds Team",IF(F31="P","National Team","")))))</f>
        <v/>
      </c>
      <c r="I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J31" s="8">
        <f>IF(COUNT(AO31,AR31,BP31,BS31,CQ31,CT31)&gt;0,LARGE((AO31,AR31,BP31,BS31,CQ31,CT31),1),0)</f>
        <v>38.01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9.6500000000000021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9.8000000000000007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&gt;0,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9.8000000000000007</v>
      </c>
      <c r="BZ31" s="22">
        <v>7.1</v>
      </c>
      <c r="CA31" s="22">
        <v>9.8000000000000007</v>
      </c>
      <c r="CB31" s="22">
        <v>11.31</v>
      </c>
      <c r="CC31" s="22">
        <v>0</v>
      </c>
      <c r="CD31" s="22">
        <v>2.6</v>
      </c>
      <c r="CE31" s="22">
        <v>1.6</v>
      </c>
      <c r="CF31" s="22">
        <v>2.7</v>
      </c>
      <c r="CG31" s="22">
        <v>2.95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9.8000000000000007</v>
      </c>
      <c r="CP31" s="38">
        <f>IF(CB31&gt;0,CB31,"")</f>
        <v>11.31</v>
      </c>
      <c r="CQ31" s="40">
        <f>IF(SUM(BY31:CB31)-CC31&gt;0,SUM(BY31:CB31)-CC31,"")</f>
        <v>38.01</v>
      </c>
      <c r="CR31" s="40">
        <f>IF(CF31&gt;0,CF31,"")</f>
        <v>2.7</v>
      </c>
      <c r="CS31" s="40">
        <f>IF(CG31&gt;0,CG31,"")</f>
        <v>2.95</v>
      </c>
      <c r="CT31" s="40">
        <f>IF(SUM(CD31:CG31)-CH31&gt;0,SUM(CD31:CG31)-CH31,"")</f>
        <v>9.6500000000000021</v>
      </c>
      <c r="CU31" s="40">
        <f>IF(CQ31="","",MAX(CQ31,CT31))</f>
        <v>38.01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38.01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4.9000000000000004</v>
      </c>
      <c r="SU31" s="22">
        <f>IF($CN31="P",BZ31,(BZ31+AY31)/2)</f>
        <v>3.55</v>
      </c>
      <c r="SV31" s="22">
        <f>IF($CN31="P",CA31,(CA31+AZ31)/2)</f>
        <v>4.9000000000000004</v>
      </c>
      <c r="SW31" s="22">
        <f>IF($CN31="P",CB31,(CB31+BA31)/2)</f>
        <v>5.6550000000000002</v>
      </c>
      <c r="SX31" s="22">
        <f>IF($CN31="P",CC31,(CC31+BB31)/2)</f>
        <v>0</v>
      </c>
      <c r="SY31" s="22">
        <f>IF($CN31="P",CD31,(CD31+BC31)/2)</f>
        <v>1.3</v>
      </c>
      <c r="SZ31" s="22">
        <f>IF($CN31="P",CE31,(CE31+BD31)/2)</f>
        <v>0.8</v>
      </c>
      <c r="TA31" s="22">
        <f>IF($CN31="P",CF31,(CF31+BE31)/2)</f>
        <v>1.35</v>
      </c>
      <c r="TB31" s="22">
        <f>IF($CN31="P",CG31,(CG31+BF31)/2)</f>
        <v>1.4750000000000001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4.9000000000000004</v>
      </c>
      <c r="TK31" s="40">
        <f>IF(SW31&gt;0,SW31,"")</f>
        <v>5.6550000000000002</v>
      </c>
      <c r="TL31" s="40">
        <f>IF(SUM(ST31:SW31)-SX31&gt;0,SUM(ST31:SW31)-SX31,"")</f>
        <v>19.004999999999999</v>
      </c>
      <c r="TM31" s="40">
        <f>IF(TA31&gt;0,TA31,"")</f>
        <v>1.35</v>
      </c>
      <c r="TN31" s="40">
        <f>IF(TB31&gt;0,TB31,"")</f>
        <v>1.4750000000000001</v>
      </c>
      <c r="TO31" s="40">
        <f>IF(SUM(SY31:TB31)-TC31&gt;0,SUM(SY31:TB31)-TC31,"")</f>
        <v>4.8250000000000011</v>
      </c>
      <c r="TP31" s="40">
        <f>IF(MAX(TL31,TO31)&gt;0,MAX(TL31,TO31),"")</f>
        <v>19.004999999999999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19.004999999999999</v>
      </c>
    </row>
    <row r="32" spans="1:540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217</v>
      </c>
      <c r="C32" s="4" t="s">
        <v>215</v>
      </c>
      <c r="D32" s="4">
        <v>2006</v>
      </c>
      <c r="E32" s="9">
        <f>SUM(J32:T32)+SUM(J32:R32)*0.0000001+SUM(J32)*0.0000000000001</f>
        <v>57.370005737004696</v>
      </c>
      <c r="F32" s="3" t="str">
        <f>IF(OR(AND(AM32&gt;=AW$35,AM32&lt;&gt;"",AO32&gt;=AW$39,AO32&lt;&gt;"",AL32=""),AND(AP32&gt;=AW$35,AP32&lt;&gt;"",AR32&gt;=AW$39,AR32&lt;&gt;"",AL32=""),AND(AT32&gt;=AW$35,AT32&lt;&gt;"",AV32&gt;=AW$39,AV32&lt;&gt;"",AL32=""),AND(BN32&gt;=BX$35,BN32&lt;&gt;"",BP32&gt;=BX$39,BP32&lt;&gt;"",BM32=""),AND(BQ32&gt;=BX$35,BQ32&lt;&gt;"",BS32&gt;=BX$39,BS32&lt;&gt;"",BM32=""),AND(BU32&gt;=BX$35,BU32&lt;&gt;"",BW32&gt;=BX$39,BW32&lt;&gt;"",BM32=""),AND(CO32&gt;=CY$35,CO32&lt;&gt;"",CQ32&gt;=CY$39,CQ32&lt;&gt;"",CN32=""),AND(CR32&gt;=CY$35,CR32&lt;&gt;"",CT32&gt;=CY$39,CT32&lt;&gt;"",CN32=""),AND(CV32&gt;=CY$35,CV32&lt;&gt;"",CX32&gt;=CY$39,CX32&lt;&gt;"",CN32=""),AND(DV32&gt;=EI$35,DV32&lt;&gt;"",DX32&gt;=EI$39,DX32&lt;&gt;""),AND(DY32&gt;=EI$35,DY32&lt;&gt;"",EA32&gt;=EI$39,EA32&lt;&gt;""),AND(EC32&gt;=EI$35,EC32&lt;&gt;"",EE32&gt;=EI$39,EE32&lt;&gt;""),AND(EF32&gt;=EI$35,EF32&lt;&gt;"",EH32&gt;=EI$39,EH32&lt;&gt;""),AND(FD32&gt;=FQ$35,FD32&lt;&gt;"",FF32&gt;=FQ$39,FF32&lt;&gt;""),AND(FG32&gt;=FQ$35,FG32&lt;&gt;"",FI32&gt;=FQ$39,FI32&lt;&gt;""),AND(FK32&gt;=FQ$35,FK32&lt;&gt;"",FM32&gt;=FQ$39,FM32&lt;&gt;""),AND(FN32&gt;=FQ$35,FN32&lt;&gt;"",FP32&gt;=FQ$39,FP32&lt;&gt;""),AND(GL32&gt;=GY$35,GL32&lt;&gt;"",GN32&gt;=GY$39,GN32&lt;&gt;""),AND(GO32&gt;=GY$35,GO32&lt;&gt;"",GQ32&gt;=GY$39,GQ32&lt;&gt;""),AND(GS32&gt;=GY$35,GS32&lt;&gt;"",GU32&gt;=GY$39,GU32&lt;&gt;""),AND(GV32&gt;=GY$35,GV32&lt;&gt;"",GX32&gt;=GY$39,GX32&lt;&gt;""),AND(HT32&gt;=IG$35,HT32&lt;&gt;"",HV32&gt;=IG$39,HV32&lt;&gt;""),AND(HW32&gt;=IG$35,HW32&lt;&gt;"",HY32&gt;=IG$39,HY32&lt;&gt;""),AND(IA32&gt;=IG$35,IA32&lt;&gt;"",IC32&gt;=IG$39,IC32&lt;&gt;""),AND(ID32&gt;=IG$35,ID32&lt;&gt;"",IF32&gt;=IG$39,IF32&lt;&gt;""),AND(JB32&gt;=JO$35,JB32&lt;&gt;"",JD32&gt;=JO$39,JD32&lt;&gt;""),AND(JE32&gt;=JO$35,JE32&lt;&gt;"",JG32&gt;=JO$39,JG32&lt;&gt;""),AND(JI32&gt;=JO$35,JI32&lt;&gt;"",JK32&gt;=JO$39,JK32&lt;&gt;""),AND(JL32&gt;=JO$35,JL32&lt;&gt;"",JN32&gt;=JO$39,JN32&lt;&gt;""),AND(KJ32&gt;=KW$35,KJ32&lt;&gt;"",KL32&gt;=KW$39,KL32&lt;&gt;""),AND(KM32&gt;=KW$35,KM32&lt;&gt;"",KO32&gt;=KW$39,KO32&lt;&gt;""),AND(KQ32&gt;=KW$35,KQ32&lt;&gt;"",KS32&gt;=KW$39,KS32&lt;&gt;""),AND(KT32&gt;=KW$35,KT32&lt;&gt;"",KV32&gt;=KW$39,KV32&lt;&gt;""),AND(LR32&gt;=ME$35,LR32&lt;&gt;"",LT32&gt;=ME$39,LT32&lt;&gt;""),AND(LU32&gt;=ME$35,LU32&lt;&gt;"",LW32&gt;=ME$39,LW32&lt;&gt;""),AND(LY32&gt;=ME$35,LY32&lt;&gt;"",MA32&gt;=ME$39,MA32&lt;&gt;""),AND(MB32&gt;=ME$35,MB32&lt;&gt;"",MD32&gt;=ME$39,MD32&lt;&gt;""),AND(MZ32&gt;=NM$35,MZ32&lt;&gt;"",NB32&gt;=NM$39,NB32&lt;&gt;""),AND(NC32&gt;=NM$35,NC32&lt;&gt;"",NE32&gt;=NM$39,NE32&lt;&gt;""),AND(NG32&gt;=NM$35,NG32&lt;&gt;"",NI32&gt;=NM$39,NI32&lt;&gt;""),AND(NJ32&gt;=NM$35,NJ32&lt;&gt;"",NL32&gt;=NM$39,NL32&lt;&gt;""),AND(OH32&gt;=OU$35,OH32&lt;&gt;"",OJ32&gt;=OU$39,OJ32&lt;&gt;""),AND(OK32&gt;=OU$35,OK32&lt;&gt;"",OM32&gt;=OU$39,OM32&lt;&gt;""),AND(OO32&gt;=OU$35,OO32&lt;&gt;"",OQ32&gt;=OU$39,OQ32&lt;&gt;""),AND(OR32&gt;=OU$35,OR32&lt;&gt;"",OT32&gt;=OU$39,OT32&lt;&gt;""),AND(PP32&gt;=QC$35,PP32&lt;&gt;"",PR32&gt;=QC$39,PR32&lt;&gt;""),AND(PS32&gt;=QC$35,PS32&lt;&gt;"",PU32&gt;=QC$39,PU32&lt;&gt;""),AND(PW32&gt;=QC$35,PW32&lt;&gt;"",PY32&gt;=QC$39,PY32&lt;&gt;""),AND(PZ32&gt;=QC$35,PZ32&lt;&gt;"",QB32&gt;=QC$39,QB32&lt;&gt;""),AND(QX32&gt;=RK$35,QX32&lt;&gt;"",QZ32&gt;=RK$39,QZ32&lt;&gt;""),AND(RA32&gt;=RK$35,RA32&lt;&gt;"",RC32&gt;=RK$39,RC32&lt;&gt;""),AND(RE32&gt;=RK$35,RE32&lt;&gt;"",RG32&gt;=RK$39,RG32&lt;&gt;""),AND(RH32&gt;=RK$35,RH32&lt;&gt;"",RJ32&gt;=RK$39,RJ32&lt;&gt;""),AND(SF32&gt;=SS$35,SF32&lt;&gt;"",SH32&gt;=SS$39,SH32&lt;&gt;""),AND(SI32&gt;=SS$35,SI32&lt;&gt;"",SK32&gt;=SS$39,SK32&lt;&gt;""),AND(SM32&gt;=SS$35,SM32&lt;&gt;"",SO32&gt;=SS$39,SO32&lt;&gt;""),AND(SP32&gt;=SS$35,SP32&lt;&gt;"",SR32&gt;=SS$39,SR32&lt;&gt;"")),"P","")</f>
        <v/>
      </c>
      <c r="G32" s="3" t="str">
        <f>IF(OR(AND(AO32&gt;=AW$39,AO32&lt;&gt;"",AL32=""),AND(AR32&gt;=AW$39,AR32&lt;&gt;"",AL32=""),AND(AV32&gt;=AW$39,AV32&lt;&gt;"",AL32=""),AND(BP32&gt;=BX$39,BP32&lt;&gt;"",BM32=""),AND(BS32&gt;=BX$39,BS32&lt;&gt;"",BM32=""),AND(BW32&gt;=BX$39,BW32&lt;&gt;"",BM32=""),AND(CQ32&gt;=CY$39,CQ32&lt;&gt;"",CN32=""),AND(CT32&gt;=CY$39,CT32&lt;&gt;"",CN32=""),AND(CX32&gt;=CY$39,CX32&lt;&gt;"",CN32=""),AND(DX32&gt;=EI$39,DX32&lt;&gt;""),AND(EA32&gt;=EI$39,EA32&lt;&gt;""),AND(EE32&gt;=EI$39,EE32&lt;&gt;""),AND(EH32&gt;=EI$39,EH32&lt;&gt;""),AND(FF32&gt;=FQ$39,FF32&lt;&gt;""),AND(FI32&gt;=FQ$39,FI32&lt;&gt;""),AND(FM32&gt;=FQ$39,FM32&lt;&gt;""),AND(FP32&gt;=FQ$39,FP32&lt;&gt;""),AND(GN32&gt;=GY$39,GN32&lt;&gt;""),AND(GQ32&gt;=GY$39,GQ32&lt;&gt;""),AND(GU32&gt;=GY$39,GU32&lt;&gt;""),AND(GX32&gt;=GY$39,GX32&lt;&gt;""),AND(HV32&gt;=IG$39,HV32&lt;&gt;""),AND(HY32&gt;=IG$39,HY32&lt;&gt;""),AND(IC32&gt;=IG$39,IC32&lt;&gt;""),AND(IF32&gt;=IG$39,IF32&lt;&gt;""),AND(JD32&gt;=JO$39,JD32&lt;&gt;""),AND(JG32&gt;=JO$39,JG32&lt;&gt;""),AND(JK32&gt;=JO$39,JK32&lt;&gt;""),AND(JN32&gt;=JO$39,JN32&lt;&gt;""),AND(KL32&gt;=KW$39,KL32&lt;&gt;""),AND(KO32&gt;=KW$39,KO32&lt;&gt;""),AND(KS32&gt;=KW$39,KS32&lt;&gt;""),AND(KV32&gt;=KW$39,KV32&lt;&gt;""),AND(LT32&gt;=ME$39,LT32&lt;&gt;""),AND(LW32&gt;=ME$39,LW32&lt;&gt;""),AND(MA32&gt;=ME$39,MA32&lt;&gt;""),AND(MD32&gt;=ME$39,MD32&lt;&gt;""),AND(NB32&gt;=NM$39,NB32&lt;&gt;""),AND(NE32&gt;=NM$39,NE32&lt;&gt;""),AND(NI32&gt;=NM$39,NI32&lt;&gt;""),AND(NL32&gt;=NM$39,NL32&lt;&gt;""),AND(OJ32&gt;=OU$39,OJ32&lt;&gt;""),AND(OM32&gt;=OU$39,OM32&lt;&gt;""),AND(OQ32&gt;=OU$39,OQ32&lt;&gt;""),AND(OT32&gt;=OU$39,OT32&lt;&gt;""),AND(PR32&gt;=QC$39,PR32&lt;&gt;""),AND(PU32&gt;=QC$39,PU32&lt;&gt;""),AND(PY32&gt;=QC$39,PY32&lt;&gt;""),AND(QB32&gt;=QC$39,QB32&lt;&gt;""),AND(QZ32&gt;=RK$39,QZ32&lt;&gt;""),AND(RC32&gt;=RK$39,RC32&lt;&gt;""),AND(RG32&gt;=RK$39,RG32&lt;&gt;""),AND(RJ32&gt;=RK$39,RJ32&lt;&gt;""),AND(SH32&gt;=SS$39,SH32&lt;&gt;""),AND(SK32&gt;=SS$39,SK32&lt;&gt;""),AND(SO32&gt;=SS$39,SO32&lt;&gt;""),AND(SR32&gt;=SS$39,SR32&lt;&gt;"")),"P","")</f>
        <v/>
      </c>
      <c r="H32" s="36" t="str">
        <f>IF(AND(G32="P",F32=""),"No DD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Merit",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Excellence",IF(I32="P","Worlds Team",IF(F32="P","National Team","")))))</f>
        <v/>
      </c>
      <c r="I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J32" s="8">
        <f>IF(COUNT(AO32,AR32,BP32,BS32,CQ32,CT32)&gt;0,LARGE((AO32,AR32,BP32,BS32,CQ32,CT32),1),0)</f>
        <v>46.97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10.4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&gt;0,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13.7</v>
      </c>
      <c r="BZ32" s="22">
        <v>9.1999999999999993</v>
      </c>
      <c r="CA32" s="22">
        <v>10.4</v>
      </c>
      <c r="CB32" s="22">
        <v>13.67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10.4</v>
      </c>
      <c r="CP32" s="38">
        <f>IF(CB32&gt;0,CB32,"")</f>
        <v>13.67</v>
      </c>
      <c r="CQ32" s="40">
        <f>IF(SUM(BY32:CB32)-CC32&gt;0,SUM(BY32:CB32)-CC32,"")</f>
        <v>46.97</v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>
        <f>IF(CQ32="","",MAX(CQ32,CT32))</f>
        <v>46.97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46.97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6.85</v>
      </c>
      <c r="SU32" s="22">
        <f>IF($CN32="P",BZ32,(BZ32+AY32)/2)</f>
        <v>4.5999999999999996</v>
      </c>
      <c r="SV32" s="22">
        <f>IF($CN32="P",CA32,(CA32+AZ32)/2)</f>
        <v>5.2</v>
      </c>
      <c r="SW32" s="22">
        <f>IF($CN32="P",CB32,(CB32+BA32)/2)</f>
        <v>6.835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5.2</v>
      </c>
      <c r="TK32" s="40">
        <f>IF(SW32&gt;0,SW32,"")</f>
        <v>6.835</v>
      </c>
      <c r="TL32" s="40">
        <f>IF(SUM(ST32:SW32)-SX32&gt;0,SUM(ST32:SW32)-SX32,"")</f>
        <v>23.484999999999999</v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>
        <f>IF(MAX(TL32,TO32)&gt;0,MAX(TL32,TO32),"")</f>
        <v>23.484999999999999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23.484999999999999</v>
      </c>
    </row>
    <row r="33" spans="1:513" x14ac:dyDescent="0.2">
      <c r="B33" s="5"/>
      <c r="D33" s="1"/>
    </row>
    <row r="34" spans="1:513" x14ac:dyDescent="0.2">
      <c r="G34" s="36"/>
      <c r="I34" s="36"/>
    </row>
    <row r="35" spans="1:513" x14ac:dyDescent="0.2">
      <c r="B35" s="23" t="s">
        <v>44</v>
      </c>
      <c r="C35" s="5"/>
      <c r="G35" s="3"/>
      <c r="AP35" s="41"/>
      <c r="AQ35" s="41"/>
      <c r="AR35" s="41"/>
      <c r="AT35" s="32"/>
      <c r="AU35" s="32"/>
      <c r="AW35" s="53">
        <v>13.5</v>
      </c>
      <c r="BQ35" s="41"/>
      <c r="BR35" s="41"/>
      <c r="BS35" s="41"/>
      <c r="BU35" s="32"/>
      <c r="BV35" s="32"/>
      <c r="BX35" s="53">
        <v>13.5</v>
      </c>
      <c r="CR35" s="41"/>
      <c r="CS35" s="41"/>
      <c r="CT35" s="41"/>
      <c r="CV35" s="32"/>
      <c r="CW35" s="32"/>
      <c r="CY35" s="53">
        <v>13.5</v>
      </c>
      <c r="DV35" s="5"/>
      <c r="DW35" s="5"/>
      <c r="EF35" s="2"/>
      <c r="EG35" s="2"/>
      <c r="EI35" s="53">
        <v>13.5</v>
      </c>
      <c r="FD35" s="5"/>
      <c r="FE35" s="5"/>
      <c r="FN35" s="2"/>
      <c r="FO35" s="2"/>
      <c r="FQ35" s="53">
        <v>13.5</v>
      </c>
      <c r="GL35" s="5"/>
      <c r="GM35" s="5"/>
      <c r="GV35" s="2"/>
      <c r="GW35" s="2"/>
      <c r="GY35" s="53">
        <v>13.5</v>
      </c>
      <c r="HT35" s="5"/>
      <c r="HU35" s="5"/>
      <c r="ID35" s="2"/>
      <c r="IE35" s="2"/>
      <c r="IG35" s="53">
        <v>13.5</v>
      </c>
      <c r="JB35" s="5"/>
      <c r="JC35" s="5"/>
      <c r="JL35" s="2"/>
      <c r="JM35" s="2"/>
      <c r="JO35" s="53">
        <v>13.5</v>
      </c>
      <c r="KJ35" s="5"/>
      <c r="KK35" s="5"/>
      <c r="KT35" s="2"/>
      <c r="KU35" s="2"/>
      <c r="KW35" s="53">
        <v>13.5</v>
      </c>
      <c r="LR35" s="5"/>
      <c r="LS35" s="5"/>
      <c r="MB35" s="2"/>
      <c r="MC35" s="2"/>
      <c r="ME35" s="53">
        <v>13.5</v>
      </c>
      <c r="MZ35" s="5"/>
      <c r="NA35" s="5"/>
      <c r="NJ35" s="2"/>
      <c r="NK35" s="2"/>
      <c r="NM35" s="53">
        <v>13.5</v>
      </c>
      <c r="OH35" s="5"/>
      <c r="OI35" s="5"/>
      <c r="OR35" s="2"/>
      <c r="OS35" s="2"/>
      <c r="OU35" s="53">
        <v>13.5</v>
      </c>
      <c r="PP35" s="5"/>
      <c r="PQ35" s="5"/>
      <c r="PZ35" s="2"/>
      <c r="QA35" s="2"/>
      <c r="QC35" s="53">
        <v>13.5</v>
      </c>
      <c r="QX35" s="5"/>
      <c r="QY35" s="5"/>
      <c r="RH35" s="2"/>
      <c r="RI35" s="2"/>
      <c r="RK35" s="53">
        <v>13.5</v>
      </c>
      <c r="SF35" s="5"/>
      <c r="SG35" s="5"/>
      <c r="SP35" s="2"/>
      <c r="SQ35" s="2"/>
      <c r="SS35" s="53">
        <v>13.5</v>
      </c>
    </row>
    <row r="36" spans="1:513" hidden="1" x14ac:dyDescent="0.2">
      <c r="B36" s="30" t="s">
        <v>43</v>
      </c>
      <c r="C36" s="5"/>
      <c r="V36" s="2"/>
      <c r="AP36" s="41"/>
      <c r="AQ36" s="41"/>
      <c r="AR36" s="41"/>
      <c r="AT36" s="32"/>
      <c r="AU36" s="32"/>
      <c r="AW36" s="54">
        <v>1000</v>
      </c>
      <c r="BQ36" s="41"/>
      <c r="BR36" s="41"/>
      <c r="BS36" s="41"/>
      <c r="BU36" s="32"/>
      <c r="BV36" s="32"/>
      <c r="BX36" s="54">
        <v>1000</v>
      </c>
      <c r="CR36" s="41"/>
      <c r="CS36" s="41"/>
      <c r="CT36" s="41"/>
      <c r="CV36" s="32"/>
      <c r="CW36" s="32"/>
      <c r="CY36" s="54">
        <v>1000</v>
      </c>
      <c r="DV36" s="5"/>
      <c r="DW36" s="5"/>
      <c r="EF36" s="2"/>
      <c r="EG36" s="2"/>
      <c r="EI36" s="54">
        <v>1000</v>
      </c>
      <c r="FD36" s="5"/>
      <c r="FE36" s="5"/>
      <c r="FN36" s="2"/>
      <c r="FO36" s="2"/>
      <c r="FQ36" s="54">
        <v>1000</v>
      </c>
      <c r="GL36" s="5"/>
      <c r="GM36" s="5"/>
      <c r="GV36" s="2"/>
      <c r="GW36" s="2"/>
      <c r="GY36" s="54">
        <v>1000</v>
      </c>
      <c r="HT36" s="5"/>
      <c r="HU36" s="5"/>
      <c r="ID36" s="2"/>
      <c r="IE36" s="2"/>
      <c r="IG36" s="54">
        <v>1000</v>
      </c>
      <c r="JB36" s="5"/>
      <c r="JC36" s="5"/>
      <c r="JL36" s="2"/>
      <c r="JM36" s="2"/>
      <c r="JO36" s="54">
        <v>1000</v>
      </c>
      <c r="KJ36" s="5"/>
      <c r="KK36" s="5"/>
      <c r="KT36" s="2"/>
      <c r="KU36" s="2"/>
      <c r="KW36" s="54">
        <v>1000</v>
      </c>
      <c r="LR36" s="5"/>
      <c r="LS36" s="5"/>
      <c r="MB36" s="2"/>
      <c r="MC36" s="2"/>
      <c r="ME36" s="54">
        <v>1000</v>
      </c>
      <c r="MZ36" s="5"/>
      <c r="NA36" s="5"/>
      <c r="NJ36" s="2"/>
      <c r="NK36" s="2"/>
      <c r="NM36" s="54">
        <v>1000</v>
      </c>
      <c r="OH36" s="5"/>
      <c r="OI36" s="5"/>
      <c r="OR36" s="2"/>
      <c r="OS36" s="2"/>
      <c r="OU36" s="54">
        <v>1000</v>
      </c>
      <c r="PP36" s="5"/>
      <c r="PQ36" s="5"/>
      <c r="PZ36" s="2"/>
      <c r="QA36" s="2"/>
      <c r="QC36" s="54">
        <v>1000</v>
      </c>
      <c r="QX36" s="5"/>
      <c r="QY36" s="5"/>
      <c r="RH36" s="2"/>
      <c r="RI36" s="2"/>
      <c r="RK36" s="54">
        <v>1000</v>
      </c>
      <c r="SF36" s="5"/>
      <c r="SG36" s="5"/>
      <c r="SP36" s="2"/>
      <c r="SQ36" s="2"/>
      <c r="SS36" s="54">
        <v>1000</v>
      </c>
    </row>
    <row r="37" spans="1:513" hidden="1" x14ac:dyDescent="0.2">
      <c r="A37" s="5"/>
      <c r="B37" s="31" t="s">
        <v>55</v>
      </c>
      <c r="C37" s="5"/>
      <c r="E37" s="2"/>
      <c r="AP37" s="41"/>
      <c r="AQ37" s="41"/>
      <c r="AR37" s="41"/>
      <c r="AS37" s="32"/>
      <c r="AT37" s="32"/>
      <c r="AU37" s="32"/>
      <c r="AV37" s="32"/>
      <c r="AW37" s="55">
        <v>1000</v>
      </c>
      <c r="BQ37" s="41"/>
      <c r="BR37" s="41"/>
      <c r="BS37" s="41"/>
      <c r="BU37" s="32"/>
      <c r="BV37" s="32"/>
      <c r="BX37" s="55">
        <v>1000</v>
      </c>
      <c r="CR37" s="41"/>
      <c r="CS37" s="41"/>
      <c r="CT37" s="41"/>
      <c r="CU37" s="32"/>
      <c r="CV37" s="32"/>
      <c r="CW37" s="32"/>
      <c r="CX37" s="32"/>
      <c r="CY37" s="55">
        <v>1000</v>
      </c>
      <c r="DV37" s="5"/>
      <c r="DW37" s="5"/>
      <c r="EF37" s="2"/>
      <c r="EG37" s="2"/>
      <c r="EI37" s="55">
        <v>1000</v>
      </c>
      <c r="FD37" s="5"/>
      <c r="FE37" s="5"/>
      <c r="FN37" s="2"/>
      <c r="FO37" s="2"/>
      <c r="FQ37" s="55">
        <v>1000</v>
      </c>
      <c r="GL37" s="5"/>
      <c r="GM37" s="5"/>
      <c r="GV37" s="2"/>
      <c r="GW37" s="2"/>
      <c r="GY37" s="55">
        <v>1000</v>
      </c>
      <c r="HT37" s="5"/>
      <c r="HU37" s="5"/>
      <c r="ID37" s="2"/>
      <c r="IE37" s="2"/>
      <c r="IG37" s="55">
        <v>1000</v>
      </c>
      <c r="JB37" s="5"/>
      <c r="JC37" s="5"/>
      <c r="JL37" s="2"/>
      <c r="JM37" s="2"/>
      <c r="JO37" s="55">
        <v>1000</v>
      </c>
      <c r="KJ37" s="5"/>
      <c r="KK37" s="5"/>
      <c r="KT37" s="2"/>
      <c r="KU37" s="2"/>
      <c r="KW37" s="55">
        <v>1000</v>
      </c>
      <c r="LR37" s="5"/>
      <c r="LS37" s="5"/>
      <c r="MB37" s="2"/>
      <c r="MC37" s="2"/>
      <c r="ME37" s="55">
        <v>1000</v>
      </c>
      <c r="MZ37" s="5"/>
      <c r="NA37" s="5"/>
      <c r="NJ37" s="2"/>
      <c r="NK37" s="2"/>
      <c r="NM37" s="55">
        <v>1000</v>
      </c>
      <c r="OH37" s="5"/>
      <c r="OI37" s="5"/>
      <c r="OR37" s="2"/>
      <c r="OS37" s="2"/>
      <c r="OU37" s="55">
        <v>1000</v>
      </c>
      <c r="PP37" s="5"/>
      <c r="PQ37" s="5"/>
      <c r="PZ37" s="2"/>
      <c r="QA37" s="2"/>
      <c r="QC37" s="55">
        <v>1000</v>
      </c>
      <c r="QX37" s="5"/>
      <c r="QY37" s="5"/>
      <c r="RH37" s="2"/>
      <c r="RI37" s="2"/>
      <c r="RK37" s="55">
        <v>1000</v>
      </c>
      <c r="SF37" s="5"/>
      <c r="SG37" s="5"/>
      <c r="SP37" s="2"/>
      <c r="SQ37" s="2"/>
      <c r="SS37" s="55">
        <v>1000</v>
      </c>
    </row>
    <row r="38" spans="1:513" hidden="1" x14ac:dyDescent="0.2">
      <c r="A38" s="5"/>
      <c r="B38" s="35" t="s">
        <v>62</v>
      </c>
      <c r="C38" s="5"/>
      <c r="E38" s="2"/>
      <c r="AP38" s="41"/>
      <c r="AQ38" s="41"/>
      <c r="AR38" s="41"/>
      <c r="AS38" s="32"/>
      <c r="AT38" s="32"/>
      <c r="AU38" s="32"/>
      <c r="AV38" s="32"/>
      <c r="AW38" s="56">
        <v>1000</v>
      </c>
      <c r="BQ38" s="41"/>
      <c r="BR38" s="41"/>
      <c r="BS38" s="41"/>
      <c r="BU38" s="32"/>
      <c r="BV38" s="32"/>
      <c r="BX38" s="56">
        <v>1000</v>
      </c>
      <c r="CR38" s="41"/>
      <c r="CS38" s="41"/>
      <c r="CT38" s="41"/>
      <c r="CU38" s="32"/>
      <c r="CV38" s="32"/>
      <c r="CW38" s="32"/>
      <c r="CX38" s="32"/>
      <c r="CY38" s="56">
        <v>1000</v>
      </c>
      <c r="DV38" s="5"/>
      <c r="DW38" s="5"/>
      <c r="EF38" s="2"/>
      <c r="EG38" s="2"/>
      <c r="EI38" s="56">
        <v>1000</v>
      </c>
      <c r="FD38" s="5"/>
      <c r="FE38" s="5"/>
      <c r="FN38" s="2"/>
      <c r="FO38" s="2"/>
      <c r="FQ38" s="56">
        <v>1000</v>
      </c>
      <c r="GL38" s="5"/>
      <c r="GM38" s="5"/>
      <c r="GV38" s="2"/>
      <c r="GW38" s="2"/>
      <c r="GY38" s="56">
        <v>1000</v>
      </c>
      <c r="HT38" s="5"/>
      <c r="HU38" s="5"/>
      <c r="ID38" s="2"/>
      <c r="IE38" s="2"/>
      <c r="IG38" s="56">
        <v>1000</v>
      </c>
      <c r="JB38" s="5"/>
      <c r="JC38" s="5"/>
      <c r="JL38" s="2"/>
      <c r="JM38" s="2"/>
      <c r="JO38" s="56">
        <v>1000</v>
      </c>
      <c r="KJ38" s="5"/>
      <c r="KK38" s="5"/>
      <c r="KT38" s="2"/>
      <c r="KU38" s="2"/>
      <c r="KW38" s="56">
        <v>1000</v>
      </c>
      <c r="LR38" s="5"/>
      <c r="LS38" s="5"/>
      <c r="MB38" s="2"/>
      <c r="MC38" s="2"/>
      <c r="ME38" s="56">
        <v>1000</v>
      </c>
      <c r="MZ38" s="5"/>
      <c r="NA38" s="5"/>
      <c r="NJ38" s="2"/>
      <c r="NK38" s="2"/>
      <c r="NM38" s="56">
        <v>1000</v>
      </c>
      <c r="OH38" s="5"/>
      <c r="OI38" s="5"/>
      <c r="OR38" s="2"/>
      <c r="OS38" s="2"/>
      <c r="OU38" s="56">
        <v>1000</v>
      </c>
      <c r="PP38" s="5"/>
      <c r="PQ38" s="5"/>
      <c r="PZ38" s="2"/>
      <c r="QA38" s="2"/>
      <c r="QC38" s="56">
        <v>1000</v>
      </c>
      <c r="QX38" s="5"/>
      <c r="QY38" s="5"/>
      <c r="RH38" s="2"/>
      <c r="RI38" s="2"/>
      <c r="RK38" s="56">
        <v>1000</v>
      </c>
      <c r="SF38" s="5"/>
      <c r="SG38" s="5"/>
      <c r="SP38" s="2"/>
      <c r="SQ38" s="2"/>
      <c r="SS38" s="56">
        <v>1000</v>
      </c>
    </row>
    <row r="39" spans="1:513" x14ac:dyDescent="0.2">
      <c r="A39" s="5"/>
      <c r="B39" s="34" t="s">
        <v>41</v>
      </c>
      <c r="C39" s="5"/>
      <c r="AP39" s="41"/>
      <c r="AQ39" s="41"/>
      <c r="AR39" s="41"/>
      <c r="AS39" s="32"/>
      <c r="AT39" s="32"/>
      <c r="AU39" s="32"/>
      <c r="AV39" s="32"/>
      <c r="AW39" s="57">
        <v>52.8</v>
      </c>
      <c r="BQ39" s="41"/>
      <c r="BR39" s="41"/>
      <c r="BS39" s="41"/>
      <c r="BU39" s="32"/>
      <c r="BV39" s="32"/>
      <c r="BX39" s="57">
        <v>52.8</v>
      </c>
      <c r="CR39" s="41"/>
      <c r="CS39" s="41"/>
      <c r="CT39" s="41"/>
      <c r="CU39" s="32"/>
      <c r="CV39" s="32"/>
      <c r="CW39" s="32"/>
      <c r="CX39" s="32"/>
      <c r="CY39" s="57">
        <v>52.8</v>
      </c>
      <c r="DV39" s="5"/>
      <c r="DW39" s="5"/>
      <c r="EF39" s="2"/>
      <c r="EG39" s="2"/>
      <c r="EI39" s="57">
        <v>52.8</v>
      </c>
      <c r="FD39" s="5"/>
      <c r="FE39" s="5"/>
      <c r="FN39" s="2"/>
      <c r="FO39" s="2"/>
      <c r="FQ39" s="57">
        <v>52.8</v>
      </c>
      <c r="GL39" s="5"/>
      <c r="GM39" s="5"/>
      <c r="GV39" s="2"/>
      <c r="GW39" s="2"/>
      <c r="GY39" s="57">
        <v>52.8</v>
      </c>
      <c r="HT39" s="5"/>
      <c r="HU39" s="5"/>
      <c r="ID39" s="2"/>
      <c r="IE39" s="2"/>
      <c r="IG39" s="57">
        <v>52.8</v>
      </c>
      <c r="JB39" s="5"/>
      <c r="JC39" s="5"/>
      <c r="JL39" s="2"/>
      <c r="JM39" s="2"/>
      <c r="JO39" s="57">
        <v>52.8</v>
      </c>
      <c r="KJ39" s="5"/>
      <c r="KK39" s="5"/>
      <c r="KT39" s="2"/>
      <c r="KU39" s="2"/>
      <c r="KW39" s="57">
        <v>52.8</v>
      </c>
      <c r="LR39" s="5"/>
      <c r="LS39" s="5"/>
      <c r="MB39" s="2"/>
      <c r="MC39" s="2"/>
      <c r="ME39" s="57">
        <v>52.8</v>
      </c>
      <c r="MZ39" s="5"/>
      <c r="NA39" s="5"/>
      <c r="NJ39" s="2"/>
      <c r="NK39" s="2"/>
      <c r="NM39" s="57">
        <v>52.8</v>
      </c>
      <c r="OH39" s="5"/>
      <c r="OI39" s="5"/>
      <c r="OR39" s="2"/>
      <c r="OS39" s="2"/>
      <c r="OU39" s="57">
        <v>52.8</v>
      </c>
      <c r="PP39" s="5"/>
      <c r="PQ39" s="5"/>
      <c r="PZ39" s="2"/>
      <c r="QA39" s="2"/>
      <c r="QC39" s="57">
        <v>52.8</v>
      </c>
      <c r="QX39" s="5"/>
      <c r="QY39" s="5"/>
      <c r="RH39" s="2"/>
      <c r="RI39" s="2"/>
      <c r="RK39" s="57">
        <v>52.8</v>
      </c>
      <c r="SF39" s="5"/>
      <c r="SG39" s="5"/>
      <c r="SP39" s="2"/>
      <c r="SQ39" s="2"/>
      <c r="SS39" s="57">
        <v>52.8</v>
      </c>
    </row>
    <row r="40" spans="1:513" hidden="1" x14ac:dyDescent="0.2">
      <c r="A40" s="5"/>
      <c r="B40" s="24" t="s">
        <v>42</v>
      </c>
      <c r="C40" s="5"/>
      <c r="AP40" s="41"/>
      <c r="AQ40" s="41"/>
      <c r="AR40" s="41"/>
      <c r="AS40" s="32"/>
      <c r="AT40" s="32"/>
      <c r="AU40" s="32"/>
      <c r="AV40" s="32"/>
      <c r="AW40" s="58">
        <v>1000</v>
      </c>
      <c r="BQ40" s="41"/>
      <c r="BR40" s="41"/>
      <c r="BS40" s="41"/>
      <c r="BU40" s="32"/>
      <c r="BV40" s="32"/>
      <c r="BX40" s="58">
        <v>1000</v>
      </c>
      <c r="CR40" s="41"/>
      <c r="CS40" s="41"/>
      <c r="CT40" s="41"/>
      <c r="CU40" s="32"/>
      <c r="CV40" s="32"/>
      <c r="CW40" s="32"/>
      <c r="CX40" s="32"/>
      <c r="CY40" s="58">
        <v>1000</v>
      </c>
      <c r="DV40" s="5"/>
      <c r="DW40" s="5"/>
      <c r="EF40" s="2"/>
      <c r="EG40" s="2"/>
      <c r="EI40" s="58">
        <v>1000</v>
      </c>
      <c r="FD40" s="5"/>
      <c r="FE40" s="5"/>
      <c r="FN40" s="2"/>
      <c r="FO40" s="2"/>
      <c r="FQ40" s="58">
        <v>1000</v>
      </c>
      <c r="GL40" s="5"/>
      <c r="GM40" s="5"/>
      <c r="GV40" s="2"/>
      <c r="GW40" s="2"/>
      <c r="GY40" s="58">
        <v>1000</v>
      </c>
      <c r="HT40" s="5"/>
      <c r="HU40" s="5"/>
      <c r="ID40" s="2"/>
      <c r="IE40" s="2"/>
      <c r="IG40" s="58">
        <v>1000</v>
      </c>
      <c r="JB40" s="5"/>
      <c r="JC40" s="5"/>
      <c r="JL40" s="2"/>
      <c r="JM40" s="2"/>
      <c r="JO40" s="58">
        <v>1000</v>
      </c>
      <c r="KJ40" s="5"/>
      <c r="KK40" s="5"/>
      <c r="KT40" s="2"/>
      <c r="KU40" s="2"/>
      <c r="KW40" s="58">
        <v>1000</v>
      </c>
      <c r="LR40" s="5"/>
      <c r="LS40" s="5"/>
      <c r="MB40" s="2"/>
      <c r="MC40" s="2"/>
      <c r="ME40" s="58">
        <v>1000</v>
      </c>
      <c r="MZ40" s="5"/>
      <c r="NA40" s="5"/>
      <c r="NJ40" s="2"/>
      <c r="NK40" s="2"/>
      <c r="NM40" s="58">
        <v>1000</v>
      </c>
      <c r="OH40" s="5"/>
      <c r="OI40" s="5"/>
      <c r="OR40" s="2"/>
      <c r="OS40" s="2"/>
      <c r="OU40" s="58">
        <v>1000</v>
      </c>
      <c r="PP40" s="5"/>
      <c r="PQ40" s="5"/>
      <c r="PZ40" s="2"/>
      <c r="QA40" s="2"/>
      <c r="QC40" s="58">
        <v>1000</v>
      </c>
      <c r="QX40" s="5"/>
      <c r="QY40" s="5"/>
      <c r="RH40" s="2"/>
      <c r="RI40" s="2"/>
      <c r="RK40" s="58">
        <v>1000</v>
      </c>
      <c r="SF40" s="5"/>
      <c r="SG40" s="5"/>
      <c r="SP40" s="2"/>
      <c r="SQ40" s="2"/>
      <c r="SS40" s="58">
        <v>1000</v>
      </c>
    </row>
    <row r="41" spans="1:513" hidden="1" x14ac:dyDescent="0.2">
      <c r="A41" s="5"/>
      <c r="B41" s="33" t="s">
        <v>54</v>
      </c>
      <c r="C41" s="5"/>
      <c r="AP41" s="41"/>
      <c r="AQ41" s="41"/>
      <c r="AR41" s="41"/>
      <c r="AS41" s="32"/>
      <c r="AT41" s="32"/>
      <c r="AU41" s="32"/>
      <c r="AV41" s="32"/>
      <c r="AW41" s="59">
        <v>1000</v>
      </c>
      <c r="BQ41" s="41"/>
      <c r="BR41" s="41"/>
      <c r="BS41" s="41"/>
      <c r="BU41" s="32"/>
      <c r="BV41" s="32"/>
      <c r="BX41" s="59">
        <v>1000</v>
      </c>
      <c r="CR41" s="41"/>
      <c r="CS41" s="41"/>
      <c r="CT41" s="41"/>
      <c r="CU41" s="32"/>
      <c r="CV41" s="32"/>
      <c r="CW41" s="32"/>
      <c r="CX41" s="32"/>
      <c r="CY41" s="59">
        <v>1000</v>
      </c>
      <c r="DV41" s="5"/>
      <c r="DW41" s="5"/>
      <c r="EF41" s="2"/>
      <c r="EG41" s="2"/>
      <c r="EH41" s="37"/>
      <c r="EI41" s="59">
        <v>1000</v>
      </c>
      <c r="FD41" s="5"/>
      <c r="FE41" s="5"/>
      <c r="FN41" s="2"/>
      <c r="FO41" s="2"/>
      <c r="FP41" s="37"/>
      <c r="FQ41" s="59">
        <v>1000</v>
      </c>
      <c r="GL41" s="5"/>
      <c r="GM41" s="5"/>
      <c r="GV41" s="2"/>
      <c r="GW41" s="2"/>
      <c r="GX41" s="37"/>
      <c r="GY41" s="59">
        <v>1000</v>
      </c>
      <c r="HT41" s="5"/>
      <c r="HU41" s="5"/>
      <c r="ID41" s="2"/>
      <c r="IE41" s="2"/>
      <c r="IF41" s="37"/>
      <c r="IG41" s="59">
        <v>1000</v>
      </c>
      <c r="JB41" s="5"/>
      <c r="JC41" s="5"/>
      <c r="JL41" s="2"/>
      <c r="JM41" s="2"/>
      <c r="JN41" s="37"/>
      <c r="JO41" s="59">
        <v>1000</v>
      </c>
      <c r="KJ41" s="5"/>
      <c r="KK41" s="5"/>
      <c r="KT41" s="2"/>
      <c r="KU41" s="2"/>
      <c r="KV41" s="37"/>
      <c r="KW41" s="59">
        <v>1000</v>
      </c>
      <c r="LR41" s="5"/>
      <c r="LS41" s="5"/>
      <c r="MB41" s="2"/>
      <c r="MC41" s="2"/>
      <c r="MD41" s="37"/>
      <c r="ME41" s="59">
        <v>1000</v>
      </c>
      <c r="MZ41" s="5"/>
      <c r="NA41" s="5"/>
      <c r="NJ41" s="2"/>
      <c r="NK41" s="2"/>
      <c r="NL41" s="37"/>
      <c r="NM41" s="59">
        <v>1000</v>
      </c>
      <c r="OH41" s="5"/>
      <c r="OI41" s="5"/>
      <c r="OR41" s="2"/>
      <c r="OS41" s="2"/>
      <c r="OT41" s="37"/>
      <c r="OU41" s="59">
        <v>1000</v>
      </c>
      <c r="PP41" s="5"/>
      <c r="PQ41" s="5"/>
      <c r="PZ41" s="2"/>
      <c r="QA41" s="2"/>
      <c r="QB41" s="37"/>
      <c r="QC41" s="59">
        <v>1000</v>
      </c>
      <c r="QX41" s="5"/>
      <c r="QY41" s="5"/>
      <c r="RH41" s="2"/>
      <c r="RI41" s="2"/>
      <c r="RJ41" s="37"/>
      <c r="RK41" s="59">
        <v>1000</v>
      </c>
      <c r="SF41" s="5"/>
      <c r="SG41" s="5"/>
      <c r="SP41" s="2"/>
      <c r="SQ41" s="2"/>
      <c r="SR41" s="37"/>
      <c r="SS41" s="59">
        <v>1000</v>
      </c>
    </row>
    <row r="42" spans="1:513" hidden="1" x14ac:dyDescent="0.2">
      <c r="A42" s="5"/>
      <c r="B42" s="25" t="s">
        <v>27</v>
      </c>
      <c r="C42" s="5"/>
      <c r="AP42" s="41"/>
      <c r="AQ42" s="41"/>
      <c r="AR42" s="41"/>
      <c r="AS42" s="32"/>
      <c r="AT42" s="41"/>
      <c r="AU42" s="41"/>
      <c r="AV42" s="32"/>
      <c r="AW42" s="60">
        <v>1000</v>
      </c>
      <c r="BQ42" s="41"/>
      <c r="BR42" s="41"/>
      <c r="BS42" s="41"/>
      <c r="BU42" s="41"/>
      <c r="BV42" s="32"/>
      <c r="BX42" s="60">
        <v>1000</v>
      </c>
      <c r="CR42" s="41"/>
      <c r="CS42" s="41"/>
      <c r="CT42" s="41"/>
      <c r="CU42" s="32"/>
      <c r="CV42" s="41"/>
      <c r="CW42" s="32"/>
      <c r="CX42" s="32"/>
      <c r="CY42" s="60">
        <v>1000</v>
      </c>
      <c r="DV42" s="5"/>
      <c r="DW42" s="5"/>
      <c r="EF42" s="41"/>
      <c r="EG42" s="2"/>
      <c r="EI42" s="60">
        <v>1000</v>
      </c>
      <c r="FD42" s="5"/>
      <c r="FE42" s="5"/>
      <c r="FN42" s="41"/>
      <c r="FO42" s="2"/>
      <c r="FQ42" s="60">
        <v>1000</v>
      </c>
      <c r="GL42" s="5"/>
      <c r="GM42" s="5"/>
      <c r="GV42" s="2"/>
      <c r="GW42" s="2"/>
      <c r="GY42" s="60">
        <v>1000</v>
      </c>
      <c r="HT42" s="5"/>
      <c r="HU42" s="5"/>
      <c r="ID42" s="41"/>
      <c r="IE42" s="2"/>
      <c r="IG42" s="60">
        <v>1000</v>
      </c>
      <c r="JB42" s="5"/>
      <c r="JC42" s="5"/>
      <c r="JL42" s="2"/>
      <c r="JM42" s="2"/>
      <c r="JO42" s="60">
        <v>1000</v>
      </c>
      <c r="KJ42" s="5"/>
      <c r="KK42" s="5"/>
      <c r="KT42" s="2"/>
      <c r="KU42" s="2"/>
      <c r="KW42" s="60">
        <v>1000</v>
      </c>
      <c r="LR42" s="5"/>
      <c r="LS42" s="5"/>
      <c r="MB42" s="2"/>
      <c r="MC42" s="2"/>
      <c r="ME42" s="60">
        <v>1000</v>
      </c>
      <c r="MZ42" s="5"/>
      <c r="NA42" s="5"/>
      <c r="NJ42" s="2"/>
      <c r="NK42" s="2"/>
      <c r="NM42" s="60">
        <v>1000</v>
      </c>
      <c r="OH42" s="5"/>
      <c r="OI42" s="5"/>
      <c r="OR42" s="2"/>
      <c r="OS42" s="2"/>
      <c r="OU42" s="60">
        <v>1000</v>
      </c>
      <c r="PP42" s="5"/>
      <c r="PQ42" s="5"/>
      <c r="PZ42" s="2"/>
      <c r="QA42" s="2"/>
      <c r="QC42" s="60">
        <v>1000</v>
      </c>
      <c r="QX42" s="5"/>
      <c r="QY42" s="5"/>
      <c r="RH42" s="2"/>
      <c r="RI42" s="2"/>
      <c r="RK42" s="60">
        <v>1000</v>
      </c>
      <c r="SF42" s="5"/>
      <c r="SG42" s="5"/>
      <c r="SP42" s="2"/>
      <c r="SQ42" s="2"/>
      <c r="SS42" s="60">
        <v>1000</v>
      </c>
    </row>
    <row r="43" spans="1:513" x14ac:dyDescent="0.2">
      <c r="B43" s="29" t="s">
        <v>47</v>
      </c>
      <c r="C43" s="2"/>
      <c r="AS43" s="32"/>
      <c r="AV43" s="32"/>
      <c r="CU43" s="32"/>
      <c r="CX43" s="32"/>
    </row>
    <row r="44" spans="1:513" x14ac:dyDescent="0.2">
      <c r="A44" s="5"/>
      <c r="B44" s="5"/>
      <c r="C44" s="2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A45" s="5"/>
      <c r="B45" s="5"/>
      <c r="C45" s="20"/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A46" s="5"/>
      <c r="B46" s="5"/>
      <c r="C46" s="20"/>
      <c r="T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13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V50" s="10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2">
      <sortCondition descending="1" ref="F1:F33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2">
    <cfRule type="expression" dxfId="417" priority="51274" stopIfTrue="1">
      <formula>IF($AL4&lt;&gt;"",1,0)</formula>
    </cfRule>
  </conditionalFormatting>
  <conditionalFormatting sqref="AX4:BX32">
    <cfRule type="expression" dxfId="416" priority="209" stopIfTrue="1">
      <formula>IF($BM4&lt;&gt;"",1,0)</formula>
    </cfRule>
  </conditionalFormatting>
  <conditionalFormatting sqref="BY4:CY32">
    <cfRule type="expression" dxfId="415" priority="205" stopIfTrue="1">
      <formula>IF($CN4&lt;&gt;"",1,0)</formula>
    </cfRule>
  </conditionalFormatting>
  <conditionalFormatting sqref="BU43:BU1048576 BN1:BN1048576 BQ1:BQ1048576 BU1:BU41">
    <cfRule type="cellIs" dxfId="414" priority="52631" operator="between">
      <formula>$BX$38</formula>
      <formula>1000</formula>
    </cfRule>
    <cfRule type="cellIs" dxfId="413" priority="52632" operator="between">
      <formula>$BX$37</formula>
      <formula>$BX$38</formula>
    </cfRule>
    <cfRule type="cellIs" dxfId="412" priority="52633" operator="between">
      <formula>$BX$36</formula>
      <formula>$BX$37</formula>
    </cfRule>
    <cfRule type="cellIs" dxfId="411" priority="52634" operator="between">
      <formula>$BX$35</formula>
      <formula>$BX$36</formula>
    </cfRule>
  </conditionalFormatting>
  <conditionalFormatting sqref="CV43:CV1048576 CO1:CO1048576 CR1:CR1048576 CV1:CV41">
    <cfRule type="cellIs" dxfId="410" priority="51508" operator="between">
      <formula>$CY$38</formula>
      <formula>1000</formula>
    </cfRule>
    <cfRule type="cellIs" dxfId="409" priority="51509" operator="between">
      <formula>$CY$37</formula>
      <formula>$CY$38</formula>
    </cfRule>
    <cfRule type="cellIs" dxfId="408" priority="51510" operator="between">
      <formula>$CY$36</formula>
      <formula>$CY$37</formula>
    </cfRule>
    <cfRule type="cellIs" dxfId="407" priority="51511" operator="between">
      <formula>$CY$35</formula>
      <formula>$CY$36</formula>
    </cfRule>
  </conditionalFormatting>
  <conditionalFormatting sqref="EF43:EF1048576 DV1:DV1048576 DY1:DY1048576 EC1:EC1048576 EF1:EF41">
    <cfRule type="cellIs" dxfId="406" priority="52659" operator="between">
      <formula>$EI$38</formula>
      <formula>1000</formula>
    </cfRule>
    <cfRule type="cellIs" dxfId="405" priority="52660" operator="between">
      <formula>$EI$37</formula>
      <formula>$EI$38</formula>
    </cfRule>
    <cfRule type="cellIs" dxfId="404" priority="52661" operator="between">
      <formula>$EI$36</formula>
      <formula>$EI$37</formula>
    </cfRule>
    <cfRule type="cellIs" dxfId="403" priority="52662" operator="between">
      <formula>$EI$35</formula>
      <formula>$EI$36</formula>
    </cfRule>
  </conditionalFormatting>
  <conditionalFormatting sqref="FN43:FN1048576 FD1:FD1048576 FG1:FG1048576 FK1:FK1048576 FN1:FN41">
    <cfRule type="cellIs" dxfId="402" priority="189" operator="between">
      <formula>$FQ$38</formula>
      <formula>1000</formula>
    </cfRule>
    <cfRule type="cellIs" dxfId="401" priority="190" operator="between">
      <formula>$FQ$37</formula>
      <formula>$FQ$38</formula>
    </cfRule>
    <cfRule type="cellIs" dxfId="400" priority="191" operator="between">
      <formula>$FQ$36</formula>
      <formula>$FQ$37</formula>
    </cfRule>
    <cfRule type="cellIs" dxfId="399" priority="192" operator="between">
      <formula>$FQ$35</formula>
      <formula>$FQ$36</formula>
    </cfRule>
  </conditionalFormatting>
  <conditionalFormatting sqref="ID43:ID1048576 HT1:HT1048576 HW1:HW1048576 IA1:IA1048576 ID1:ID41">
    <cfRule type="cellIs" dxfId="398" priority="157" operator="between">
      <formula>$IG$38</formula>
      <formula>1000</formula>
    </cfRule>
    <cfRule type="cellIs" dxfId="397" priority="158" operator="between">
      <formula>$IG$37</formula>
      <formula>$IG$38</formula>
    </cfRule>
    <cfRule type="cellIs" dxfId="396" priority="159" operator="between">
      <formula>$IG$36</formula>
      <formula>$IG$37</formula>
    </cfRule>
    <cfRule type="cellIs" dxfId="395" priority="160" operator="between">
      <formula>$IG$35</formula>
      <formula>$IG$36</formula>
    </cfRule>
  </conditionalFormatting>
  <conditionalFormatting sqref="AU42 AM1:AM1048576 AP1:AP1048576 AT1:AT1048576">
    <cfRule type="cellIs" dxfId="394" priority="21" operator="between">
      <formula>$AW$38</formula>
      <formula>1000</formula>
    </cfRule>
    <cfRule type="cellIs" dxfId="393" priority="22" operator="between">
      <formula>$AW$37</formula>
      <formula>$AW$38</formula>
    </cfRule>
    <cfRule type="cellIs" dxfId="392" priority="23" operator="between">
      <formula>$AW$36</formula>
      <formula>$AW$37</formula>
    </cfRule>
    <cfRule type="cellIs" dxfId="391" priority="24" operator="between">
      <formula>$AW$35</formula>
      <formula>$AW$36</formula>
    </cfRule>
  </conditionalFormatting>
  <conditionalFormatting sqref="BU42">
    <cfRule type="cellIs" dxfId="390" priority="17" operator="between">
      <formula>$AW$38</formula>
      <formula>1000</formula>
    </cfRule>
    <cfRule type="cellIs" dxfId="389" priority="18" operator="between">
      <formula>$AW$37</formula>
      <formula>$AW$38</formula>
    </cfRule>
    <cfRule type="cellIs" dxfId="388" priority="19" operator="between">
      <formula>$AW$36</formula>
      <formula>$AW$37</formula>
    </cfRule>
    <cfRule type="cellIs" dxfId="387" priority="20" operator="between">
      <formula>$AW$35</formula>
      <formula>$AW$36</formula>
    </cfRule>
  </conditionalFormatting>
  <conditionalFormatting sqref="CV42">
    <cfRule type="cellIs" dxfId="386" priority="13" operator="between">
      <formula>$AW$38</formula>
      <formula>1000</formula>
    </cfRule>
    <cfRule type="cellIs" dxfId="385" priority="14" operator="between">
      <formula>$AW$37</formula>
      <formula>$AW$38</formula>
    </cfRule>
    <cfRule type="cellIs" dxfId="384" priority="15" operator="between">
      <formula>$AW$36</formula>
      <formula>$AW$37</formula>
    </cfRule>
    <cfRule type="cellIs" dxfId="383" priority="16" operator="between">
      <formula>$AW$35</formula>
      <formula>$AW$36</formula>
    </cfRule>
  </conditionalFormatting>
  <conditionalFormatting sqref="EF42">
    <cfRule type="cellIs" dxfId="382" priority="9" operator="between">
      <formula>$AW$38</formula>
      <formula>1000</formula>
    </cfRule>
    <cfRule type="cellIs" dxfId="381" priority="10" operator="between">
      <formula>$AW$37</formula>
      <formula>$AW$38</formula>
    </cfRule>
    <cfRule type="cellIs" dxfId="380" priority="11" operator="between">
      <formula>$AW$36</formula>
      <formula>$AW$37</formula>
    </cfRule>
    <cfRule type="cellIs" dxfId="379" priority="12" operator="between">
      <formula>$AW$35</formula>
      <formula>$AW$36</formula>
    </cfRule>
  </conditionalFormatting>
  <conditionalFormatting sqref="FN42">
    <cfRule type="cellIs" dxfId="378" priority="5" operator="between">
      <formula>$AW$38</formula>
      <formula>1000</formula>
    </cfRule>
    <cfRule type="cellIs" dxfId="377" priority="6" operator="between">
      <formula>$AW$37</formula>
      <formula>$AW$38</formula>
    </cfRule>
    <cfRule type="cellIs" dxfId="376" priority="7" operator="between">
      <formula>$AW$36</formula>
      <formula>$AW$37</formula>
    </cfRule>
    <cfRule type="cellIs" dxfId="375" priority="8" operator="between">
      <formula>$AW$35</formula>
      <formula>$AW$36</formula>
    </cfRule>
  </conditionalFormatting>
  <conditionalFormatting sqref="ID42">
    <cfRule type="cellIs" dxfId="374" priority="1" operator="between">
      <formula>$AW$38</formula>
      <formula>1000</formula>
    </cfRule>
    <cfRule type="cellIs" dxfId="373" priority="2" operator="between">
      <formula>$AW$37</formula>
      <formula>$AW$38</formula>
    </cfRule>
    <cfRule type="cellIs" dxfId="372" priority="3" operator="between">
      <formula>$AW$36</formula>
      <formula>$AW$37</formula>
    </cfRule>
    <cfRule type="cellIs" dxfId="371" priority="4" operator="between">
      <formula>$AW$35</formula>
      <formula>$AW$36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2489" operator="between">
      <formula>AW$42</formula>
      <formula>1000</formula>
    </cfRule>
    <cfRule type="cellIs" dxfId="366" priority="112490" operator="between">
      <formula>AW$41</formula>
      <formula>AW$42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2501" operator="between">
      <formula>EI$42</formula>
      <formula>1000</formula>
    </cfRule>
    <cfRule type="cellIs" dxfId="364" priority="112502" operator="between">
      <formula>EI$41</formula>
      <formula>EI$42</formula>
    </cfRule>
  </conditionalFormatting>
  <conditionalFormatting sqref="AO1:AO1048576 AR1:AR1048576 AV1:AV1048576">
    <cfRule type="cellIs" dxfId="363" priority="112573" operator="between">
      <formula>$AW$42</formula>
      <formula>1000</formula>
    </cfRule>
    <cfRule type="cellIs" dxfId="362" priority="112574" operator="between">
      <formula>$AW$41</formula>
      <formula>$AW$42</formula>
    </cfRule>
    <cfRule type="cellIs" dxfId="361" priority="112575" operator="between">
      <formula>$AW$40</formula>
      <formula>$AW$41</formula>
    </cfRule>
    <cfRule type="cellIs" dxfId="360" priority="112576" operator="between">
      <formula>$AW$39</formula>
      <formula>$AW$40</formula>
    </cfRule>
  </conditionalFormatting>
  <conditionalFormatting sqref="BP1:BP1048576 BS1:BS1048576 BW1:BW1048576">
    <cfRule type="cellIs" dxfId="359" priority="112609" operator="between">
      <formula>$BX$42</formula>
      <formula>1000</formula>
    </cfRule>
    <cfRule type="cellIs" dxfId="358" priority="112610" operator="between">
      <formula>$BX$41</formula>
      <formula>$BX$42</formula>
    </cfRule>
    <cfRule type="cellIs" dxfId="357" priority="112611" operator="between">
      <formula>$BX$40</formula>
      <formula>$BX$41</formula>
    </cfRule>
    <cfRule type="cellIs" dxfId="356" priority="112612" operator="between">
      <formula>$BX$39</formula>
      <formula>$BX$40</formula>
    </cfRule>
  </conditionalFormatting>
  <conditionalFormatting sqref="CQ1:CQ1048576 CT1:CT1048576 CX1:CX1048576">
    <cfRule type="cellIs" dxfId="355" priority="112645" operator="between">
      <formula>$CY$42</formula>
      <formula>1000</formula>
    </cfRule>
    <cfRule type="cellIs" dxfId="354" priority="112646" operator="between">
      <formula>$CY$41</formula>
      <formula>$CY$42</formula>
    </cfRule>
    <cfRule type="cellIs" dxfId="353" priority="112647" operator="between">
      <formula>$CY$40</formula>
      <formula>$CY$41</formula>
    </cfRule>
    <cfRule type="cellIs" dxfId="352" priority="112648" operator="between">
      <formula>$CY$39</formula>
      <formula>$CY$40</formula>
    </cfRule>
  </conditionalFormatting>
  <conditionalFormatting sqref="MZ1:MZ1048576 NC1:NC1048576 NG1:NG1048576 NJ1:NJ1048576">
    <cfRule type="cellIs" dxfId="351" priority="112681" operator="between">
      <formula>$NM$35</formula>
      <formula>$NM$36</formula>
    </cfRule>
  </conditionalFormatting>
  <conditionalFormatting sqref="DX1:DX1048576 EA1:EA1048576 EE1:EE1048576 EH1:EH1048576">
    <cfRule type="cellIs" dxfId="350" priority="112693" operator="between">
      <formula>$EI$42</formula>
      <formula>1000</formula>
    </cfRule>
    <cfRule type="cellIs" dxfId="349" priority="112694" operator="between">
      <formula>$EI$41</formula>
      <formula>$EI$42</formula>
    </cfRule>
    <cfRule type="cellIs" dxfId="348" priority="112695" operator="between">
      <formula>$EI$40</formula>
      <formula>$EI$41</formula>
    </cfRule>
    <cfRule type="cellIs" dxfId="347" priority="112696" operator="between">
      <formula>$EI$39</formula>
      <formula>$EI$40</formula>
    </cfRule>
  </conditionalFormatting>
  <conditionalFormatting sqref="FF1:FF1048576 FI1:FI1048576 FM1:FM1048576 FP1:FP1048576">
    <cfRule type="cellIs" dxfId="346" priority="112741" operator="between">
      <formula>$FQ$42</formula>
      <formula>1000</formula>
    </cfRule>
    <cfRule type="cellIs" dxfId="345" priority="112742" operator="between">
      <formula>$FQ$41</formula>
      <formula>$FQ$42</formula>
    </cfRule>
    <cfRule type="cellIs" dxfId="344" priority="112743" operator="between">
      <formula>$FQ$40</formula>
      <formula>$FQ$41</formula>
    </cfRule>
    <cfRule type="cellIs" dxfId="343" priority="112744" operator="between">
      <formula>$FQ$39</formula>
      <formula>$FQ$40</formula>
    </cfRule>
  </conditionalFormatting>
  <conditionalFormatting sqref="GL1:GL1048576 GO1:GO1048576 GS1:GS1048576 GV1:GV1048576">
    <cfRule type="cellIs" dxfId="342" priority="112789" operator="between">
      <formula>$GY$38</formula>
      <formula>1000</formula>
    </cfRule>
    <cfRule type="cellIs" dxfId="341" priority="112790" operator="between">
      <formula>$GY$37</formula>
      <formula>$GY$38</formula>
    </cfRule>
    <cfRule type="cellIs" dxfId="340" priority="112791" operator="between">
      <formula>$GY$36</formula>
      <formula>$GY$37</formula>
    </cfRule>
    <cfRule type="cellIs" dxfId="339" priority="112792" operator="between">
      <formula>$GY$35</formula>
      <formula>$GY$36</formula>
    </cfRule>
  </conditionalFormatting>
  <conditionalFormatting sqref="GN1:GN1048576 GQ1:GQ1048576 GU1:GU1048576 GX1:GX1048576">
    <cfRule type="cellIs" dxfId="338" priority="112837" operator="between">
      <formula>$GY$42</formula>
      <formula>1000</formula>
    </cfRule>
    <cfRule type="cellIs" dxfId="337" priority="112838" operator="between">
      <formula>$GY$41</formula>
      <formula>$GY$42</formula>
    </cfRule>
    <cfRule type="cellIs" dxfId="336" priority="112839" operator="between">
      <formula>$GY$40</formula>
      <formula>$GY$41</formula>
    </cfRule>
    <cfRule type="cellIs" dxfId="335" priority="112840" operator="between">
      <formula>$GY$39</formula>
      <formula>$GY$40</formula>
    </cfRule>
  </conditionalFormatting>
  <conditionalFormatting sqref="HV1:HV1048576 HY1:HY1048576 IC1:IC1048576 IF1:IF1048576">
    <cfRule type="cellIs" dxfId="334" priority="112885" operator="between">
      <formula>$IG$42</formula>
      <formula>1000</formula>
    </cfRule>
    <cfRule type="cellIs" dxfId="333" priority="112886" operator="between">
      <formula>$IG$41</formula>
      <formula>$IG$42</formula>
    </cfRule>
    <cfRule type="cellIs" dxfId="332" priority="112887" operator="between">
      <formula>$IG$40</formula>
      <formula>$IG$41</formula>
    </cfRule>
    <cfRule type="cellIs" dxfId="331" priority="112888" operator="between">
      <formula>$IG$39</formula>
      <formula>$IG$40</formula>
    </cfRule>
  </conditionalFormatting>
  <conditionalFormatting sqref="JB1:JB1048576 JE1:JE1048576 JI1:JI1048576 JL1:JL1048576">
    <cfRule type="cellIs" dxfId="330" priority="112933" operator="between">
      <formula>$JO$38</formula>
      <formula>1000</formula>
    </cfRule>
    <cfRule type="cellIs" dxfId="329" priority="112934" operator="between">
      <formula>$JO$37</formula>
      <formula>$JO$38</formula>
    </cfRule>
    <cfRule type="cellIs" dxfId="328" priority="112935" operator="between">
      <formula>$JO$36</formula>
      <formula>$JO$37</formula>
    </cfRule>
    <cfRule type="cellIs" dxfId="327" priority="112936" operator="between">
      <formula>$JO$35</formula>
      <formula>$JO$36</formula>
    </cfRule>
  </conditionalFormatting>
  <conditionalFormatting sqref="JD1:JD1048576 JG1:JG1048576 JK1:JK1048576 JN1:JN1048576">
    <cfRule type="cellIs" dxfId="326" priority="112981" operator="between">
      <formula>$JO$42</formula>
      <formula>1000</formula>
    </cfRule>
    <cfRule type="cellIs" dxfId="325" priority="112982" operator="between">
      <formula>$JO$41</formula>
      <formula>$JO$42</formula>
    </cfRule>
    <cfRule type="cellIs" dxfId="324" priority="112983" operator="between">
      <formula>$JO$40</formula>
      <formula>$JO$41</formula>
    </cfRule>
    <cfRule type="cellIs" dxfId="323" priority="112984" operator="between">
      <formula>$JO$39</formula>
      <formula>$JO$40</formula>
    </cfRule>
  </conditionalFormatting>
  <conditionalFormatting sqref="KJ1:KJ1048576 KM1:KM1048576 KQ1:KQ1048576 KT1:KT1048576">
    <cfRule type="cellIs" dxfId="322" priority="113029" operator="between">
      <formula>$KW$38</formula>
      <formula>1000</formula>
    </cfRule>
    <cfRule type="cellIs" dxfId="321" priority="113030" operator="between">
      <formula>$KW$37</formula>
      <formula>$KW$38</formula>
    </cfRule>
    <cfRule type="cellIs" dxfId="320" priority="113031" operator="between">
      <formula>$KW$36</formula>
      <formula>$KW$37</formula>
    </cfRule>
    <cfRule type="cellIs" dxfId="319" priority="113032" operator="between">
      <formula>$KW$35</formula>
      <formula>$KW$36</formula>
    </cfRule>
  </conditionalFormatting>
  <conditionalFormatting sqref="KL1:KL1048576 KO1:KO1048576 KS1:KS1048576 KV1:KV1048576">
    <cfRule type="cellIs" dxfId="318" priority="113077" operator="between">
      <formula>$KW$42</formula>
      <formula>1000</formula>
    </cfRule>
    <cfRule type="cellIs" dxfId="317" priority="113078" operator="between">
      <formula>$KW$41</formula>
      <formula>$KW$42</formula>
    </cfRule>
    <cfRule type="cellIs" dxfId="316" priority="113079" operator="between">
      <formula>$KW$40</formula>
      <formula>$KW$41</formula>
    </cfRule>
    <cfRule type="cellIs" dxfId="315" priority="113080" operator="between">
      <formula>$KW$39</formula>
      <formula>$KW$40</formula>
    </cfRule>
  </conditionalFormatting>
  <conditionalFormatting sqref="LR1:LR1048576 LU1:LU1048576 LY1:LY1048576 MB1:MB1048576">
    <cfRule type="cellIs" dxfId="314" priority="113125" operator="between">
      <formula>$ME$38</formula>
      <formula>1000</formula>
    </cfRule>
    <cfRule type="cellIs" dxfId="313" priority="113126" operator="between">
      <formula>$ME$37</formula>
      <formula>$ME$38</formula>
    </cfRule>
    <cfRule type="cellIs" dxfId="312" priority="113127" operator="between">
      <formula>$ME$36</formula>
      <formula>$ME$37</formula>
    </cfRule>
    <cfRule type="cellIs" dxfId="311" priority="113128" operator="between">
      <formula>$ME$35</formula>
      <formula>$ME$36</formula>
    </cfRule>
  </conditionalFormatting>
  <conditionalFormatting sqref="LT1:LT1048576 LW1:LW1048576 MA1:MA1048576 MD1:MD1048576">
    <cfRule type="cellIs" dxfId="310" priority="113173" operator="between">
      <formula>$ME$42</formula>
      <formula>1000</formula>
    </cfRule>
    <cfRule type="cellIs" dxfId="309" priority="113174" operator="between">
      <formula>$ME$41</formula>
      <formula>$ME$42</formula>
    </cfRule>
    <cfRule type="cellIs" dxfId="308" priority="113175" operator="between">
      <formula>$ME$40</formula>
      <formula>$ME$41</formula>
    </cfRule>
    <cfRule type="cellIs" dxfId="307" priority="113176" operator="between">
      <formula>$ME$39</formula>
      <formula>$ME$40</formula>
    </cfRule>
  </conditionalFormatting>
  <conditionalFormatting sqref="MZ1:MZ1048576 NC1:NC1048576 NG1:NG1048576">
    <cfRule type="cellIs" dxfId="306" priority="113221" operator="between">
      <formula>$NM$38</formula>
      <formula>1000</formula>
    </cfRule>
    <cfRule type="cellIs" dxfId="305" priority="113222" operator="between">
      <formula>$NM$37</formula>
      <formula>$NM$38</formula>
    </cfRule>
    <cfRule type="cellIs" dxfId="304" priority="113223" operator="between">
      <formula>$NM$36</formula>
      <formula>$NM$37</formula>
    </cfRule>
  </conditionalFormatting>
  <conditionalFormatting sqref="NB1:NB1048576 NE1:NE1048576 NI1:NI1048576 NL1:NL1048576">
    <cfRule type="cellIs" dxfId="303" priority="113248" operator="between">
      <formula>$NM$42</formula>
      <formula>1000</formula>
    </cfRule>
    <cfRule type="cellIs" dxfId="302" priority="113249" operator="between">
      <formula>$NM$41</formula>
      <formula>$NM$42</formula>
    </cfRule>
    <cfRule type="cellIs" dxfId="301" priority="113250" operator="between">
      <formula>$NM$40</formula>
      <formula>$NM$41</formula>
    </cfRule>
    <cfRule type="cellIs" dxfId="300" priority="113251" operator="between">
      <formula>$NM$39</formula>
      <formula>$NM$40</formula>
    </cfRule>
  </conditionalFormatting>
  <conditionalFormatting sqref="OH1:OH1048576 OK1:OK1048576 OO1:OO1048576 OR1:OR1048576">
    <cfRule type="cellIs" dxfId="299" priority="113296" operator="between">
      <formula>$OU$38</formula>
      <formula>1000</formula>
    </cfRule>
    <cfRule type="cellIs" dxfId="298" priority="113297" operator="between">
      <formula>$OU$37</formula>
      <formula>$OU$38</formula>
    </cfRule>
    <cfRule type="cellIs" dxfId="297" priority="113298" operator="between">
      <formula>$OU$36</formula>
      <formula>$OU$37</formula>
    </cfRule>
    <cfRule type="cellIs" dxfId="296" priority="113299" operator="between">
      <formula>$OU$35</formula>
      <formula>$OU$36</formula>
    </cfRule>
  </conditionalFormatting>
  <conditionalFormatting sqref="OJ1:OJ1048576 OM1:OM1048576 OQ1:OQ1048576 OT1:OT1048576">
    <cfRule type="cellIs" dxfId="295" priority="113344" operator="between">
      <formula>$OU$42</formula>
      <formula>1000</formula>
    </cfRule>
    <cfRule type="cellIs" dxfId="294" priority="113345" operator="between">
      <formula>$OU$41</formula>
      <formula>$OU$42</formula>
    </cfRule>
    <cfRule type="cellIs" dxfId="293" priority="113346" operator="between">
      <formula>$OU$40</formula>
      <formula>$OU$41</formula>
    </cfRule>
    <cfRule type="cellIs" dxfId="292" priority="113347" operator="between">
      <formula>$OU$39</formula>
      <formula>$OU$40</formula>
    </cfRule>
  </conditionalFormatting>
  <conditionalFormatting sqref="PP1:PP1048576 PS1:PS1048576 PW1:PW1048576 PZ1:PZ1048576">
    <cfRule type="cellIs" dxfId="291" priority="113392" operator="between">
      <formula>$QC$38</formula>
      <formula>1000</formula>
    </cfRule>
    <cfRule type="cellIs" dxfId="290" priority="113393" operator="between">
      <formula>$QC$37</formula>
      <formula>$QC$38</formula>
    </cfRule>
    <cfRule type="cellIs" dxfId="289" priority="113394" operator="between">
      <formula>$QC$36</formula>
      <formula>$QC$37</formula>
    </cfRule>
    <cfRule type="cellIs" dxfId="288" priority="113395" operator="between">
      <formula>$QC$35</formula>
      <formula>$QC$36</formula>
    </cfRule>
  </conditionalFormatting>
  <conditionalFormatting sqref="PR1:PR1048576 PU1:PU1048576 PY1:PY1048576 QB1:QB1048576">
    <cfRule type="cellIs" dxfId="287" priority="113440" operator="between">
      <formula>$QC$42</formula>
      <formula>1000</formula>
    </cfRule>
    <cfRule type="cellIs" dxfId="286" priority="113441" operator="between">
      <formula>$QC$41</formula>
      <formula>$QC$42</formula>
    </cfRule>
    <cfRule type="cellIs" dxfId="285" priority="113442" operator="between">
      <formula>$QC$40</formula>
      <formula>$QC$41</formula>
    </cfRule>
    <cfRule type="cellIs" dxfId="284" priority="113443" operator="between">
      <formula>$QC$39</formula>
      <formula>$QC$40</formula>
    </cfRule>
  </conditionalFormatting>
  <conditionalFormatting sqref="QX1:QX1048576 RA1:RA1048576 RE1:RE1048576 RH1:RH1048576">
    <cfRule type="cellIs" dxfId="283" priority="113488" operator="between">
      <formula>$RK$38</formula>
      <formula>1000</formula>
    </cfRule>
    <cfRule type="cellIs" dxfId="282" priority="113489" operator="between">
      <formula>$RK$37</formula>
      <formula>$RK$38</formula>
    </cfRule>
    <cfRule type="cellIs" dxfId="281" priority="113490" operator="between">
      <formula>$RK$36</formula>
      <formula>$RK$37</formula>
    </cfRule>
    <cfRule type="cellIs" dxfId="280" priority="113491" operator="between">
      <formula>$RK$35</formula>
      <formula>$RK$36</formula>
    </cfRule>
  </conditionalFormatting>
  <conditionalFormatting sqref="QZ1:QZ1048576 RC1:RC1048576 RG1:RG1048576 RJ1:RJ1048576">
    <cfRule type="cellIs" dxfId="279" priority="113536" operator="between">
      <formula>$RK$42</formula>
      <formula>1000</formula>
    </cfRule>
    <cfRule type="cellIs" dxfId="278" priority="113537" operator="between">
      <formula>$RK$41</formula>
      <formula>$RK$42</formula>
    </cfRule>
    <cfRule type="cellIs" dxfId="277" priority="113538" operator="between">
      <formula>$RK$40</formula>
      <formula>$RK$41</formula>
    </cfRule>
    <cfRule type="cellIs" dxfId="276" priority="113539" operator="between">
      <formula>$RK$39</formula>
      <formula>$RK$40</formula>
    </cfRule>
  </conditionalFormatting>
  <conditionalFormatting sqref="SF1:SF1048576 SI1:SI1048576 SM1:SM1048576 SP1:SP1048576">
    <cfRule type="cellIs" dxfId="275" priority="113584" operator="between">
      <formula>$SS$38</formula>
      <formula>1000</formula>
    </cfRule>
    <cfRule type="cellIs" dxfId="274" priority="113585" operator="between">
      <formula>$SS$37</formula>
      <formula>$SS$38</formula>
    </cfRule>
    <cfRule type="cellIs" dxfId="273" priority="113586" operator="between">
      <formula>$SS$36</formula>
      <formula>$SS$37</formula>
    </cfRule>
    <cfRule type="cellIs" dxfId="272" priority="113587" operator="between">
      <formula>$SS$35</formula>
      <formula>$SS$36</formula>
    </cfRule>
  </conditionalFormatting>
  <conditionalFormatting sqref="SH1:SH1048576 SK1:SK1048576 SO1:SO1048576 SR1:SR1048576">
    <cfRule type="cellIs" dxfId="271" priority="113632" operator="between">
      <formula>$SS$42</formula>
      <formula>1000</formula>
    </cfRule>
    <cfRule type="cellIs" dxfId="270" priority="113633" operator="between">
      <formula>$SS$41</formula>
      <formula>$SS$42</formula>
    </cfRule>
    <cfRule type="cellIs" dxfId="269" priority="113634" operator="between">
      <formula>$SS$40</formula>
      <formula>$SS$41</formula>
    </cfRule>
    <cfRule type="cellIs" dxfId="268" priority="113635" operator="between">
      <formula>$SS$39</formula>
      <formula>$SS$40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70</v>
      </c>
      <c r="J1" s="67" t="s">
        <v>78</v>
      </c>
      <c r="K1" s="68" t="s">
        <v>25</v>
      </c>
      <c r="L1" s="67" t="s">
        <v>79</v>
      </c>
      <c r="M1" s="68" t="s">
        <v>25</v>
      </c>
      <c r="N1" s="67" t="s">
        <v>169</v>
      </c>
      <c r="O1" s="68" t="s">
        <v>25</v>
      </c>
      <c r="P1" s="68" t="s">
        <v>80</v>
      </c>
      <c r="Q1" s="68" t="s">
        <v>25</v>
      </c>
      <c r="R1" s="67" t="s">
        <v>81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118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201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128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171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198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230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87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87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87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87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87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87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87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87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87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87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87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87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DD"),SUMPRODUCT((H$4:H$35&lt;&gt;"")*(H$4:H$35&lt;&gt;"No DD")*(E$4:E$35&gt;E4))+1,IF(H4="No DD",SUMPRODUCT((H$4:H$35="No DD")*(E$4:E$35&gt;E4))+1+SUMPRODUCT((H$4:H$35&lt;&gt;"")*(H$4:H$35&lt;&gt;"No DD")),""))</f>
        <v>1</v>
      </c>
      <c r="B4" s="5" t="s">
        <v>111</v>
      </c>
      <c r="C4" s="4" t="s">
        <v>3</v>
      </c>
      <c r="D4" s="4">
        <v>2004</v>
      </c>
      <c r="E4" s="9">
        <f>SUM(J4:T4)+SUM(J4:R4)*0.0000001+SUM(J4)*0.0000000000001</f>
        <v>182.69001826900509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50.84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Nationals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14.7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>IF(Y4&gt;0,Y4,"")</f>
        <v/>
      </c>
      <c r="AN4" s="38" t="str">
        <f>IF(Z4&gt;0,Z4,"")</f>
        <v/>
      </c>
      <c r="AO4" s="40" t="str">
        <f>IF(SUM(W4:Z4)-AA4&gt;0,SUM(W4:Z4)-AA4,"")</f>
        <v/>
      </c>
      <c r="AP4" s="40" t="str">
        <f>IF(AD4&gt;0,AD4,"")</f>
        <v/>
      </c>
      <c r="AQ4" s="40" t="str">
        <f>IF(AE4&gt;0,AE4,"")</f>
        <v/>
      </c>
      <c r="AR4" s="40" t="str">
        <f>IF(SUM(AB4:AE4)-AF4&gt;0,SUM(AB4:AE4)-AF4,"")</f>
        <v/>
      </c>
      <c r="AS4" s="40" t="str">
        <f>IF(AO4="","",MAX(AO4,AR4))</f>
        <v/>
      </c>
      <c r="AT4" s="40" t="str">
        <f>IF(AI4&gt;0,AI4,"")</f>
        <v/>
      </c>
      <c r="AU4" s="40" t="str">
        <f>IF(AJ4&gt;0,AJ4,"")</f>
        <v/>
      </c>
      <c r="AV4" s="40" t="str">
        <f>IF(SUM(AG4:AJ4)-AK4&gt;0,SUM(AG4:AJ4)-AK4,"")</f>
        <v/>
      </c>
      <c r="AW4" s="40" t="str">
        <f>IF(SUM(AS4,AV4)&gt;0,SUM(AS4,AV4),"")</f>
        <v/>
      </c>
      <c r="AX4" s="26">
        <v>11.2</v>
      </c>
      <c r="AY4" s="26">
        <v>9.1</v>
      </c>
      <c r="AZ4" s="26">
        <v>11.5</v>
      </c>
      <c r="BA4" s="26">
        <v>14.25</v>
      </c>
      <c r="BB4" s="26">
        <v>0</v>
      </c>
      <c r="BC4" s="26">
        <v>14.8</v>
      </c>
      <c r="BD4" s="26">
        <v>9.6</v>
      </c>
      <c r="BE4" s="26">
        <v>12.7</v>
      </c>
      <c r="BF4" s="26">
        <v>14.05</v>
      </c>
      <c r="BG4" s="26">
        <v>0</v>
      </c>
      <c r="BH4" s="26">
        <v>14.9</v>
      </c>
      <c r="BI4" s="26">
        <v>9.6999999999999993</v>
      </c>
      <c r="BJ4" s="26">
        <v>12.7</v>
      </c>
      <c r="BK4" s="26">
        <v>14.33</v>
      </c>
      <c r="BL4" s="26">
        <v>0</v>
      </c>
      <c r="BM4" s="28"/>
      <c r="BN4" s="39">
        <f>IF(AZ4&gt;0,AZ4,"")</f>
        <v>11.5</v>
      </c>
      <c r="BO4" s="39">
        <f>IF(BA4&gt;0,BA4,"")</f>
        <v>14.25</v>
      </c>
      <c r="BP4" s="11">
        <f>IF(SUM(AX4:BA4)-BB4&gt;0,SUM(AX4:BA4)-BB4,"")</f>
        <v>46.05</v>
      </c>
      <c r="BQ4" s="11">
        <f>IF(BE4&gt;0,BE4,"")</f>
        <v>12.7</v>
      </c>
      <c r="BR4" s="11">
        <f>IF(BF4&gt;0,BF4,"")</f>
        <v>14.05</v>
      </c>
      <c r="BS4" s="11">
        <f>IF(SUM(BC4:BF4)-BG4&gt;0,SUM(BC4:BF4)-BG4,"")</f>
        <v>51.149999999999991</v>
      </c>
      <c r="BT4" s="11">
        <f>IF(BP4="","",MAX(BP4,BS4))</f>
        <v>51.149999999999991</v>
      </c>
      <c r="BU4" s="11">
        <f>IF(BJ4&gt;0,BJ4,"")</f>
        <v>12.7</v>
      </c>
      <c r="BV4" s="11">
        <f>IF(BK4&gt;0,BK4,"")</f>
        <v>14.33</v>
      </c>
      <c r="BW4" s="11">
        <f>IF(SUM(BH4:BK4)-BL4&gt;0,SUM(BH4:BK4)-BL4,"")</f>
        <v>51.629999999999995</v>
      </c>
      <c r="BX4" s="11">
        <f>IF(SUM(BT4,BW4)&gt;0,SUM(BT4,BW4),"")</f>
        <v>102.77999999999999</v>
      </c>
      <c r="BY4" s="22">
        <v>13.5</v>
      </c>
      <c r="BZ4" s="22">
        <v>9.8000000000000007</v>
      </c>
      <c r="CA4" s="22">
        <v>13.4</v>
      </c>
      <c r="CB4" s="22">
        <v>14.14</v>
      </c>
      <c r="CC4" s="22">
        <v>0</v>
      </c>
      <c r="CD4" s="22">
        <v>1.4</v>
      </c>
      <c r="CE4" s="22">
        <v>0.8</v>
      </c>
      <c r="CF4" s="22">
        <v>2</v>
      </c>
      <c r="CG4" s="22">
        <v>1.53</v>
      </c>
      <c r="CH4" s="22">
        <v>0</v>
      </c>
      <c r="CI4" s="22">
        <v>14.9</v>
      </c>
      <c r="CJ4" s="22">
        <v>9.1999999999999993</v>
      </c>
      <c r="CK4" s="22">
        <v>13.6</v>
      </c>
      <c r="CL4" s="22">
        <v>14.7</v>
      </c>
      <c r="CM4" s="22">
        <v>0</v>
      </c>
      <c r="CN4" s="27"/>
      <c r="CO4" s="38">
        <f>IF(CA4&gt;0,CA4,"")</f>
        <v>13.4</v>
      </c>
      <c r="CP4" s="38">
        <f>IF(CB4&gt;0,CB4,"")</f>
        <v>14.14</v>
      </c>
      <c r="CQ4" s="40">
        <f>IF(SUM(BY4:CB4)-CC4&gt;0,SUM(BY4:CB4)-CC4,"")</f>
        <v>50.84</v>
      </c>
      <c r="CR4" s="40">
        <f>IF(CF4&gt;0,CF4,"")</f>
        <v>2</v>
      </c>
      <c r="CS4" s="40">
        <f>IF(CG4&gt;0,CG4,"")</f>
        <v>1.53</v>
      </c>
      <c r="CT4" s="40">
        <f>IF(SUM(CD4:CG4)-CH4&gt;0,SUM(CD4:CG4)-CH4,"")</f>
        <v>5.73</v>
      </c>
      <c r="CU4" s="40">
        <f>IF(CQ4="","",MAX(CQ4,CT4))</f>
        <v>50.84</v>
      </c>
      <c r="CV4" s="40">
        <f>IF(CK4&gt;0,CK4,"")</f>
        <v>13.6</v>
      </c>
      <c r="CW4" s="40">
        <f>IF(CL4&gt;0,CL4,"")</f>
        <v>14.7</v>
      </c>
      <c r="CX4" s="40">
        <f>IF(SUM(CI4:CL4)-CM4&gt;0,SUM(CI4:CL4)-CM4,"")</f>
        <v>52.400000000000006</v>
      </c>
      <c r="CY4" s="40">
        <f>IF(SUM(CU4,CX4)&gt;0,SUM(CU4,CX4),"")</f>
        <v>103.24000000000001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IF(SUM(GR4,GX4)&gt;0,SUM(GR4,GX4),"")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IF(SUM(HZ4,IF4)&gt;0,SUM(HZ4,IF4),"")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12.35</v>
      </c>
      <c r="SU4" s="22">
        <f>IF($CN4="P",BZ4,(BZ4+AY4)/2)</f>
        <v>9.4499999999999993</v>
      </c>
      <c r="SV4" s="22">
        <f>IF($CN4="P",CA4,(CA4+AZ4)/2)</f>
        <v>12.45</v>
      </c>
      <c r="SW4" s="22">
        <f>IF($CN4="P",CB4,(CB4+BA4)/2)</f>
        <v>14.195</v>
      </c>
      <c r="SX4" s="22">
        <f>IF($CN4="P",CC4,(CC4+BB4)/2)</f>
        <v>0</v>
      </c>
      <c r="SY4" s="22">
        <f>IF($CN4="P",CD4,(CD4+BC4)/2)</f>
        <v>8.1</v>
      </c>
      <c r="SZ4" s="22">
        <f>IF($CN4="P",CE4,(CE4+BD4)/2)</f>
        <v>5.2</v>
      </c>
      <c r="TA4" s="22">
        <f>IF($CN4="P",CF4,(CF4+BE4)/2)</f>
        <v>7.35</v>
      </c>
      <c r="TB4" s="22">
        <f>IF($CN4="P",CG4,(CG4+BF4)/2)</f>
        <v>7.79</v>
      </c>
      <c r="TC4" s="22">
        <f>IF($CN4="P",CH4,(CH4+BG4)/2)</f>
        <v>0</v>
      </c>
      <c r="TD4" s="22">
        <f>IF($CN4="P",CI4,(CI4+BH4)/2)</f>
        <v>14.9</v>
      </c>
      <c r="TE4" s="22">
        <f>IF($CN4="P",CJ4,(CJ4+BI4)/2)</f>
        <v>9.4499999999999993</v>
      </c>
      <c r="TF4" s="22">
        <f>IF($CN4="P",CK4,(CK4+BJ4)/2)</f>
        <v>13.149999999999999</v>
      </c>
      <c r="TG4" s="22">
        <f>IF($CN4="P",CL4,(CL4+BK4)/2)</f>
        <v>14.515000000000001</v>
      </c>
      <c r="TH4" s="22">
        <f>IF($CN4="P",CM4,(CM4+BL4)/2)</f>
        <v>0</v>
      </c>
      <c r="TI4" s="27" t="s">
        <v>46</v>
      </c>
      <c r="TJ4" s="40">
        <f>IF(SV4&gt;0,SV4,"")</f>
        <v>12.45</v>
      </c>
      <c r="TK4" s="40">
        <f>IF(SW4&gt;0,SW4,"")</f>
        <v>14.195</v>
      </c>
      <c r="TL4" s="40">
        <f>IF(SUM(ST4:SW4)-SX4&gt;0,SUM(ST4:SW4)-SX4,"")</f>
        <v>48.445</v>
      </c>
      <c r="TM4" s="40">
        <f>IF(TA4&gt;0,TA4,"")</f>
        <v>7.35</v>
      </c>
      <c r="TN4" s="40">
        <f>IF(TB4&gt;0,TB4,"")</f>
        <v>7.79</v>
      </c>
      <c r="TO4" s="40">
        <f>IF(SUM(SY4:TB4)-TC4&gt;0,SUM(SY4:TB4)-TC4,"")</f>
        <v>28.439999999999998</v>
      </c>
      <c r="TP4" s="40">
        <f>IF(MAX(TL4,TO4)&gt;0,MAX(TL4,TO4),"")</f>
        <v>48.445</v>
      </c>
      <c r="TQ4" s="40">
        <f>IF(TF4&gt;0,TF4,"")</f>
        <v>13.149999999999999</v>
      </c>
      <c r="TR4" s="40">
        <f>IF(TG4&gt;0,TG4,"")</f>
        <v>14.515000000000001</v>
      </c>
      <c r="TS4" s="40">
        <f>IF(SUM(TD4:TG4)-TH4&gt;0,SUM(TD4:TG4)-TH4,"")</f>
        <v>52.015000000000001</v>
      </c>
      <c r="TT4" s="40">
        <f>IF(SUM(TP4,TS4)&gt;0,SUM(TP4,TS4),"")</f>
        <v>100.46000000000001</v>
      </c>
    </row>
    <row r="5" spans="1:540" x14ac:dyDescent="0.2">
      <c r="A5" s="4" cm="1">
        <f t="array" ref="A5">IF(AND(H5&lt;&gt;"",H5&lt;&gt;"No DD"),SUMPRODUCT((H$4:H$35&lt;&gt;"")*(H$4:H$35&lt;&gt;"No DD")*(E$4:E$35&gt;E5))+1,IF(H5="No DD",SUMPRODUCT((H$4:H$35="No DD")*(E$4:E$35&gt;E5))+1+SUMPRODUCT((H$4:H$35&lt;&gt;"")*(H$4:H$35&lt;&gt;"No DD")),""))</f>
        <v>2</v>
      </c>
      <c r="B5" s="5" t="s">
        <v>188</v>
      </c>
      <c r="C5" s="4" t="s">
        <v>6</v>
      </c>
      <c r="D5" s="4">
        <v>2006</v>
      </c>
      <c r="E5" s="9">
        <f>SUM(J5:T5)+SUM(J5:R5)*0.0000001+SUM(J5)*0.0000000000001</f>
        <v>177.54001774400504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48.97</v>
      </c>
      <c r="M5" s="8" t="str">
        <f>IF(L5="","",IF(OR(L5=CQ5,L5=CT5),$BY$1,IF(OR(L5=BP5,L5=BS5),$AX$1,IF(OR(L5=AO5,L5=AR5),$W$1,""))))</f>
        <v>2023 Elite Canada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11.2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Elite Canada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>
        <f>IF(MAX(CZ5,DA5)&gt;0,MAX(CZ5,DA5),"")</f>
        <v>0.10000000000000142</v>
      </c>
      <c r="U5" s="11" t="str">
        <f>IF(T5="","",IF(T5=CZ5,"("&amp;CZ$2&amp;")",IF(T5=DA5,"("&amp;DA$2&amp;")")))</f>
        <v>(Optional)</v>
      </c>
      <c r="V5" s="8" t="b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0</v>
      </c>
      <c r="W5" s="22">
        <v>12.5</v>
      </c>
      <c r="X5" s="22">
        <v>8</v>
      </c>
      <c r="Y5" s="22">
        <v>9.8000000000000007</v>
      </c>
      <c r="Z5" s="22">
        <v>13.65</v>
      </c>
      <c r="AA5" s="22">
        <v>0</v>
      </c>
      <c r="AB5" s="22"/>
      <c r="AC5" s="22"/>
      <c r="AD5" s="22"/>
      <c r="AE5" s="22"/>
      <c r="AF5" s="22"/>
      <c r="AG5" s="22">
        <v>9.6</v>
      </c>
      <c r="AH5" s="22">
        <v>5.6</v>
      </c>
      <c r="AI5" s="22">
        <v>6.2</v>
      </c>
      <c r="AJ5" s="22">
        <v>9.23</v>
      </c>
      <c r="AK5" s="22">
        <v>0</v>
      </c>
      <c r="AL5" s="27"/>
      <c r="AM5" s="38">
        <f>IF(Y5&gt;0,Y5,"")</f>
        <v>9.8000000000000007</v>
      </c>
      <c r="AN5" s="38">
        <f>IF(Z5&gt;0,Z5,"")</f>
        <v>13.65</v>
      </c>
      <c r="AO5" s="40">
        <f>IF(SUM(W5:Z5)-AA5&gt;0,SUM(W5:Z5)-AA5,"")</f>
        <v>43.95</v>
      </c>
      <c r="AP5" s="40" t="str">
        <f>IF(AD5&gt;0,AD5,"")</f>
        <v/>
      </c>
      <c r="AQ5" s="40" t="str">
        <f>IF(AE5&gt;0,AE5,"")</f>
        <v/>
      </c>
      <c r="AR5" s="40" t="str">
        <f>IF(SUM(AB5:AE5)-AF5&gt;0,SUM(AB5:AE5)-AF5,"")</f>
        <v/>
      </c>
      <c r="AS5" s="40">
        <f>IF(AO5="","",MAX(AO5,AR5))</f>
        <v>43.95</v>
      </c>
      <c r="AT5" s="40">
        <f>IF(AI5&gt;0,AI5,"")</f>
        <v>6.2</v>
      </c>
      <c r="AU5" s="40">
        <f>IF(AJ5&gt;0,AJ5,"")</f>
        <v>9.23</v>
      </c>
      <c r="AV5" s="40">
        <f>IF(SUM(AG5:AJ5)-AK5&gt;0,SUM(AG5:AJ5)-AK5,"")</f>
        <v>30.63</v>
      </c>
      <c r="AW5" s="40">
        <f>IF(SUM(AS5,AV5)&gt;0,SUM(AS5,AV5),"")</f>
        <v>74.58</v>
      </c>
      <c r="AX5" s="26">
        <v>14.6</v>
      </c>
      <c r="AY5" s="26">
        <v>9.6</v>
      </c>
      <c r="AZ5" s="26">
        <v>11.2</v>
      </c>
      <c r="BA5" s="26">
        <v>15.35</v>
      </c>
      <c r="BB5" s="26">
        <v>0</v>
      </c>
      <c r="BC5" s="26">
        <v>14.2</v>
      </c>
      <c r="BD5" s="26">
        <v>9</v>
      </c>
      <c r="BE5" s="26">
        <v>11.2</v>
      </c>
      <c r="BF5" s="26">
        <v>14.57</v>
      </c>
      <c r="BG5" s="26">
        <v>0</v>
      </c>
      <c r="BH5" s="26">
        <v>15.4</v>
      </c>
      <c r="BI5" s="26">
        <v>9.3000000000000007</v>
      </c>
      <c r="BJ5" s="26">
        <v>11.2</v>
      </c>
      <c r="BK5" s="26">
        <v>15.27</v>
      </c>
      <c r="BL5" s="26">
        <v>0</v>
      </c>
      <c r="BM5" s="28"/>
      <c r="BN5" s="39">
        <f>IF(AZ5&gt;0,AZ5,"")</f>
        <v>11.2</v>
      </c>
      <c r="BO5" s="39">
        <f>IF(BA5&gt;0,BA5,"")</f>
        <v>15.35</v>
      </c>
      <c r="BP5" s="11">
        <f>IF(SUM(AX5:BA5)-BB5&gt;0,SUM(AX5:BA5)-BB5,"")</f>
        <v>50.75</v>
      </c>
      <c r="BQ5" s="11">
        <f>IF(BE5&gt;0,BE5,"")</f>
        <v>11.2</v>
      </c>
      <c r="BR5" s="11">
        <f>IF(BF5&gt;0,BF5,"")</f>
        <v>14.57</v>
      </c>
      <c r="BS5" s="11">
        <f>IF(SUM(BC5:BF5)-BG5&gt;0,SUM(BC5:BF5)-BG5,"")</f>
        <v>48.97</v>
      </c>
      <c r="BT5" s="11">
        <f>IF(BP5="","",MAX(BP5,BS5))</f>
        <v>50.75</v>
      </c>
      <c r="BU5" s="11">
        <f>IF(BJ5&gt;0,BJ5,"")</f>
        <v>11.2</v>
      </c>
      <c r="BV5" s="11">
        <f>IF(BK5&gt;0,BK5,"")</f>
        <v>15.27</v>
      </c>
      <c r="BW5" s="11">
        <f>IF(SUM(BH5:BK5)-BL5&gt;0,SUM(BH5:BK5)-BL5,"")</f>
        <v>51.17</v>
      </c>
      <c r="BX5" s="11">
        <f>IF(SUM(BT5,BW5)&gt;0,SUM(BT5,BW5),"")</f>
        <v>101.92</v>
      </c>
      <c r="BY5" s="22">
        <v>4.5999999999999996</v>
      </c>
      <c r="BZ5" s="22">
        <v>2.8</v>
      </c>
      <c r="CA5" s="22">
        <v>4</v>
      </c>
      <c r="CB5" s="22">
        <v>4.4400000000000004</v>
      </c>
      <c r="CC5" s="22">
        <v>0</v>
      </c>
      <c r="CD5" s="22">
        <v>1.7</v>
      </c>
      <c r="CE5" s="22">
        <v>1</v>
      </c>
      <c r="CF5" s="22">
        <v>1.5</v>
      </c>
      <c r="CG5" s="22">
        <v>1.55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4</v>
      </c>
      <c r="CP5" s="38">
        <f>IF(CB5&gt;0,CB5,"")</f>
        <v>4.4400000000000004</v>
      </c>
      <c r="CQ5" s="40">
        <f>IF(SUM(BY5:CB5)-CC5&gt;0,SUM(BY5:CB5)-CC5,"")</f>
        <v>15.84</v>
      </c>
      <c r="CR5" s="40">
        <f>IF(CF5&gt;0,CF5,"")</f>
        <v>1.5</v>
      </c>
      <c r="CS5" s="40">
        <f>IF(CG5&gt;0,CG5,"")</f>
        <v>1.55</v>
      </c>
      <c r="CT5" s="40">
        <f>IF(SUM(CD5:CG5)-CH5&gt;0,SUM(CD5:CG5)-CH5,"")</f>
        <v>5.75</v>
      </c>
      <c r="CU5" s="40">
        <f>IF(CQ5="","",MAX(CQ5,CT5))</f>
        <v>15.84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15.84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0.10000000000000142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IF(SUM(FJ5,FP5)&gt;0,SUM(FJ5,FP5),"")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</v>
      </c>
      <c r="SU5" s="22">
        <f>IF($CN5="P",BZ5,(BZ5+AY5)/2)</f>
        <v>6.1999999999999993</v>
      </c>
      <c r="SV5" s="22">
        <f>IF($CN5="P",CA5,(CA5+AZ5)/2)</f>
        <v>7.6</v>
      </c>
      <c r="SW5" s="22">
        <f>IF($CN5="P",CB5,(CB5+BA5)/2)</f>
        <v>9.8949999999999996</v>
      </c>
      <c r="SX5" s="22">
        <f>IF($CN5="P",CC5,(CC5+BB5)/2)</f>
        <v>0</v>
      </c>
      <c r="SY5" s="22">
        <f>IF($CN5="P",CD5,(CD5+BC5)/2)</f>
        <v>7.9499999999999993</v>
      </c>
      <c r="SZ5" s="22">
        <f>IF($CN5="P",CE5,(CE5+BD5)/2)</f>
        <v>5</v>
      </c>
      <c r="TA5" s="22">
        <f>IF($CN5="P",CF5,(CF5+BE5)/2)</f>
        <v>6.35</v>
      </c>
      <c r="TB5" s="22">
        <f>IF($CN5="P",CG5,(CG5+BF5)/2)</f>
        <v>8.06</v>
      </c>
      <c r="TC5" s="22">
        <f>IF($CN5="P",CH5,(CH5+BG5)/2)</f>
        <v>0</v>
      </c>
      <c r="TD5" s="22">
        <f>IF($CN5="P",CI5,(CI5+BH5)/2)</f>
        <v>7.7</v>
      </c>
      <c r="TE5" s="22">
        <f>IF($CN5="P",CJ5,(CJ5+BI5)/2)</f>
        <v>4.6500000000000004</v>
      </c>
      <c r="TF5" s="22">
        <f>IF($CN5="P",CK5,(CK5+BJ5)/2)</f>
        <v>5.6</v>
      </c>
      <c r="TG5" s="22">
        <f>IF($CN5="P",CL5,(CL5+BK5)/2)</f>
        <v>7.6349999999999998</v>
      </c>
      <c r="TH5" s="22">
        <f>IF($CN5="P",CM5,(CM5+BL5)/2)</f>
        <v>0</v>
      </c>
      <c r="TI5" s="27" t="s">
        <v>46</v>
      </c>
      <c r="TJ5" s="40">
        <f>IF(SV5&gt;0,SV5,"")</f>
        <v>7.6</v>
      </c>
      <c r="TK5" s="40">
        <f>IF(SW5&gt;0,SW5,"")</f>
        <v>9.8949999999999996</v>
      </c>
      <c r="TL5" s="40">
        <f>IF(SUM(ST5:SW5)-SX5&gt;0,SUM(ST5:SW5)-SX5,"")</f>
        <v>33.295000000000002</v>
      </c>
      <c r="TM5" s="40">
        <f>IF(TA5&gt;0,TA5,"")</f>
        <v>6.35</v>
      </c>
      <c r="TN5" s="40">
        <f>IF(TB5&gt;0,TB5,"")</f>
        <v>8.06</v>
      </c>
      <c r="TO5" s="40">
        <f>IF(SUM(SY5:TB5)-TC5&gt;0,SUM(SY5:TB5)-TC5,"")</f>
        <v>27.36</v>
      </c>
      <c r="TP5" s="40">
        <f>IF(MAX(TL5,TO5)&gt;0,MAX(TL5,TO5),"")</f>
        <v>33.295000000000002</v>
      </c>
      <c r="TQ5" s="40">
        <f>IF(TF5&gt;0,TF5,"")</f>
        <v>5.6</v>
      </c>
      <c r="TR5" s="40">
        <f>IF(TG5&gt;0,TG5,"")</f>
        <v>7.6349999999999998</v>
      </c>
      <c r="TS5" s="40">
        <f>IF(SUM(TD5:TG5)-TH5&gt;0,SUM(TD5:TG5)-TH5,"")</f>
        <v>25.585000000000001</v>
      </c>
      <c r="TT5" s="40">
        <f>IF(SUM(TP5,TS5)&gt;0,SUM(TP5,TS5),"")</f>
        <v>58.88</v>
      </c>
    </row>
    <row r="6" spans="1:540" x14ac:dyDescent="0.2">
      <c r="A6" s="4" cm="1">
        <f t="array" ref="A6">IF(AND(H6&lt;&gt;"",H6&lt;&gt;"No DD"),SUMPRODUCT((H$4:H$35&lt;&gt;"")*(H$4:H$35&lt;&gt;"No DD")*(E$4:E$35&gt;E6))+1,IF(H6="No DD",SUMPRODUCT((H$4:H$35="No DD")*(E$4:E$35&gt;E6))+1+SUMPRODUCT((H$4:H$35&lt;&gt;"")*(H$4:H$35&lt;&gt;"No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177.44001774400499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14.16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11.6</v>
      </c>
      <c r="X6" s="22">
        <v>8.1999999999999993</v>
      </c>
      <c r="Y6" s="22">
        <v>11.7</v>
      </c>
      <c r="Z6" s="22">
        <v>12.72</v>
      </c>
      <c r="AA6" s="22">
        <v>0</v>
      </c>
      <c r="AB6" s="22">
        <v>2.2000000000000002</v>
      </c>
      <c r="AC6" s="22">
        <v>1.7</v>
      </c>
      <c r="AD6" s="22">
        <v>2.7</v>
      </c>
      <c r="AE6" s="22">
        <v>2.89</v>
      </c>
      <c r="AF6" s="22">
        <v>0</v>
      </c>
      <c r="AG6" s="22">
        <v>7.7</v>
      </c>
      <c r="AH6" s="22">
        <v>5.6</v>
      </c>
      <c r="AI6" s="22">
        <v>8.1</v>
      </c>
      <c r="AJ6" s="22">
        <v>8.7899999999999991</v>
      </c>
      <c r="AK6" s="22">
        <v>0</v>
      </c>
      <c r="AL6" s="27"/>
      <c r="AM6" s="38">
        <f>IF(Y6&gt;0,Y6,"")</f>
        <v>11.7</v>
      </c>
      <c r="AN6" s="38">
        <f>IF(Z6&gt;0,Z6,"")</f>
        <v>12.72</v>
      </c>
      <c r="AO6" s="40">
        <f>IF(SUM(W6:Z6)-AA6&gt;0,SUM(W6:Z6)-AA6,"")</f>
        <v>44.22</v>
      </c>
      <c r="AP6" s="40">
        <f>IF(AD6&gt;0,AD6,"")</f>
        <v>2.7</v>
      </c>
      <c r="AQ6" s="40">
        <f>IF(AE6&gt;0,AE6,"")</f>
        <v>2.89</v>
      </c>
      <c r="AR6" s="40">
        <f>IF(SUM(AB6:AE6)-AF6&gt;0,SUM(AB6:AE6)-AF6,"")</f>
        <v>9.49</v>
      </c>
      <c r="AS6" s="40">
        <f>IF(AO6="","",MAX(AO6,AR6))</f>
        <v>44.22</v>
      </c>
      <c r="AT6" s="40">
        <f>IF(AI6&gt;0,AI6,"")</f>
        <v>8.1</v>
      </c>
      <c r="AU6" s="40">
        <f>IF(AJ6&gt;0,AJ6,"")</f>
        <v>8.7899999999999991</v>
      </c>
      <c r="AV6" s="40">
        <f>IF(SUM(AG6:AJ6)-AK6&gt;0,SUM(AG6:AJ6)-AK6,"")</f>
        <v>30.189999999999998</v>
      </c>
      <c r="AW6" s="40">
        <f>IF(SUM(AS6,AV6)&gt;0,SUM(AS6,AV6),"")</f>
        <v>74.41</v>
      </c>
      <c r="AX6" s="26">
        <v>7.8</v>
      </c>
      <c r="AY6" s="26">
        <v>5.4</v>
      </c>
      <c r="AZ6" s="26">
        <v>8.1</v>
      </c>
      <c r="BA6" s="26">
        <v>8.59</v>
      </c>
      <c r="BB6" s="26">
        <v>0</v>
      </c>
      <c r="BC6" s="26">
        <v>2</v>
      </c>
      <c r="BD6" s="26">
        <v>0.9</v>
      </c>
      <c r="BE6" s="26">
        <v>0.6</v>
      </c>
      <c r="BF6" s="26">
        <v>1.59</v>
      </c>
      <c r="BG6" s="26">
        <v>0</v>
      </c>
      <c r="BH6" s="26"/>
      <c r="BI6" s="26"/>
      <c r="BJ6" s="26"/>
      <c r="BK6" s="26"/>
      <c r="BL6" s="26"/>
      <c r="BM6" s="28"/>
      <c r="BN6" s="39">
        <f>IF(AZ6&gt;0,AZ6,"")</f>
        <v>8.1</v>
      </c>
      <c r="BO6" s="39">
        <f>IF(BA6&gt;0,BA6,"")</f>
        <v>8.59</v>
      </c>
      <c r="BP6" s="11">
        <f>IF(SUM(AX6:BA6)-BB6&gt;0,SUM(AX6:BA6)-BB6,"")</f>
        <v>29.889999999999997</v>
      </c>
      <c r="BQ6" s="11">
        <f>IF(BE6&gt;0,BE6,"")</f>
        <v>0.6</v>
      </c>
      <c r="BR6" s="11">
        <f>IF(BF6&gt;0,BF6,"")</f>
        <v>1.59</v>
      </c>
      <c r="BS6" s="11">
        <f>IF(SUM(BC6:BF6)-BG6&gt;0,SUM(BC6:BF6)-BG6,"")</f>
        <v>5.09</v>
      </c>
      <c r="BT6" s="11">
        <f>IF(BP6="","",MAX(BP6,BS6))</f>
        <v>29.889999999999997</v>
      </c>
      <c r="BU6" s="11" t="str">
        <f>IF(BJ6&gt;0,BJ6,"")</f>
        <v/>
      </c>
      <c r="BV6" s="11" t="str">
        <f>IF(BK6&gt;0,BK6,"")</f>
        <v/>
      </c>
      <c r="BW6" s="11" t="str">
        <f>IF(SUM(BH6:BK6)-BL6&gt;0,SUM(BH6:BK6)-BL6,"")</f>
        <v/>
      </c>
      <c r="BX6" s="11">
        <f>IF(SUM(BT6,BW6)&gt;0,SUM(BT6,BW6),"")</f>
        <v>29.889999999999997</v>
      </c>
      <c r="BY6" s="22">
        <v>14.5</v>
      </c>
      <c r="BZ6" s="22">
        <v>9</v>
      </c>
      <c r="CA6" s="22">
        <v>12.7</v>
      </c>
      <c r="CB6" s="22">
        <v>13.74</v>
      </c>
      <c r="CC6" s="22">
        <v>0</v>
      </c>
      <c r="CD6" s="22">
        <v>14.6</v>
      </c>
      <c r="CE6" s="22">
        <v>9.1999999999999993</v>
      </c>
      <c r="CF6" s="22">
        <v>12.4</v>
      </c>
      <c r="CG6" s="22">
        <v>13.88</v>
      </c>
      <c r="CH6" s="22">
        <v>0</v>
      </c>
      <c r="CI6" s="22">
        <v>15.2</v>
      </c>
      <c r="CJ6" s="22">
        <v>9.1999999999999993</v>
      </c>
      <c r="CK6" s="22">
        <v>12</v>
      </c>
      <c r="CL6" s="22">
        <v>14.16</v>
      </c>
      <c r="CM6" s="22">
        <v>0</v>
      </c>
      <c r="CN6" s="27"/>
      <c r="CO6" s="38">
        <f>IF(CA6&gt;0,CA6,"")</f>
        <v>12.7</v>
      </c>
      <c r="CP6" s="38">
        <f>IF(CB6&gt;0,CB6,"")</f>
        <v>13.74</v>
      </c>
      <c r="CQ6" s="40">
        <f>IF(SUM(BY6:CB6)-CC6&gt;0,SUM(BY6:CB6)-CC6,"")</f>
        <v>49.940000000000005</v>
      </c>
      <c r="CR6" s="40">
        <f>IF(CF6&gt;0,CF6,"")</f>
        <v>12.4</v>
      </c>
      <c r="CS6" s="40">
        <f>IF(CG6&gt;0,CG6,"")</f>
        <v>13.88</v>
      </c>
      <c r="CT6" s="40">
        <f>IF(SUM(CD6:CG6)-CH6&gt;0,SUM(CD6:CG6)-CH6,"")</f>
        <v>50.08</v>
      </c>
      <c r="CU6" s="40">
        <f>IF(CQ6="","",MAX(CQ6,CT6))</f>
        <v>50.08</v>
      </c>
      <c r="CV6" s="40">
        <f>IF(CK6&gt;0,CK6,"")</f>
        <v>12</v>
      </c>
      <c r="CW6" s="40">
        <f>IF(CL6&gt;0,CL6,"")</f>
        <v>14.16</v>
      </c>
      <c r="CX6" s="40">
        <f>IF(SUM(CI6:CL6)-CM6&gt;0,SUM(CI6:CL6)-CM6,"")</f>
        <v>50.56</v>
      </c>
      <c r="CY6" s="40">
        <f>IF(SUM(CU6,CX6)&gt;0,SUM(CU6,CX6),"")</f>
        <v>100.64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IF(SUM(FJ6,FP6)&gt;0,SUM(FJ6,FP6),"")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11.15</v>
      </c>
      <c r="SU6" s="22">
        <f>IF($CN6="P",BZ6,(BZ6+AY6)/2)</f>
        <v>7.2</v>
      </c>
      <c r="SV6" s="22">
        <f>IF($CN6="P",CA6,(CA6+AZ6)/2)</f>
        <v>10.399999999999999</v>
      </c>
      <c r="SW6" s="22">
        <f>IF($CN6="P",CB6,(CB6+BA6)/2)</f>
        <v>11.164999999999999</v>
      </c>
      <c r="SX6" s="22">
        <f>IF($CN6="P",CC6,(CC6+BB6)/2)</f>
        <v>0</v>
      </c>
      <c r="SY6" s="22">
        <f>IF($CN6="P",CD6,(CD6+BC6)/2)</f>
        <v>8.3000000000000007</v>
      </c>
      <c r="SZ6" s="22">
        <f>IF($CN6="P",CE6,(CE6+BD6)/2)</f>
        <v>5.05</v>
      </c>
      <c r="TA6" s="22">
        <f>IF($CN6="P",CF6,(CF6+BE6)/2)</f>
        <v>6.5</v>
      </c>
      <c r="TB6" s="22">
        <f>IF($CN6="P",CG6,(CG6+BF6)/2)</f>
        <v>7.7350000000000003</v>
      </c>
      <c r="TC6" s="22">
        <f>IF($CN6="P",CH6,(CH6+BG6)/2)</f>
        <v>0</v>
      </c>
      <c r="TD6" s="22">
        <f>IF($CN6="P",CI6,(CI6+BH6)/2)</f>
        <v>7.6</v>
      </c>
      <c r="TE6" s="22">
        <f>IF($CN6="P",CJ6,(CJ6+BI6)/2)</f>
        <v>4.5999999999999996</v>
      </c>
      <c r="TF6" s="22">
        <f>IF($CN6="P",CK6,(CK6+BJ6)/2)</f>
        <v>6</v>
      </c>
      <c r="TG6" s="22">
        <f>IF($CN6="P",CL6,(CL6+BK6)/2)</f>
        <v>7.08</v>
      </c>
      <c r="TH6" s="22">
        <f>IF($CN6="P",CM6,(CM6+BL6)/2)</f>
        <v>0</v>
      </c>
      <c r="TI6" s="27" t="s">
        <v>46</v>
      </c>
      <c r="TJ6" s="40">
        <f>IF(SV6&gt;0,SV6,"")</f>
        <v>10.399999999999999</v>
      </c>
      <c r="TK6" s="40">
        <f>IF(SW6&gt;0,SW6,"")</f>
        <v>11.164999999999999</v>
      </c>
      <c r="TL6" s="40">
        <f>IF(SUM(ST6:SW6)-SX6&gt;0,SUM(ST6:SW6)-SX6,"")</f>
        <v>39.914999999999999</v>
      </c>
      <c r="TM6" s="40">
        <f>IF(TA6&gt;0,TA6,"")</f>
        <v>6.5</v>
      </c>
      <c r="TN6" s="40">
        <f>IF(TB6&gt;0,TB6,"")</f>
        <v>7.7350000000000003</v>
      </c>
      <c r="TO6" s="40">
        <f>IF(SUM(SY6:TB6)-TC6&gt;0,SUM(SY6:TB6)-TC6,"")</f>
        <v>27.585000000000001</v>
      </c>
      <c r="TP6" s="40">
        <f>IF(MAX(TL6,TO6)&gt;0,MAX(TL6,TO6),"")</f>
        <v>39.914999999999999</v>
      </c>
      <c r="TQ6" s="40">
        <f>IF(TF6&gt;0,TF6,"")</f>
        <v>6</v>
      </c>
      <c r="TR6" s="40">
        <f>IF(TG6&gt;0,TG6,"")</f>
        <v>7.08</v>
      </c>
      <c r="TS6" s="40">
        <f>IF(SUM(TD6:TG6)-TH6&gt;0,SUM(TD6:TG6)-TH6,"")</f>
        <v>25.28</v>
      </c>
      <c r="TT6" s="40">
        <f>IF(SUM(TP6,TS6)&gt;0,SUM(TP6,TS6),"")</f>
        <v>65.194999999999993</v>
      </c>
    </row>
    <row r="7" spans="1:540" x14ac:dyDescent="0.2">
      <c r="A7" s="4" cm="1">
        <f t="array" ref="A7">IF(AND(H7&lt;&gt;"",H7&lt;&gt;"No DD"),SUMPRODUCT((H$4:H$35&lt;&gt;"")*(H$4:H$35&lt;&gt;"No DD")*(E$4:E$35&gt;E7))+1,IF(H7="No DD",SUMPRODUCT((H$4:H$35="No DD")*(E$4:E$35&gt;E7))+1+SUMPRODUCT((H$4:H$35&lt;&gt;"")*(H$4:H$35&lt;&gt;"No DD")),""))</f>
        <v>4</v>
      </c>
      <c r="B7" s="5" t="s">
        <v>189</v>
      </c>
      <c r="C7" s="4" t="s">
        <v>3</v>
      </c>
      <c r="D7" s="4">
        <v>2006</v>
      </c>
      <c r="E7" s="9">
        <f>SUM(J7:T7)+SUM(J7:R7)*0.0000001+SUM(J7)*0.0000000000001</f>
        <v>177.02001770200494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13.1</v>
      </c>
      <c r="X7" s="22">
        <v>8.9</v>
      </c>
      <c r="Y7" s="22">
        <v>12.2</v>
      </c>
      <c r="Z7" s="22">
        <v>14.98</v>
      </c>
      <c r="AA7" s="22">
        <v>0</v>
      </c>
      <c r="AB7" s="22"/>
      <c r="AC7" s="22"/>
      <c r="AD7" s="22"/>
      <c r="AE7" s="22"/>
      <c r="AF7" s="22"/>
      <c r="AG7" s="22">
        <v>12.7</v>
      </c>
      <c r="AH7" s="22">
        <v>8.8000000000000007</v>
      </c>
      <c r="AI7" s="22">
        <v>12</v>
      </c>
      <c r="AJ7" s="22">
        <v>14.13</v>
      </c>
      <c r="AK7" s="22">
        <v>0</v>
      </c>
      <c r="AL7" s="27"/>
      <c r="AM7" s="38">
        <f>IF(Y7&gt;0,Y7,"")</f>
        <v>12.2</v>
      </c>
      <c r="AN7" s="38">
        <f>IF(Z7&gt;0,Z7,"")</f>
        <v>14.98</v>
      </c>
      <c r="AO7" s="40">
        <f>IF(SUM(W7:Z7)-AA7&gt;0,SUM(W7:Z7)-AA7,"")</f>
        <v>49.180000000000007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49.180000000000007</v>
      </c>
      <c r="AT7" s="40">
        <f>IF(AI7&gt;0,AI7,"")</f>
        <v>12</v>
      </c>
      <c r="AU7" s="40">
        <f>IF(AJ7&gt;0,AJ7,"")</f>
        <v>14.13</v>
      </c>
      <c r="AV7" s="40">
        <f>IF(SUM(AG7:AJ7)-AK7&gt;0,SUM(AG7:AJ7)-AK7,"")</f>
        <v>47.63</v>
      </c>
      <c r="AW7" s="40">
        <f>IF(SUM(AS7,AV7)&gt;0,SUM(AS7,AV7),"")</f>
        <v>96.81</v>
      </c>
      <c r="AX7" s="26">
        <v>14.8</v>
      </c>
      <c r="AY7" s="26">
        <v>9</v>
      </c>
      <c r="AZ7" s="26">
        <v>11.3</v>
      </c>
      <c r="BA7" s="26">
        <v>13.99</v>
      </c>
      <c r="BB7" s="26">
        <v>0</v>
      </c>
      <c r="BC7" s="26">
        <v>14.7</v>
      </c>
      <c r="BD7" s="26">
        <v>9.6</v>
      </c>
      <c r="BE7" s="26">
        <v>11.1</v>
      </c>
      <c r="BF7" s="26">
        <v>13.91</v>
      </c>
      <c r="BG7" s="26">
        <v>0</v>
      </c>
      <c r="BH7" s="26">
        <v>14.3</v>
      </c>
      <c r="BI7" s="26">
        <v>9.1</v>
      </c>
      <c r="BJ7" s="26">
        <v>12.4</v>
      </c>
      <c r="BK7" s="26">
        <v>14.75</v>
      </c>
      <c r="BL7" s="26">
        <v>0</v>
      </c>
      <c r="BM7" s="28"/>
      <c r="BN7" s="39">
        <f>IF(AZ7&gt;0,AZ7,"")</f>
        <v>11.3</v>
      </c>
      <c r="BO7" s="39">
        <f>IF(BA7&gt;0,BA7,"")</f>
        <v>13.99</v>
      </c>
      <c r="BP7" s="11">
        <f>IF(SUM(AX7:BA7)-BB7&gt;0,SUM(AX7:BA7)-BB7,"")</f>
        <v>49.09</v>
      </c>
      <c r="BQ7" s="11">
        <f>IF(BE7&gt;0,BE7,"")</f>
        <v>11.1</v>
      </c>
      <c r="BR7" s="11">
        <f>IF(BF7&gt;0,BF7,"")</f>
        <v>13.91</v>
      </c>
      <c r="BS7" s="11">
        <f>IF(SUM(BC7:BF7)-BG7&gt;0,SUM(BC7:BF7)-BG7,"")</f>
        <v>49.31</v>
      </c>
      <c r="BT7" s="11">
        <f>IF(BP7="","",MAX(BP7,BS7))</f>
        <v>49.31</v>
      </c>
      <c r="BU7" s="11">
        <f>IF(BJ7&gt;0,BJ7,"")</f>
        <v>12.4</v>
      </c>
      <c r="BV7" s="11">
        <f>IF(BK7&gt;0,BK7,"")</f>
        <v>14.75</v>
      </c>
      <c r="BW7" s="11">
        <f>IF(SUM(BH7:BK7)-BL7&gt;0,SUM(BH7:BK7)-BL7,"")</f>
        <v>50.55</v>
      </c>
      <c r="BX7" s="11">
        <f>IF(SUM(BT7,BW7)&gt;0,SUM(BT7,BW7),"")</f>
        <v>99.86</v>
      </c>
      <c r="BY7" s="22">
        <v>1.6</v>
      </c>
      <c r="BZ7" s="22">
        <v>1</v>
      </c>
      <c r="CA7" s="22">
        <v>1.5</v>
      </c>
      <c r="CB7" s="22">
        <v>1.52</v>
      </c>
      <c r="CC7" s="22">
        <v>0</v>
      </c>
      <c r="CD7" s="22">
        <v>13.8</v>
      </c>
      <c r="CE7" s="22">
        <v>9.1</v>
      </c>
      <c r="CF7" s="22">
        <v>12</v>
      </c>
      <c r="CG7" s="22">
        <v>13.37</v>
      </c>
      <c r="CH7" s="22">
        <v>0</v>
      </c>
      <c r="CI7" s="22">
        <v>13.2</v>
      </c>
      <c r="CJ7" s="22">
        <v>9</v>
      </c>
      <c r="CK7" s="22">
        <v>13</v>
      </c>
      <c r="CL7" s="22">
        <v>13.81</v>
      </c>
      <c r="CM7" s="22">
        <v>0</v>
      </c>
      <c r="CN7" s="27"/>
      <c r="CO7" s="38">
        <f>IF(CA7&gt;0,CA7,"")</f>
        <v>1.5</v>
      </c>
      <c r="CP7" s="38">
        <f>IF(CB7&gt;0,CB7,"")</f>
        <v>1.52</v>
      </c>
      <c r="CQ7" s="40">
        <f>IF(SUM(BY7:CB7)-CC7&gt;0,SUM(BY7:CB7)-CC7,"")</f>
        <v>5.6199999999999992</v>
      </c>
      <c r="CR7" s="40">
        <f>IF(CF7&gt;0,CF7,"")</f>
        <v>12</v>
      </c>
      <c r="CS7" s="40">
        <f>IF(CG7&gt;0,CG7,"")</f>
        <v>13.37</v>
      </c>
      <c r="CT7" s="40">
        <f>IF(SUM(CD7:CG7)-CH7&gt;0,SUM(CD7:CG7)-CH7,"")</f>
        <v>48.269999999999996</v>
      </c>
      <c r="CU7" s="40">
        <f>IF(CQ7="","",MAX(CQ7,CT7))</f>
        <v>48.269999999999996</v>
      </c>
      <c r="CV7" s="40">
        <f>IF(CK7&gt;0,CK7,"")</f>
        <v>13</v>
      </c>
      <c r="CW7" s="40">
        <f>IF(CL7&gt;0,CL7,"")</f>
        <v>13.81</v>
      </c>
      <c r="CX7" s="40">
        <f>IF(SUM(CI7:CL7)-CM7&gt;0,SUM(CI7:CL7)-CM7,"")</f>
        <v>49.010000000000005</v>
      </c>
      <c r="CY7" s="40">
        <f>IF(SUM(CU7,CX7)&gt;0,SUM(CU7,CX7),"")</f>
        <v>97.28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IF(SUM(GR7,GX7)&gt;0,SUM(GR7,GX7),"")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DD"),SUMPRODUCT((H$4:H$35&lt;&gt;"")*(H$4:H$35&lt;&gt;"No DD")*(E$4:E$35&gt;E8))+1,IF(H8="No DD",SUMPRODUCT((H$4:H$35="No DD")*(E$4:E$35&gt;E8))+1+SUMPRODUCT((H$4:H$35&lt;&gt;"")*(H$4:H$35&lt;&gt;"No DD")),""))</f>
        <v>5</v>
      </c>
      <c r="B8" s="5" t="s">
        <v>64</v>
      </c>
      <c r="C8" s="4" t="s">
        <v>3</v>
      </c>
      <c r="D8" s="4">
        <v>2002</v>
      </c>
      <c r="E8" s="9">
        <f>SUM(J8:T8)+SUM(J8:R8)*0.0000001+SUM(J8)*0.0000000000001</f>
        <v>157.65001576500487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48.36</v>
      </c>
      <c r="K8" s="8" t="str">
        <f>IF(J8="","",IF(OR(J8=CQ8,J8=CT8),$BY$1,IF(OR(J8=BP8,J8=BS8),$AX$1,IF(OR(J8=AO8,J8=AR8),$W$1,""))))</f>
        <v>2022 3rd Domestic Trial</v>
      </c>
      <c r="L8" s="8">
        <f>IF(COUNT(AO8,AR8,BP8,BS8,CQ8,CT8)&gt;1,LARGE((AO8,AR8,BP8,BS8,CQ8,CT8),2),0)</f>
        <v>45.2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38.43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13.7</v>
      </c>
      <c r="X8" s="22">
        <v>9</v>
      </c>
      <c r="Y8" s="22">
        <v>11.3</v>
      </c>
      <c r="Z8" s="22">
        <v>14.36</v>
      </c>
      <c r="AA8" s="22">
        <v>0</v>
      </c>
      <c r="AB8" s="22">
        <v>10.8</v>
      </c>
      <c r="AC8" s="22">
        <v>7.2</v>
      </c>
      <c r="AD8" s="22">
        <v>8.8000000000000007</v>
      </c>
      <c r="AE8" s="22">
        <v>11.63</v>
      </c>
      <c r="AF8" s="22">
        <v>0</v>
      </c>
      <c r="AG8" s="22">
        <v>3.9</v>
      </c>
      <c r="AH8" s="22">
        <v>2.8</v>
      </c>
      <c r="AI8" s="22">
        <v>3.5</v>
      </c>
      <c r="AJ8" s="22">
        <v>4.5999999999999996</v>
      </c>
      <c r="AK8" s="22">
        <v>0</v>
      </c>
      <c r="AL8" s="27"/>
      <c r="AM8" s="38">
        <f>IF(Y8&gt;0,Y8,"")</f>
        <v>11.3</v>
      </c>
      <c r="AN8" s="38">
        <f>IF(Z8&gt;0,Z8,"")</f>
        <v>14.36</v>
      </c>
      <c r="AO8" s="40">
        <f>IF(SUM(W8:Z8)-AA8&gt;0,SUM(W8:Z8)-AA8,"")</f>
        <v>48.36</v>
      </c>
      <c r="AP8" s="40">
        <f>IF(AD8&gt;0,AD8,"")</f>
        <v>8.8000000000000007</v>
      </c>
      <c r="AQ8" s="40">
        <f>IF(AE8&gt;0,AE8,"")</f>
        <v>11.63</v>
      </c>
      <c r="AR8" s="40">
        <f>IF(SUM(AB8:AE8)-AF8&gt;0,SUM(AB8:AE8)-AF8,"")</f>
        <v>38.43</v>
      </c>
      <c r="AS8" s="40">
        <f>IF(AO8="","",MAX(AO8,AR8))</f>
        <v>48.36</v>
      </c>
      <c r="AT8" s="40">
        <f>IF(AI8&gt;0,AI8,"")</f>
        <v>3.5</v>
      </c>
      <c r="AU8" s="40">
        <f>IF(AJ8&gt;0,AJ8,"")</f>
        <v>4.5999999999999996</v>
      </c>
      <c r="AV8" s="40">
        <f>IF(SUM(AG8:AJ8)-AK8&gt;0,SUM(AG8:AJ8)-AK8,"")</f>
        <v>14.799999999999999</v>
      </c>
      <c r="AW8" s="40">
        <f>IF(SUM(AS8,AV8)&gt;0,SUM(AS8,AV8),"")</f>
        <v>63.16</v>
      </c>
      <c r="AX8" s="26">
        <v>14</v>
      </c>
      <c r="AY8" s="26">
        <v>8.5</v>
      </c>
      <c r="AZ8" s="26">
        <v>9.9</v>
      </c>
      <c r="BA8" s="26">
        <v>12.8</v>
      </c>
      <c r="BB8" s="26">
        <v>0</v>
      </c>
      <c r="BC8" s="26">
        <v>1.4</v>
      </c>
      <c r="BD8" s="26">
        <v>0.9</v>
      </c>
      <c r="BE8" s="26">
        <v>1.5</v>
      </c>
      <c r="BF8" s="26">
        <v>1.55</v>
      </c>
      <c r="BG8" s="26">
        <v>0</v>
      </c>
      <c r="BH8" s="26"/>
      <c r="BI8" s="26"/>
      <c r="BJ8" s="26"/>
      <c r="BK8" s="26"/>
      <c r="BL8" s="26"/>
      <c r="BM8" s="28"/>
      <c r="BN8" s="39">
        <f>IF(AZ8&gt;0,AZ8,"")</f>
        <v>9.9</v>
      </c>
      <c r="BO8" s="39">
        <f>IF(BA8&gt;0,BA8,"")</f>
        <v>12.8</v>
      </c>
      <c r="BP8" s="11">
        <f>IF(SUM(AX8:BA8)-BB8&gt;0,SUM(AX8:BA8)-BB8,"")</f>
        <v>45.2</v>
      </c>
      <c r="BQ8" s="11">
        <f>IF(BE8&gt;0,BE8,"")</f>
        <v>1.5</v>
      </c>
      <c r="BR8" s="11">
        <f>IF(BF8&gt;0,BF8,"")</f>
        <v>1.55</v>
      </c>
      <c r="BS8" s="11">
        <f>IF(SUM(BC8:BF8)-BG8&gt;0,SUM(BC8:BF8)-BG8,"")</f>
        <v>5.35</v>
      </c>
      <c r="BT8" s="11">
        <f>IF(BP8="","",MAX(BP8,BS8))</f>
        <v>45.2</v>
      </c>
      <c r="BU8" s="11" t="str">
        <f>IF(BJ8&gt;0,BJ8,"")</f>
        <v/>
      </c>
      <c r="BV8" s="11" t="str">
        <f>IF(BK8&gt;0,BK8,"")</f>
        <v/>
      </c>
      <c r="BW8" s="11" t="str">
        <f>IF(SUM(BH8:BK8)-BL8&gt;0,SUM(BH8:BK8)-BL8,"")</f>
        <v/>
      </c>
      <c r="BX8" s="11">
        <f>IF(SUM(BT8,BW8)&gt;0,SUM(BT8,BW8),"")</f>
        <v>45.2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>IF(CA8&gt;0,CA8,"")</f>
        <v/>
      </c>
      <c r="CP8" s="38" t="str">
        <f>IF(CB8&gt;0,CB8,"")</f>
        <v/>
      </c>
      <c r="CQ8" s="40" t="str">
        <f>IF(SUM(BY8:CB8)-CC8&gt;0,SUM(BY8:CB8)-CC8,"")</f>
        <v/>
      </c>
      <c r="CR8" s="40" t="str">
        <f>IF(CF8&gt;0,CF8,"")</f>
        <v/>
      </c>
      <c r="CS8" s="40" t="str">
        <f>IF(CG8&gt;0,CG8,"")</f>
        <v/>
      </c>
      <c r="CT8" s="40" t="str">
        <f>IF(SUM(CD8:CG8)-CH8&gt;0,SUM(CD8:CG8)-CH8,"")</f>
        <v/>
      </c>
      <c r="CU8" s="40" t="str">
        <f>IF(CQ8="","",MAX(CQ8,CT8))</f>
        <v/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 t="str">
        <f>IF(SUM(CU8,CX8)&gt;0,SUM(CU8,CX8),"")</f>
        <v/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7</v>
      </c>
      <c r="SU8" s="22">
        <f>IF($CN8="P",BZ8,(BZ8+AY8)/2)</f>
        <v>4.25</v>
      </c>
      <c r="SV8" s="22">
        <f>IF($CN8="P",CA8,(CA8+AZ8)/2)</f>
        <v>4.95</v>
      </c>
      <c r="SW8" s="22">
        <f>IF($CN8="P",CB8,(CB8+BA8)/2)</f>
        <v>6.4</v>
      </c>
      <c r="SX8" s="22">
        <f>IF($CN8="P",CC8,(CC8+BB8)/2)</f>
        <v>0</v>
      </c>
      <c r="SY8" s="22">
        <f>IF($CN8="P",CD8,(CD8+BC8)/2)</f>
        <v>0.7</v>
      </c>
      <c r="SZ8" s="22">
        <f>IF($CN8="P",CE8,(CE8+BD8)/2)</f>
        <v>0.45</v>
      </c>
      <c r="TA8" s="22">
        <f>IF($CN8="P",CF8,(CF8+BE8)/2)</f>
        <v>0.75</v>
      </c>
      <c r="TB8" s="22">
        <f>IF($CN8="P",CG8,(CG8+BF8)/2)</f>
        <v>0.77500000000000002</v>
      </c>
      <c r="TC8" s="22">
        <f>IF($CN8="P",CH8,(CH8+BG8)/2)</f>
        <v>0</v>
      </c>
      <c r="TD8" s="22">
        <f>IF($CN8="P",CI8,(CI8+BH8)/2)</f>
        <v>0</v>
      </c>
      <c r="TE8" s="22">
        <f>IF($CN8="P",CJ8,(CJ8+BI8)/2)</f>
        <v>0</v>
      </c>
      <c r="TF8" s="22">
        <f>IF($CN8="P",CK8,(CK8+BJ8)/2)</f>
        <v>0</v>
      </c>
      <c r="TG8" s="22">
        <f>IF($CN8="P",CL8,(CL8+BK8)/2)</f>
        <v>0</v>
      </c>
      <c r="TH8" s="22">
        <f>IF($CN8="P",CM8,(CM8+BL8)/2)</f>
        <v>0</v>
      </c>
      <c r="TI8" s="27" t="s">
        <v>46</v>
      </c>
      <c r="TJ8" s="40">
        <f>IF(SV8&gt;0,SV8,"")</f>
        <v>4.95</v>
      </c>
      <c r="TK8" s="40">
        <f>IF(SW8&gt;0,SW8,"")</f>
        <v>6.4</v>
      </c>
      <c r="TL8" s="40">
        <f>IF(SUM(ST8:SW8)-SX8&gt;0,SUM(ST8:SW8)-SX8,"")</f>
        <v>22.6</v>
      </c>
      <c r="TM8" s="40">
        <f>IF(TA8&gt;0,TA8,"")</f>
        <v>0.75</v>
      </c>
      <c r="TN8" s="40">
        <f>IF(TB8&gt;0,TB8,"")</f>
        <v>0.77500000000000002</v>
      </c>
      <c r="TO8" s="40">
        <f>IF(SUM(SY8:TB8)-TC8&gt;0,SUM(SY8:TB8)-TC8,"")</f>
        <v>2.6749999999999998</v>
      </c>
      <c r="TP8" s="40">
        <f>IF(MAX(TL8,TO8)&gt;0,MAX(TL8,TO8),"")</f>
        <v>22.6</v>
      </c>
      <c r="TQ8" s="40" t="str">
        <f>IF(TF8&gt;0,TF8,"")</f>
        <v/>
      </c>
      <c r="TR8" s="40" t="str">
        <f>IF(TG8&gt;0,TG8,"")</f>
        <v/>
      </c>
      <c r="TS8" s="40" t="str">
        <f>IF(SUM(TD8:TG8)-TH8&gt;0,SUM(TD8:TG8)-TH8,"")</f>
        <v/>
      </c>
      <c r="TT8" s="40">
        <f>IF(SUM(TP8,TS8)&gt;0,SUM(TP8,TS8),"")</f>
        <v>22.6</v>
      </c>
    </row>
    <row r="9" spans="1:540" x14ac:dyDescent="0.2">
      <c r="A9" s="4" t="str" cm="1">
        <f t="array" ref="A9">IF(AND(H9&lt;&gt;"",H9&lt;&gt;"No DD"),SUMPRODUCT((H$4:H$35&lt;&gt;"")*(H$4:H$35&lt;&gt;"No DD")*(E$4:E$35&gt;E9))+1,IF(H9="No DD",SUMPRODUCT((H$4:H$35="No DD")*(E$4:E$35&gt;E9))+1+SUMPRODUCT((H$4:H$35&lt;&gt;"")*(H$4:H$35&lt;&gt;"No DD")),""))</f>
        <v/>
      </c>
      <c r="B9" s="5" t="s">
        <v>218</v>
      </c>
      <c r="C9" s="4" t="s">
        <v>4</v>
      </c>
      <c r="D9" s="4">
        <v>2004</v>
      </c>
      <c r="E9" s="9">
        <f>SUM(J9:T9)+SUM(J9:R9)*0.0000001+SUM(J9)*0.0000000000001</f>
        <v>162.42001624200469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/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/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42.98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>IF(AZ9&gt;0,AZ9,"")</f>
        <v/>
      </c>
      <c r="BO9" s="39" t="str">
        <f>IF(BA9&gt;0,BA9,"")</f>
        <v/>
      </c>
      <c r="BP9" s="11" t="str">
        <f>IF(SUM(AX9:BA9)-BB9&gt;0,SUM(AX9:BA9)-BB9,"")</f>
        <v/>
      </c>
      <c r="BQ9" s="11" t="str">
        <f>IF(BE9&gt;0,BE9,"")</f>
        <v/>
      </c>
      <c r="BR9" s="11" t="str">
        <f>IF(BF9&gt;0,BF9,"")</f>
        <v/>
      </c>
      <c r="BS9" s="11" t="str">
        <f>IF(SUM(BC9:BF9)-BG9&gt;0,SUM(BC9:BF9)-BG9,"")</f>
        <v/>
      </c>
      <c r="BT9" s="11" t="str">
        <f>IF(BP9="","",MAX(BP9,BS9))</f>
        <v/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 t="str">
        <f>IF(SUM(BT9,BW9)&gt;0,SUM(BT9,BW9),"")</f>
        <v/>
      </c>
      <c r="BY9" s="22">
        <v>13.4</v>
      </c>
      <c r="BZ9" s="22">
        <v>8.9</v>
      </c>
      <c r="CA9" s="22">
        <v>11.2</v>
      </c>
      <c r="CB9" s="22">
        <v>13.62</v>
      </c>
      <c r="CC9" s="22">
        <v>0</v>
      </c>
      <c r="CD9" s="22">
        <v>13.7</v>
      </c>
      <c r="CE9" s="22">
        <v>8.6999999999999993</v>
      </c>
      <c r="CF9" s="22">
        <v>11.4</v>
      </c>
      <c r="CG9" s="22">
        <v>13.5</v>
      </c>
      <c r="CH9" s="22">
        <v>0</v>
      </c>
      <c r="CI9" s="22">
        <v>12.3</v>
      </c>
      <c r="CJ9" s="22">
        <v>8.6</v>
      </c>
      <c r="CK9" s="22">
        <v>10.1</v>
      </c>
      <c r="CL9" s="22">
        <v>13.08</v>
      </c>
      <c r="CM9" s="22">
        <v>1.1000000000000001</v>
      </c>
      <c r="CN9" s="27"/>
      <c r="CO9" s="38">
        <f>IF(CA9&gt;0,CA9,"")</f>
        <v>11.2</v>
      </c>
      <c r="CP9" s="38">
        <f>IF(CB9&gt;0,CB9,"")</f>
        <v>13.62</v>
      </c>
      <c r="CQ9" s="40">
        <f>IF(SUM(BY9:CB9)-CC9&gt;0,SUM(BY9:CB9)-CC9,"")</f>
        <v>47.12</v>
      </c>
      <c r="CR9" s="40">
        <f>IF(CF9&gt;0,CF9,"")</f>
        <v>11.4</v>
      </c>
      <c r="CS9" s="40">
        <f>IF(CG9&gt;0,CG9,"")</f>
        <v>13.5</v>
      </c>
      <c r="CT9" s="40">
        <f>IF(SUM(CD9:CG9)-CH9&gt;0,SUM(CD9:CG9)-CH9,"")</f>
        <v>47.3</v>
      </c>
      <c r="CU9" s="40">
        <f>IF(CQ9="","",MAX(CQ9,CT9))</f>
        <v>47.3</v>
      </c>
      <c r="CV9" s="40">
        <f>IF(CK9&gt;0,CK9,"")</f>
        <v>10.1</v>
      </c>
      <c r="CW9" s="40">
        <f>IF(CL9&gt;0,CL9,"")</f>
        <v>13.08</v>
      </c>
      <c r="CX9" s="40">
        <f>IF(SUM(CI9:CL9)-CM9&gt;0,SUM(CI9:CL9)-CM9,"")</f>
        <v>42.98</v>
      </c>
      <c r="CY9" s="40">
        <f>IF(SUM(CU9,CX9)&gt;0,SUM(CU9,CX9),"")</f>
        <v>90.28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6.7</v>
      </c>
      <c r="SU9" s="22">
        <f>IF($CN9="P",BZ9,(BZ9+AY9)/2)</f>
        <v>4.45</v>
      </c>
      <c r="SV9" s="22">
        <f>IF($CN9="P",CA9,(CA9+AZ9)/2)</f>
        <v>5.6</v>
      </c>
      <c r="SW9" s="22">
        <f>IF($CN9="P",CB9,(CB9+BA9)/2)</f>
        <v>6.81</v>
      </c>
      <c r="SX9" s="22">
        <f>IF($CN9="P",CC9,(CC9+BB9)/2)</f>
        <v>0</v>
      </c>
      <c r="SY9" s="22">
        <f>IF($CN9="P",CD9,(CD9+BC9)/2)</f>
        <v>6.85</v>
      </c>
      <c r="SZ9" s="22">
        <f>IF($CN9="P",CE9,(CE9+BD9)/2)</f>
        <v>4.3499999999999996</v>
      </c>
      <c r="TA9" s="22">
        <f>IF($CN9="P",CF9,(CF9+BE9)/2)</f>
        <v>5.7</v>
      </c>
      <c r="TB9" s="22">
        <f>IF($CN9="P",CG9,(CG9+BF9)/2)</f>
        <v>6.75</v>
      </c>
      <c r="TC9" s="22">
        <f>IF($CN9="P",CH9,(CH9+BG9)/2)</f>
        <v>0</v>
      </c>
      <c r="TD9" s="22">
        <f>IF($CN9="P",CI9,(CI9+BH9)/2)</f>
        <v>6.15</v>
      </c>
      <c r="TE9" s="22">
        <f>IF($CN9="P",CJ9,(CJ9+BI9)/2)</f>
        <v>4.3</v>
      </c>
      <c r="TF9" s="22">
        <f>IF($CN9="P",CK9,(CK9+BJ9)/2)</f>
        <v>5.05</v>
      </c>
      <c r="TG9" s="22">
        <f>IF($CN9="P",CL9,(CL9+BK9)/2)</f>
        <v>6.54</v>
      </c>
      <c r="TH9" s="22">
        <f>IF($CN9="P",CM9,(CM9+BL9)/2)</f>
        <v>0.55000000000000004</v>
      </c>
      <c r="TI9" s="27" t="s">
        <v>46</v>
      </c>
      <c r="TJ9" s="40">
        <f>IF(SV9&gt;0,SV9,"")</f>
        <v>5.6</v>
      </c>
      <c r="TK9" s="40">
        <f>IF(SW9&gt;0,SW9,"")</f>
        <v>6.81</v>
      </c>
      <c r="TL9" s="40">
        <f>IF(SUM(ST9:SW9)-SX9&gt;0,SUM(ST9:SW9)-SX9,"")</f>
        <v>23.56</v>
      </c>
      <c r="TM9" s="40">
        <f>IF(TA9&gt;0,TA9,"")</f>
        <v>5.7</v>
      </c>
      <c r="TN9" s="40">
        <f>IF(TB9&gt;0,TB9,"")</f>
        <v>6.75</v>
      </c>
      <c r="TO9" s="40">
        <f>IF(SUM(SY9:TB9)-TC9&gt;0,SUM(SY9:TB9)-TC9,"")</f>
        <v>23.65</v>
      </c>
      <c r="TP9" s="40">
        <f>IF(MAX(TL9,TO9)&gt;0,MAX(TL9,TO9),"")</f>
        <v>23.65</v>
      </c>
      <c r="TQ9" s="40">
        <f>IF(TF9&gt;0,TF9,"")</f>
        <v>5.05</v>
      </c>
      <c r="TR9" s="40">
        <f>IF(TG9&gt;0,TG9,"")</f>
        <v>6.54</v>
      </c>
      <c r="TS9" s="40">
        <f>IF(SUM(TD9:TG9)-TH9&gt;0,SUM(TD9:TG9)-TH9,"")</f>
        <v>21.49</v>
      </c>
      <c r="TT9" s="40">
        <f>IF(SUM(TP9,TS9)&gt;0,SUM(TP9,TS9),"")</f>
        <v>45.14</v>
      </c>
    </row>
    <row r="10" spans="1:540" x14ac:dyDescent="0.2">
      <c r="A10" s="4" t="str" cm="1">
        <f t="array" ref="A10">IF(AND(H10&lt;&gt;"",H10&lt;&gt;"No DD"),SUMPRODUCT((H$4:H$35&lt;&gt;"")*(H$4:H$35&lt;&gt;"No DD")*(E$4:E$35&gt;E10))+1,IF(H10="No DD",SUMPRODUCT((H$4:H$35="No DD")*(E$4:E$35&gt;E10))+1+SUMPRODUCT((H$4:H$35&lt;&gt;"")*(H$4:H$35&lt;&gt;"No DD")),""))</f>
        <v/>
      </c>
      <c r="B10" s="5" t="s">
        <v>143</v>
      </c>
      <c r="C10" s="4" t="s">
        <v>4</v>
      </c>
      <c r="D10" s="4">
        <v>2005</v>
      </c>
      <c r="E10" s="9">
        <f>SUM(J10:T10)+SUM(J10:R10)*0.0000001+SUM(J10)*0.0000000000001</f>
        <v>151.32001513200478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/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/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48.150000000000006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46.69</v>
      </c>
      <c r="M10" s="8" t="str">
        <f>IF(L10="","",IF(OR(L10=CQ10,L10=CT10),$BY$1,IF(OR(L10=BP10,L10=BS10),$AX$1,IF(OR(L10=AO10,L10=AR10),$W$1,""))))</f>
        <v>2022 3rd Domestic Trial</v>
      </c>
      <c r="N10" s="8">
        <f>IF(COUNT(AO10,AR10,BP10,BS10,CQ10,CT10)&gt;2,MAX(AV10,BW10,CX10,LARGE((AO10,AR10,BP10,BS10,CQ10,CT10),3)),IF(MAX(AV10,BW10,CX10)&gt;0,MAX(AV10,BW10,CX10),0))</f>
        <v>46.780000000000008</v>
      </c>
      <c r="O10" s="8" t="str">
        <f>IF(N10="","",IF(OR(N10=CQ10,N10=CT10,N10=CX10),$BY$1,IF(OR(N10=BP10,N10=BS10,N10=BW10),$AX$1,IF(OR(N10=AO10,N10=AR10,N10=AV10),$W$1,""))))</f>
        <v>2023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9.6999999999999993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3rd Domestic Trial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13.3</v>
      </c>
      <c r="X10" s="22">
        <v>9.6</v>
      </c>
      <c r="Y10" s="22">
        <v>9.6999999999999993</v>
      </c>
      <c r="Z10" s="22">
        <v>14.09</v>
      </c>
      <c r="AA10" s="22">
        <v>0</v>
      </c>
      <c r="AB10" s="22"/>
      <c r="AC10" s="22"/>
      <c r="AD10" s="22"/>
      <c r="AE10" s="22"/>
      <c r="AF10" s="22"/>
      <c r="AG10" s="22">
        <v>6.28</v>
      </c>
      <c r="AH10" s="22">
        <v>4.5</v>
      </c>
      <c r="AI10" s="22">
        <v>4.8</v>
      </c>
      <c r="AJ10" s="22">
        <v>6.87</v>
      </c>
      <c r="AK10" s="22">
        <v>0</v>
      </c>
      <c r="AL10" s="27"/>
      <c r="AM10" s="38">
        <f>IF(Y10&gt;0,Y10,"")</f>
        <v>9.6999999999999993</v>
      </c>
      <c r="AN10" s="38">
        <f>IF(Z10&gt;0,Z10,"")</f>
        <v>14.09</v>
      </c>
      <c r="AO10" s="40">
        <f>IF(SUM(W10:Z10)-AA10&gt;0,SUM(W10:Z10)-AA10,"")</f>
        <v>46.69</v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>
        <f>IF(AO10="","",MAX(AO10,AR10))</f>
        <v>46.69</v>
      </c>
      <c r="AT10" s="40">
        <f>IF(AI10&gt;0,AI10,"")</f>
        <v>4.8</v>
      </c>
      <c r="AU10" s="40">
        <f>IF(AJ10&gt;0,AJ10,"")</f>
        <v>6.87</v>
      </c>
      <c r="AV10" s="40">
        <f>IF(SUM(AG10:AJ10)-AK10&gt;0,SUM(AG10:AJ10)-AK10,"")</f>
        <v>22.450000000000003</v>
      </c>
      <c r="AW10" s="40">
        <f>IF(SUM(AS10,AV10)&gt;0,SUM(AS10,AV10),"")</f>
        <v>69.14</v>
      </c>
      <c r="AX10" s="26">
        <v>1.3</v>
      </c>
      <c r="AY10" s="26">
        <v>1</v>
      </c>
      <c r="AZ10" s="26">
        <v>1.5</v>
      </c>
      <c r="BA10" s="26">
        <v>1.45</v>
      </c>
      <c r="BB10" s="26">
        <v>0</v>
      </c>
      <c r="BC10" s="26">
        <v>1.2</v>
      </c>
      <c r="BD10" s="26">
        <v>1</v>
      </c>
      <c r="BE10" s="26">
        <v>1.5</v>
      </c>
      <c r="BF10" s="26">
        <v>1.45</v>
      </c>
      <c r="BG10" s="26">
        <v>0</v>
      </c>
      <c r="BH10" s="26"/>
      <c r="BI10" s="26"/>
      <c r="BJ10" s="26"/>
      <c r="BK10" s="26"/>
      <c r="BL10" s="26"/>
      <c r="BM10" s="28"/>
      <c r="BN10" s="39">
        <f>IF(AZ10&gt;0,AZ10,"")</f>
        <v>1.5</v>
      </c>
      <c r="BO10" s="39">
        <f>IF(BA10&gt;0,BA10,"")</f>
        <v>1.45</v>
      </c>
      <c r="BP10" s="11">
        <f>IF(SUM(AX10:BA10)-BB10&gt;0,SUM(AX10:BA10)-BB10,"")</f>
        <v>5.25</v>
      </c>
      <c r="BQ10" s="11">
        <f>IF(BE10&gt;0,BE10,"")</f>
        <v>1.5</v>
      </c>
      <c r="BR10" s="11">
        <f>IF(BF10&gt;0,BF10,"")</f>
        <v>1.45</v>
      </c>
      <c r="BS10" s="11">
        <f>IF(SUM(BC10:BF10)-BG10&gt;0,SUM(BC10:BF10)-BG10,"")</f>
        <v>5.15</v>
      </c>
      <c r="BT10" s="11">
        <f>IF(BP10="","",MAX(BP10,BS10))</f>
        <v>5.25</v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>
        <f>IF(SUM(BT10,BW10)&gt;0,SUM(BT10,BW10),"")</f>
        <v>5.25</v>
      </c>
      <c r="BY10" s="22">
        <v>14.9</v>
      </c>
      <c r="BZ10" s="22">
        <v>9.5</v>
      </c>
      <c r="CA10" s="22">
        <v>8.3000000000000007</v>
      </c>
      <c r="CB10" s="22">
        <v>13.89</v>
      </c>
      <c r="CC10" s="22">
        <v>0.7</v>
      </c>
      <c r="CD10" s="22">
        <v>16.100000000000001</v>
      </c>
      <c r="CE10" s="22">
        <v>9.8000000000000007</v>
      </c>
      <c r="CF10" s="22">
        <v>8.5</v>
      </c>
      <c r="CG10" s="22">
        <v>14.25</v>
      </c>
      <c r="CH10" s="22">
        <v>0.5</v>
      </c>
      <c r="CI10" s="22">
        <v>15.4</v>
      </c>
      <c r="CJ10" s="22">
        <v>9.3000000000000007</v>
      </c>
      <c r="CK10" s="22">
        <v>8.5</v>
      </c>
      <c r="CL10" s="22">
        <v>13.88</v>
      </c>
      <c r="CM10" s="22">
        <v>0.3</v>
      </c>
      <c r="CN10" s="27"/>
      <c r="CO10" s="38">
        <f>IF(CA10&gt;0,CA10,"")</f>
        <v>8.3000000000000007</v>
      </c>
      <c r="CP10" s="38">
        <f>IF(CB10&gt;0,CB10,"")</f>
        <v>13.89</v>
      </c>
      <c r="CQ10" s="40">
        <f>IF(SUM(BY10:CB10)-CC10&gt;0,SUM(BY10:CB10)-CC10,"")</f>
        <v>45.89</v>
      </c>
      <c r="CR10" s="40">
        <f>IF(CF10&gt;0,CF10,"")</f>
        <v>8.5</v>
      </c>
      <c r="CS10" s="40">
        <f>IF(CG10&gt;0,CG10,"")</f>
        <v>14.25</v>
      </c>
      <c r="CT10" s="40">
        <f>IF(SUM(CD10:CG10)-CH10&gt;0,SUM(CD10:CG10)-CH10,"")</f>
        <v>48.150000000000006</v>
      </c>
      <c r="CU10" s="40">
        <f>IF(CQ10="","",MAX(CQ10,CT10))</f>
        <v>48.150000000000006</v>
      </c>
      <c r="CV10" s="40">
        <f>IF(CK10&gt;0,CK10,"")</f>
        <v>8.5</v>
      </c>
      <c r="CW10" s="40">
        <f>IF(CL10&gt;0,CL10,"")</f>
        <v>13.88</v>
      </c>
      <c r="CX10" s="40">
        <f>IF(SUM(CI10:CL10)-CM10&gt;0,SUM(CI10:CL10)-CM10,"")</f>
        <v>46.780000000000008</v>
      </c>
      <c r="CY10" s="40">
        <f>IF(SUM(CU10,CX10)&gt;0,SUM(CU10,CX10),"")</f>
        <v>94.93</v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8.1</v>
      </c>
      <c r="SU10" s="22">
        <f>IF($CN10="P",BZ10,(BZ10+AY10)/2)</f>
        <v>5.25</v>
      </c>
      <c r="SV10" s="22">
        <f>IF($CN10="P",CA10,(CA10+AZ10)/2)</f>
        <v>4.9000000000000004</v>
      </c>
      <c r="SW10" s="22">
        <f>IF($CN10="P",CB10,(CB10+BA10)/2)</f>
        <v>7.67</v>
      </c>
      <c r="SX10" s="22">
        <f>IF($CN10="P",CC10,(CC10+BB10)/2)</f>
        <v>0.35</v>
      </c>
      <c r="SY10" s="22">
        <f>IF($CN10="P",CD10,(CD10+BC10)/2)</f>
        <v>8.65</v>
      </c>
      <c r="SZ10" s="22">
        <f>IF($CN10="P",CE10,(CE10+BD10)/2)</f>
        <v>5.4</v>
      </c>
      <c r="TA10" s="22">
        <f>IF($CN10="P",CF10,(CF10+BE10)/2)</f>
        <v>5</v>
      </c>
      <c r="TB10" s="22">
        <f>IF($CN10="P",CG10,(CG10+BF10)/2)</f>
        <v>7.85</v>
      </c>
      <c r="TC10" s="22">
        <f>IF($CN10="P",CH10,(CH10+BG10)/2)</f>
        <v>0.25</v>
      </c>
      <c r="TD10" s="22">
        <f>IF($CN10="P",CI10,(CI10+BH10)/2)</f>
        <v>7.7</v>
      </c>
      <c r="TE10" s="22">
        <f>IF($CN10="P",CJ10,(CJ10+BI10)/2)</f>
        <v>4.6500000000000004</v>
      </c>
      <c r="TF10" s="22">
        <f>IF($CN10="P",CK10,(CK10+BJ10)/2)</f>
        <v>4.25</v>
      </c>
      <c r="TG10" s="22">
        <f>IF($CN10="P",CL10,(CL10+BK10)/2)</f>
        <v>6.94</v>
      </c>
      <c r="TH10" s="22">
        <f>IF($CN10="P",CM10,(CM10+BL10)/2)</f>
        <v>0.15</v>
      </c>
      <c r="TI10" s="27" t="s">
        <v>46</v>
      </c>
      <c r="TJ10" s="40">
        <f>IF(SV10&gt;0,SV10,"")</f>
        <v>4.9000000000000004</v>
      </c>
      <c r="TK10" s="40">
        <f>IF(SW10&gt;0,SW10,"")</f>
        <v>7.67</v>
      </c>
      <c r="TL10" s="40">
        <f>IF(SUM(ST10:SW10)-SX10&gt;0,SUM(ST10:SW10)-SX10,"")</f>
        <v>25.57</v>
      </c>
      <c r="TM10" s="40">
        <f>IF(TA10&gt;0,TA10,"")</f>
        <v>5</v>
      </c>
      <c r="TN10" s="40">
        <f>IF(TB10&gt;0,TB10,"")</f>
        <v>7.85</v>
      </c>
      <c r="TO10" s="40">
        <f>IF(SUM(SY10:TB10)-TC10&gt;0,SUM(SY10:TB10)-TC10,"")</f>
        <v>26.65</v>
      </c>
      <c r="TP10" s="40">
        <f>IF(MAX(TL10,TO10)&gt;0,MAX(TL10,TO10),"")</f>
        <v>26.65</v>
      </c>
      <c r="TQ10" s="40">
        <f>IF(TF10&gt;0,TF10,"")</f>
        <v>4.25</v>
      </c>
      <c r="TR10" s="40">
        <f>IF(TG10&gt;0,TG10,"")</f>
        <v>6.94</v>
      </c>
      <c r="TS10" s="40">
        <f>IF(SUM(TD10:TG10)-TH10&gt;0,SUM(TD10:TG10)-TH10,"")</f>
        <v>23.390000000000004</v>
      </c>
      <c r="TT10" s="40">
        <f>IF(SUM(TP10,TS10)&gt;0,SUM(TP10,TS10),"")</f>
        <v>50.040000000000006</v>
      </c>
    </row>
    <row r="11" spans="1:540" x14ac:dyDescent="0.2">
      <c r="A11" s="4" t="str" cm="1">
        <f t="array" ref="A11">IF(AND(H11&lt;&gt;"",H11&lt;&gt;"No DD"),SUMPRODUCT((H$4:H$35&lt;&gt;"")*(H$4:H$35&lt;&gt;"No DD")*(E$4:E$35&gt;E11))+1,IF(H11="No DD",SUMPRODUCT((H$4:H$35="No DD")*(E$4:E$35&gt;E11))+1+SUMPRODUCT((H$4:H$35&lt;&gt;"")*(H$4:H$35&lt;&gt;"No DD")),""))</f>
        <v/>
      </c>
      <c r="B11" s="5" t="s">
        <v>176</v>
      </c>
      <c r="C11" s="4" t="s">
        <v>6</v>
      </c>
      <c r="D11" s="4">
        <v>2004</v>
      </c>
      <c r="E11" s="9">
        <f>SUM(J11:T11)+SUM(J11:R11)*0.0000001+SUM(J11)*0.0000000000001</f>
        <v>150.92001509200483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48.11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47.129999999999995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46.88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8.8000000000000007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>IF(Y11&gt;0,Y11,"")</f>
        <v/>
      </c>
      <c r="AN11" s="38" t="str">
        <f>IF(Z11&gt;0,Z11,"")</f>
        <v/>
      </c>
      <c r="AO11" s="40" t="str">
        <f>IF(SUM(W11:Z11)-AA11&gt;0,SUM(W11:Z11)-AA11,"")</f>
        <v/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 t="str">
        <f>IF(AO11="","",MAX(AO11,AR11))</f>
        <v/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 t="str">
        <f>IF(SUM(AS11,AV11)&gt;0,SUM(AS11,AV11),"")</f>
        <v/>
      </c>
      <c r="AX11" s="26">
        <v>14.5</v>
      </c>
      <c r="AY11" s="26">
        <v>9.1999999999999993</v>
      </c>
      <c r="AZ11" s="26">
        <v>8.8000000000000007</v>
      </c>
      <c r="BA11" s="26">
        <v>13.85</v>
      </c>
      <c r="BB11" s="26">
        <v>0</v>
      </c>
      <c r="BC11" s="26">
        <v>14.7</v>
      </c>
      <c r="BD11" s="26">
        <v>9</v>
      </c>
      <c r="BE11" s="26">
        <v>8.5</v>
      </c>
      <c r="BF11" s="26">
        <v>13.44</v>
      </c>
      <c r="BG11" s="26">
        <v>0.3</v>
      </c>
      <c r="BH11" s="26">
        <v>15.1</v>
      </c>
      <c r="BI11" s="26">
        <v>9.3000000000000007</v>
      </c>
      <c r="BJ11" s="26">
        <v>8.8000000000000007</v>
      </c>
      <c r="BK11" s="26">
        <v>13.68</v>
      </c>
      <c r="BL11" s="26">
        <v>0</v>
      </c>
      <c r="BM11" s="28"/>
      <c r="BN11" s="39">
        <f>IF(AZ11&gt;0,AZ11,"")</f>
        <v>8.8000000000000007</v>
      </c>
      <c r="BO11" s="39">
        <f>IF(BA11&gt;0,BA11,"")</f>
        <v>13.85</v>
      </c>
      <c r="BP11" s="11">
        <f>IF(SUM(AX11:BA11)-BB11&gt;0,SUM(AX11:BA11)-BB11,"")</f>
        <v>46.35</v>
      </c>
      <c r="BQ11" s="11">
        <f>IF(BE11&gt;0,BE11,"")</f>
        <v>8.5</v>
      </c>
      <c r="BR11" s="11">
        <f>IF(BF11&gt;0,BF11,"")</f>
        <v>13.44</v>
      </c>
      <c r="BS11" s="11">
        <f>IF(SUM(BC11:BF11)-BG11&gt;0,SUM(BC11:BF11)-BG11,"")</f>
        <v>45.34</v>
      </c>
      <c r="BT11" s="11">
        <f>IF(BP11="","",MAX(BP11,BS11))</f>
        <v>46.35</v>
      </c>
      <c r="BU11" s="11">
        <f>IF(BJ11&gt;0,BJ11,"")</f>
        <v>8.8000000000000007</v>
      </c>
      <c r="BV11" s="11">
        <f>IF(BK11&gt;0,BK11,"")</f>
        <v>13.68</v>
      </c>
      <c r="BW11" s="11">
        <f>IF(SUM(BH11:BK11)-BL11&gt;0,SUM(BH11:BK11)-BL11,"")</f>
        <v>46.88</v>
      </c>
      <c r="BX11" s="11">
        <f>IF(SUM(BT11,BW11)&gt;0,SUM(BT11,BW11),"")</f>
        <v>93.23</v>
      </c>
      <c r="BY11" s="22">
        <v>15.6</v>
      </c>
      <c r="BZ11" s="22">
        <v>9.4</v>
      </c>
      <c r="CA11" s="22">
        <v>8.8000000000000007</v>
      </c>
      <c r="CB11" s="22">
        <v>14.31</v>
      </c>
      <c r="CC11" s="22">
        <v>0</v>
      </c>
      <c r="CD11" s="22">
        <v>14.7</v>
      </c>
      <c r="CE11" s="22">
        <v>9.6</v>
      </c>
      <c r="CF11" s="22">
        <v>8.8000000000000007</v>
      </c>
      <c r="CG11" s="22">
        <v>14.03</v>
      </c>
      <c r="CH11" s="22">
        <v>0</v>
      </c>
      <c r="CI11" s="22">
        <v>13.7</v>
      </c>
      <c r="CJ11" s="22">
        <v>8.9</v>
      </c>
      <c r="CK11" s="22">
        <v>7</v>
      </c>
      <c r="CL11" s="22">
        <v>13.4</v>
      </c>
      <c r="CM11" s="22">
        <v>1.8</v>
      </c>
      <c r="CN11" s="27"/>
      <c r="CO11" s="38">
        <f>IF(CA11&gt;0,CA11,"")</f>
        <v>8.8000000000000007</v>
      </c>
      <c r="CP11" s="38">
        <f>IF(CB11&gt;0,CB11,"")</f>
        <v>14.31</v>
      </c>
      <c r="CQ11" s="40">
        <f>IF(SUM(BY11:CB11)-CC11&gt;0,SUM(BY11:CB11)-CC11,"")</f>
        <v>48.11</v>
      </c>
      <c r="CR11" s="40">
        <f>IF(CF11&gt;0,CF11,"")</f>
        <v>8.8000000000000007</v>
      </c>
      <c r="CS11" s="40">
        <f>IF(CG11&gt;0,CG11,"")</f>
        <v>14.03</v>
      </c>
      <c r="CT11" s="40">
        <f>IF(SUM(CD11:CG11)-CH11&gt;0,SUM(CD11:CG11)-CH11,"")</f>
        <v>47.129999999999995</v>
      </c>
      <c r="CU11" s="40">
        <f>IF(CQ11="","",MAX(CQ11,CT11))</f>
        <v>48.11</v>
      </c>
      <c r="CV11" s="40">
        <f>IF(CK11&gt;0,CK11,"")</f>
        <v>7</v>
      </c>
      <c r="CW11" s="40">
        <f>IF(CL11&gt;0,CL11,"")</f>
        <v>13.4</v>
      </c>
      <c r="CX11" s="40">
        <f>IF(SUM(CI11:CL11)-CM11&gt;0,SUM(CI11:CL11)-CM11,"")</f>
        <v>41.2</v>
      </c>
      <c r="CY11" s="40">
        <f>IF(SUM(CU11,CX11)&gt;0,SUM(CU11,CX11),"")</f>
        <v>89.31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15.05</v>
      </c>
      <c r="SU11" s="22">
        <f>IF($CN11="P",BZ11,(BZ11+AY11)/2)</f>
        <v>9.3000000000000007</v>
      </c>
      <c r="SV11" s="22">
        <f>IF($CN11="P",CA11,(CA11+AZ11)/2)</f>
        <v>8.8000000000000007</v>
      </c>
      <c r="SW11" s="22">
        <f>IF($CN11="P",CB11,(CB11+BA11)/2)</f>
        <v>14.08</v>
      </c>
      <c r="SX11" s="22">
        <f>IF($CN11="P",CC11,(CC11+BB11)/2)</f>
        <v>0</v>
      </c>
      <c r="SY11" s="22">
        <f>IF($CN11="P",CD11,(CD11+BC11)/2)</f>
        <v>14.7</v>
      </c>
      <c r="SZ11" s="22">
        <f>IF($CN11="P",CE11,(CE11+BD11)/2)</f>
        <v>9.3000000000000007</v>
      </c>
      <c r="TA11" s="22">
        <f>IF($CN11="P",CF11,(CF11+BE11)/2)</f>
        <v>8.65</v>
      </c>
      <c r="TB11" s="22">
        <f>IF($CN11="P",CG11,(CG11+BF11)/2)</f>
        <v>13.734999999999999</v>
      </c>
      <c r="TC11" s="22">
        <f>IF($CN11="P",CH11,(CH11+BG11)/2)</f>
        <v>0.15</v>
      </c>
      <c r="TD11" s="22">
        <f>IF($CN11="P",CI11,(CI11+BH11)/2)</f>
        <v>14.399999999999999</v>
      </c>
      <c r="TE11" s="22">
        <f>IF($CN11="P",CJ11,(CJ11+BI11)/2)</f>
        <v>9.1000000000000014</v>
      </c>
      <c r="TF11" s="22">
        <f>IF($CN11="P",CK11,(CK11+BJ11)/2)</f>
        <v>7.9</v>
      </c>
      <c r="TG11" s="22">
        <f>IF($CN11="P",CL11,(CL11+BK11)/2)</f>
        <v>13.54</v>
      </c>
      <c r="TH11" s="22">
        <f>IF($CN11="P",CM11,(CM11+BL11)/2)</f>
        <v>0.9</v>
      </c>
      <c r="TI11" s="27" t="s">
        <v>46</v>
      </c>
      <c r="TJ11" s="40">
        <f>IF(SV11&gt;0,SV11,"")</f>
        <v>8.8000000000000007</v>
      </c>
      <c r="TK11" s="40">
        <f>IF(SW11&gt;0,SW11,"")</f>
        <v>14.08</v>
      </c>
      <c r="TL11" s="40">
        <f>IF(SUM(ST11:SW11)-SX11&gt;0,SUM(ST11:SW11)-SX11,"")</f>
        <v>47.230000000000004</v>
      </c>
      <c r="TM11" s="40">
        <f>IF(TA11&gt;0,TA11,"")</f>
        <v>8.65</v>
      </c>
      <c r="TN11" s="40">
        <f>IF(TB11&gt;0,TB11,"")</f>
        <v>13.734999999999999</v>
      </c>
      <c r="TO11" s="40">
        <f>IF(SUM(SY11:TB11)-TC11&gt;0,SUM(SY11:TB11)-TC11,"")</f>
        <v>46.234999999999999</v>
      </c>
      <c r="TP11" s="40">
        <f>IF(MAX(TL11,TO11)&gt;0,MAX(TL11,TO11),"")</f>
        <v>47.230000000000004</v>
      </c>
      <c r="TQ11" s="40">
        <f>IF(TF11&gt;0,TF11,"")</f>
        <v>7.9</v>
      </c>
      <c r="TR11" s="40">
        <f>IF(TG11&gt;0,TG11,"")</f>
        <v>13.54</v>
      </c>
      <c r="TS11" s="40">
        <f>IF(SUM(TD11:TG11)-TH11&gt;0,SUM(TD11:TG11)-TH11,"")</f>
        <v>44.04</v>
      </c>
      <c r="TT11" s="40">
        <f>IF(SUM(TP11,TS11)&gt;0,SUM(TP11,TS11),"")</f>
        <v>91.27000000000001</v>
      </c>
    </row>
    <row r="12" spans="1:540" x14ac:dyDescent="0.2">
      <c r="A12" s="4" t="str" cm="1">
        <f t="array" ref="A12">IF(AND(H12&lt;&gt;"",H12&lt;&gt;"No DD"),SUMPRODUCT((H$4:H$35&lt;&gt;"")*(H$4:H$35&lt;&gt;"No DD")*(E$4:E$35&gt;E12))+1,IF(H12="No DD",SUMPRODUCT((H$4:H$35="No DD")*(E$4:E$35&gt;E12))+1+SUMPRODUCT((H$4:H$35&lt;&gt;"")*(H$4:H$35&lt;&gt;"No DD")),""))</f>
        <v/>
      </c>
      <c r="B12" s="5" t="s">
        <v>173</v>
      </c>
      <c r="C12" s="4" t="s">
        <v>6</v>
      </c>
      <c r="D12" s="4">
        <v>2005</v>
      </c>
      <c r="E12" s="9">
        <f>SUM(J12:T12)+SUM(J12:R12)*0.0000001+SUM(J12)*0.0000000000001</f>
        <v>149.5700149570047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47.010000000000005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45.88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47.780000000000008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8.9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>IF(Y12&gt;0,Y12,"")</f>
        <v/>
      </c>
      <c r="AN12" s="38" t="str">
        <f>IF(Z12&gt;0,Z12,"")</f>
        <v/>
      </c>
      <c r="AO12" s="40" t="str">
        <f>IF(SUM(W12:Z12)-AA12&gt;0,SUM(W12:Z12)-AA12,"")</f>
        <v/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 t="str">
        <f>IF(AO12="","",MAX(AO12,AR12))</f>
        <v/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 t="str">
        <f>IF(SUM(AS12,AV12)&gt;0,SUM(AS12,AV12),"")</f>
        <v/>
      </c>
      <c r="AX12" s="26">
        <v>14.3</v>
      </c>
      <c r="AY12" s="26">
        <v>9.1999999999999993</v>
      </c>
      <c r="AZ12" s="26">
        <v>7.6</v>
      </c>
      <c r="BA12" s="26">
        <v>13.62</v>
      </c>
      <c r="BB12" s="26">
        <v>1.2</v>
      </c>
      <c r="BC12" s="26">
        <v>5.6</v>
      </c>
      <c r="BD12" s="26">
        <v>3.5</v>
      </c>
      <c r="BE12" s="26">
        <v>3.9</v>
      </c>
      <c r="BF12" s="26">
        <v>5.52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7.6</v>
      </c>
      <c r="BO12" s="39">
        <f>IF(BA12&gt;0,BA12,"")</f>
        <v>13.62</v>
      </c>
      <c r="BP12" s="11">
        <f>IF(SUM(AX12:BA12)-BB12&gt;0,SUM(AX12:BA12)-BB12,"")</f>
        <v>43.519999999999996</v>
      </c>
      <c r="BQ12" s="11">
        <f>IF(BE12&gt;0,BE12,"")</f>
        <v>3.9</v>
      </c>
      <c r="BR12" s="11">
        <f>IF(BF12&gt;0,BF12,"")</f>
        <v>5.52</v>
      </c>
      <c r="BS12" s="11">
        <f>IF(SUM(BC12:BF12)-BG12&gt;0,SUM(BC12:BF12)-BG12,"")</f>
        <v>18.52</v>
      </c>
      <c r="BT12" s="11">
        <f>IF(BP12="","",MAX(BP12,BS12))</f>
        <v>43.519999999999996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43.519999999999996</v>
      </c>
      <c r="BY12" s="22">
        <v>16</v>
      </c>
      <c r="BZ12" s="22">
        <v>9</v>
      </c>
      <c r="CA12" s="22">
        <v>8.5</v>
      </c>
      <c r="CB12" s="22">
        <v>13.81</v>
      </c>
      <c r="CC12" s="22">
        <v>0.3</v>
      </c>
      <c r="CD12" s="22">
        <v>13.8</v>
      </c>
      <c r="CE12" s="22">
        <v>8.9</v>
      </c>
      <c r="CF12" s="22">
        <v>8.9</v>
      </c>
      <c r="CG12" s="22">
        <v>14.28</v>
      </c>
      <c r="CH12" s="22">
        <v>0</v>
      </c>
      <c r="CI12" s="22">
        <v>16.600000000000001</v>
      </c>
      <c r="CJ12" s="22">
        <v>8.8000000000000007</v>
      </c>
      <c r="CK12" s="22">
        <v>8.5</v>
      </c>
      <c r="CL12" s="22">
        <v>14.18</v>
      </c>
      <c r="CM12" s="22">
        <v>0.3</v>
      </c>
      <c r="CN12" s="27"/>
      <c r="CO12" s="38">
        <f>IF(CA12&gt;0,CA12,"")</f>
        <v>8.5</v>
      </c>
      <c r="CP12" s="38">
        <f>IF(CB12&gt;0,CB12,"")</f>
        <v>13.81</v>
      </c>
      <c r="CQ12" s="40">
        <f>IF(SUM(BY12:CB12)-CC12&gt;0,SUM(BY12:CB12)-CC12,"")</f>
        <v>47.010000000000005</v>
      </c>
      <c r="CR12" s="40">
        <f>IF(CF12&gt;0,CF12,"")</f>
        <v>8.9</v>
      </c>
      <c r="CS12" s="40">
        <f>IF(CG12&gt;0,CG12,"")</f>
        <v>14.28</v>
      </c>
      <c r="CT12" s="40">
        <f>IF(SUM(CD12:CG12)-CH12&gt;0,SUM(CD12:CG12)-CH12,"")</f>
        <v>45.88</v>
      </c>
      <c r="CU12" s="40">
        <f>IF(CQ12="","",MAX(CQ12,CT12))</f>
        <v>47.010000000000005</v>
      </c>
      <c r="CV12" s="40">
        <f>IF(CK12&gt;0,CK12,"")</f>
        <v>8.5</v>
      </c>
      <c r="CW12" s="40">
        <f>IF(CL12&gt;0,CL12,"")</f>
        <v>14.18</v>
      </c>
      <c r="CX12" s="40">
        <f>IF(SUM(CI12:CL12)-CM12&gt;0,SUM(CI12:CL12)-CM12,"")</f>
        <v>47.780000000000008</v>
      </c>
      <c r="CY12" s="40">
        <f>IF(SUM(CU12,CX12)&gt;0,SUM(CU12,CX12),"")</f>
        <v>94.79000000000002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15.15</v>
      </c>
      <c r="SU12" s="22">
        <f>IF($CN12="P",BZ12,(BZ12+AY12)/2)</f>
        <v>9.1</v>
      </c>
      <c r="SV12" s="22">
        <f>IF($CN12="P",CA12,(CA12+AZ12)/2)</f>
        <v>8.0500000000000007</v>
      </c>
      <c r="SW12" s="22">
        <f>IF($CN12="P",CB12,(CB12+BA12)/2)</f>
        <v>13.715</v>
      </c>
      <c r="SX12" s="22">
        <f>IF($CN12="P",CC12,(CC12+BB12)/2)</f>
        <v>0.75</v>
      </c>
      <c r="SY12" s="22">
        <f>IF($CN12="P",CD12,(CD12+BC12)/2)</f>
        <v>9.6999999999999993</v>
      </c>
      <c r="SZ12" s="22">
        <f>IF($CN12="P",CE12,(CE12+BD12)/2)</f>
        <v>6.2</v>
      </c>
      <c r="TA12" s="22">
        <f>IF($CN12="P",CF12,(CF12+BE12)/2)</f>
        <v>6.4</v>
      </c>
      <c r="TB12" s="22">
        <f>IF($CN12="P",CG12,(CG12+BF12)/2)</f>
        <v>9.8999999999999986</v>
      </c>
      <c r="TC12" s="22">
        <f>IF($CN12="P",CH12,(CH12+BG12)/2)</f>
        <v>0</v>
      </c>
      <c r="TD12" s="22">
        <f>IF($CN12="P",CI12,(CI12+BH12)/2)</f>
        <v>8.3000000000000007</v>
      </c>
      <c r="TE12" s="22">
        <f>IF($CN12="P",CJ12,(CJ12+BI12)/2)</f>
        <v>4.4000000000000004</v>
      </c>
      <c r="TF12" s="22">
        <f>IF($CN12="P",CK12,(CK12+BJ12)/2)</f>
        <v>4.25</v>
      </c>
      <c r="TG12" s="22">
        <f>IF($CN12="P",CL12,(CL12+BK12)/2)</f>
        <v>7.09</v>
      </c>
      <c r="TH12" s="22">
        <f>IF($CN12="P",CM12,(CM12+BL12)/2)</f>
        <v>0.15</v>
      </c>
      <c r="TI12" s="27" t="s">
        <v>46</v>
      </c>
      <c r="TJ12" s="40">
        <f>IF(SV12&gt;0,SV12,"")</f>
        <v>8.0500000000000007</v>
      </c>
      <c r="TK12" s="40">
        <f>IF(SW12&gt;0,SW12,"")</f>
        <v>13.715</v>
      </c>
      <c r="TL12" s="40">
        <f>IF(SUM(ST12:SW12)-SX12&gt;0,SUM(ST12:SW12)-SX12,"")</f>
        <v>45.265000000000001</v>
      </c>
      <c r="TM12" s="40">
        <f>IF(TA12&gt;0,TA12,"")</f>
        <v>6.4</v>
      </c>
      <c r="TN12" s="40">
        <f>IF(TB12&gt;0,TB12,"")</f>
        <v>9.8999999999999986</v>
      </c>
      <c r="TO12" s="40">
        <f>IF(SUM(SY12:TB12)-TC12&gt;0,SUM(SY12:TB12)-TC12,"")</f>
        <v>32.199999999999996</v>
      </c>
      <c r="TP12" s="40">
        <f>IF(MAX(TL12,TO12)&gt;0,MAX(TL12,TO12),"")</f>
        <v>45.265000000000001</v>
      </c>
      <c r="TQ12" s="40">
        <f>IF(TF12&gt;0,TF12,"")</f>
        <v>4.25</v>
      </c>
      <c r="TR12" s="40">
        <f>IF(TG12&gt;0,TG12,"")</f>
        <v>7.09</v>
      </c>
      <c r="TS12" s="40">
        <f>IF(SUM(TD12:TG12)-TH12&gt;0,SUM(TD12:TG12)-TH12,"")</f>
        <v>23.890000000000004</v>
      </c>
      <c r="TT12" s="40">
        <f>IF(SUM(TP12,TS12)&gt;0,SUM(TP12,TS12),"")</f>
        <v>69.155000000000001</v>
      </c>
    </row>
    <row r="13" spans="1:540" x14ac:dyDescent="0.2">
      <c r="A13" s="4" t="str" cm="1">
        <f t="array" ref="A13">IF(AND(H13&lt;&gt;"",H13&lt;&gt;"No DD"),SUMPRODUCT((H$4:H$35&lt;&gt;"")*(H$4:H$35&lt;&gt;"No DD")*(E$4:E$35&gt;E13))+1,IF(H13="No DD",SUMPRODUCT((H$4:H$35="No DD")*(E$4:E$35&gt;E13))+1+SUMPRODUCT((H$4:H$35&lt;&gt;"")*(H$4:H$35&lt;&gt;"No DD")),""))</f>
        <v/>
      </c>
      <c r="B13" s="5" t="s">
        <v>174</v>
      </c>
      <c r="C13" s="4" t="s">
        <v>3</v>
      </c>
      <c r="D13" s="4">
        <v>2006</v>
      </c>
      <c r="E13" s="9">
        <f>SUM(J13:T13)+SUM(J13:R13)*0.0000001+SUM(J13)*0.0000000000001</f>
        <v>145.66001456600463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/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/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46.370000000000005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44.67</v>
      </c>
      <c r="M13" s="8" t="str">
        <f>IF(L13="","",IF(OR(L13=CQ13,L13=CT13),$BY$1,IF(OR(L13=BP13,L13=BS13),$AX$1,IF(OR(L13=AO13,L13=AR13),$W$1,""))))</f>
        <v>2022 3rd Domestic Trial</v>
      </c>
      <c r="N13" s="8">
        <f>IF(COUNT(AO13,AR13,BP13,BS13,CQ13,CT13)&gt;2,MAX(AV13,BW13,CX13,LARGE((AO13,AR13,BP13,BS13,CQ13,CT13),3)),IF(MAX(AV13,BW13,CX13)&gt;0,MAX(AV13,BW13,CX13),0))</f>
        <v>44.42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10.199999999999999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12.76</v>
      </c>
      <c r="X13" s="22">
        <v>9.4</v>
      </c>
      <c r="Y13" s="22">
        <v>9.6</v>
      </c>
      <c r="Z13" s="22">
        <v>12.91</v>
      </c>
      <c r="AA13" s="22">
        <v>0</v>
      </c>
      <c r="AB13" s="22"/>
      <c r="AC13" s="22"/>
      <c r="AD13" s="22"/>
      <c r="AE13" s="22"/>
      <c r="AF13" s="22"/>
      <c r="AG13" s="22">
        <v>12.6</v>
      </c>
      <c r="AH13" s="22">
        <v>8.8000000000000007</v>
      </c>
      <c r="AI13" s="22">
        <v>9.6</v>
      </c>
      <c r="AJ13" s="22">
        <v>12.89</v>
      </c>
      <c r="AK13" s="22">
        <v>0</v>
      </c>
      <c r="AL13" s="27"/>
      <c r="AM13" s="38">
        <f>IF(Y13&gt;0,Y13,"")</f>
        <v>9.6</v>
      </c>
      <c r="AN13" s="38">
        <f>IF(Z13&gt;0,Z13,"")</f>
        <v>12.91</v>
      </c>
      <c r="AO13" s="40">
        <f>IF(SUM(W13:Z13)-AA13&gt;0,SUM(W13:Z13)-AA13,"")</f>
        <v>44.67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44.67</v>
      </c>
      <c r="AT13" s="40">
        <f>IF(AI13&gt;0,AI13,"")</f>
        <v>9.6</v>
      </c>
      <c r="AU13" s="40">
        <f>IF(AJ13&gt;0,AJ13,"")</f>
        <v>12.89</v>
      </c>
      <c r="AV13" s="40">
        <f>IF(SUM(AG13:AJ13)-AK13&gt;0,SUM(AG13:AJ13)-AK13,"")</f>
        <v>43.89</v>
      </c>
      <c r="AW13" s="40">
        <f>IF(SUM(AS13,AV13)&gt;0,SUM(AS13,AV13),"")</f>
        <v>88.56</v>
      </c>
      <c r="AX13" s="26">
        <v>13.3</v>
      </c>
      <c r="AY13" s="26">
        <v>9.1</v>
      </c>
      <c r="AZ13" s="26">
        <v>9.3000000000000007</v>
      </c>
      <c r="BA13" s="26">
        <v>12.4</v>
      </c>
      <c r="BB13" s="26">
        <v>0</v>
      </c>
      <c r="BC13" s="26">
        <v>8.9</v>
      </c>
      <c r="BD13" s="26">
        <v>5.7</v>
      </c>
      <c r="BE13" s="26">
        <v>1.7</v>
      </c>
      <c r="BF13" s="26">
        <v>7.93</v>
      </c>
      <c r="BG13" s="26">
        <v>0</v>
      </c>
      <c r="BH13" s="26">
        <v>1.6</v>
      </c>
      <c r="BI13" s="26">
        <v>1</v>
      </c>
      <c r="BJ13" s="26">
        <v>1.5</v>
      </c>
      <c r="BK13" s="26">
        <v>1.41</v>
      </c>
      <c r="BL13" s="26">
        <v>0</v>
      </c>
      <c r="BM13" s="28"/>
      <c r="BN13" s="39">
        <f>IF(AZ13&gt;0,AZ13,"")</f>
        <v>9.3000000000000007</v>
      </c>
      <c r="BO13" s="39">
        <f>IF(BA13&gt;0,BA13,"")</f>
        <v>12.4</v>
      </c>
      <c r="BP13" s="11">
        <f>IF(SUM(AX13:BA13)-BB13&gt;0,SUM(AX13:BA13)-BB13,"")</f>
        <v>44.1</v>
      </c>
      <c r="BQ13" s="11">
        <f>IF(BE13&gt;0,BE13,"")</f>
        <v>1.7</v>
      </c>
      <c r="BR13" s="11">
        <f>IF(BF13&gt;0,BF13,"")</f>
        <v>7.93</v>
      </c>
      <c r="BS13" s="11">
        <f>IF(SUM(BC13:BF13)-BG13&gt;0,SUM(BC13:BF13)-BG13,"")</f>
        <v>24.23</v>
      </c>
      <c r="BT13" s="11">
        <f>IF(BP13="","",MAX(BP13,BS13))</f>
        <v>44.1</v>
      </c>
      <c r="BU13" s="11">
        <f>IF(BJ13&gt;0,BJ13,"")</f>
        <v>1.5</v>
      </c>
      <c r="BV13" s="11">
        <f>IF(BK13&gt;0,BK13,"")</f>
        <v>1.41</v>
      </c>
      <c r="BW13" s="11">
        <f>IF(SUM(BH13:BK13)-BL13&gt;0,SUM(BH13:BK13)-BL13,"")</f>
        <v>5.51</v>
      </c>
      <c r="BX13" s="11">
        <f>IF(SUM(BT13,BW13)&gt;0,SUM(BT13,BW13),"")</f>
        <v>49.61</v>
      </c>
      <c r="BY13" s="22">
        <v>13.2</v>
      </c>
      <c r="BZ13" s="22">
        <v>8.8000000000000007</v>
      </c>
      <c r="CA13" s="22">
        <v>10.199999999999999</v>
      </c>
      <c r="CB13" s="22">
        <v>12.22</v>
      </c>
      <c r="CC13" s="22">
        <v>0</v>
      </c>
      <c r="CD13" s="22">
        <v>13.9</v>
      </c>
      <c r="CE13" s="22">
        <v>9.6</v>
      </c>
      <c r="CF13" s="22">
        <v>10.199999999999999</v>
      </c>
      <c r="CG13" s="22">
        <v>12.67</v>
      </c>
      <c r="CH13" s="22">
        <v>0</v>
      </c>
      <c r="CI13" s="22"/>
      <c r="CJ13" s="22"/>
      <c r="CK13" s="22"/>
      <c r="CL13" s="22"/>
      <c r="CM13" s="22"/>
      <c r="CN13" s="27"/>
      <c r="CO13" s="38">
        <f>IF(CA13&gt;0,CA13,"")</f>
        <v>10.199999999999999</v>
      </c>
      <c r="CP13" s="38">
        <f>IF(CB13&gt;0,CB13,"")</f>
        <v>12.22</v>
      </c>
      <c r="CQ13" s="40">
        <f>IF(SUM(BY13:CB13)-CC13&gt;0,SUM(BY13:CB13)-CC13,"")</f>
        <v>44.42</v>
      </c>
      <c r="CR13" s="40">
        <f>IF(CF13&gt;0,CF13,"")</f>
        <v>10.199999999999999</v>
      </c>
      <c r="CS13" s="40">
        <f>IF(CG13&gt;0,CG13,"")</f>
        <v>12.67</v>
      </c>
      <c r="CT13" s="40">
        <f>IF(SUM(CD13:CG13)-CH13&gt;0,SUM(CD13:CG13)-CH13,"")</f>
        <v>46.370000000000005</v>
      </c>
      <c r="CU13" s="40">
        <f>IF(CQ13="","",MAX(CQ13,CT13))</f>
        <v>46.370000000000005</v>
      </c>
      <c r="CV13" s="40" t="str">
        <f>IF(CK13&gt;0,CK13,"")</f>
        <v/>
      </c>
      <c r="CW13" s="40" t="str">
        <f>IF(CL13&gt;0,CL13,"")</f>
        <v/>
      </c>
      <c r="CX13" s="40" t="str">
        <f>IF(SUM(CI13:CL13)-CM13&gt;0,SUM(CI13:CL13)-CM13,"")</f>
        <v/>
      </c>
      <c r="CY13" s="40">
        <f>IF(SUM(CU13,CX13)&gt;0,SUM(CU13,CX13),"")</f>
        <v>46.370000000000005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13.25</v>
      </c>
      <c r="SU13" s="22">
        <f>IF($CN13="P",BZ13,(BZ13+AY13)/2)</f>
        <v>8.9499999999999993</v>
      </c>
      <c r="SV13" s="22">
        <f>IF($CN13="P",CA13,(CA13+AZ13)/2)</f>
        <v>9.75</v>
      </c>
      <c r="SW13" s="22">
        <f>IF($CN13="P",CB13,(CB13+BA13)/2)</f>
        <v>12.31</v>
      </c>
      <c r="SX13" s="22">
        <f>IF($CN13="P",CC13,(CC13+BB13)/2)</f>
        <v>0</v>
      </c>
      <c r="SY13" s="22">
        <f>IF($CN13="P",CD13,(CD13+BC13)/2)</f>
        <v>11.4</v>
      </c>
      <c r="SZ13" s="22">
        <f>IF($CN13="P",CE13,(CE13+BD13)/2)</f>
        <v>7.65</v>
      </c>
      <c r="TA13" s="22">
        <f>IF($CN13="P",CF13,(CF13+BE13)/2)</f>
        <v>5.9499999999999993</v>
      </c>
      <c r="TB13" s="22">
        <f>IF($CN13="P",CG13,(CG13+BF13)/2)</f>
        <v>10.3</v>
      </c>
      <c r="TC13" s="22">
        <f>IF($CN13="P",CH13,(CH13+BG13)/2)</f>
        <v>0</v>
      </c>
      <c r="TD13" s="22">
        <f>IF($CN13="P",CI13,(CI13+BH13)/2)</f>
        <v>0.8</v>
      </c>
      <c r="TE13" s="22">
        <f>IF($CN13="P",CJ13,(CJ13+BI13)/2)</f>
        <v>0.5</v>
      </c>
      <c r="TF13" s="22">
        <f>IF($CN13="P",CK13,(CK13+BJ13)/2)</f>
        <v>0.75</v>
      </c>
      <c r="TG13" s="22">
        <f>IF($CN13="P",CL13,(CL13+BK13)/2)</f>
        <v>0.70499999999999996</v>
      </c>
      <c r="TH13" s="22">
        <f>IF($CN13="P",CM13,(CM13+BL13)/2)</f>
        <v>0</v>
      </c>
      <c r="TI13" s="27" t="s">
        <v>46</v>
      </c>
      <c r="TJ13" s="40">
        <f>IF(SV13&gt;0,SV13,"")</f>
        <v>9.75</v>
      </c>
      <c r="TK13" s="40">
        <f>IF(SW13&gt;0,SW13,"")</f>
        <v>12.31</v>
      </c>
      <c r="TL13" s="40">
        <f>IF(SUM(ST13:SW13)-SX13&gt;0,SUM(ST13:SW13)-SX13,"")</f>
        <v>44.26</v>
      </c>
      <c r="TM13" s="40">
        <f>IF(TA13&gt;0,TA13,"")</f>
        <v>5.9499999999999993</v>
      </c>
      <c r="TN13" s="40">
        <f>IF(TB13&gt;0,TB13,"")</f>
        <v>10.3</v>
      </c>
      <c r="TO13" s="40">
        <f>IF(SUM(SY13:TB13)-TC13&gt;0,SUM(SY13:TB13)-TC13,"")</f>
        <v>35.299999999999997</v>
      </c>
      <c r="TP13" s="40">
        <f>IF(MAX(TL13,TO13)&gt;0,MAX(TL13,TO13),"")</f>
        <v>44.26</v>
      </c>
      <c r="TQ13" s="40">
        <f>IF(TF13&gt;0,TF13,"")</f>
        <v>0.75</v>
      </c>
      <c r="TR13" s="40">
        <f>IF(TG13&gt;0,TG13,"")</f>
        <v>0.70499999999999996</v>
      </c>
      <c r="TS13" s="40">
        <f>IF(SUM(TD13:TG13)-TH13&gt;0,SUM(TD13:TG13)-TH13,"")</f>
        <v>2.7549999999999999</v>
      </c>
      <c r="TT13" s="40">
        <f>IF(SUM(TP13,TS13)&gt;0,SUM(TP13,TS13),"")</f>
        <v>47.015000000000001</v>
      </c>
    </row>
    <row r="14" spans="1:540" x14ac:dyDescent="0.2">
      <c r="A14" s="4" t="str" cm="1">
        <f t="array" ref="A14">IF(AND(H14&lt;&gt;"",H14&lt;&gt;"No DD"),SUMPRODUCT((H$4:H$35&lt;&gt;"")*(H$4:H$35&lt;&gt;"No DD")*(E$4:E$35&gt;E14))+1,IF(H14="No DD",SUMPRODUCT((H$4:H$35="No DD")*(E$4:E$35&gt;E14))+1+SUMPRODUCT((H$4:H$35&lt;&gt;"")*(H$4:H$35&lt;&gt;"No DD")),""))</f>
        <v/>
      </c>
      <c r="B14" s="5" t="s">
        <v>149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13.7</v>
      </c>
      <c r="AY14" s="26">
        <v>9.5</v>
      </c>
      <c r="AZ14" s="26">
        <v>9.4</v>
      </c>
      <c r="BA14" s="26">
        <v>12.18</v>
      </c>
      <c r="BB14" s="26">
        <v>0</v>
      </c>
      <c r="BC14" s="26">
        <v>13.6</v>
      </c>
      <c r="BD14" s="26">
        <v>9</v>
      </c>
      <c r="BE14" s="26">
        <v>7.6</v>
      </c>
      <c r="BF14" s="26">
        <v>12.61</v>
      </c>
      <c r="BG14" s="26">
        <v>1.2</v>
      </c>
      <c r="BH14" s="26">
        <v>14.2</v>
      </c>
      <c r="BI14" s="26">
        <v>9.6999999999999993</v>
      </c>
      <c r="BJ14" s="26">
        <v>8.1999999999999993</v>
      </c>
      <c r="BK14" s="26">
        <v>12.41</v>
      </c>
      <c r="BL14" s="26">
        <v>0.6</v>
      </c>
      <c r="BM14" s="28"/>
      <c r="BN14" s="39">
        <f>IF(AZ14&gt;0,AZ14,"")</f>
        <v>9.4</v>
      </c>
      <c r="BO14" s="39">
        <f>IF(BA14&gt;0,BA14,"")</f>
        <v>12.18</v>
      </c>
      <c r="BP14" s="11">
        <f>IF(SUM(AX14:BA14)-BB14&gt;0,SUM(AX14:BA14)-BB14,"")</f>
        <v>44.78</v>
      </c>
      <c r="BQ14" s="11">
        <f>IF(BE14&gt;0,BE14,"")</f>
        <v>7.6</v>
      </c>
      <c r="BR14" s="11">
        <f>IF(BF14&gt;0,BF14,"")</f>
        <v>12.61</v>
      </c>
      <c r="BS14" s="11">
        <f>IF(SUM(BC14:BF14)-BG14&gt;0,SUM(BC14:BF14)-BG14,"")</f>
        <v>41.61</v>
      </c>
      <c r="BT14" s="11">
        <f>IF(BP14="","",MAX(BP14,BS14))</f>
        <v>44.78</v>
      </c>
      <c r="BU14" s="11">
        <f>IF(BJ14&gt;0,BJ14,"")</f>
        <v>8.1999999999999993</v>
      </c>
      <c r="BV14" s="11">
        <f>IF(BK14&gt;0,BK14,"")</f>
        <v>12.41</v>
      </c>
      <c r="BW14" s="11">
        <f>IF(SUM(BH14:BK14)-BL14&gt;0,SUM(BH14:BK14)-BL14,"")</f>
        <v>43.909999999999989</v>
      </c>
      <c r="BX14" s="11">
        <f>IF(SUM(BT14,BW14)&gt;0,SUM(BT14,BW14),"")</f>
        <v>88.69</v>
      </c>
      <c r="BY14" s="22">
        <v>14.2</v>
      </c>
      <c r="BZ14" s="22">
        <v>9.6</v>
      </c>
      <c r="CA14" s="22">
        <v>9.6999999999999993</v>
      </c>
      <c r="CB14" s="22">
        <v>12.57</v>
      </c>
      <c r="CC14" s="22">
        <v>0</v>
      </c>
      <c r="CD14" s="22">
        <v>14.1</v>
      </c>
      <c r="CE14" s="22">
        <v>9.5</v>
      </c>
      <c r="CF14" s="22">
        <v>9</v>
      </c>
      <c r="CG14" s="22">
        <v>12.3</v>
      </c>
      <c r="CH14" s="22">
        <v>0</v>
      </c>
      <c r="CI14" s="22"/>
      <c r="CJ14" s="22"/>
      <c r="CK14" s="22"/>
      <c r="CL14" s="22"/>
      <c r="CM14" s="22"/>
      <c r="CN14" s="27"/>
      <c r="CO14" s="38">
        <f>IF(CA14&gt;0,CA14,"")</f>
        <v>9.6999999999999993</v>
      </c>
      <c r="CP14" s="38">
        <f>IF(CB14&gt;0,CB14,"")</f>
        <v>12.57</v>
      </c>
      <c r="CQ14" s="40">
        <f>IF(SUM(BY14:CB14)-CC14&gt;0,SUM(BY14:CB14)-CC14,"")</f>
        <v>46.07</v>
      </c>
      <c r="CR14" s="40">
        <f>IF(CF14&gt;0,CF14,"")</f>
        <v>9</v>
      </c>
      <c r="CS14" s="40">
        <f>IF(CG14&gt;0,CG14,"")</f>
        <v>12.3</v>
      </c>
      <c r="CT14" s="40">
        <f>IF(SUM(CD14:CG14)-CH14&gt;0,SUM(CD14:CG14)-CH14,"")</f>
        <v>44.900000000000006</v>
      </c>
      <c r="CU14" s="40">
        <f>IF(CQ14="","",MAX(CQ14,CT14))</f>
        <v>46.07</v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>
        <f>IF(SUM(CU14,CX14)&gt;0,SUM(CU14,CX14),"")</f>
        <v>46.07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13.95</v>
      </c>
      <c r="SU14" s="22">
        <f>IF($CN14="P",BZ14,(BZ14+AY14)/2)</f>
        <v>9.5500000000000007</v>
      </c>
      <c r="SV14" s="22">
        <f>IF($CN14="P",CA14,(CA14+AZ14)/2)</f>
        <v>9.5500000000000007</v>
      </c>
      <c r="SW14" s="22">
        <f>IF($CN14="P",CB14,(CB14+BA14)/2)</f>
        <v>12.375</v>
      </c>
      <c r="SX14" s="22">
        <f>IF($CN14="P",CC14,(CC14+BB14)/2)</f>
        <v>0</v>
      </c>
      <c r="SY14" s="22">
        <f>IF($CN14="P",CD14,(CD14+BC14)/2)</f>
        <v>13.85</v>
      </c>
      <c r="SZ14" s="22">
        <f>IF($CN14="P",CE14,(CE14+BD14)/2)</f>
        <v>9.25</v>
      </c>
      <c r="TA14" s="22">
        <f>IF($CN14="P",CF14,(CF14+BE14)/2)</f>
        <v>8.3000000000000007</v>
      </c>
      <c r="TB14" s="22">
        <f>IF($CN14="P",CG14,(CG14+BF14)/2)</f>
        <v>12.455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9.5500000000000007</v>
      </c>
      <c r="TK14" s="40">
        <f>IF(SW14&gt;0,SW14,"")</f>
        <v>12.375</v>
      </c>
      <c r="TL14" s="40">
        <f>IF(SUM(ST14:SW14)-SX14&gt;0,SUM(ST14:SW14)-SX14,"")</f>
        <v>45.424999999999997</v>
      </c>
      <c r="TM14" s="40">
        <f>IF(TA14&gt;0,TA14,"")</f>
        <v>8.3000000000000007</v>
      </c>
      <c r="TN14" s="40">
        <f>IF(TB14&gt;0,TB14,"")</f>
        <v>12.455</v>
      </c>
      <c r="TO14" s="40">
        <f>IF(SUM(SY14:TB14)-TC14&gt;0,SUM(SY14:TB14)-TC14,"")</f>
        <v>43.255000000000003</v>
      </c>
      <c r="TP14" s="40">
        <f>IF(MAX(TL14,TO14)&gt;0,MAX(TL14,TO14),"")</f>
        <v>45.424999999999997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67.38</v>
      </c>
    </row>
    <row r="15" spans="1:540" x14ac:dyDescent="0.2">
      <c r="A15" s="4" t="str" cm="1">
        <f t="array" ref="A15">IF(AND(H15&lt;&gt;"",H15&lt;&gt;"No DD"),SUMPRODUCT((H$4:H$35&lt;&gt;"")*(H$4:H$35&lt;&gt;"No DD")*(E$4:E$35&gt;E15))+1,IF(H15="No DD",SUMPRODUCT((H$4:H$35="No DD")*(E$4:E$35&gt;E15))+1+SUMPRODUCT((H$4:H$35&lt;&gt;"")*(H$4:H$35&lt;&gt;"No DD")),""))</f>
        <v/>
      </c>
      <c r="B15" s="5" t="s">
        <v>150</v>
      </c>
      <c r="C15" s="4" t="s">
        <v>4</v>
      </c>
      <c r="D15" s="4">
        <v>2004</v>
      </c>
      <c r="E15" s="9">
        <f>SUM(J15:T15)+SUM(J15:R15)*0.0000001+SUM(J15)*0.0000000000001</f>
        <v>142.35001423500449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44.89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41.92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46.34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9.1999999999999993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10.4</v>
      </c>
      <c r="AY15" s="26">
        <v>9.1999999999999993</v>
      </c>
      <c r="AZ15" s="26">
        <v>9.1999999999999993</v>
      </c>
      <c r="BA15" s="26">
        <v>13.12</v>
      </c>
      <c r="BB15" s="26">
        <v>0</v>
      </c>
      <c r="BC15" s="26">
        <v>12.9</v>
      </c>
      <c r="BD15" s="26">
        <v>9.5</v>
      </c>
      <c r="BE15" s="26">
        <v>9.1</v>
      </c>
      <c r="BF15" s="26">
        <v>13.39</v>
      </c>
      <c r="BG15" s="26">
        <v>0</v>
      </c>
      <c r="BH15" s="26">
        <v>14.3</v>
      </c>
      <c r="BI15" s="26">
        <v>9.4</v>
      </c>
      <c r="BJ15" s="26">
        <v>9.1999999999999993</v>
      </c>
      <c r="BK15" s="26">
        <v>13.44</v>
      </c>
      <c r="BL15" s="26">
        <v>0</v>
      </c>
      <c r="BM15" s="28"/>
      <c r="BN15" s="39">
        <f>IF(AZ15&gt;0,AZ15,"")</f>
        <v>9.1999999999999993</v>
      </c>
      <c r="BO15" s="39">
        <f>IF(BA15&gt;0,BA15,"")</f>
        <v>13.12</v>
      </c>
      <c r="BP15" s="11">
        <f>IF(SUM(AX15:BA15)-BB15&gt;0,SUM(AX15:BA15)-BB15,"")</f>
        <v>41.92</v>
      </c>
      <c r="BQ15" s="11">
        <f>IF(BE15&gt;0,BE15,"")</f>
        <v>9.1</v>
      </c>
      <c r="BR15" s="11">
        <f>IF(BF15&gt;0,BF15,"")</f>
        <v>13.39</v>
      </c>
      <c r="BS15" s="11">
        <f>IF(SUM(BC15:BF15)-BG15&gt;0,SUM(BC15:BF15)-BG15,"")</f>
        <v>44.89</v>
      </c>
      <c r="BT15" s="11">
        <f>IF(BP15="","",MAX(BP15,BS15))</f>
        <v>44.89</v>
      </c>
      <c r="BU15" s="11">
        <f>IF(BJ15&gt;0,BJ15,"")</f>
        <v>9.1999999999999993</v>
      </c>
      <c r="BV15" s="11">
        <f>IF(BK15&gt;0,BK15,"")</f>
        <v>13.44</v>
      </c>
      <c r="BW15" s="11">
        <f>IF(SUM(BH15:BK15)-BL15&gt;0,SUM(BH15:BK15)-BL15,"")</f>
        <v>46.34</v>
      </c>
      <c r="BX15" s="11">
        <f>IF(SUM(BT15,BW15)&gt;0,SUM(BT15,BW15),"")</f>
        <v>91.23</v>
      </c>
      <c r="BY15" s="22">
        <v>4.4000000000000004</v>
      </c>
      <c r="BZ15" s="22">
        <v>2.8</v>
      </c>
      <c r="CA15" s="22">
        <v>3.4</v>
      </c>
      <c r="CB15" s="22">
        <v>4.22</v>
      </c>
      <c r="CC15" s="22">
        <v>0</v>
      </c>
      <c r="CD15" s="22">
        <v>12.6</v>
      </c>
      <c r="CE15" s="22">
        <v>8.3000000000000007</v>
      </c>
      <c r="CF15" s="22">
        <v>6.1</v>
      </c>
      <c r="CG15" s="22">
        <v>12.22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3.4</v>
      </c>
      <c r="CP15" s="38">
        <f>IF(CB15&gt;0,CB15,"")</f>
        <v>4.22</v>
      </c>
      <c r="CQ15" s="40">
        <f>IF(SUM(BY15:CB15)-CC15&gt;0,SUM(BY15:CB15)-CC15,"")</f>
        <v>14.82</v>
      </c>
      <c r="CR15" s="40">
        <f>IF(CF15&gt;0,CF15,"")</f>
        <v>6.1</v>
      </c>
      <c r="CS15" s="40">
        <f>IF(CG15&gt;0,CG15,"")</f>
        <v>12.22</v>
      </c>
      <c r="CT15" s="40">
        <f>IF(SUM(CD15:CG15)-CH15&gt;0,SUM(CD15:CG15)-CH15,"")</f>
        <v>39.22</v>
      </c>
      <c r="CU15" s="40">
        <f>IF(CQ15="","",MAX(CQ15,CT15))</f>
        <v>39.22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39.22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7.4</v>
      </c>
      <c r="SU15" s="22">
        <f>IF($CN15="P",BZ15,(BZ15+AY15)/2)</f>
        <v>6</v>
      </c>
      <c r="SV15" s="22">
        <f>IF($CN15="P",CA15,(CA15+AZ15)/2)</f>
        <v>6.3</v>
      </c>
      <c r="SW15" s="22">
        <f>IF($CN15="P",CB15,(CB15+BA15)/2)</f>
        <v>8.67</v>
      </c>
      <c r="SX15" s="22">
        <f>IF($CN15="P",CC15,(CC15+BB15)/2)</f>
        <v>0</v>
      </c>
      <c r="SY15" s="22">
        <f>IF($CN15="P",CD15,(CD15+BC15)/2)</f>
        <v>12.75</v>
      </c>
      <c r="SZ15" s="22">
        <f>IF($CN15="P",CE15,(CE15+BD15)/2)</f>
        <v>8.9</v>
      </c>
      <c r="TA15" s="22">
        <f>IF($CN15="P",CF15,(CF15+BE15)/2)</f>
        <v>7.6</v>
      </c>
      <c r="TB15" s="22">
        <f>IF($CN15="P",CG15,(CG15+BF15)/2)</f>
        <v>12.805</v>
      </c>
      <c r="TC15" s="22">
        <f>IF($CN15="P",CH15,(CH15+BG15)/2)</f>
        <v>0</v>
      </c>
      <c r="TD15" s="22">
        <f>IF($CN15="P",CI15,(CI15+BH15)/2)</f>
        <v>7.15</v>
      </c>
      <c r="TE15" s="22">
        <f>IF($CN15="P",CJ15,(CJ15+BI15)/2)</f>
        <v>4.7</v>
      </c>
      <c r="TF15" s="22">
        <f>IF($CN15="P",CK15,(CK15+BJ15)/2)</f>
        <v>4.5999999999999996</v>
      </c>
      <c r="TG15" s="22">
        <f>IF($CN15="P",CL15,(CL15+BK15)/2)</f>
        <v>6.72</v>
      </c>
      <c r="TH15" s="22">
        <f>IF($CN15="P",CM15,(CM15+BL15)/2)</f>
        <v>0</v>
      </c>
      <c r="TI15" s="27" t="s">
        <v>46</v>
      </c>
      <c r="TJ15" s="40">
        <f>IF(SV15&gt;0,SV15,"")</f>
        <v>6.3</v>
      </c>
      <c r="TK15" s="40">
        <f>IF(SW15&gt;0,SW15,"")</f>
        <v>8.67</v>
      </c>
      <c r="TL15" s="40">
        <f>IF(SUM(ST15:SW15)-SX15&gt;0,SUM(ST15:SW15)-SX15,"")</f>
        <v>28.369999999999997</v>
      </c>
      <c r="TM15" s="40">
        <f>IF(TA15&gt;0,TA15,"")</f>
        <v>7.6</v>
      </c>
      <c r="TN15" s="40">
        <f>IF(TB15&gt;0,TB15,"")</f>
        <v>12.805</v>
      </c>
      <c r="TO15" s="40">
        <f>IF(SUM(SY15:TB15)-TC15&gt;0,SUM(SY15:TB15)-TC15,"")</f>
        <v>42.055</v>
      </c>
      <c r="TP15" s="40">
        <f>IF(MAX(TL15,TO15)&gt;0,MAX(TL15,TO15),"")</f>
        <v>42.055</v>
      </c>
      <c r="TQ15" s="40">
        <f>IF(TF15&gt;0,TF15,"")</f>
        <v>4.5999999999999996</v>
      </c>
      <c r="TR15" s="40">
        <f>IF(TG15&gt;0,TG15,"")</f>
        <v>6.72</v>
      </c>
      <c r="TS15" s="40">
        <f>IF(SUM(TD15:TG15)-TH15&gt;0,SUM(TD15:TG15)-TH15,"")</f>
        <v>23.17</v>
      </c>
      <c r="TT15" s="40">
        <f>IF(SUM(TP15,TS15)&gt;0,SUM(TP15,TS15),"")</f>
        <v>65.224999999999994</v>
      </c>
    </row>
    <row r="16" spans="1:540" x14ac:dyDescent="0.2">
      <c r="A16" s="4" cm="1">
        <f t="array" ref="A16">IF(AND(H16&lt;&gt;"",H16&lt;&gt;"No DD"),SUMPRODUCT((H$4:H$35&lt;&gt;"")*(H$4:H$35&lt;&gt;"No DD")*(E$4:E$35&gt;E16))+1,IF(H16="No DD",SUMPRODUCT((H$4:H$35="No DD")*(E$4:E$35&gt;E16))+1+SUMPRODUCT((H$4:H$35&lt;&gt;"")*(H$4:H$35&lt;&gt;"No DD")),""))</f>
        <v>6</v>
      </c>
      <c r="B16" s="5" t="s">
        <v>142</v>
      </c>
      <c r="C16" s="4" t="s">
        <v>3</v>
      </c>
      <c r="D16" s="4">
        <v>2004</v>
      </c>
      <c r="E16" s="9">
        <f>SUM(J16:T16)+SUM(J16:R16)*0.0000001+SUM(J16)*0.0000000000001</f>
        <v>142.34001423400485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>P</v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>No DD</v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48.48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34.44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49.02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10.4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10.9</v>
      </c>
      <c r="BZ16" s="22">
        <v>6.3</v>
      </c>
      <c r="CA16" s="22">
        <v>7.4</v>
      </c>
      <c r="CB16" s="22">
        <v>9.84</v>
      </c>
      <c r="CC16" s="22">
        <v>0</v>
      </c>
      <c r="CD16" s="22">
        <v>15</v>
      </c>
      <c r="CE16" s="22">
        <v>9.4</v>
      </c>
      <c r="CF16" s="22">
        <v>10.4</v>
      </c>
      <c r="CG16" s="22">
        <v>13.68</v>
      </c>
      <c r="CH16" s="22">
        <v>0</v>
      </c>
      <c r="CI16" s="22">
        <v>16</v>
      </c>
      <c r="CJ16" s="22">
        <v>8.6999999999999993</v>
      </c>
      <c r="CK16" s="22">
        <v>10.4</v>
      </c>
      <c r="CL16" s="22">
        <v>13.92</v>
      </c>
      <c r="CM16" s="22">
        <v>0</v>
      </c>
      <c r="CN16" s="27"/>
      <c r="CO16" s="38">
        <f>IF(CA16&gt;0,CA16,"")</f>
        <v>7.4</v>
      </c>
      <c r="CP16" s="38">
        <f>IF(CB16&gt;0,CB16,"")</f>
        <v>9.84</v>
      </c>
      <c r="CQ16" s="40">
        <f>IF(SUM(BY16:CB16)-CC16&gt;0,SUM(BY16:CB16)-CC16,"")</f>
        <v>34.44</v>
      </c>
      <c r="CR16" s="40">
        <f>IF(CF16&gt;0,CF16,"")</f>
        <v>10.4</v>
      </c>
      <c r="CS16" s="40">
        <f>IF(CG16&gt;0,CG16,"")</f>
        <v>13.68</v>
      </c>
      <c r="CT16" s="40">
        <f>IF(SUM(CD16:CG16)-CH16&gt;0,SUM(CD16:CG16)-CH16,"")</f>
        <v>48.48</v>
      </c>
      <c r="CU16" s="40">
        <f>IF(CQ16="","",MAX(CQ16,CT16))</f>
        <v>48.48</v>
      </c>
      <c r="CV16" s="40">
        <f>IF(CK16&gt;0,CK16,"")</f>
        <v>10.4</v>
      </c>
      <c r="CW16" s="40">
        <f>IF(CL16&gt;0,CL16,"")</f>
        <v>13.92</v>
      </c>
      <c r="CX16" s="40">
        <f>IF(SUM(CI16:CL16)-CM16&gt;0,SUM(CI16:CL16)-CM16,"")</f>
        <v>49.02</v>
      </c>
      <c r="CY16" s="40">
        <f>IF(SUM(CU16,CX16)&gt;0,SUM(CU16,CX16),"")</f>
        <v>97.5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5.45</v>
      </c>
      <c r="SU16" s="22">
        <f>IF($CN16="P",BZ16,(BZ16+AY16)/2)</f>
        <v>3.15</v>
      </c>
      <c r="SV16" s="22">
        <f>IF($CN16="P",CA16,(CA16+AZ16)/2)</f>
        <v>3.7</v>
      </c>
      <c r="SW16" s="22">
        <f>IF($CN16="P",CB16,(CB16+BA16)/2)</f>
        <v>4.92</v>
      </c>
      <c r="SX16" s="22">
        <f>IF($CN16="P",CC16,(CC16+BB16)/2)</f>
        <v>0</v>
      </c>
      <c r="SY16" s="22">
        <f>IF($CN16="P",CD16,(CD16+BC16)/2)</f>
        <v>7.5</v>
      </c>
      <c r="SZ16" s="22">
        <f>IF($CN16="P",CE16,(CE16+BD16)/2)</f>
        <v>4.7</v>
      </c>
      <c r="TA16" s="22">
        <f>IF($CN16="P",CF16,(CF16+BE16)/2)</f>
        <v>5.2</v>
      </c>
      <c r="TB16" s="22">
        <f>IF($CN16="P",CG16,(CG16+BF16)/2)</f>
        <v>6.84</v>
      </c>
      <c r="TC16" s="22">
        <f>IF($CN16="P",CH16,(CH16+BG16)/2)</f>
        <v>0</v>
      </c>
      <c r="TD16" s="22">
        <f>IF($CN16="P",CI16,(CI16+BH16)/2)</f>
        <v>8</v>
      </c>
      <c r="TE16" s="22">
        <f>IF($CN16="P",CJ16,(CJ16+BI16)/2)</f>
        <v>4.3499999999999996</v>
      </c>
      <c r="TF16" s="22">
        <f>IF($CN16="P",CK16,(CK16+BJ16)/2)</f>
        <v>5.2</v>
      </c>
      <c r="TG16" s="22">
        <f>IF($CN16="P",CL16,(CL16+BK16)/2)</f>
        <v>6.96</v>
      </c>
      <c r="TH16" s="22">
        <f>IF($CN16="P",CM16,(CM16+BL16)/2)</f>
        <v>0</v>
      </c>
      <c r="TI16" s="27" t="s">
        <v>46</v>
      </c>
      <c r="TJ16" s="40">
        <f>IF(SV16&gt;0,SV16,"")</f>
        <v>3.7</v>
      </c>
      <c r="TK16" s="40">
        <f>IF(SW16&gt;0,SW16,"")</f>
        <v>4.92</v>
      </c>
      <c r="TL16" s="40">
        <f>IF(SUM(ST16:SW16)-SX16&gt;0,SUM(ST16:SW16)-SX16,"")</f>
        <v>17.22</v>
      </c>
      <c r="TM16" s="40">
        <f>IF(TA16&gt;0,TA16,"")</f>
        <v>5.2</v>
      </c>
      <c r="TN16" s="40">
        <f>IF(TB16&gt;0,TB16,"")</f>
        <v>6.84</v>
      </c>
      <c r="TO16" s="40">
        <f>IF(SUM(SY16:TB16)-TC16&gt;0,SUM(SY16:TB16)-TC16,"")</f>
        <v>24.24</v>
      </c>
      <c r="TP16" s="40">
        <f>IF(MAX(TL16,TO16)&gt;0,MAX(TL16,TO16),"")</f>
        <v>24.24</v>
      </c>
      <c r="TQ16" s="40">
        <f>IF(TF16&gt;0,TF16,"")</f>
        <v>5.2</v>
      </c>
      <c r="TR16" s="40">
        <f>IF(TG16&gt;0,TG16,"")</f>
        <v>6.96</v>
      </c>
      <c r="TS16" s="40">
        <f>IF(SUM(TD16:TG16)-TH16&gt;0,SUM(TD16:TG16)-TH16,"")</f>
        <v>24.51</v>
      </c>
      <c r="TT16" s="40">
        <f>IF(SUM(TP16,TS16)&gt;0,SUM(TP16,TS16),"")</f>
        <v>48.75</v>
      </c>
    </row>
    <row r="17" spans="1:540" x14ac:dyDescent="0.2">
      <c r="A17" s="4" t="str" cm="1">
        <f t="array" ref="A17">IF(AND(H17&lt;&gt;"",H17&lt;&gt;"No DD"),SUMPRODUCT((H$4:H$35&lt;&gt;"")*(H$4:H$35&lt;&gt;"No DD")*(E$4:E$35&gt;E17))+1,IF(H17="No DD",SUMPRODUCT((H$4:H$35="No DD")*(E$4:E$35&gt;E17))+1+SUMPRODUCT((H$4:H$35&lt;&gt;"")*(H$4:H$35&lt;&gt;"No DD")),""))</f>
        <v/>
      </c>
      <c r="B17" s="5" t="s">
        <v>178</v>
      </c>
      <c r="C17" s="4" t="s">
        <v>31</v>
      </c>
      <c r="D17" s="4">
        <v>2006</v>
      </c>
      <c r="E17" s="9">
        <f>SUM(J17:T17)+SUM(J17:R17)*0.0000001+SUM(J17)*0.0000000000001</f>
        <v>142.06001420600447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44.989999999999995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44.46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43.51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9.1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2.8</v>
      </c>
      <c r="AY17" s="26">
        <v>1.8</v>
      </c>
      <c r="AZ17" s="26">
        <v>2</v>
      </c>
      <c r="BA17" s="26">
        <v>2.72</v>
      </c>
      <c r="BB17" s="26">
        <v>0</v>
      </c>
      <c r="BC17" s="26">
        <v>13.6</v>
      </c>
      <c r="BD17" s="26">
        <v>9.3000000000000007</v>
      </c>
      <c r="BE17" s="26">
        <v>9.1</v>
      </c>
      <c r="BF17" s="26">
        <v>12.46</v>
      </c>
      <c r="BG17" s="26">
        <v>0</v>
      </c>
      <c r="BH17" s="26">
        <v>12.6</v>
      </c>
      <c r="BI17" s="26">
        <v>9.3000000000000007</v>
      </c>
      <c r="BJ17" s="26">
        <v>9.1</v>
      </c>
      <c r="BK17" s="26">
        <v>12.51</v>
      </c>
      <c r="BL17" s="26">
        <v>0</v>
      </c>
      <c r="BM17" s="28"/>
      <c r="BN17" s="39">
        <f>IF(AZ17&gt;0,AZ17,"")</f>
        <v>2</v>
      </c>
      <c r="BO17" s="39">
        <f>IF(BA17&gt;0,BA17,"")</f>
        <v>2.72</v>
      </c>
      <c r="BP17" s="11">
        <f>IF(SUM(AX17:BA17)-BB17&gt;0,SUM(AX17:BA17)-BB17,"")</f>
        <v>9.32</v>
      </c>
      <c r="BQ17" s="11">
        <f>IF(BE17&gt;0,BE17,"")</f>
        <v>9.1</v>
      </c>
      <c r="BR17" s="11">
        <f>IF(BF17&gt;0,BF17,"")</f>
        <v>12.46</v>
      </c>
      <c r="BS17" s="11">
        <f>IF(SUM(BC17:BF17)-BG17&gt;0,SUM(BC17:BF17)-BG17,"")</f>
        <v>44.46</v>
      </c>
      <c r="BT17" s="11">
        <f>IF(BP17="","",MAX(BP17,BS17))</f>
        <v>44.46</v>
      </c>
      <c r="BU17" s="11">
        <f>IF(BJ17&gt;0,BJ17,"")</f>
        <v>9.1</v>
      </c>
      <c r="BV17" s="11">
        <f>IF(BK17&gt;0,BK17,"")</f>
        <v>12.51</v>
      </c>
      <c r="BW17" s="11">
        <f>IF(SUM(BH17:BK17)-BL17&gt;0,SUM(BH17:BK17)-BL17,"")</f>
        <v>43.51</v>
      </c>
      <c r="BX17" s="11">
        <f>IF(SUM(BT17,BW17)&gt;0,SUM(BT17,BW17),"")</f>
        <v>87.97</v>
      </c>
      <c r="BY17" s="22">
        <v>14</v>
      </c>
      <c r="BZ17" s="22">
        <v>9.6</v>
      </c>
      <c r="CA17" s="22">
        <v>8.6999999999999993</v>
      </c>
      <c r="CB17" s="22">
        <v>12.79</v>
      </c>
      <c r="CC17" s="22">
        <v>0.1</v>
      </c>
      <c r="CD17" s="22">
        <v>7.1</v>
      </c>
      <c r="CE17" s="22">
        <v>4.4000000000000004</v>
      </c>
      <c r="CF17" s="22">
        <v>4.8</v>
      </c>
      <c r="CG17" s="22">
        <v>6.37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8.6999999999999993</v>
      </c>
      <c r="CP17" s="38">
        <f>IF(CB17&gt;0,CB17,"")</f>
        <v>12.79</v>
      </c>
      <c r="CQ17" s="40">
        <f>IF(SUM(BY17:CB17)-CC17&gt;0,SUM(BY17:CB17)-CC17,"")</f>
        <v>44.989999999999995</v>
      </c>
      <c r="CR17" s="40">
        <f>IF(CF17&gt;0,CF17,"")</f>
        <v>4.8</v>
      </c>
      <c r="CS17" s="40">
        <f>IF(CG17&gt;0,CG17,"")</f>
        <v>6.37</v>
      </c>
      <c r="CT17" s="40">
        <f>IF(SUM(CD17:CG17)-CH17&gt;0,SUM(CD17:CG17)-CH17,"")</f>
        <v>22.67</v>
      </c>
      <c r="CU17" s="40">
        <f>IF(CQ17="","",MAX(CQ17,CT17))</f>
        <v>44.989999999999995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44.989999999999995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8.4</v>
      </c>
      <c r="SU17" s="22">
        <f>IF($CN17="P",BZ17,(BZ17+AY17)/2)</f>
        <v>5.7</v>
      </c>
      <c r="SV17" s="22">
        <f>IF($CN17="P",CA17,(CA17+AZ17)/2)</f>
        <v>5.35</v>
      </c>
      <c r="SW17" s="22">
        <f>IF($CN17="P",CB17,(CB17+BA17)/2)</f>
        <v>7.7549999999999999</v>
      </c>
      <c r="SX17" s="22">
        <f>IF($CN17="P",CC17,(CC17+BB17)/2)</f>
        <v>0.05</v>
      </c>
      <c r="SY17" s="22">
        <f>IF($CN17="P",CD17,(CD17+BC17)/2)</f>
        <v>10.35</v>
      </c>
      <c r="SZ17" s="22">
        <f>IF($CN17="P",CE17,(CE17+BD17)/2)</f>
        <v>6.8500000000000005</v>
      </c>
      <c r="TA17" s="22">
        <f>IF($CN17="P",CF17,(CF17+BE17)/2)</f>
        <v>6.9499999999999993</v>
      </c>
      <c r="TB17" s="22">
        <f>IF($CN17="P",CG17,(CG17+BF17)/2)</f>
        <v>9.4150000000000009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4.6500000000000004</v>
      </c>
      <c r="TF17" s="22">
        <f>IF($CN17="P",CK17,(CK17+BJ17)/2)</f>
        <v>4.55</v>
      </c>
      <c r="TG17" s="22">
        <f>IF($CN17="P",CL17,(CL17+BK17)/2)</f>
        <v>6.2549999999999999</v>
      </c>
      <c r="TH17" s="22">
        <f>IF($CN17="P",CM17,(CM17+BL17)/2)</f>
        <v>0</v>
      </c>
      <c r="TI17" s="27" t="s">
        <v>46</v>
      </c>
      <c r="TJ17" s="40">
        <f>IF(SV17&gt;0,SV17,"")</f>
        <v>5.35</v>
      </c>
      <c r="TK17" s="40">
        <f>IF(SW17&gt;0,SW17,"")</f>
        <v>7.7549999999999999</v>
      </c>
      <c r="TL17" s="40">
        <f>IF(SUM(ST17:SW17)-SX17&gt;0,SUM(ST17:SW17)-SX17,"")</f>
        <v>27.155000000000001</v>
      </c>
      <c r="TM17" s="40">
        <f>IF(TA17&gt;0,TA17,"")</f>
        <v>6.9499999999999993</v>
      </c>
      <c r="TN17" s="40">
        <f>IF(TB17&gt;0,TB17,"")</f>
        <v>9.4150000000000009</v>
      </c>
      <c r="TO17" s="40">
        <f>IF(SUM(SY17:TB17)-TC17&gt;0,SUM(SY17:TB17)-TC17,"")</f>
        <v>33.564999999999998</v>
      </c>
      <c r="TP17" s="40">
        <f>IF(MAX(TL17,TO17)&gt;0,MAX(TL17,TO17),"")</f>
        <v>33.564999999999998</v>
      </c>
      <c r="TQ17" s="40">
        <f>IF(TF17&gt;0,TF17,"")</f>
        <v>4.55</v>
      </c>
      <c r="TR17" s="40">
        <f>IF(TG17&gt;0,TG17,"")</f>
        <v>6.2549999999999999</v>
      </c>
      <c r="TS17" s="40">
        <f>IF(SUM(TD17:TG17)-TH17&gt;0,SUM(TD17:TG17)-TH17,"")</f>
        <v>21.754999999999999</v>
      </c>
      <c r="TT17" s="40">
        <f>IF(SUM(TP17,TS17)&gt;0,SUM(TP17,TS17),"")</f>
        <v>55.319999999999993</v>
      </c>
    </row>
    <row r="18" spans="1:540" x14ac:dyDescent="0.2">
      <c r="A18" s="4" t="str" cm="1">
        <f t="array" ref="A18">IF(AND(H18&lt;&gt;"",H18&lt;&gt;"No DD"),SUMPRODUCT((H$4:H$35&lt;&gt;"")*(H$4:H$35&lt;&gt;"No DD")*(E$4:E$35&gt;E18))+1,IF(H18="No DD",SUMPRODUCT((H$4:H$35="No DD")*(E$4:E$35&gt;E18))+1+SUMPRODUCT((H$4:H$35&lt;&gt;"")*(H$4:H$35&lt;&gt;"No DD")),""))</f>
        <v/>
      </c>
      <c r="B18" s="5" t="s">
        <v>145</v>
      </c>
      <c r="C18" s="4" t="s">
        <v>4</v>
      </c>
      <c r="D18" s="4">
        <v>2004</v>
      </c>
      <c r="E18" s="9">
        <f>SUM(J18:T18)+SUM(J18:R18)*0.0000001+SUM(J18)*0.0000000000001</f>
        <v>138.60001386000459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46.09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43.39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39.92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12.3</v>
      </c>
      <c r="AY18" s="26">
        <v>9.3000000000000007</v>
      </c>
      <c r="AZ18" s="26">
        <v>7.9</v>
      </c>
      <c r="BA18" s="26">
        <v>11.32</v>
      </c>
      <c r="BB18" s="26">
        <v>0.9</v>
      </c>
      <c r="BC18" s="26">
        <v>5.3</v>
      </c>
      <c r="BD18" s="26">
        <v>3.5</v>
      </c>
      <c r="BE18" s="26">
        <v>5</v>
      </c>
      <c r="BF18" s="26">
        <v>5.12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7.9</v>
      </c>
      <c r="BO18" s="39">
        <f>IF(BA18&gt;0,BA18,"")</f>
        <v>11.32</v>
      </c>
      <c r="BP18" s="11">
        <f>IF(SUM(AX18:BA18)-BB18&gt;0,SUM(AX18:BA18)-BB18,"")</f>
        <v>39.92</v>
      </c>
      <c r="BQ18" s="11">
        <f>IF(BE18&gt;0,BE18,"")</f>
        <v>5</v>
      </c>
      <c r="BR18" s="11">
        <f>IF(BF18&gt;0,BF18,"")</f>
        <v>5.12</v>
      </c>
      <c r="BS18" s="11">
        <f>IF(SUM(BC18:BF18)-BG18&gt;0,SUM(BC18:BF18)-BG18,"")</f>
        <v>18.920000000000002</v>
      </c>
      <c r="BT18" s="11">
        <f>IF(BP18="","",MAX(BP18,BS18))</f>
        <v>39.92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39.92</v>
      </c>
      <c r="BY18" s="22">
        <v>12.5</v>
      </c>
      <c r="BZ18" s="22">
        <v>9</v>
      </c>
      <c r="CA18" s="22">
        <v>9.1999999999999993</v>
      </c>
      <c r="CB18" s="22">
        <v>12.69</v>
      </c>
      <c r="CC18" s="22">
        <v>0</v>
      </c>
      <c r="CD18" s="22">
        <v>14.8</v>
      </c>
      <c r="CE18" s="22">
        <v>9.1999999999999993</v>
      </c>
      <c r="CF18" s="22">
        <v>9.1999999999999993</v>
      </c>
      <c r="CG18" s="22">
        <v>12.89</v>
      </c>
      <c r="CH18" s="22">
        <v>0</v>
      </c>
      <c r="CI18" s="22"/>
      <c r="CJ18" s="22"/>
      <c r="CK18" s="22"/>
      <c r="CL18" s="22"/>
      <c r="CM18" s="22"/>
      <c r="CN18" s="27"/>
      <c r="CO18" s="38">
        <f>IF(CA18&gt;0,CA18,"")</f>
        <v>9.1999999999999993</v>
      </c>
      <c r="CP18" s="38">
        <f>IF(CB18&gt;0,CB18,"")</f>
        <v>12.69</v>
      </c>
      <c r="CQ18" s="40">
        <f>IF(SUM(BY18:CB18)-CC18&gt;0,SUM(BY18:CB18)-CC18,"")</f>
        <v>43.39</v>
      </c>
      <c r="CR18" s="40">
        <f>IF(CF18&gt;0,CF18,"")</f>
        <v>9.1999999999999993</v>
      </c>
      <c r="CS18" s="40">
        <f>IF(CG18&gt;0,CG18,"")</f>
        <v>12.89</v>
      </c>
      <c r="CT18" s="40">
        <f>IF(SUM(CD18:CG18)-CH18&gt;0,SUM(CD18:CG18)-CH18,"")</f>
        <v>46.09</v>
      </c>
      <c r="CU18" s="40">
        <f>IF(CQ18="","",MAX(CQ18,CT18))</f>
        <v>46.09</v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>
        <f>IF(SUM(CU18,CX18)&gt;0,SUM(CU18,CX18),"")</f>
        <v>46.09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12.4</v>
      </c>
      <c r="SU18" s="22">
        <f>IF($CN18="P",BZ18,(BZ18+AY18)/2)</f>
        <v>9.15</v>
      </c>
      <c r="SV18" s="22">
        <f>IF($CN18="P",CA18,(CA18+AZ18)/2)</f>
        <v>8.5500000000000007</v>
      </c>
      <c r="SW18" s="22">
        <f>IF($CN18="P",CB18,(CB18+BA18)/2)</f>
        <v>12.004999999999999</v>
      </c>
      <c r="SX18" s="22">
        <f>IF($CN18="P",CC18,(CC18+BB18)/2)</f>
        <v>0.45</v>
      </c>
      <c r="SY18" s="22">
        <f>IF($CN18="P",CD18,(CD18+BC18)/2)</f>
        <v>10.050000000000001</v>
      </c>
      <c r="SZ18" s="22">
        <f>IF($CN18="P",CE18,(CE18+BD18)/2)</f>
        <v>6.35</v>
      </c>
      <c r="TA18" s="22">
        <f>IF($CN18="P",CF18,(CF18+BE18)/2)</f>
        <v>7.1</v>
      </c>
      <c r="TB18" s="22">
        <f>IF($CN18="P",CG18,(CG18+BF18)/2)</f>
        <v>9.0050000000000008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8.5500000000000007</v>
      </c>
      <c r="TK18" s="40">
        <f>IF(SW18&gt;0,SW18,"")</f>
        <v>12.004999999999999</v>
      </c>
      <c r="TL18" s="40">
        <f>IF(SUM(ST18:SW18)-SX18&gt;0,SUM(ST18:SW18)-SX18,"")</f>
        <v>41.655000000000001</v>
      </c>
      <c r="TM18" s="40">
        <f>IF(TA18&gt;0,TA18,"")</f>
        <v>7.1</v>
      </c>
      <c r="TN18" s="40">
        <f>IF(TB18&gt;0,TB18,"")</f>
        <v>9.0050000000000008</v>
      </c>
      <c r="TO18" s="40">
        <f>IF(SUM(SY18:TB18)-TC18&gt;0,SUM(SY18:TB18)-TC18,"")</f>
        <v>32.505000000000003</v>
      </c>
      <c r="TP18" s="40">
        <f>IF(MAX(TL18,TO18)&gt;0,MAX(TL18,TO18),"")</f>
        <v>41.655000000000001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41.655000000000001</v>
      </c>
    </row>
    <row r="19" spans="1:540" x14ac:dyDescent="0.2">
      <c r="A19" s="4" t="str" cm="1">
        <f t="array" ref="A19">IF(AND(H19&lt;&gt;"",H19&lt;&gt;"No DD"),SUMPRODUCT((H$4:H$35&lt;&gt;"")*(H$4:H$35&lt;&gt;"No DD")*(E$4:E$35&gt;E19))+1,IF(H19="No DD",SUMPRODUCT((H$4:H$35="No DD")*(E$4:E$35&gt;E19))+1+SUMPRODUCT((H$4:H$35&lt;&gt;"")*(H$4:H$35&lt;&gt;"No DD")),""))</f>
        <v/>
      </c>
      <c r="B19" s="5" t="s">
        <v>177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1.2</v>
      </c>
      <c r="AY19" s="26">
        <v>1</v>
      </c>
      <c r="AZ19" s="26">
        <v>1.5</v>
      </c>
      <c r="BA19" s="26">
        <v>1.47</v>
      </c>
      <c r="BB19" s="26">
        <v>0</v>
      </c>
      <c r="BC19" s="26">
        <v>12</v>
      </c>
      <c r="BD19" s="26">
        <v>8.9</v>
      </c>
      <c r="BE19" s="26">
        <v>9.8000000000000007</v>
      </c>
      <c r="BF19" s="26">
        <v>12.83</v>
      </c>
      <c r="BG19" s="26">
        <v>0</v>
      </c>
      <c r="BH19" s="26">
        <v>13.9</v>
      </c>
      <c r="BI19" s="26">
        <v>9.3000000000000007</v>
      </c>
      <c r="BJ19" s="26">
        <v>10.5</v>
      </c>
      <c r="BK19" s="26">
        <v>13.42</v>
      </c>
      <c r="BL19" s="26">
        <v>0</v>
      </c>
      <c r="BM19" s="28"/>
      <c r="BN19" s="39">
        <f>IF(AZ19&gt;0,AZ19,"")</f>
        <v>1.5</v>
      </c>
      <c r="BO19" s="39">
        <f>IF(BA19&gt;0,BA19,"")</f>
        <v>1.47</v>
      </c>
      <c r="BP19" s="11">
        <f>IF(SUM(AX19:BA19)-BB19&gt;0,SUM(AX19:BA19)-BB19,"")</f>
        <v>5.17</v>
      </c>
      <c r="BQ19" s="11">
        <f>IF(BE19&gt;0,BE19,"")</f>
        <v>9.8000000000000007</v>
      </c>
      <c r="BR19" s="11">
        <f>IF(BF19&gt;0,BF19,"")</f>
        <v>12.83</v>
      </c>
      <c r="BS19" s="11">
        <f>IF(SUM(BC19:BF19)-BG19&gt;0,SUM(BC19:BF19)-BG19,"")</f>
        <v>43.53</v>
      </c>
      <c r="BT19" s="11">
        <f>IF(BP19="","",MAX(BP19,BS19))</f>
        <v>43.53</v>
      </c>
      <c r="BU19" s="11">
        <f>IF(BJ19&gt;0,BJ19,"")</f>
        <v>10.5</v>
      </c>
      <c r="BV19" s="11">
        <f>IF(BK19&gt;0,BK19,"")</f>
        <v>13.42</v>
      </c>
      <c r="BW19" s="11">
        <f>IF(SUM(BH19:BK19)-BL19&gt;0,SUM(BH19:BK19)-BL19,"")</f>
        <v>47.120000000000005</v>
      </c>
      <c r="BX19" s="11">
        <f>IF(SUM(BT19,BW19)&gt;0,SUM(BT19,BW19),"")</f>
        <v>90.65</v>
      </c>
      <c r="BY19" s="22">
        <v>8.1999999999999993</v>
      </c>
      <c r="BZ19" s="22">
        <v>5.5</v>
      </c>
      <c r="CA19" s="22">
        <v>7.1</v>
      </c>
      <c r="CB19" s="22">
        <v>8.27</v>
      </c>
      <c r="CC19" s="22">
        <v>0</v>
      </c>
      <c r="CD19" s="22">
        <v>4.3</v>
      </c>
      <c r="CE19" s="22">
        <v>2.8</v>
      </c>
      <c r="CF19" s="22">
        <v>3.4</v>
      </c>
      <c r="CG19" s="22">
        <v>4.3600000000000003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7.1</v>
      </c>
      <c r="CP19" s="38">
        <f>IF(CB19&gt;0,CB19,"")</f>
        <v>8.27</v>
      </c>
      <c r="CQ19" s="40">
        <f>IF(SUM(BY19:CB19)-CC19&gt;0,SUM(BY19:CB19)-CC19,"")</f>
        <v>29.069999999999997</v>
      </c>
      <c r="CR19" s="40">
        <f>IF(CF19&gt;0,CF19,"")</f>
        <v>3.4</v>
      </c>
      <c r="CS19" s="40">
        <f>IF(CG19&gt;0,CG19,"")</f>
        <v>4.3600000000000003</v>
      </c>
      <c r="CT19" s="40">
        <f>IF(SUM(CD19:CG19)-CH19&gt;0,SUM(CD19:CG19)-CH19,"")</f>
        <v>14.86</v>
      </c>
      <c r="CU19" s="40">
        <f>IF(CQ19="","",MAX(CQ19,CT19))</f>
        <v>29.069999999999997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29.069999999999997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4.6999999999999993</v>
      </c>
      <c r="SU19" s="22">
        <f>IF($CN19="P",BZ19,(BZ19+AY19)/2)</f>
        <v>3.25</v>
      </c>
      <c r="SV19" s="22">
        <f>IF($CN19="P",CA19,(CA19+AZ19)/2)</f>
        <v>4.3</v>
      </c>
      <c r="SW19" s="22">
        <f>IF($CN19="P",CB19,(CB19+BA19)/2)</f>
        <v>4.87</v>
      </c>
      <c r="SX19" s="22">
        <f>IF($CN19="P",CC19,(CC19+BB19)/2)</f>
        <v>0</v>
      </c>
      <c r="SY19" s="22">
        <f>IF($CN19="P",CD19,(CD19+BC19)/2)</f>
        <v>8.15</v>
      </c>
      <c r="SZ19" s="22">
        <f>IF($CN19="P",CE19,(CE19+BD19)/2)</f>
        <v>5.85</v>
      </c>
      <c r="TA19" s="22">
        <f>IF($CN19="P",CF19,(CF19+BE19)/2)</f>
        <v>6.6000000000000005</v>
      </c>
      <c r="TB19" s="22">
        <f>IF($CN19="P",CG19,(CG19+BF19)/2)</f>
        <v>8.5950000000000006</v>
      </c>
      <c r="TC19" s="22">
        <f>IF($CN19="P",CH19,(CH19+BG19)/2)</f>
        <v>0</v>
      </c>
      <c r="TD19" s="22">
        <f>IF($CN19="P",CI19,(CI19+BH19)/2)</f>
        <v>6.95</v>
      </c>
      <c r="TE19" s="22">
        <f>IF($CN19="P",CJ19,(CJ19+BI19)/2)</f>
        <v>4.6500000000000004</v>
      </c>
      <c r="TF19" s="22">
        <f>IF($CN19="P",CK19,(CK19+BJ19)/2)</f>
        <v>5.25</v>
      </c>
      <c r="TG19" s="22">
        <f>IF($CN19="P",CL19,(CL19+BK19)/2)</f>
        <v>6.71</v>
      </c>
      <c r="TH19" s="22">
        <f>IF($CN19="P",CM19,(CM19+BL19)/2)</f>
        <v>0</v>
      </c>
      <c r="TI19" s="27" t="s">
        <v>46</v>
      </c>
      <c r="TJ19" s="40">
        <f>IF(SV19&gt;0,SV19,"")</f>
        <v>4.3</v>
      </c>
      <c r="TK19" s="40">
        <f>IF(SW19&gt;0,SW19,"")</f>
        <v>4.87</v>
      </c>
      <c r="TL19" s="40">
        <f>IF(SUM(ST19:SW19)-SX19&gt;0,SUM(ST19:SW19)-SX19,"")</f>
        <v>17.12</v>
      </c>
      <c r="TM19" s="40">
        <f>IF(TA19&gt;0,TA19,"")</f>
        <v>6.6000000000000005</v>
      </c>
      <c r="TN19" s="40">
        <f>IF(TB19&gt;0,TB19,"")</f>
        <v>8.5950000000000006</v>
      </c>
      <c r="TO19" s="40">
        <f>IF(SUM(SY19:TB19)-TC19&gt;0,SUM(SY19:TB19)-TC19,"")</f>
        <v>29.195</v>
      </c>
      <c r="TP19" s="40">
        <f>IF(MAX(TL19,TO19)&gt;0,MAX(TL19,TO19),"")</f>
        <v>29.195</v>
      </c>
      <c r="TQ19" s="40">
        <f>IF(TF19&gt;0,TF19,"")</f>
        <v>5.25</v>
      </c>
      <c r="TR19" s="40">
        <f>IF(TG19&gt;0,TG19,"")</f>
        <v>6.71</v>
      </c>
      <c r="TS19" s="40">
        <f>IF(SUM(TD19:TG19)-TH19&gt;0,SUM(TD19:TG19)-TH19,"")</f>
        <v>23.560000000000002</v>
      </c>
      <c r="TT19" s="40">
        <f>IF(SUM(TP19,TS19)&gt;0,SUM(TP19,TS19),"")</f>
        <v>52.755000000000003</v>
      </c>
    </row>
    <row r="20" spans="1:540" x14ac:dyDescent="0.2">
      <c r="A20" s="4" cm="1">
        <f t="array" ref="A20">IF(AND(H20&lt;&gt;"",H20&lt;&gt;"No DD"),SUMPRODUCT((H$4:H$35&lt;&gt;"")*(H$4:H$35&lt;&gt;"No DD")*(E$4:E$35&gt;E20))+1,IF(H20="No DD",SUMPRODUCT((H$4:H$35="No DD")*(E$4:E$35&gt;E20))+1+SUMPRODUCT((H$4:H$35&lt;&gt;"")*(H$4:H$35&lt;&gt;"No DD")),""))</f>
        <v>7</v>
      </c>
      <c r="B20" s="5" t="s">
        <v>219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>P</v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>No DD</v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15.6</v>
      </c>
      <c r="BZ20" s="22">
        <v>9.6</v>
      </c>
      <c r="CA20" s="22">
        <v>9.1</v>
      </c>
      <c r="CB20" s="22">
        <v>13.55</v>
      </c>
      <c r="CC20" s="22">
        <v>0</v>
      </c>
      <c r="CD20" s="22">
        <v>5.6</v>
      </c>
      <c r="CE20" s="22">
        <v>3.4</v>
      </c>
      <c r="CF20" s="22">
        <v>4.4000000000000004</v>
      </c>
      <c r="CG20" s="22">
        <v>5.22</v>
      </c>
      <c r="CH20" s="22">
        <v>0</v>
      </c>
      <c r="CI20" s="22">
        <v>16.3</v>
      </c>
      <c r="CJ20" s="22">
        <v>9.6</v>
      </c>
      <c r="CK20" s="22">
        <v>9.1</v>
      </c>
      <c r="CL20" s="22">
        <v>13.64</v>
      </c>
      <c r="CM20" s="22">
        <v>0</v>
      </c>
      <c r="CN20" s="27"/>
      <c r="CO20" s="38">
        <f>IF(CA20&gt;0,CA20,"")</f>
        <v>9.1</v>
      </c>
      <c r="CP20" s="38">
        <f>IF(CB20&gt;0,CB20,"")</f>
        <v>13.55</v>
      </c>
      <c r="CQ20" s="40">
        <f>IF(SUM(BY20:CB20)-CC20&gt;0,SUM(BY20:CB20)-CC20,"")</f>
        <v>47.849999999999994</v>
      </c>
      <c r="CR20" s="40">
        <f>IF(CF20&gt;0,CF20,"")</f>
        <v>4.4000000000000004</v>
      </c>
      <c r="CS20" s="40">
        <f>IF(CG20&gt;0,CG20,"")</f>
        <v>5.22</v>
      </c>
      <c r="CT20" s="40">
        <f>IF(SUM(CD20:CG20)-CH20&gt;0,SUM(CD20:CG20)-CH20,"")</f>
        <v>18.62</v>
      </c>
      <c r="CU20" s="40">
        <f>IF(CQ20="","",MAX(CQ20,CT20))</f>
        <v>47.849999999999994</v>
      </c>
      <c r="CV20" s="40">
        <f>IF(CK20&gt;0,CK20,"")</f>
        <v>9.1</v>
      </c>
      <c r="CW20" s="40">
        <f>IF(CL20&gt;0,CL20,"")</f>
        <v>13.64</v>
      </c>
      <c r="CX20" s="40">
        <f>IF(SUM(CI20:CL20)-CM20&gt;0,SUM(CI20:CL20)-CM20,"")</f>
        <v>48.64</v>
      </c>
      <c r="CY20" s="40">
        <f>IF(SUM(CU20,CX20)&gt;0,SUM(CU20,CX20),"")</f>
        <v>96.49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DD"),SUMPRODUCT((H$4:H$35&lt;&gt;"")*(H$4:H$35&lt;&gt;"No DD")*(E$4:E$35&gt;E21))+1,IF(H21="No DD",SUMPRODUCT((H$4:H$35="No DD")*(E$4:E$35&gt;E21))+1+SUMPRODUCT((H$4:H$35&lt;&gt;"")*(H$4:H$35&lt;&gt;"No DD")),""))</f>
        <v/>
      </c>
      <c r="B21" s="5" t="s">
        <v>146</v>
      </c>
      <c r="C21" s="4" t="s">
        <v>3</v>
      </c>
      <c r="D21" s="4">
        <v>2005</v>
      </c>
      <c r="E21" s="9">
        <f>SUM(J21:T21)+SUM(J21:R21)*0.0000001+SUM(J21)*0.0000000000001</f>
        <v>123.24001232400383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38.299999999999997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38.15</v>
      </c>
      <c r="M21" s="8" t="str">
        <f>IF(L21="","",IF(OR(L21=CQ21,L21=CT21),$BY$1,IF(OR(L21=BP21,L21=BS21),$AX$1,IF(OR(L21=AO21,L21=AR21),$W$1,""))))</f>
        <v>2022 3rd Domestic Trial</v>
      </c>
      <c r="N21" s="8">
        <f>IF(COUNT(AO21,AR21,BP21,BS21,CQ21,CT21)&gt;2,MAX(AV21,BW21,CX21,LARGE((AO21,AR21,BP21,BS21,CQ21,CT21),3)),IF(MAX(AV21,BW21,CX21)&gt;0,MAX(AV21,BW21,CX21),0))</f>
        <v>38.99</v>
      </c>
      <c r="O21" s="8" t="str">
        <f>IF(N21="","",IF(OR(N21=CQ21,N21=CT21,N21=CX21),$BY$1,IF(OR(N21=BP21,N21=BS21,N21=BW21),$AX$1,IF(OR(N21=AO21,N21=AR21,N21=AV21),$W$1,""))))</f>
        <v>2022 3rd Domestic Trial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7.8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11.6</v>
      </c>
      <c r="X21" s="22">
        <v>8.5</v>
      </c>
      <c r="Y21" s="22">
        <v>7.1</v>
      </c>
      <c r="Z21" s="22">
        <v>12.65</v>
      </c>
      <c r="AA21" s="22">
        <v>1.7</v>
      </c>
      <c r="AB21" s="22"/>
      <c r="AC21" s="22"/>
      <c r="AD21" s="22"/>
      <c r="AE21" s="22"/>
      <c r="AF21" s="22"/>
      <c r="AG21" s="22">
        <v>12.2</v>
      </c>
      <c r="AH21" s="22">
        <v>8.9</v>
      </c>
      <c r="AI21" s="22">
        <v>7</v>
      </c>
      <c r="AJ21" s="22">
        <v>12.69</v>
      </c>
      <c r="AK21" s="22">
        <v>1.8</v>
      </c>
      <c r="AL21" s="27"/>
      <c r="AM21" s="38">
        <f>IF(Y21&gt;0,Y21,"")</f>
        <v>7.1</v>
      </c>
      <c r="AN21" s="38">
        <f>IF(Z21&gt;0,Z21,"")</f>
        <v>12.65</v>
      </c>
      <c r="AO21" s="40">
        <f>IF(SUM(W21:Z21)-AA21&gt;0,SUM(W21:Z21)-AA21,"")</f>
        <v>38.15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38.15</v>
      </c>
      <c r="AT21" s="40">
        <f>IF(AI21&gt;0,AI21,"")</f>
        <v>7</v>
      </c>
      <c r="AU21" s="40">
        <f>IF(AJ21&gt;0,AJ21,"")</f>
        <v>12.69</v>
      </c>
      <c r="AV21" s="40">
        <f>IF(SUM(AG21:AJ21)-AK21&gt;0,SUM(AG21:AJ21)-AK21,"")</f>
        <v>38.99</v>
      </c>
      <c r="AW21" s="40">
        <f>IF(SUM(AS21,AV21)&gt;0,SUM(AS21,AV21),"")</f>
        <v>77.14</v>
      </c>
      <c r="AX21" s="26">
        <v>11.4</v>
      </c>
      <c r="AY21" s="26">
        <v>8.1</v>
      </c>
      <c r="AZ21" s="26">
        <v>7.8</v>
      </c>
      <c r="BA21" s="26">
        <v>11</v>
      </c>
      <c r="BB21" s="26">
        <v>0</v>
      </c>
      <c r="BC21" s="26">
        <v>11.8</v>
      </c>
      <c r="BD21" s="26">
        <v>8.6999999999999993</v>
      </c>
      <c r="BE21" s="26">
        <v>6.6</v>
      </c>
      <c r="BF21" s="26">
        <v>11.78</v>
      </c>
      <c r="BG21" s="26">
        <v>2.2000000000000002</v>
      </c>
      <c r="BH21" s="26"/>
      <c r="BI21" s="26"/>
      <c r="BJ21" s="26"/>
      <c r="BK21" s="26"/>
      <c r="BL21" s="26"/>
      <c r="BM21" s="28"/>
      <c r="BN21" s="39">
        <f>IF(AZ21&gt;0,AZ21,"")</f>
        <v>7.8</v>
      </c>
      <c r="BO21" s="39">
        <f>IF(BA21&gt;0,BA21,"")</f>
        <v>11</v>
      </c>
      <c r="BP21" s="11">
        <f>IF(SUM(AX21:BA21)-BB21&gt;0,SUM(AX21:BA21)-BB21,"")</f>
        <v>38.299999999999997</v>
      </c>
      <c r="BQ21" s="11">
        <f>IF(BE21&gt;0,BE21,"")</f>
        <v>6.6</v>
      </c>
      <c r="BR21" s="11">
        <f>IF(BF21&gt;0,BF21,"")</f>
        <v>11.78</v>
      </c>
      <c r="BS21" s="11">
        <f>IF(SUM(BC21:BF21)-BG21&gt;0,SUM(BC21:BF21)-BG21,"")</f>
        <v>36.68</v>
      </c>
      <c r="BT21" s="11">
        <f>IF(BP21="","",MAX(BP21,BS21))</f>
        <v>38.299999999999997</v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>
        <f>IF(SUM(BT21,BW21)&gt;0,SUM(BT21,BW21),"")</f>
        <v>38.299999999999997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5.7</v>
      </c>
      <c r="SU21" s="22">
        <f>IF($CN21="P",BZ21,(BZ21+AY21)/2)</f>
        <v>4.05</v>
      </c>
      <c r="SV21" s="22">
        <f>IF($CN21="P",CA21,(CA21+AZ21)/2)</f>
        <v>3.9</v>
      </c>
      <c r="SW21" s="22">
        <f>IF($CN21="P",CB21,(CB21+BA21)/2)</f>
        <v>5.5</v>
      </c>
      <c r="SX21" s="22">
        <f>IF($CN21="P",CC21,(CC21+BB21)/2)</f>
        <v>0</v>
      </c>
      <c r="SY21" s="22">
        <f>IF($CN21="P",CD21,(CD21+BC21)/2)</f>
        <v>5.9</v>
      </c>
      <c r="SZ21" s="22">
        <f>IF($CN21="P",CE21,(CE21+BD21)/2)</f>
        <v>4.3499999999999996</v>
      </c>
      <c r="TA21" s="22">
        <f>IF($CN21="P",CF21,(CF21+BE21)/2)</f>
        <v>3.3</v>
      </c>
      <c r="TB21" s="22">
        <f>IF($CN21="P",CG21,(CG21+BF21)/2)</f>
        <v>5.89</v>
      </c>
      <c r="TC21" s="22">
        <f>IF($CN21="P",CH21,(CH21+BG21)/2)</f>
        <v>1.1000000000000001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3.9</v>
      </c>
      <c r="TK21" s="40">
        <f>IF(SW21&gt;0,SW21,"")</f>
        <v>5.5</v>
      </c>
      <c r="TL21" s="40">
        <f>IF(SUM(ST21:SW21)-SX21&gt;0,SUM(ST21:SW21)-SX21,"")</f>
        <v>19.149999999999999</v>
      </c>
      <c r="TM21" s="40">
        <f>IF(TA21&gt;0,TA21,"")</f>
        <v>3.3</v>
      </c>
      <c r="TN21" s="40">
        <f>IF(TB21&gt;0,TB21,"")</f>
        <v>5.89</v>
      </c>
      <c r="TO21" s="40">
        <f>IF(SUM(SY21:TB21)-TC21&gt;0,SUM(SY21:TB21)-TC21,"")</f>
        <v>18.34</v>
      </c>
      <c r="TP21" s="40">
        <f>IF(MAX(TL21,TO21)&gt;0,MAX(TL21,TO21),"")</f>
        <v>19.149999999999999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19.149999999999999</v>
      </c>
    </row>
    <row r="22" spans="1:540" x14ac:dyDescent="0.2">
      <c r="A22" s="4" t="str" cm="1">
        <f t="array" ref="A22">IF(AND(H22&lt;&gt;"",H22&lt;&gt;"No DD"),SUMPRODUCT((H$4:H$35&lt;&gt;"")*(H$4:H$35&lt;&gt;"No DD")*(E$4:E$35&gt;E22))+1,IF(H22="No DD",SUMPRODUCT((H$4:H$35="No DD")*(E$4:E$35&gt;E22))+1+SUMPRODUCT((H$4:H$35&lt;&gt;"")*(H$4:H$35&lt;&gt;"No DD")),""))</f>
        <v/>
      </c>
      <c r="B22" s="5" t="s">
        <v>144</v>
      </c>
      <c r="C22" s="4" t="s">
        <v>4</v>
      </c>
      <c r="D22" s="4">
        <v>2004</v>
      </c>
      <c r="E22" s="9">
        <f>SUM(J22:T22)+SUM(J22:R22)*0.0000001+SUM(J22)*0.0000000000001</f>
        <v>121.16001211600465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46.68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18.740000000000002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47.24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8.5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15.4</v>
      </c>
      <c r="AY22" s="26">
        <v>9.4</v>
      </c>
      <c r="AZ22" s="26">
        <v>8.5</v>
      </c>
      <c r="BA22" s="26">
        <v>13.68</v>
      </c>
      <c r="BB22" s="26">
        <v>0.3</v>
      </c>
      <c r="BC22" s="26">
        <v>5.9</v>
      </c>
      <c r="BD22" s="26">
        <v>3.5</v>
      </c>
      <c r="BE22" s="26">
        <v>3.9</v>
      </c>
      <c r="BF22" s="26">
        <v>5.44</v>
      </c>
      <c r="BG22" s="26">
        <v>0</v>
      </c>
      <c r="BH22" s="26">
        <v>16</v>
      </c>
      <c r="BI22" s="26">
        <v>9.3000000000000007</v>
      </c>
      <c r="BJ22" s="26">
        <v>8.5</v>
      </c>
      <c r="BK22" s="26">
        <v>13.74</v>
      </c>
      <c r="BL22" s="26">
        <v>0.3</v>
      </c>
      <c r="BM22" s="28"/>
      <c r="BN22" s="39">
        <f>IF(AZ22&gt;0,AZ22,"")</f>
        <v>8.5</v>
      </c>
      <c r="BO22" s="39">
        <f>IF(BA22&gt;0,BA22,"")</f>
        <v>13.68</v>
      </c>
      <c r="BP22" s="11">
        <f>IF(SUM(AX22:BA22)-BB22&gt;0,SUM(AX22:BA22)-BB22,"")</f>
        <v>46.68</v>
      </c>
      <c r="BQ22" s="11">
        <f>IF(BE22&gt;0,BE22,"")</f>
        <v>3.9</v>
      </c>
      <c r="BR22" s="11">
        <f>IF(BF22&gt;0,BF22,"")</f>
        <v>5.44</v>
      </c>
      <c r="BS22" s="11">
        <f>IF(SUM(BC22:BF22)-BG22&gt;0,SUM(BC22:BF22)-BG22,"")</f>
        <v>18.740000000000002</v>
      </c>
      <c r="BT22" s="11">
        <f>IF(BP22="","",MAX(BP22,BS22))</f>
        <v>46.68</v>
      </c>
      <c r="BU22" s="11">
        <f>IF(BJ22&gt;0,BJ22,"")</f>
        <v>8.5</v>
      </c>
      <c r="BV22" s="11">
        <f>IF(BK22&gt;0,BK22,"")</f>
        <v>13.74</v>
      </c>
      <c r="BW22" s="11">
        <f>IF(SUM(BH22:BK22)-BL22&gt;0,SUM(BH22:BK22)-BL22,"")</f>
        <v>47.24</v>
      </c>
      <c r="BX22" s="11">
        <f>IF(SUM(BT22,BW22)&gt;0,SUM(BT22,BW22),"")</f>
        <v>93.92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7.7</v>
      </c>
      <c r="SU22" s="22">
        <f>IF($CN22="P",BZ22,(BZ22+AY22)/2)</f>
        <v>4.7</v>
      </c>
      <c r="SV22" s="22">
        <f>IF($CN22="P",CA22,(CA22+AZ22)/2)</f>
        <v>4.25</v>
      </c>
      <c r="SW22" s="22">
        <f>IF($CN22="P",CB22,(CB22+BA22)/2)</f>
        <v>6.84</v>
      </c>
      <c r="SX22" s="22">
        <f>IF($CN22="P",CC22,(CC22+BB22)/2)</f>
        <v>0.15</v>
      </c>
      <c r="SY22" s="22">
        <f>IF($CN22="P",CD22,(CD22+BC22)/2)</f>
        <v>2.95</v>
      </c>
      <c r="SZ22" s="22">
        <f>IF($CN22="P",CE22,(CE22+BD22)/2)</f>
        <v>1.75</v>
      </c>
      <c r="TA22" s="22">
        <f>IF($CN22="P",CF22,(CF22+BE22)/2)</f>
        <v>1.95</v>
      </c>
      <c r="TB22" s="22">
        <f>IF($CN22="P",CG22,(CG22+BF22)/2)</f>
        <v>2.72</v>
      </c>
      <c r="TC22" s="22">
        <f>IF($CN22="P",CH22,(CH22+BG22)/2)</f>
        <v>0</v>
      </c>
      <c r="TD22" s="22">
        <f>IF($CN22="P",CI22,(CI22+BH22)/2)</f>
        <v>8</v>
      </c>
      <c r="TE22" s="22">
        <f>IF($CN22="P",CJ22,(CJ22+BI22)/2)</f>
        <v>4.6500000000000004</v>
      </c>
      <c r="TF22" s="22">
        <f>IF($CN22="P",CK22,(CK22+BJ22)/2)</f>
        <v>4.25</v>
      </c>
      <c r="TG22" s="22">
        <f>IF($CN22="P",CL22,(CL22+BK22)/2)</f>
        <v>6.87</v>
      </c>
      <c r="TH22" s="22">
        <f>IF($CN22="P",CM22,(CM22+BL22)/2)</f>
        <v>0.15</v>
      </c>
      <c r="TI22" s="27" t="s">
        <v>46</v>
      </c>
      <c r="TJ22" s="40">
        <f>IF(SV22&gt;0,SV22,"")</f>
        <v>4.25</v>
      </c>
      <c r="TK22" s="40">
        <f>IF(SW22&gt;0,SW22,"")</f>
        <v>6.84</v>
      </c>
      <c r="TL22" s="40">
        <f>IF(SUM(ST22:SW22)-SX22&gt;0,SUM(ST22:SW22)-SX22,"")</f>
        <v>23.34</v>
      </c>
      <c r="TM22" s="40">
        <f>IF(TA22&gt;0,TA22,"")</f>
        <v>1.95</v>
      </c>
      <c r="TN22" s="40">
        <f>IF(TB22&gt;0,TB22,"")</f>
        <v>2.72</v>
      </c>
      <c r="TO22" s="40">
        <f>IF(SUM(SY22:TB22)-TC22&gt;0,SUM(SY22:TB22)-TC22,"")</f>
        <v>9.370000000000001</v>
      </c>
      <c r="TP22" s="40">
        <f>IF(MAX(TL22,TO22)&gt;0,MAX(TL22,TO22),"")</f>
        <v>23.34</v>
      </c>
      <c r="TQ22" s="40">
        <f>IF(TF22&gt;0,TF22,"")</f>
        <v>4.25</v>
      </c>
      <c r="TR22" s="40">
        <f>IF(TG22&gt;0,TG22,"")</f>
        <v>6.87</v>
      </c>
      <c r="TS22" s="40">
        <f>IF(SUM(TD22:TG22)-TH22&gt;0,SUM(TD22:TG22)-TH22,"")</f>
        <v>23.62</v>
      </c>
      <c r="TT22" s="40">
        <f>IF(SUM(TP22,TS22)&gt;0,SUM(TP22,TS22),"")</f>
        <v>46.96</v>
      </c>
    </row>
    <row r="23" spans="1:540" x14ac:dyDescent="0.2">
      <c r="A23" s="4" t="str" cm="1">
        <f t="array" ref="A23">IF(AND(H23&lt;&gt;"",H23&lt;&gt;"No DD"),SUMPRODUCT((H$4:H$35&lt;&gt;"")*(H$4:H$35&lt;&gt;"No DD")*(E$4:E$35&gt;E23))+1,IF(H23="No DD",SUMPRODUCT((H$4:H$35="No DD")*(E$4:E$35&gt;E23))+1+SUMPRODUCT((H$4:H$35&lt;&gt;"")*(H$4:H$35&lt;&gt;"No DD")),""))</f>
        <v/>
      </c>
      <c r="B23" s="5" t="s">
        <v>220</v>
      </c>
      <c r="C23" s="4" t="s">
        <v>3</v>
      </c>
      <c r="D23" s="4">
        <v>2005</v>
      </c>
      <c r="E23" s="9">
        <f>SUM(J23:T23)+SUM(J23:R23)*0.0000001+SUM(J23)*0.0000000000001</f>
        <v>119.86001198600466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46.400000000000006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45.75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18.810000000000002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8.9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14.8</v>
      </c>
      <c r="BZ23" s="22">
        <v>9.4</v>
      </c>
      <c r="CA23" s="22">
        <v>8.9</v>
      </c>
      <c r="CB23" s="22">
        <v>13.3</v>
      </c>
      <c r="CC23" s="22">
        <v>0</v>
      </c>
      <c r="CD23" s="22">
        <v>14.7</v>
      </c>
      <c r="CE23" s="22">
        <v>8.6999999999999993</v>
      </c>
      <c r="CF23" s="22">
        <v>8.9</v>
      </c>
      <c r="CG23" s="22">
        <v>13.45</v>
      </c>
      <c r="CH23" s="22">
        <v>0</v>
      </c>
      <c r="CI23" s="22">
        <v>6.3</v>
      </c>
      <c r="CJ23" s="22">
        <v>3.5</v>
      </c>
      <c r="CK23" s="22">
        <v>3.5</v>
      </c>
      <c r="CL23" s="22">
        <v>5.51</v>
      </c>
      <c r="CM23" s="22">
        <v>0</v>
      </c>
      <c r="CN23" s="27"/>
      <c r="CO23" s="38">
        <f>IF(CA23&gt;0,CA23,"")</f>
        <v>8.9</v>
      </c>
      <c r="CP23" s="38">
        <f>IF(CB23&gt;0,CB23,"")</f>
        <v>13.3</v>
      </c>
      <c r="CQ23" s="40">
        <f>IF(SUM(BY23:CB23)-CC23&gt;0,SUM(BY23:CB23)-CC23,"")</f>
        <v>46.400000000000006</v>
      </c>
      <c r="CR23" s="40">
        <f>IF(CF23&gt;0,CF23,"")</f>
        <v>8.9</v>
      </c>
      <c r="CS23" s="40">
        <f>IF(CG23&gt;0,CG23,"")</f>
        <v>13.45</v>
      </c>
      <c r="CT23" s="40">
        <f>IF(SUM(CD23:CG23)-CH23&gt;0,SUM(CD23:CG23)-CH23,"")</f>
        <v>45.75</v>
      </c>
      <c r="CU23" s="40">
        <f>IF(CQ23="","",MAX(CQ23,CT23))</f>
        <v>46.400000000000006</v>
      </c>
      <c r="CV23" s="40">
        <f>IF(CK23&gt;0,CK23,"")</f>
        <v>3.5</v>
      </c>
      <c r="CW23" s="40">
        <f>IF(CL23&gt;0,CL23,"")</f>
        <v>5.51</v>
      </c>
      <c r="CX23" s="40">
        <f>IF(SUM(CI23:CL23)-CM23&gt;0,SUM(CI23:CL23)-CM23,"")</f>
        <v>18.810000000000002</v>
      </c>
      <c r="CY23" s="40">
        <f>IF(SUM(CU23,CX23)&gt;0,SUM(CU23,CX23),"")</f>
        <v>65.210000000000008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7.4</v>
      </c>
      <c r="SU23" s="22">
        <f>IF($CN23="P",BZ23,(BZ23+AY23)/2)</f>
        <v>4.7</v>
      </c>
      <c r="SV23" s="22">
        <f>IF($CN23="P",CA23,(CA23+AZ23)/2)</f>
        <v>4.45</v>
      </c>
      <c r="SW23" s="22">
        <f>IF($CN23="P",CB23,(CB23+BA23)/2)</f>
        <v>6.65</v>
      </c>
      <c r="SX23" s="22">
        <f>IF($CN23="P",CC23,(CC23+BB23)/2)</f>
        <v>0</v>
      </c>
      <c r="SY23" s="22">
        <f>IF($CN23="P",CD23,(CD23+BC23)/2)</f>
        <v>7.35</v>
      </c>
      <c r="SZ23" s="22">
        <f>IF($CN23="P",CE23,(CE23+BD23)/2)</f>
        <v>4.3499999999999996</v>
      </c>
      <c r="TA23" s="22">
        <f>IF($CN23="P",CF23,(CF23+BE23)/2)</f>
        <v>4.45</v>
      </c>
      <c r="TB23" s="22">
        <f>IF($CN23="P",CG23,(CG23+BF23)/2)</f>
        <v>6.7249999999999996</v>
      </c>
      <c r="TC23" s="22">
        <f>IF($CN23="P",CH23,(CH23+BG23)/2)</f>
        <v>0</v>
      </c>
      <c r="TD23" s="22">
        <f>IF($CN23="P",CI23,(CI23+BH23)/2)</f>
        <v>3.15</v>
      </c>
      <c r="TE23" s="22">
        <f>IF($CN23="P",CJ23,(CJ23+BI23)/2)</f>
        <v>1.75</v>
      </c>
      <c r="TF23" s="22">
        <f>IF($CN23="P",CK23,(CK23+BJ23)/2)</f>
        <v>1.75</v>
      </c>
      <c r="TG23" s="22">
        <f>IF($CN23="P",CL23,(CL23+BK23)/2)</f>
        <v>2.7549999999999999</v>
      </c>
      <c r="TH23" s="22">
        <f>IF($CN23="P",CM23,(CM23+BL23)/2)</f>
        <v>0</v>
      </c>
      <c r="TI23" s="27" t="s">
        <v>46</v>
      </c>
      <c r="TJ23" s="40">
        <f>IF(SV23&gt;0,SV23,"")</f>
        <v>4.45</v>
      </c>
      <c r="TK23" s="40">
        <f>IF(SW23&gt;0,SW23,"")</f>
        <v>6.65</v>
      </c>
      <c r="TL23" s="40">
        <f>IF(SUM(ST23:SW23)-SX23&gt;0,SUM(ST23:SW23)-SX23,"")</f>
        <v>23.200000000000003</v>
      </c>
      <c r="TM23" s="40">
        <f>IF(TA23&gt;0,TA23,"")</f>
        <v>4.45</v>
      </c>
      <c r="TN23" s="40">
        <f>IF(TB23&gt;0,TB23,"")</f>
        <v>6.7249999999999996</v>
      </c>
      <c r="TO23" s="40">
        <f>IF(SUM(SY23:TB23)-TC23&gt;0,SUM(SY23:TB23)-TC23,"")</f>
        <v>22.875</v>
      </c>
      <c r="TP23" s="40">
        <f>IF(MAX(TL23,TO23)&gt;0,MAX(TL23,TO23),"")</f>
        <v>23.200000000000003</v>
      </c>
      <c r="TQ23" s="40">
        <f>IF(TF23&gt;0,TF23,"")</f>
        <v>1.75</v>
      </c>
      <c r="TR23" s="40">
        <f>IF(TG23&gt;0,TG23,"")</f>
        <v>2.7549999999999999</v>
      </c>
      <c r="TS23" s="40">
        <f>IF(SUM(TD23:TG23)-TH23&gt;0,SUM(TD23:TG23)-TH23,"")</f>
        <v>9.4050000000000011</v>
      </c>
      <c r="TT23" s="40">
        <f>IF(SUM(TP23,TS23)&gt;0,SUM(TP23,TS23),"")</f>
        <v>32.605000000000004</v>
      </c>
    </row>
    <row r="24" spans="1:540" x14ac:dyDescent="0.2">
      <c r="A24" s="4" t="str" cm="1">
        <f t="array" ref="A24">IF(AND(H24&lt;&gt;"",H24&lt;&gt;"No DD"),SUMPRODUCT((H$4:H$35&lt;&gt;"")*(H$4:H$35&lt;&gt;"No DD")*(E$4:E$35&gt;E24))+1,IF(H24="No DD",SUMPRODUCT((H$4:H$35="No DD")*(E$4:E$35&gt;E24))+1+SUMPRODUCT((H$4:H$35&lt;&gt;"")*(H$4:H$35&lt;&gt;"No DD")),""))</f>
        <v/>
      </c>
      <c r="B24" s="5" t="s">
        <v>147</v>
      </c>
      <c r="C24" s="4" t="s">
        <v>6</v>
      </c>
      <c r="D24" s="4">
        <v>2002</v>
      </c>
      <c r="E24" s="9">
        <f>SUM(J24:T24)+SUM(J24:R24)*0.0000001+SUM(J24)*0.0000000000001</f>
        <v>115.3400115340048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48.06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10.649999999999999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47.63</v>
      </c>
      <c r="O24" s="8" t="str">
        <f>IF(N24="","",IF(OR(N24=CQ24,N24=CT24,N24=CX24),$BY$1,IF(OR(N24=BP24,N24=BS24,N24=BW24),$AX$1,IF(OR(N24=AO24,N24=AR24,N24=AV24),$W$1,""))))</f>
        <v>2023 Nationals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3.4</v>
      </c>
      <c r="BZ24" s="22">
        <v>1.9</v>
      </c>
      <c r="CA24" s="22">
        <v>2.2999999999999998</v>
      </c>
      <c r="CB24" s="22">
        <v>3.05</v>
      </c>
      <c r="CC24" s="22">
        <v>0</v>
      </c>
      <c r="CD24" s="22">
        <v>15.5</v>
      </c>
      <c r="CE24" s="22">
        <v>9.4</v>
      </c>
      <c r="CF24" s="22">
        <v>9</v>
      </c>
      <c r="CG24" s="22">
        <v>14.16</v>
      </c>
      <c r="CH24" s="22">
        <v>0</v>
      </c>
      <c r="CI24" s="22">
        <v>15.6</v>
      </c>
      <c r="CJ24" s="22">
        <v>8.9</v>
      </c>
      <c r="CK24" s="22">
        <v>9</v>
      </c>
      <c r="CL24" s="22">
        <v>14.13</v>
      </c>
      <c r="CM24" s="22">
        <v>0</v>
      </c>
      <c r="CN24" s="27"/>
      <c r="CO24" s="38">
        <f>IF(CA24&gt;0,CA24,"")</f>
        <v>2.2999999999999998</v>
      </c>
      <c r="CP24" s="38">
        <f>IF(CB24&gt;0,CB24,"")</f>
        <v>3.05</v>
      </c>
      <c r="CQ24" s="40">
        <f>IF(SUM(BY24:CB24)-CC24&gt;0,SUM(BY24:CB24)-CC24,"")</f>
        <v>10.649999999999999</v>
      </c>
      <c r="CR24" s="40">
        <f>IF(CF24&gt;0,CF24,"")</f>
        <v>9</v>
      </c>
      <c r="CS24" s="40">
        <f>IF(CG24&gt;0,CG24,"")</f>
        <v>14.16</v>
      </c>
      <c r="CT24" s="40">
        <f>IF(SUM(CD24:CG24)-CH24&gt;0,SUM(CD24:CG24)-CH24,"")</f>
        <v>48.06</v>
      </c>
      <c r="CU24" s="40">
        <f>IF(CQ24="","",MAX(CQ24,CT24))</f>
        <v>48.06</v>
      </c>
      <c r="CV24" s="40">
        <f>IF(CK24&gt;0,CK24,"")</f>
        <v>9</v>
      </c>
      <c r="CW24" s="40">
        <f>IF(CL24&gt;0,CL24,"")</f>
        <v>14.13</v>
      </c>
      <c r="CX24" s="40">
        <f>IF(SUM(CI24:CL24)-CM24&gt;0,SUM(CI24:CL24)-CM24,"")</f>
        <v>47.63</v>
      </c>
      <c r="CY24" s="40">
        <f>IF(SUM(CU24,CX24)&gt;0,SUM(CU24,CX24),"")</f>
        <v>95.69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1.7</v>
      </c>
      <c r="SU24" s="22">
        <f>IF($CN24="P",BZ24,(BZ24+AY24)/2)</f>
        <v>0.95</v>
      </c>
      <c r="SV24" s="22">
        <f>IF($CN24="P",CA24,(CA24+AZ24)/2)</f>
        <v>1.1499999999999999</v>
      </c>
      <c r="SW24" s="22">
        <f>IF($CN24="P",CB24,(CB24+BA24)/2)</f>
        <v>1.5249999999999999</v>
      </c>
      <c r="SX24" s="22">
        <f>IF($CN24="P",CC24,(CC24+BB24)/2)</f>
        <v>0</v>
      </c>
      <c r="SY24" s="22">
        <f>IF($CN24="P",CD24,(CD24+BC24)/2)</f>
        <v>7.75</v>
      </c>
      <c r="SZ24" s="22">
        <f>IF($CN24="P",CE24,(CE24+BD24)/2)</f>
        <v>4.7</v>
      </c>
      <c r="TA24" s="22">
        <f>IF($CN24="P",CF24,(CF24+BE24)/2)</f>
        <v>4.5</v>
      </c>
      <c r="TB24" s="22">
        <f>IF($CN24="P",CG24,(CG24+BF24)/2)</f>
        <v>7.08</v>
      </c>
      <c r="TC24" s="22">
        <f>IF($CN24="P",CH24,(CH24+BG24)/2)</f>
        <v>0</v>
      </c>
      <c r="TD24" s="22">
        <f>IF($CN24="P",CI24,(CI24+BH24)/2)</f>
        <v>7.8</v>
      </c>
      <c r="TE24" s="22">
        <f>IF($CN24="P",CJ24,(CJ24+BI24)/2)</f>
        <v>4.45</v>
      </c>
      <c r="TF24" s="22">
        <f>IF($CN24="P",CK24,(CK24+BJ24)/2)</f>
        <v>4.5</v>
      </c>
      <c r="TG24" s="22">
        <f>IF($CN24="P",CL24,(CL24+BK24)/2)</f>
        <v>7.0650000000000004</v>
      </c>
      <c r="TH24" s="22">
        <f>IF($CN24="P",CM24,(CM24+BL24)/2)</f>
        <v>0</v>
      </c>
      <c r="TI24" s="27" t="s">
        <v>46</v>
      </c>
      <c r="TJ24" s="40">
        <f>IF(SV24&gt;0,SV24,"")</f>
        <v>1.1499999999999999</v>
      </c>
      <c r="TK24" s="40">
        <f>IF(SW24&gt;0,SW24,"")</f>
        <v>1.5249999999999999</v>
      </c>
      <c r="TL24" s="40">
        <f>IF(SUM(ST24:SW24)-SX24&gt;0,SUM(ST24:SW24)-SX24,"")</f>
        <v>5.3249999999999993</v>
      </c>
      <c r="TM24" s="40">
        <f>IF(TA24&gt;0,TA24,"")</f>
        <v>4.5</v>
      </c>
      <c r="TN24" s="40">
        <f>IF(TB24&gt;0,TB24,"")</f>
        <v>7.08</v>
      </c>
      <c r="TO24" s="40">
        <f>IF(SUM(SY24:TB24)-TC24&gt;0,SUM(SY24:TB24)-TC24,"")</f>
        <v>24.03</v>
      </c>
      <c r="TP24" s="40">
        <f>IF(MAX(TL24,TO24)&gt;0,MAX(TL24,TO24),"")</f>
        <v>24.03</v>
      </c>
      <c r="TQ24" s="40">
        <f>IF(TF24&gt;0,TF24,"")</f>
        <v>4.5</v>
      </c>
      <c r="TR24" s="40">
        <f>IF(TG24&gt;0,TG24,"")</f>
        <v>7.0650000000000004</v>
      </c>
      <c r="TS24" s="40">
        <f>IF(SUM(TD24:TG24)-TH24&gt;0,SUM(TD24:TG24)-TH24,"")</f>
        <v>23.815000000000001</v>
      </c>
      <c r="TT24" s="40">
        <f>IF(SUM(TP24,TS24)&gt;0,SUM(TP24,TS24),"")</f>
        <v>47.844999999999999</v>
      </c>
    </row>
    <row r="25" spans="1:540" x14ac:dyDescent="0.2">
      <c r="A25" s="4" t="str" cm="1">
        <f t="array" ref="A25">IF(AND(H25&lt;&gt;"",H25&lt;&gt;"No DD"),SUMPRODUCT((H$4:H$35&lt;&gt;"")*(H$4:H$35&lt;&gt;"No DD")*(E$4:E$35&gt;E25))+1,IF(H25="No DD",SUMPRODUCT((H$4:H$35="No DD")*(E$4:E$35&gt;E25))+1+SUMPRODUCT((H$4:H$35&lt;&gt;"")*(H$4:H$35&lt;&gt;"No DD")),""))</f>
        <v/>
      </c>
      <c r="B25" s="5" t="s">
        <v>222</v>
      </c>
      <c r="C25" s="4" t="s">
        <v>221</v>
      </c>
      <c r="D25" s="4">
        <v>2003</v>
      </c>
      <c r="E25" s="9">
        <f>SUM(J25:T25)+SUM(J25:R25)*0.0000001+SUM(J25)*0.0000000000001</f>
        <v>100.28001002800461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46.05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44.83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9.4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>
        <v>13.7</v>
      </c>
      <c r="BZ25" s="22">
        <v>8.6999999999999993</v>
      </c>
      <c r="CA25" s="22">
        <v>9</v>
      </c>
      <c r="CB25" s="22">
        <v>13.43</v>
      </c>
      <c r="CC25" s="22">
        <v>0</v>
      </c>
      <c r="CD25" s="22">
        <v>14.4</v>
      </c>
      <c r="CE25" s="22">
        <v>8.8000000000000007</v>
      </c>
      <c r="CF25" s="22">
        <v>9.4</v>
      </c>
      <c r="CG25" s="22">
        <v>13.45</v>
      </c>
      <c r="CH25" s="22">
        <v>0</v>
      </c>
      <c r="CI25" s="22"/>
      <c r="CJ25" s="22"/>
      <c r="CK25" s="22"/>
      <c r="CL25" s="22"/>
      <c r="CM25" s="22"/>
      <c r="CN25" s="27"/>
      <c r="CO25" s="38">
        <f>IF(CA25&gt;0,CA25,"")</f>
        <v>9</v>
      </c>
      <c r="CP25" s="38">
        <f>IF(CB25&gt;0,CB25,"")</f>
        <v>13.43</v>
      </c>
      <c r="CQ25" s="40">
        <f>IF(SUM(BY25:CB25)-CC25&gt;0,SUM(BY25:CB25)-CC25,"")</f>
        <v>44.83</v>
      </c>
      <c r="CR25" s="40">
        <f>IF(CF25&gt;0,CF25,"")</f>
        <v>9.4</v>
      </c>
      <c r="CS25" s="40">
        <f>IF(CG25&gt;0,CG25,"")</f>
        <v>13.45</v>
      </c>
      <c r="CT25" s="40">
        <f>IF(SUM(CD25:CG25)-CH25&gt;0,SUM(CD25:CG25)-CH25,"")</f>
        <v>46.05</v>
      </c>
      <c r="CU25" s="40">
        <f>IF(CQ25="","",MAX(CQ25,CT25))</f>
        <v>46.05</v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>
        <f>IF(SUM(CU25,CX25)&gt;0,SUM(CU25,CX25),"")</f>
        <v>46.05</v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6.85</v>
      </c>
      <c r="SU25" s="22">
        <f>IF($CN25="P",BZ25,(BZ25+AY25)/2)</f>
        <v>4.3499999999999996</v>
      </c>
      <c r="SV25" s="22">
        <f>IF($CN25="P",CA25,(CA25+AZ25)/2)</f>
        <v>4.5</v>
      </c>
      <c r="SW25" s="22">
        <f>IF($CN25="P",CB25,(CB25+BA25)/2)</f>
        <v>6.7149999999999999</v>
      </c>
      <c r="SX25" s="22">
        <f>IF($CN25="P",CC25,(CC25+BB25)/2)</f>
        <v>0</v>
      </c>
      <c r="SY25" s="22">
        <f>IF($CN25="P",CD25,(CD25+BC25)/2)</f>
        <v>7.2</v>
      </c>
      <c r="SZ25" s="22">
        <f>IF($CN25="P",CE25,(CE25+BD25)/2)</f>
        <v>4.4000000000000004</v>
      </c>
      <c r="TA25" s="22">
        <f>IF($CN25="P",CF25,(CF25+BE25)/2)</f>
        <v>4.7</v>
      </c>
      <c r="TB25" s="22">
        <f>IF($CN25="P",CG25,(CG25+BF25)/2)</f>
        <v>6.7249999999999996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4.5</v>
      </c>
      <c r="TK25" s="40">
        <f>IF(SW25&gt;0,SW25,"")</f>
        <v>6.7149999999999999</v>
      </c>
      <c r="TL25" s="40">
        <f>IF(SUM(ST25:SW25)-SX25&gt;0,SUM(ST25:SW25)-SX25,"")</f>
        <v>22.414999999999999</v>
      </c>
      <c r="TM25" s="40">
        <f>IF(TA25&gt;0,TA25,"")</f>
        <v>4.7</v>
      </c>
      <c r="TN25" s="40">
        <f>IF(TB25&gt;0,TB25,"")</f>
        <v>6.7249999999999996</v>
      </c>
      <c r="TO25" s="40">
        <f>IF(SUM(SY25:TB25)-TC25&gt;0,SUM(SY25:TB25)-TC25,"")</f>
        <v>23.024999999999999</v>
      </c>
      <c r="TP25" s="40">
        <f>IF(MAX(TL25,TO25)&gt;0,MAX(TL25,TO25),"")</f>
        <v>23.024999999999999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23.024999999999999</v>
      </c>
    </row>
    <row r="26" spans="1:540" x14ac:dyDescent="0.2">
      <c r="A26" s="4" t="str" cm="1">
        <f t="array" ref="A26">IF(AND(H26&lt;&gt;"",H26&lt;&gt;"No DD"),SUMPRODUCT((H$4:H$35&lt;&gt;"")*(H$4:H$35&lt;&gt;"No DD")*(E$4:E$35&gt;E26))+1,IF(H26="No DD",SUMPRODUCT((H$4:H$35="No DD")*(E$4:E$35&gt;E26))+1+SUMPRODUCT((H$4:H$35&lt;&gt;"")*(H$4:H$35&lt;&gt;"No DD")),""))</f>
        <v/>
      </c>
      <c r="B26" s="5" t="s">
        <v>228</v>
      </c>
      <c r="C26" s="4" t="s">
        <v>6</v>
      </c>
      <c r="D26" s="4">
        <v>2006</v>
      </c>
      <c r="E26" s="9">
        <f>SUM(J26:T26)+SUM(J26:R26)*0.0000001+SUM(J26)*0.0000000000001</f>
        <v>91.230009123004251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42.58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40.549999999999997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8.1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13.2</v>
      </c>
      <c r="BZ26" s="22">
        <v>8.4</v>
      </c>
      <c r="CA26" s="22">
        <v>7.2</v>
      </c>
      <c r="CB26" s="22">
        <v>11.75</v>
      </c>
      <c r="CC26" s="22">
        <v>0</v>
      </c>
      <c r="CD26" s="22">
        <v>14.3</v>
      </c>
      <c r="CE26" s="22">
        <v>8.5</v>
      </c>
      <c r="CF26" s="22">
        <v>8.1</v>
      </c>
      <c r="CG26" s="22">
        <v>12.38</v>
      </c>
      <c r="CH26" s="22">
        <v>0.7</v>
      </c>
      <c r="CI26" s="22"/>
      <c r="CJ26" s="22"/>
      <c r="CK26" s="22"/>
      <c r="CL26" s="22"/>
      <c r="CM26" s="22"/>
      <c r="CN26" s="27"/>
      <c r="CO26" s="38">
        <f>IF(CA26&gt;0,CA26,"")</f>
        <v>7.2</v>
      </c>
      <c r="CP26" s="38">
        <f>IF(CB26&gt;0,CB26,"")</f>
        <v>11.75</v>
      </c>
      <c r="CQ26" s="40">
        <f>IF(SUM(BY26:CB26)-CC26&gt;0,SUM(BY26:CB26)-CC26,"")</f>
        <v>40.549999999999997</v>
      </c>
      <c r="CR26" s="40">
        <f>IF(CF26&gt;0,CF26,"")</f>
        <v>8.1</v>
      </c>
      <c r="CS26" s="40">
        <f>IF(CG26&gt;0,CG26,"")</f>
        <v>12.38</v>
      </c>
      <c r="CT26" s="40">
        <f>IF(SUM(CD26:CG26)-CH26&gt;0,SUM(CD26:CG26)-CH26,"")</f>
        <v>42.58</v>
      </c>
      <c r="CU26" s="40">
        <f>IF(CQ26="","",MAX(CQ26,CT26))</f>
        <v>42.58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42.58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6.6</v>
      </c>
      <c r="SU26" s="22">
        <f>IF($CN26="P",BZ26,(BZ26+AY26)/2)</f>
        <v>4.2</v>
      </c>
      <c r="SV26" s="22">
        <f>IF($CN26="P",CA26,(CA26+AZ26)/2)</f>
        <v>3.6</v>
      </c>
      <c r="SW26" s="22">
        <f>IF($CN26="P",CB26,(CB26+BA26)/2)</f>
        <v>5.875</v>
      </c>
      <c r="SX26" s="22">
        <f>IF($CN26="P",CC26,(CC26+BB26)/2)</f>
        <v>0</v>
      </c>
      <c r="SY26" s="22">
        <f>IF($CN26="P",CD26,(CD26+BC26)/2)</f>
        <v>7.15</v>
      </c>
      <c r="SZ26" s="22">
        <f>IF($CN26="P",CE26,(CE26+BD26)/2)</f>
        <v>4.25</v>
      </c>
      <c r="TA26" s="22">
        <f>IF($CN26="P",CF26,(CF26+BE26)/2)</f>
        <v>4.05</v>
      </c>
      <c r="TB26" s="22">
        <f>IF($CN26="P",CG26,(CG26+BF26)/2)</f>
        <v>6.19</v>
      </c>
      <c r="TC26" s="22">
        <f>IF($CN26="P",CH26,(CH26+BG26)/2)</f>
        <v>0.35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</v>
      </c>
      <c r="TK26" s="40">
        <f>IF(SW26&gt;0,SW26,"")</f>
        <v>5.875</v>
      </c>
      <c r="TL26" s="40">
        <f>IF(SUM(ST26:SW26)-SX26&gt;0,SUM(ST26:SW26)-SX26,"")</f>
        <v>20.274999999999999</v>
      </c>
      <c r="TM26" s="40">
        <f>IF(TA26&gt;0,TA26,"")</f>
        <v>4.05</v>
      </c>
      <c r="TN26" s="40">
        <f>IF(TB26&gt;0,TB26,"")</f>
        <v>6.19</v>
      </c>
      <c r="TO26" s="40">
        <f>IF(SUM(SY26:TB26)-TC26&gt;0,SUM(SY26:TB26)-TC26,"")</f>
        <v>21.29</v>
      </c>
      <c r="TP26" s="40">
        <f>IF(MAX(TL26,TO26)&gt;0,MAX(TL26,TO26),"")</f>
        <v>21.29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21.29</v>
      </c>
    </row>
    <row r="27" spans="1:540" x14ac:dyDescent="0.2">
      <c r="A27" s="4" t="str" cm="1">
        <f t="array" ref="A27">IF(AND(H27&lt;&gt;"",H27&lt;&gt;"No DD"),SUMPRODUCT((H$4:H$35&lt;&gt;"")*(H$4:H$35&lt;&gt;"No DD")*(E$4:E$35&gt;E27))+1,IF(H27="No DD",SUMPRODUCT((H$4:H$35="No DD")*(E$4:E$35&gt;E27))+1+SUMPRODUCT((H$4:H$35&lt;&gt;"")*(H$4:H$35&lt;&gt;"No DD")),""))</f>
        <v/>
      </c>
      <c r="B27" s="5" t="s">
        <v>225</v>
      </c>
      <c r="C27" s="4" t="s">
        <v>3</v>
      </c>
      <c r="D27" s="4">
        <v>2005</v>
      </c>
      <c r="E27" s="9">
        <f>SUM(J27:T27)+SUM(J27:R27)*0.0000001+SUM(J27)*0.0000000000001</f>
        <v>90.450009045004393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43.99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37.36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11</v>
      </c>
      <c r="BZ27" s="22">
        <v>7.8</v>
      </c>
      <c r="CA27" s="22">
        <v>6.9</v>
      </c>
      <c r="CB27" s="22">
        <v>11.66</v>
      </c>
      <c r="CC27" s="22">
        <v>0</v>
      </c>
      <c r="CD27" s="22">
        <v>13.5</v>
      </c>
      <c r="CE27" s="22">
        <v>8.6</v>
      </c>
      <c r="CF27" s="22">
        <v>9.1</v>
      </c>
      <c r="CG27" s="22">
        <v>12.79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6.9</v>
      </c>
      <c r="CP27" s="38">
        <f>IF(CB27&gt;0,CB27,"")</f>
        <v>11.66</v>
      </c>
      <c r="CQ27" s="40">
        <f>IF(SUM(BY27:CB27)-CC27&gt;0,SUM(BY27:CB27)-CC27,"")</f>
        <v>37.36</v>
      </c>
      <c r="CR27" s="40">
        <f>IF(CF27&gt;0,CF27,"")</f>
        <v>9.1</v>
      </c>
      <c r="CS27" s="40">
        <f>IF(CG27&gt;0,CG27,"")</f>
        <v>12.79</v>
      </c>
      <c r="CT27" s="40">
        <f>IF(SUM(CD27:CG27)-CH27&gt;0,SUM(CD27:CG27)-CH27,"")</f>
        <v>43.99</v>
      </c>
      <c r="CU27" s="40">
        <f>IF(CQ27="","",MAX(CQ27,CT27))</f>
        <v>43.99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43.99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5.5</v>
      </c>
      <c r="SU27" s="22">
        <f>IF($CN27="P",BZ27,(BZ27+AY27)/2)</f>
        <v>3.9</v>
      </c>
      <c r="SV27" s="22">
        <f>IF($CN27="P",CA27,(CA27+AZ27)/2)</f>
        <v>3.45</v>
      </c>
      <c r="SW27" s="22">
        <f>IF($CN27="P",CB27,(CB27+BA27)/2)</f>
        <v>5.83</v>
      </c>
      <c r="SX27" s="22">
        <f>IF($CN27="P",CC27,(CC27+BB27)/2)</f>
        <v>0</v>
      </c>
      <c r="SY27" s="22">
        <f>IF($CN27="P",CD27,(CD27+BC27)/2)</f>
        <v>6.75</v>
      </c>
      <c r="SZ27" s="22">
        <f>IF($CN27="P",CE27,(CE27+BD27)/2)</f>
        <v>4.3</v>
      </c>
      <c r="TA27" s="22">
        <f>IF($CN27="P",CF27,(CF27+BE27)/2)</f>
        <v>4.55</v>
      </c>
      <c r="TB27" s="22">
        <f>IF($CN27="P",CG27,(CG27+BF27)/2)</f>
        <v>6.3949999999999996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3.45</v>
      </c>
      <c r="TK27" s="40">
        <f>IF(SW27&gt;0,SW27,"")</f>
        <v>5.83</v>
      </c>
      <c r="TL27" s="40">
        <f>IF(SUM(ST27:SW27)-SX27&gt;0,SUM(ST27:SW27)-SX27,"")</f>
        <v>18.68</v>
      </c>
      <c r="TM27" s="40">
        <f>IF(TA27&gt;0,TA27,"")</f>
        <v>4.55</v>
      </c>
      <c r="TN27" s="40">
        <f>IF(TB27&gt;0,TB27,"")</f>
        <v>6.3949999999999996</v>
      </c>
      <c r="TO27" s="40">
        <f>IF(SUM(SY27:TB27)-TC27&gt;0,SUM(SY27:TB27)-TC27,"")</f>
        <v>21.995000000000001</v>
      </c>
      <c r="TP27" s="40">
        <f>IF(MAX(TL27,TO27)&gt;0,MAX(TL27,TO27),"")</f>
        <v>21.995000000000001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21.995000000000001</v>
      </c>
    </row>
    <row r="28" spans="1:540" x14ac:dyDescent="0.2">
      <c r="A28" s="4" t="str" cm="1">
        <f t="array" ref="A28">IF(AND(H28&lt;&gt;"",H28&lt;&gt;"No DD"),SUMPRODUCT((H$4:H$35&lt;&gt;"")*(H$4:H$35&lt;&gt;"No DD")*(E$4:E$35&gt;E28))+1,IF(H28="No DD",SUMPRODUCT((H$4:H$35="No DD")*(E$4:E$35&gt;E28))+1+SUMPRODUCT((H$4:H$35&lt;&gt;"")*(H$4:H$35&lt;&gt;"No DD")),""))</f>
        <v/>
      </c>
      <c r="B28" s="5" t="s">
        <v>148</v>
      </c>
      <c r="C28" s="4" t="s">
        <v>31</v>
      </c>
      <c r="D28" s="4">
        <v>2003</v>
      </c>
      <c r="E28" s="9">
        <f>SUM(J28:T28)+SUM(J28:R28)*0.0000001+SUM(J28)*0.0000000000001</f>
        <v>88.220008822003948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39.51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35.08</v>
      </c>
      <c r="M28" s="8" t="str">
        <f>IF(L28="","",IF(OR(L28=CQ28,L28=CT28),$BY$1,IF(OR(L28=BP28,L28=BS28),$AX$1,IF(OR(L28=AO28,L28=AR28),$W$1,""))))</f>
        <v>2023 Nationals</v>
      </c>
      <c r="N28" s="8">
        <f>IF(COUNT(AO28,AR28,BP28,BS28,CQ28,CT28)&gt;2,MAX(AV28,BW28,CX28,LARGE((AO28,AR28,BP28,BS28,CQ28,CT28),3)),IF(MAX(AV28,BW28,CX28)&gt;0,MAX(AV28,BW28,CX28),0))</f>
        <v>5.13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8.5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1.2</v>
      </c>
      <c r="AY28" s="26">
        <v>0.8</v>
      </c>
      <c r="AZ28" s="26">
        <v>1.5</v>
      </c>
      <c r="BA28" s="26">
        <v>1.32</v>
      </c>
      <c r="BB28" s="26">
        <v>0</v>
      </c>
      <c r="BC28" s="26">
        <v>11.6</v>
      </c>
      <c r="BD28" s="26">
        <v>8.3000000000000007</v>
      </c>
      <c r="BE28" s="26">
        <v>8.5</v>
      </c>
      <c r="BF28" s="26">
        <v>11.11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1.5</v>
      </c>
      <c r="BO28" s="39">
        <f>IF(BA28&gt;0,BA28,"")</f>
        <v>1.32</v>
      </c>
      <c r="BP28" s="11">
        <f>IF(SUM(AX28:BA28)-BB28&gt;0,SUM(AX28:BA28)-BB28,"")</f>
        <v>4.82</v>
      </c>
      <c r="BQ28" s="11">
        <f>IF(BE28&gt;0,BE28,"")</f>
        <v>8.5</v>
      </c>
      <c r="BR28" s="11">
        <f>IF(BF28&gt;0,BF28,"")</f>
        <v>11.11</v>
      </c>
      <c r="BS28" s="11">
        <f>IF(SUM(BC28:BF28)-BG28&gt;0,SUM(BC28:BF28)-BG28,"")</f>
        <v>39.51</v>
      </c>
      <c r="BT28" s="11">
        <f>IF(BP28="","",MAX(BP28,BS28))</f>
        <v>39.51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39.51</v>
      </c>
      <c r="BY28" s="22">
        <v>10.6</v>
      </c>
      <c r="BZ28" s="22">
        <v>6.8</v>
      </c>
      <c r="CA28" s="22">
        <v>7.4</v>
      </c>
      <c r="CB28" s="22">
        <v>10.28</v>
      </c>
      <c r="CC28" s="22">
        <v>0</v>
      </c>
      <c r="CD28" s="22">
        <v>1.4</v>
      </c>
      <c r="CE28" s="22">
        <v>0.9</v>
      </c>
      <c r="CF28" s="22">
        <v>1.5</v>
      </c>
      <c r="CG28" s="22">
        <v>1.33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7.4</v>
      </c>
      <c r="CP28" s="38">
        <f>IF(CB28&gt;0,CB28,"")</f>
        <v>10.28</v>
      </c>
      <c r="CQ28" s="40">
        <f>IF(SUM(BY28:CB28)-CC28&gt;0,SUM(BY28:CB28)-CC28,"")</f>
        <v>35.08</v>
      </c>
      <c r="CR28" s="40">
        <f>IF(CF28&gt;0,CF28,"")</f>
        <v>1.5</v>
      </c>
      <c r="CS28" s="40">
        <f>IF(CG28&gt;0,CG28,"")</f>
        <v>1.33</v>
      </c>
      <c r="CT28" s="40">
        <f>IF(SUM(CD28:CG28)-CH28&gt;0,SUM(CD28:CG28)-CH28,"")</f>
        <v>5.13</v>
      </c>
      <c r="CU28" s="40">
        <f>IF(CQ28="","",MAX(CQ28,CT28))</f>
        <v>35.08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35.08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5.8999999999999995</v>
      </c>
      <c r="SU28" s="22">
        <f>IF($CN28="P",BZ28,(BZ28+AY28)/2)</f>
        <v>3.8</v>
      </c>
      <c r="SV28" s="22">
        <f>IF($CN28="P",CA28,(CA28+AZ28)/2)</f>
        <v>4.45</v>
      </c>
      <c r="SW28" s="22">
        <f>IF($CN28="P",CB28,(CB28+BA28)/2)</f>
        <v>5.8</v>
      </c>
      <c r="SX28" s="22">
        <f>IF($CN28="P",CC28,(CC28+BB28)/2)</f>
        <v>0</v>
      </c>
      <c r="SY28" s="22">
        <f>IF($CN28="P",CD28,(CD28+BC28)/2)</f>
        <v>6.5</v>
      </c>
      <c r="SZ28" s="22">
        <f>IF($CN28="P",CE28,(CE28+BD28)/2)</f>
        <v>4.6000000000000005</v>
      </c>
      <c r="TA28" s="22">
        <f>IF($CN28="P",CF28,(CF28+BE28)/2)</f>
        <v>5</v>
      </c>
      <c r="TB28" s="22">
        <f>IF($CN28="P",CG28,(CG28+BF28)/2)</f>
        <v>6.22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4.45</v>
      </c>
      <c r="TK28" s="40">
        <f>IF(SW28&gt;0,SW28,"")</f>
        <v>5.8</v>
      </c>
      <c r="TL28" s="40">
        <f>IF(SUM(ST28:SW28)-SX28&gt;0,SUM(ST28:SW28)-SX28,"")</f>
        <v>19.95</v>
      </c>
      <c r="TM28" s="40">
        <f>IF(TA28&gt;0,TA28,"")</f>
        <v>5</v>
      </c>
      <c r="TN28" s="40">
        <f>IF(TB28&gt;0,TB28,"")</f>
        <v>6.22</v>
      </c>
      <c r="TO28" s="40">
        <f>IF(SUM(SY28:TB28)-TC28&gt;0,SUM(SY28:TB28)-TC28,"")</f>
        <v>22.32</v>
      </c>
      <c r="TP28" s="40">
        <f>IF(MAX(TL28,TO28)&gt;0,MAX(TL28,TO28),"")</f>
        <v>22.32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22.32</v>
      </c>
    </row>
    <row r="29" spans="1:540" x14ac:dyDescent="0.2">
      <c r="A29" s="4" t="str" cm="1">
        <f t="array" ref="A29">IF(AND(H29&lt;&gt;"",H29&lt;&gt;"No DD"),SUMPRODUCT((H$4:H$35&lt;&gt;"")*(H$4:H$35&lt;&gt;"No DD")*(E$4:E$35&gt;E29))+1,IF(H29="No DD",SUMPRODUCT((H$4:H$35="No DD")*(E$4:E$35&gt;E29))+1+SUMPRODUCT((H$4:H$35&lt;&gt;"")*(H$4:H$35&lt;&gt;"No DD")),""))</f>
        <v/>
      </c>
      <c r="B29" s="5" t="s">
        <v>151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13.7</v>
      </c>
      <c r="AY29" s="26">
        <v>9.1</v>
      </c>
      <c r="AZ29" s="26">
        <v>9.1999999999999993</v>
      </c>
      <c r="BA29" s="26">
        <v>13.34</v>
      </c>
      <c r="BB29" s="26">
        <v>0</v>
      </c>
      <c r="BC29" s="26">
        <v>1.4</v>
      </c>
      <c r="BD29" s="26">
        <v>0.9</v>
      </c>
      <c r="BE29" s="26">
        <v>1.5</v>
      </c>
      <c r="BF29" s="26">
        <v>1.44</v>
      </c>
      <c r="BG29" s="26">
        <v>0</v>
      </c>
      <c r="BH29" s="26">
        <v>5.2</v>
      </c>
      <c r="BI29" s="26">
        <v>3.5</v>
      </c>
      <c r="BJ29" s="26">
        <v>4.3</v>
      </c>
      <c r="BK29" s="26">
        <v>5.33</v>
      </c>
      <c r="BL29" s="26">
        <v>0</v>
      </c>
      <c r="BM29" s="28"/>
      <c r="BN29" s="39">
        <f>IF(AZ29&gt;0,AZ29,"")</f>
        <v>9.1999999999999993</v>
      </c>
      <c r="BO29" s="39">
        <f>IF(BA29&gt;0,BA29,"")</f>
        <v>13.34</v>
      </c>
      <c r="BP29" s="11">
        <f>IF(SUM(AX29:BA29)-BB29&gt;0,SUM(AX29:BA29)-BB29,"")</f>
        <v>45.339999999999996</v>
      </c>
      <c r="BQ29" s="11">
        <f>IF(BE29&gt;0,BE29,"")</f>
        <v>1.5</v>
      </c>
      <c r="BR29" s="11">
        <f>IF(BF29&gt;0,BF29,"")</f>
        <v>1.44</v>
      </c>
      <c r="BS29" s="11">
        <f>IF(SUM(BC29:BF29)-BG29&gt;0,SUM(BC29:BF29)-BG29,"")</f>
        <v>5.24</v>
      </c>
      <c r="BT29" s="11">
        <f>IF(BP29="","",MAX(BP29,BS29))</f>
        <v>45.339999999999996</v>
      </c>
      <c r="BU29" s="11">
        <f>IF(BJ29&gt;0,BJ29,"")</f>
        <v>4.3</v>
      </c>
      <c r="BV29" s="11">
        <f>IF(BK29&gt;0,BK29,"")</f>
        <v>5.33</v>
      </c>
      <c r="BW29" s="11">
        <f>IF(SUM(BH29:BK29)-BL29&gt;0,SUM(BH29:BK29)-BL29,"")</f>
        <v>18.329999999999998</v>
      </c>
      <c r="BX29" s="11">
        <f>IF(SUM(BT29,BW29)&gt;0,SUM(BT29,BW29),"")</f>
        <v>63.669999999999995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6.85</v>
      </c>
      <c r="SU29" s="22">
        <f>IF($CN29="P",BZ29,(BZ29+AY29)/2)</f>
        <v>4.55</v>
      </c>
      <c r="SV29" s="22">
        <f>IF($CN29="P",CA29,(CA29+AZ29)/2)</f>
        <v>4.5999999999999996</v>
      </c>
      <c r="SW29" s="22">
        <f>IF($CN29="P",CB29,(CB29+BA29)/2)</f>
        <v>6.67</v>
      </c>
      <c r="SX29" s="22">
        <f>IF($CN29="P",CC29,(CC29+BB29)/2)</f>
        <v>0</v>
      </c>
      <c r="SY29" s="22">
        <f>IF($CN29="P",CD29,(CD29+BC29)/2)</f>
        <v>0.7</v>
      </c>
      <c r="SZ29" s="22">
        <f>IF($CN29="P",CE29,(CE29+BD29)/2)</f>
        <v>0.45</v>
      </c>
      <c r="TA29" s="22">
        <f>IF($CN29="P",CF29,(CF29+BE29)/2)</f>
        <v>0.75</v>
      </c>
      <c r="TB29" s="22">
        <f>IF($CN29="P",CG29,(CG29+BF29)/2)</f>
        <v>0.72</v>
      </c>
      <c r="TC29" s="22">
        <f>IF($CN29="P",CH29,(CH29+BG29)/2)</f>
        <v>0</v>
      </c>
      <c r="TD29" s="22">
        <f>IF($CN29="P",CI29,(CI29+BH29)/2)</f>
        <v>2.6</v>
      </c>
      <c r="TE29" s="22">
        <f>IF($CN29="P",CJ29,(CJ29+BI29)/2)</f>
        <v>1.75</v>
      </c>
      <c r="TF29" s="22">
        <f>IF($CN29="P",CK29,(CK29+BJ29)/2)</f>
        <v>2.15</v>
      </c>
      <c r="TG29" s="22">
        <f>IF($CN29="P",CL29,(CL29+BK29)/2)</f>
        <v>2.665</v>
      </c>
      <c r="TH29" s="22">
        <f>IF($CN29="P",CM29,(CM29+BL29)/2)</f>
        <v>0</v>
      </c>
      <c r="TI29" s="27" t="s">
        <v>46</v>
      </c>
      <c r="TJ29" s="40">
        <f>IF(SV29&gt;0,SV29,"")</f>
        <v>4.5999999999999996</v>
      </c>
      <c r="TK29" s="40">
        <f>IF(SW29&gt;0,SW29,"")</f>
        <v>6.67</v>
      </c>
      <c r="TL29" s="40">
        <f>IF(SUM(ST29:SW29)-SX29&gt;0,SUM(ST29:SW29)-SX29,"")</f>
        <v>22.669999999999998</v>
      </c>
      <c r="TM29" s="40">
        <f>IF(TA29&gt;0,TA29,"")</f>
        <v>0.75</v>
      </c>
      <c r="TN29" s="40">
        <f>IF(TB29&gt;0,TB29,"")</f>
        <v>0.72</v>
      </c>
      <c r="TO29" s="40">
        <f>IF(SUM(SY29:TB29)-TC29&gt;0,SUM(SY29:TB29)-TC29,"")</f>
        <v>2.62</v>
      </c>
      <c r="TP29" s="40">
        <f>IF(MAX(TL29,TO29)&gt;0,MAX(TL29,TO29),"")</f>
        <v>22.669999999999998</v>
      </c>
      <c r="TQ29" s="40">
        <f>IF(TF29&gt;0,TF29,"")</f>
        <v>2.15</v>
      </c>
      <c r="TR29" s="40">
        <f>IF(TG29&gt;0,TG29,"")</f>
        <v>2.665</v>
      </c>
      <c r="TS29" s="40">
        <f>IF(SUM(TD29:TG29)-TH29&gt;0,SUM(TD29:TG29)-TH29,"")</f>
        <v>9.1649999999999991</v>
      </c>
      <c r="TT29" s="40">
        <f>IF(SUM(TP29,TS29)&gt;0,SUM(TP29,TS29),"")</f>
        <v>31.834999999999997</v>
      </c>
    </row>
    <row r="30" spans="1:540" x14ac:dyDescent="0.2">
      <c r="A30" s="4" t="str" cm="1">
        <f t="array" ref="A30">IF(AND(H30&lt;&gt;"",H30&lt;&gt;"No DD"),SUMPRODUCT((H$4:H$35&lt;&gt;"")*(H$4:H$35&lt;&gt;"No DD")*(E$4:E$35&gt;E30))+1,IF(H30="No DD",SUMPRODUCT((H$4:H$35="No DD")*(E$4:E$35&gt;E30))+1+SUMPRODUCT((H$4:H$35&lt;&gt;"")*(H$4:H$35&lt;&gt;"No DD")),""))</f>
        <v/>
      </c>
      <c r="B30" s="5" t="s">
        <v>224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3.8</v>
      </c>
      <c r="BZ30" s="22">
        <v>2.6</v>
      </c>
      <c r="CA30" s="22">
        <v>2.4</v>
      </c>
      <c r="CB30" s="22">
        <v>3.68</v>
      </c>
      <c r="CC30" s="22">
        <v>0</v>
      </c>
      <c r="CD30" s="22">
        <v>14.7</v>
      </c>
      <c r="CE30" s="22">
        <v>9.3000000000000007</v>
      </c>
      <c r="CF30" s="22">
        <v>8.8000000000000007</v>
      </c>
      <c r="CG30" s="22">
        <v>12.99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2.4</v>
      </c>
      <c r="CP30" s="38">
        <f>IF(CB30&gt;0,CB30,"")</f>
        <v>3.68</v>
      </c>
      <c r="CQ30" s="40">
        <f>IF(SUM(BY30:CB30)-CC30&gt;0,SUM(BY30:CB30)-CC30,"")</f>
        <v>12.48</v>
      </c>
      <c r="CR30" s="40">
        <f>IF(CF30&gt;0,CF30,"")</f>
        <v>8.8000000000000007</v>
      </c>
      <c r="CS30" s="40">
        <f>IF(CG30&gt;0,CG30,"")</f>
        <v>12.99</v>
      </c>
      <c r="CT30" s="40">
        <f>IF(SUM(CD30:CG30)-CH30&gt;0,SUM(CD30:CG30)-CH30,"")</f>
        <v>45.79</v>
      </c>
      <c r="CU30" s="40">
        <f>IF(CQ30="","",MAX(CQ30,CT30))</f>
        <v>45.79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45.79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DD"),SUMPRODUCT((H$4:H$35&lt;&gt;"")*(H$4:H$35&lt;&gt;"No DD")*(E$4:E$35&gt;E31))+1,IF(H31="No DD",SUMPRODUCT((H$4:H$35="No DD")*(E$4:E$35&gt;E31))+1+SUMPRODUCT((H$4:H$35&lt;&gt;"")*(H$4:H$35&lt;&gt;"No DD")),""))</f>
        <v/>
      </c>
      <c r="B31" s="5" t="s">
        <v>223</v>
      </c>
      <c r="C31" s="4" t="s">
        <v>4</v>
      </c>
      <c r="D31" s="4">
        <v>2006</v>
      </c>
      <c r="E31" s="9">
        <f>SUM(J31:T31)+SUM(J31:R31)*0.0000001+SUM(J31)*0.0000000000001</f>
        <v>65.180006518004575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45.8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8.879999999999999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10.5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12.9</v>
      </c>
      <c r="BZ31" s="22">
        <v>9.1999999999999993</v>
      </c>
      <c r="CA31" s="22">
        <v>10.5</v>
      </c>
      <c r="CB31" s="22">
        <v>13.4</v>
      </c>
      <c r="CC31" s="22">
        <v>0.2</v>
      </c>
      <c r="CD31" s="22">
        <v>2.6</v>
      </c>
      <c r="CE31" s="22">
        <v>1.7</v>
      </c>
      <c r="CF31" s="22">
        <v>1.9</v>
      </c>
      <c r="CG31" s="22">
        <v>2.88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10.5</v>
      </c>
      <c r="CP31" s="38">
        <f>IF(CB31&gt;0,CB31,"")</f>
        <v>13.4</v>
      </c>
      <c r="CQ31" s="40">
        <f>IF(SUM(BY31:CB31)-CC31&gt;0,SUM(BY31:CB31)-CC31,"")</f>
        <v>45.8</v>
      </c>
      <c r="CR31" s="40">
        <f>IF(CF31&gt;0,CF31,"")</f>
        <v>1.9</v>
      </c>
      <c r="CS31" s="40">
        <f>IF(CG31&gt;0,CG31,"")</f>
        <v>2.88</v>
      </c>
      <c r="CT31" s="40">
        <f>IF(SUM(CD31:CG31)-CH31&gt;0,SUM(CD31:CG31)-CH31,"")</f>
        <v>8.879999999999999</v>
      </c>
      <c r="CU31" s="40">
        <f>IF(CQ31="","",MAX(CQ31,CT31))</f>
        <v>45.8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45.8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6.45</v>
      </c>
      <c r="SU31" s="22">
        <f>IF($CN31="P",BZ31,(BZ31+AY31)/2)</f>
        <v>4.5999999999999996</v>
      </c>
      <c r="SV31" s="22">
        <f>IF($CN31="P",CA31,(CA31+AZ31)/2)</f>
        <v>5.25</v>
      </c>
      <c r="SW31" s="22">
        <f>IF($CN31="P",CB31,(CB31+BA31)/2)</f>
        <v>6.7</v>
      </c>
      <c r="SX31" s="22">
        <f>IF($CN31="P",CC31,(CC31+BB31)/2)</f>
        <v>0.1</v>
      </c>
      <c r="SY31" s="22">
        <f>IF($CN31="P",CD31,(CD31+BC31)/2)</f>
        <v>1.3</v>
      </c>
      <c r="SZ31" s="22">
        <f>IF($CN31="P",CE31,(CE31+BD31)/2)</f>
        <v>0.85</v>
      </c>
      <c r="TA31" s="22">
        <f>IF($CN31="P",CF31,(CF31+BE31)/2)</f>
        <v>0.95</v>
      </c>
      <c r="TB31" s="22">
        <f>IF($CN31="P",CG31,(CG31+BF31)/2)</f>
        <v>1.44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5.25</v>
      </c>
      <c r="TK31" s="40">
        <f>IF(SW31&gt;0,SW31,"")</f>
        <v>6.7</v>
      </c>
      <c r="TL31" s="40">
        <f>IF(SUM(ST31:SW31)-SX31&gt;0,SUM(ST31:SW31)-SX31,"")</f>
        <v>22.9</v>
      </c>
      <c r="TM31" s="40">
        <f>IF(TA31&gt;0,TA31,"")</f>
        <v>0.95</v>
      </c>
      <c r="TN31" s="40">
        <f>IF(TB31&gt;0,TB31,"")</f>
        <v>1.44</v>
      </c>
      <c r="TO31" s="40">
        <f>IF(SUM(SY31:TB31)-TC31&gt;0,SUM(SY31:TB31)-TC31,"")</f>
        <v>4.4399999999999995</v>
      </c>
      <c r="TP31" s="40">
        <f>IF(MAX(TL31,TO31)&gt;0,MAX(TL31,TO31),"")</f>
        <v>22.9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22.9</v>
      </c>
    </row>
    <row r="32" spans="1:540" x14ac:dyDescent="0.2">
      <c r="A32" s="4" t="str" cm="1">
        <f t="array" ref="A32">IF(AND(H32&lt;&gt;"",H32&lt;&gt;"No DD"),SUMPRODUCT((H$4:H$35&lt;&gt;"")*(H$4:H$35&lt;&gt;"No DD")*(E$4:E$35&gt;E32))+1,IF(H32="No DD",SUMPRODUCT((H$4:H$35="No DD")*(E$4:E$35&gt;E32))+1+SUMPRODUCT((H$4:H$35&lt;&gt;"")*(H$4:H$35&lt;&gt;"No DD")),""))</f>
        <v/>
      </c>
      <c r="B32" s="5" t="s">
        <v>227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6.1</v>
      </c>
      <c r="BZ32" s="22">
        <v>4.5999999999999996</v>
      </c>
      <c r="CA32" s="22">
        <v>4.7</v>
      </c>
      <c r="CB32" s="22">
        <v>6.46</v>
      </c>
      <c r="CC32" s="22">
        <v>0</v>
      </c>
      <c r="CD32" s="22">
        <v>6.7</v>
      </c>
      <c r="CE32" s="22">
        <v>4.5999999999999996</v>
      </c>
      <c r="CF32" s="22">
        <v>5.3</v>
      </c>
      <c r="CG32" s="22">
        <v>6.83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4.7</v>
      </c>
      <c r="CP32" s="38">
        <f>IF(CB32&gt;0,CB32,"")</f>
        <v>6.46</v>
      </c>
      <c r="CQ32" s="40">
        <f>IF(SUM(BY32:CB32)-CC32&gt;0,SUM(BY32:CB32)-CC32,"")</f>
        <v>21.86</v>
      </c>
      <c r="CR32" s="40">
        <f>IF(CF32&gt;0,CF32,"")</f>
        <v>5.3</v>
      </c>
      <c r="CS32" s="40">
        <f>IF(CG32&gt;0,CG32,"")</f>
        <v>6.83</v>
      </c>
      <c r="CT32" s="40">
        <f>IF(SUM(CD32:CG32)-CH32&gt;0,SUM(CD32:CG32)-CH32,"")</f>
        <v>23.43</v>
      </c>
      <c r="CU32" s="40">
        <f>IF(CQ32="","",MAX(CQ32,CT32))</f>
        <v>23.43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23.43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DD"),SUMPRODUCT((H$4:H$35&lt;&gt;"")*(H$4:H$35&lt;&gt;"No DD")*(E$4:E$35&gt;E33))+1,IF(H33="No DD",SUMPRODUCT((H$4:H$35="No DD")*(E$4:E$35&gt;E33))+1+SUMPRODUCT((H$4:H$35&lt;&gt;"")*(H$4:H$35&lt;&gt;"No DD")),""))</f>
        <v/>
      </c>
      <c r="B33" s="5" t="s">
        <v>226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>
        <v>3.8</v>
      </c>
      <c r="BZ33" s="22">
        <v>2.8</v>
      </c>
      <c r="CA33" s="22">
        <v>3.6</v>
      </c>
      <c r="CB33" s="22">
        <v>3.77</v>
      </c>
      <c r="CC33" s="22">
        <v>0</v>
      </c>
      <c r="CD33" s="22">
        <v>7.8</v>
      </c>
      <c r="CE33" s="22">
        <v>5.5</v>
      </c>
      <c r="CF33" s="22">
        <v>5.2</v>
      </c>
      <c r="CG33" s="22">
        <v>7.32</v>
      </c>
      <c r="CH33" s="22">
        <v>0</v>
      </c>
      <c r="CI33" s="22"/>
      <c r="CJ33" s="22"/>
      <c r="CK33" s="22"/>
      <c r="CL33" s="22"/>
      <c r="CM33" s="22"/>
      <c r="CN33" s="27"/>
      <c r="CO33" s="38">
        <f>IF(CA33&gt;0,CA33,"")</f>
        <v>3.6</v>
      </c>
      <c r="CP33" s="38">
        <f>IF(CB33&gt;0,CB33,"")</f>
        <v>3.77</v>
      </c>
      <c r="CQ33" s="40">
        <f>IF(SUM(BY33:CB33)-CC33&gt;0,SUM(BY33:CB33)-CC33,"")</f>
        <v>13.969999999999999</v>
      </c>
      <c r="CR33" s="40">
        <f>IF(CF33&gt;0,CF33,"")</f>
        <v>5.2</v>
      </c>
      <c r="CS33" s="40">
        <f>IF(CG33&gt;0,CG33,"")</f>
        <v>7.32</v>
      </c>
      <c r="CT33" s="40">
        <f>IF(SUM(CD33:CG33)-CH33&gt;0,SUM(CD33:CG33)-CH33,"")</f>
        <v>25.82</v>
      </c>
      <c r="CU33" s="40">
        <f>IF(CQ33="","",MAX(CQ33,CT33))</f>
        <v>25.82</v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>
        <f>IF(SUM(CU33,CX33)&gt;0,SUM(CU33,CX33),"")</f>
        <v>25.82</v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A34" s="4" t="str" cm="1">
        <f t="array" ref="A34">IF(AND(H34&lt;&gt;"",H34&lt;&gt;"No DD"),SUMPRODUCT((H$4:H$35&lt;&gt;"")*(H$4:H$35&lt;&gt;"No DD")*(E$4:E$35&gt;E34))+1,IF(H34="No DD",SUMPRODUCT((H$4:H$35="No DD")*(E$4:E$35&gt;E34))+1+SUMPRODUCT((H$4:H$35&lt;&gt;"")*(H$4:H$35&lt;&gt;"No DD")),""))</f>
        <v/>
      </c>
      <c r="B34" s="5" t="s">
        <v>141</v>
      </c>
      <c r="C34" s="4" t="s">
        <v>4</v>
      </c>
      <c r="D34" s="4">
        <v>2004</v>
      </c>
      <c r="E34" s="9">
        <f>SUM(J34:T34)+SUM(J34:R34)*0.0000001+SUM(J34)*0.0000000000001</f>
        <v>23.320002332001046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10.46</v>
      </c>
      <c r="K34" s="8" t="str">
        <f>IF(J34="","",IF(OR(J34=CQ34,J34=CT34),$BY$1,IF(OR(J34=BP34,J34=BS34),$AX$1,IF(OR(J34=AO34,J34=AR34),$W$1,""))))</f>
        <v>2022 3rd Domestic Trial</v>
      </c>
      <c r="L34" s="8">
        <f>IF(COUNT(AO34,AR34,BP34,BS34,CQ34,CT34)&gt;1,LARGE((AO34,AR34,BP34,BS34,CQ34,CT34),2),0)</f>
        <v>10.16</v>
      </c>
      <c r="M34" s="8" t="str">
        <f>IF(L34="","",IF(OR(L34=CQ34,L34=CT34),$BY$1,IF(OR(L34=BP34,L34=BS34),$AX$1,IF(OR(L34=AO34,L34=AR34),$W$1,""))))</f>
        <v>2022 3rd Domestic Trial</v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2.7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3rd Domestic Trial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L34,$RL$1,IF(T34+IF(N34="",0,N34)=RD34,$QD$1,IF(T34+IF(N34="",0,N34)=PV34,$OV$1,IF(T34+IF(N34="",0,N34)=ON34,$NN$1,IF(T34+IF(N34="",0,N34)=NF34,$MF$1,IF(T34+IF(N34="",0,N34)=LX34,$KX$1,IF(T34+IF(N34="",0,N34)=KP34,$JP$1,IF(T34+IF(N34="",0,N34)=JH34,$IH$1,IF(T34+IF(N34="",0,N34)=HZ34,$GZ$1,IF(T34+IF(N34="",0,N34)=GR34,$FR$1,IF(T34+IF(N34="",0,N34)=FJ34,$EJ$1,IF(T34+IF(N34="",0,N34)=EB34,$DB$1)))))))))))),IF(T34=DA34,IF(T34+IF(#REF!="",0,#REF!)=SR34,$RL$1,IF(T34+IF(#REF!="",0,#REF!)=RJ34,$QD$1,IF(T34+IF(#REF!="",0,#REF!)=QB34,$OV$1,IF(T34+IF(#REF!="",0,#REF!)=OT34,$NN$1,IF(T34+IF(#REF!="",0,#REF!)=NL34,$MF$1,IF(T34+IF(#REF!="",0,#REF!)=MD34,$KX$1,IF(T34+IF(#REF!="",0,#REF!)=KV34,$JP$1,IF(T34+IF(#REF!="",0,#REF!)=JN34,$IH$1,IF(T34+IF(#REF!="",0,#REF!)=IF34,$GZ$1,IF(T34+IF(#REF!="",0,#REF!)=GX34,$FR$1,IF(T34+IF(#REF!="",0,#REF!)=FP34,$EJ$1,IF(T34+IF(#REF!="",0,#REF!)=EH34,$DB$1,IF(T34+IF(#REF!="",0,#REF!)=SO34,$RL$1,IF(T34+IF(#REF!="",0,#REF!)=RG34,$QD$1,IF(T34+IF(#REF!="",0,#REF!)=PY34,$OV$1,IF(T34+IF(#REF!="",0,#REF!)=OQ34,$NN$1,IF(T34+IF(#REF!="",0,#REF!)=NI34,$MF$1,IF(T34+IF(#REF!="",0,#REF!)=MA34,$KX$1,IF(T34+IF(#REF!="",0,#REF!)=KS34,$JP$1,IF(T34+IF(#REF!="",0,#REF!)=JK34,$IH$1,IF(T34+IF(#REF!="",0,#REF!)=IC34,$GZ$1,IF(T34+IF(#REF!="",0,#REF!)=GU34,$FR$1,IF(T34+IF(#REF!="",0,#REF!)=FM34,$EJ$1,IF(T34+IF(#REF!="",0,#REF!)=EE34,$DB$1)))))))))))))))))))))))))))</f>
        <v/>
      </c>
      <c r="W34" s="22">
        <v>2.9</v>
      </c>
      <c r="X34" s="22">
        <v>1.7</v>
      </c>
      <c r="Y34" s="22">
        <v>2.7</v>
      </c>
      <c r="Z34" s="22">
        <v>3.16</v>
      </c>
      <c r="AA34" s="22">
        <v>0</v>
      </c>
      <c r="AB34" s="22">
        <v>2.6</v>
      </c>
      <c r="AC34" s="22">
        <v>1.8</v>
      </c>
      <c r="AD34" s="22">
        <v>2.7</v>
      </c>
      <c r="AE34" s="22">
        <v>3.06</v>
      </c>
      <c r="AF34" s="22">
        <v>0</v>
      </c>
      <c r="AG34" s="22">
        <v>0</v>
      </c>
      <c r="AH34" s="22">
        <v>0</v>
      </c>
      <c r="AI34" s="22">
        <v>0</v>
      </c>
      <c r="AJ34" s="22">
        <v>0</v>
      </c>
      <c r="AK34" s="22">
        <v>0</v>
      </c>
      <c r="AL34" s="27"/>
      <c r="AM34" s="38">
        <f>IF(Y34&gt;0,Y34,"")</f>
        <v>2.7</v>
      </c>
      <c r="AN34" s="38">
        <f>IF(Z34&gt;0,Z34,"")</f>
        <v>3.16</v>
      </c>
      <c r="AO34" s="40">
        <f>IF(SUM(W34:Z34)-AA34&gt;0,SUM(W34:Z34)-AA34,"")</f>
        <v>10.46</v>
      </c>
      <c r="AP34" s="40">
        <f>IF(AD34&gt;0,AD34,"")</f>
        <v>2.7</v>
      </c>
      <c r="AQ34" s="40">
        <f>IF(AE34&gt;0,AE34,"")</f>
        <v>3.06</v>
      </c>
      <c r="AR34" s="40">
        <f>IF(SUM(AB34:AE34)-AF34&gt;0,SUM(AB34:AE34)-AF34,"")</f>
        <v>10.16</v>
      </c>
      <c r="AS34" s="40">
        <f>IF(AO34="","",MAX(AO34,AR34))</f>
        <v>10.46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10.46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2" x14ac:dyDescent="0.2">
      <c r="B35" s="5"/>
      <c r="D35" s="1"/>
    </row>
    <row r="36" spans="1:542" x14ac:dyDescent="0.2">
      <c r="G36" s="36"/>
      <c r="I36" s="36"/>
    </row>
    <row r="37" spans="1:542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11.2</v>
      </c>
      <c r="BQ37" s="41"/>
      <c r="BR37" s="41"/>
      <c r="BS37" s="41"/>
      <c r="BU37" s="32"/>
      <c r="BV37" s="32"/>
      <c r="BX37" s="53">
        <v>11.2</v>
      </c>
      <c r="CR37" s="41"/>
      <c r="CS37" s="41"/>
      <c r="CT37" s="41"/>
      <c r="CV37" s="32"/>
      <c r="CW37" s="32"/>
      <c r="CY37" s="53">
        <v>11.2</v>
      </c>
      <c r="DV37" s="5"/>
      <c r="DW37" s="5"/>
      <c r="EF37" s="2"/>
      <c r="EG37" s="2"/>
      <c r="EI37" s="53">
        <v>11.2</v>
      </c>
      <c r="FD37" s="5"/>
      <c r="FE37" s="5"/>
      <c r="FN37" s="2"/>
      <c r="FO37" s="2"/>
      <c r="FQ37" s="53">
        <v>11.2</v>
      </c>
      <c r="GL37" s="5"/>
      <c r="GM37" s="5"/>
      <c r="GV37" s="2"/>
      <c r="GW37" s="2"/>
      <c r="GY37" s="53">
        <v>11.2</v>
      </c>
      <c r="HT37" s="5"/>
      <c r="HU37" s="5"/>
      <c r="ID37" s="2"/>
      <c r="IE37" s="2"/>
      <c r="IG37" s="53">
        <v>11.2</v>
      </c>
      <c r="JB37" s="5"/>
      <c r="JC37" s="5"/>
      <c r="JL37" s="2"/>
      <c r="JM37" s="2"/>
      <c r="JO37" s="53">
        <v>11.2</v>
      </c>
      <c r="KJ37" s="5"/>
      <c r="KK37" s="5"/>
      <c r="KT37" s="2"/>
      <c r="KU37" s="2"/>
      <c r="KW37" s="53">
        <v>11.2</v>
      </c>
      <c r="LR37" s="5"/>
      <c r="LS37" s="5"/>
      <c r="MB37" s="2"/>
      <c r="MC37" s="2"/>
      <c r="ME37" s="53">
        <v>11.2</v>
      </c>
      <c r="MZ37" s="5"/>
      <c r="NA37" s="5"/>
      <c r="NJ37" s="2"/>
      <c r="NK37" s="2"/>
      <c r="NM37" s="53">
        <v>11.2</v>
      </c>
      <c r="OH37" s="5"/>
      <c r="OI37" s="5"/>
      <c r="OR37" s="2"/>
      <c r="OS37" s="2"/>
      <c r="OU37" s="53">
        <v>11.2</v>
      </c>
      <c r="PP37" s="5"/>
      <c r="PQ37" s="5"/>
      <c r="PZ37" s="2"/>
      <c r="QA37" s="2"/>
      <c r="QC37" s="53">
        <v>11.2</v>
      </c>
      <c r="QX37" s="5"/>
      <c r="QY37" s="5"/>
      <c r="RH37" s="2"/>
      <c r="RI37" s="2"/>
      <c r="RK37" s="53">
        <v>11.2</v>
      </c>
      <c r="SF37" s="5"/>
      <c r="SG37" s="5"/>
      <c r="SP37" s="2"/>
      <c r="SQ37" s="2"/>
      <c r="SS37" s="53">
        <v>11.2</v>
      </c>
    </row>
    <row r="38" spans="1:542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2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2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2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48.3</v>
      </c>
      <c r="BQ41" s="41"/>
      <c r="BR41" s="41"/>
      <c r="BS41" s="41"/>
      <c r="BU41" s="32"/>
      <c r="BV41" s="32"/>
      <c r="BX41" s="57">
        <v>48.3</v>
      </c>
      <c r="CR41" s="41"/>
      <c r="CS41" s="41"/>
      <c r="CT41" s="41"/>
      <c r="CU41" s="32"/>
      <c r="CV41" s="32"/>
      <c r="CW41" s="32"/>
      <c r="CX41" s="32"/>
      <c r="CY41" s="57">
        <v>48.3</v>
      </c>
      <c r="DV41" s="5"/>
      <c r="DW41" s="5"/>
      <c r="EF41" s="2"/>
      <c r="EG41" s="2"/>
      <c r="EI41" s="57">
        <v>48.3</v>
      </c>
      <c r="FD41" s="5"/>
      <c r="FE41" s="5"/>
      <c r="FN41" s="2"/>
      <c r="FO41" s="2"/>
      <c r="FQ41" s="57">
        <v>48.3</v>
      </c>
      <c r="GL41" s="5"/>
      <c r="GM41" s="5"/>
      <c r="GV41" s="2"/>
      <c r="GW41" s="2"/>
      <c r="GY41" s="57">
        <v>48.3</v>
      </c>
      <c r="HT41" s="5"/>
      <c r="HU41" s="5"/>
      <c r="ID41" s="2"/>
      <c r="IE41" s="2"/>
      <c r="IG41" s="57">
        <v>48.3</v>
      </c>
      <c r="JB41" s="5"/>
      <c r="JC41" s="5"/>
      <c r="JL41" s="2"/>
      <c r="JM41" s="2"/>
      <c r="JO41" s="57">
        <v>48.3</v>
      </c>
      <c r="KJ41" s="5"/>
      <c r="KK41" s="5"/>
      <c r="KT41" s="2"/>
      <c r="KU41" s="2"/>
      <c r="KW41" s="57">
        <v>48.3</v>
      </c>
      <c r="LR41" s="5"/>
      <c r="LS41" s="5"/>
      <c r="MB41" s="2"/>
      <c r="MC41" s="2"/>
      <c r="ME41" s="57">
        <v>48.3</v>
      </c>
      <c r="MZ41" s="5"/>
      <c r="NA41" s="5"/>
      <c r="NJ41" s="2"/>
      <c r="NK41" s="2"/>
      <c r="NM41" s="57">
        <v>48.3</v>
      </c>
      <c r="OH41" s="5"/>
      <c r="OI41" s="5"/>
      <c r="OR41" s="2"/>
      <c r="OS41" s="2"/>
      <c r="OU41" s="57">
        <v>48.3</v>
      </c>
      <c r="PP41" s="5"/>
      <c r="PQ41" s="5"/>
      <c r="PZ41" s="2"/>
      <c r="QA41" s="2"/>
      <c r="QC41" s="57">
        <v>48.3</v>
      </c>
      <c r="QX41" s="5"/>
      <c r="QY41" s="5"/>
      <c r="RH41" s="2"/>
      <c r="RI41" s="2"/>
      <c r="RK41" s="57">
        <v>48.3</v>
      </c>
      <c r="SF41" s="5"/>
      <c r="SG41" s="5"/>
      <c r="SP41" s="2"/>
      <c r="SQ41" s="2"/>
      <c r="SS41" s="57">
        <v>48.3</v>
      </c>
    </row>
    <row r="42" spans="1:542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2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2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2" s="36" customFormat="1" x14ac:dyDescent="0.2">
      <c r="A45"/>
      <c r="B45" s="29" t="s">
        <v>47</v>
      </c>
      <c r="C45" s="2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 s="5"/>
      <c r="B48" s="5"/>
      <c r="C48" s="20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O51" s="32"/>
      <c r="AP51" s="32"/>
      <c r="AQ51" s="32"/>
      <c r="AR51" s="32"/>
      <c r="AS51" s="32"/>
      <c r="AV51" s="32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Q51" s="32"/>
      <c r="CR51" s="32"/>
      <c r="CS51" s="32"/>
      <c r="CT51" s="32"/>
      <c r="CU51" s="32"/>
      <c r="CX51" s="32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s="36" customFormat="1" ht="17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0"/>
      <c r="U60" s="10"/>
      <c r="V60" s="1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4">
    <cfRule type="expression" dxfId="261" priority="41" stopIfTrue="1">
      <formula>IF($AL4&lt;&gt;"",1,0)</formula>
    </cfRule>
  </conditionalFormatting>
  <conditionalFormatting sqref="AX4:BX34">
    <cfRule type="expression" dxfId="260" priority="34" stopIfTrue="1">
      <formula>IF($BM4&lt;&gt;"",1,0)</formula>
    </cfRule>
  </conditionalFormatting>
  <conditionalFormatting sqref="BY4:CY34">
    <cfRule type="expression" dxfId="259" priority="33" stopIfTrue="1">
      <formula>IF($CN4&lt;&gt;"",1,0)</formula>
    </cfRule>
  </conditionalFormatting>
  <conditionalFormatting sqref="BU45:BU1048576 BN1:BN1048576 BQ1:BQ1048576 BU1:BU43">
    <cfRule type="cellIs" dxfId="258" priority="46" operator="between">
      <formula>$BX$40</formula>
      <formula>1000</formula>
    </cfRule>
    <cfRule type="cellIs" dxfId="257" priority="47" operator="between">
      <formula>$BX$39</formula>
      <formula>$BX$40</formula>
    </cfRule>
    <cfRule type="cellIs" dxfId="256" priority="48" operator="between">
      <formula>$BX$38</formula>
      <formula>$BX$39</formula>
    </cfRule>
    <cfRule type="cellIs" dxfId="255" priority="49" operator="between">
      <formula>$BX$37</formula>
      <formula>$BX$38</formula>
    </cfRule>
  </conditionalFormatting>
  <conditionalFormatting sqref="CV45:CV1048576 CO1:CO1048576 CR1:CR1048576 CV1:CV43">
    <cfRule type="cellIs" dxfId="254" priority="42" operator="between">
      <formula>$CY$40</formula>
      <formula>1000</formula>
    </cfRule>
    <cfRule type="cellIs" dxfId="253" priority="43" operator="between">
      <formula>$CY$39</formula>
      <formula>$CY$40</formula>
    </cfRule>
    <cfRule type="cellIs" dxfId="252" priority="44" operator="between">
      <formula>$CY$38</formula>
      <formula>$CY$39</formula>
    </cfRule>
    <cfRule type="cellIs" dxfId="251" priority="45" operator="between">
      <formula>$CY$37</formula>
      <formula>$CY$38</formula>
    </cfRule>
  </conditionalFormatting>
  <conditionalFormatting sqref="EF45:EF1048576 DV1:DV1048576 DY1:DY1048576 EC1:EC1048576 EF1:EF43">
    <cfRule type="cellIs" dxfId="250" priority="53" operator="between">
      <formula>$EI$40</formula>
      <formula>1000</formula>
    </cfRule>
    <cfRule type="cellIs" dxfId="249" priority="54" operator="between">
      <formula>$EI$39</formula>
      <formula>$EI$40</formula>
    </cfRule>
    <cfRule type="cellIs" dxfId="248" priority="55" operator="between">
      <formula>$EI$38</formula>
      <formula>$EI$39</formula>
    </cfRule>
    <cfRule type="cellIs" dxfId="247" priority="56" operator="between">
      <formula>$EI$37</formula>
      <formula>$EI$38</formula>
    </cfRule>
  </conditionalFormatting>
  <conditionalFormatting sqref="FN45:FN1048576 FD1:FD1048576 FG1:FG1048576 FK1:FK1048576 FN1:FN43">
    <cfRule type="cellIs" dxfId="246" priority="29" operator="between">
      <formula>$FQ$40</formula>
      <formula>1000</formula>
    </cfRule>
    <cfRule type="cellIs" dxfId="245" priority="30" operator="between">
      <formula>$FQ$39</formula>
      <formula>$FQ$40</formula>
    </cfRule>
    <cfRule type="cellIs" dxfId="244" priority="31" operator="between">
      <formula>$FQ$38</formula>
      <formula>$FQ$39</formula>
    </cfRule>
    <cfRule type="cellIs" dxfId="243" priority="32" operator="between">
      <formula>$FQ$37</formula>
      <formula>$FQ$38</formula>
    </cfRule>
  </conditionalFormatting>
  <conditionalFormatting sqref="ID45:ID1048576 HT1:HT1048576 HW1:HW1048576 IA1:IA1048576 ID1:ID43">
    <cfRule type="cellIs" dxfId="242" priority="25" operator="between">
      <formula>$IG$40</formula>
      <formula>1000</formula>
    </cfRule>
    <cfRule type="cellIs" dxfId="241" priority="26" operator="between">
      <formula>$IG$39</formula>
      <formula>$IG$40</formula>
    </cfRule>
    <cfRule type="cellIs" dxfId="240" priority="27" operator="between">
      <formula>$IG$38</formula>
      <formula>$IG$39</formula>
    </cfRule>
    <cfRule type="cellIs" dxfId="239" priority="28" operator="between">
      <formula>$IG$37</formula>
      <formula>$IG$38</formula>
    </cfRule>
  </conditionalFormatting>
  <conditionalFormatting sqref="AU44 AM1:AM1048576 AP1:AP1048576 AT1:AT1048576">
    <cfRule type="cellIs" dxfId="238" priority="21" operator="between">
      <formula>$AW$40</formula>
      <formula>1000</formula>
    </cfRule>
    <cfRule type="cellIs" dxfId="237" priority="22" operator="between">
      <formula>$AW$39</formula>
      <formula>$AW$40</formula>
    </cfRule>
    <cfRule type="cellIs" dxfId="236" priority="23" operator="between">
      <formula>$AW$38</formula>
      <formula>$AW$39</formula>
    </cfRule>
    <cfRule type="cellIs" dxfId="235" priority="24" operator="between">
      <formula>$AW$37</formula>
      <formula>$AW$38</formula>
    </cfRule>
  </conditionalFormatting>
  <conditionalFormatting sqref="BU44">
    <cfRule type="cellIs" dxfId="234" priority="17" operator="between">
      <formula>$AW$40</formula>
      <formula>1000</formula>
    </cfRule>
    <cfRule type="cellIs" dxfId="233" priority="18" operator="between">
      <formula>$AW$39</formula>
      <formula>$AW$40</formula>
    </cfRule>
    <cfRule type="cellIs" dxfId="232" priority="19" operator="between">
      <formula>$AW$38</formula>
      <formula>$AW$39</formula>
    </cfRule>
    <cfRule type="cellIs" dxfId="231" priority="20" operator="between">
      <formula>$AW$37</formula>
      <formula>$AW$38</formula>
    </cfRule>
  </conditionalFormatting>
  <conditionalFormatting sqref="CV44">
    <cfRule type="cellIs" dxfId="230" priority="13" operator="between">
      <formula>$AW$40</formula>
      <formula>1000</formula>
    </cfRule>
    <cfRule type="cellIs" dxfId="229" priority="14" operator="between">
      <formula>$AW$39</formula>
      <formula>$AW$40</formula>
    </cfRule>
    <cfRule type="cellIs" dxfId="228" priority="15" operator="between">
      <formula>$AW$38</formula>
      <formula>$AW$39</formula>
    </cfRule>
    <cfRule type="cellIs" dxfId="227" priority="16" operator="between">
      <formula>$AW$37</formula>
      <formula>$AW$38</formula>
    </cfRule>
  </conditionalFormatting>
  <conditionalFormatting sqref="EF44">
    <cfRule type="cellIs" dxfId="226" priority="9" operator="between">
      <formula>$AW$40</formula>
      <formula>1000</formula>
    </cfRule>
    <cfRule type="cellIs" dxfId="225" priority="10" operator="between">
      <formula>$AW$39</formula>
      <formula>$AW$40</formula>
    </cfRule>
    <cfRule type="cellIs" dxfId="224" priority="11" operator="between">
      <formula>$AW$38</formula>
      <formula>$AW$39</formula>
    </cfRule>
    <cfRule type="cellIs" dxfId="223" priority="12" operator="between">
      <formula>$AW$37</formula>
      <formula>$AW$38</formula>
    </cfRule>
  </conditionalFormatting>
  <conditionalFormatting sqref="FN44">
    <cfRule type="cellIs" dxfId="222" priority="5" operator="between">
      <formula>$AW$40</formula>
      <formula>1000</formula>
    </cfRule>
    <cfRule type="cellIs" dxfId="221" priority="6" operator="between">
      <formula>$AW$39</formula>
      <formula>$AW$40</formula>
    </cfRule>
    <cfRule type="cellIs" dxfId="220" priority="7" operator="between">
      <formula>$AW$38</formula>
      <formula>$AW$39</formula>
    </cfRule>
    <cfRule type="cellIs" dxfId="219" priority="8" operator="between">
      <formula>$AW$37</formula>
      <formula>$AW$38</formula>
    </cfRule>
  </conditionalFormatting>
  <conditionalFormatting sqref="ID44">
    <cfRule type="cellIs" dxfId="218" priority="1" operator="between">
      <formula>$AW$40</formula>
      <formula>1000</formula>
    </cfRule>
    <cfRule type="cellIs" dxfId="217" priority="2" operator="between">
      <formula>$AW$39</formula>
      <formula>$AW$40</formula>
    </cfRule>
    <cfRule type="cellIs" dxfId="216" priority="3" operator="between">
      <formula>$AW$38</formula>
      <formula>$AW$39</formula>
    </cfRule>
    <cfRule type="cellIs" dxfId="215" priority="4" operator="between">
      <formula>$AW$37</formula>
      <formula>$AW$38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1044" operator="between">
      <formula>AW$44</formula>
      <formula>1000</formula>
    </cfRule>
    <cfRule type="cellIs" dxfId="210" priority="111045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1056" operator="between">
      <formula>EI$44</formula>
      <formula>1000</formula>
    </cfRule>
    <cfRule type="cellIs" dxfId="208" priority="111057" operator="between">
      <formula>EI$43</formula>
      <formula>EI$44</formula>
    </cfRule>
  </conditionalFormatting>
  <conditionalFormatting sqref="AO1:AO1048576 AR1:AR1048576 AV1:AV1048576">
    <cfRule type="cellIs" dxfId="207" priority="111128" operator="between">
      <formula>$AW$44</formula>
      <formula>1000</formula>
    </cfRule>
    <cfRule type="cellIs" dxfId="206" priority="111129" operator="between">
      <formula>$AW$43</formula>
      <formula>$AW$44</formula>
    </cfRule>
    <cfRule type="cellIs" dxfId="205" priority="111130" operator="between">
      <formula>$AW$42</formula>
      <formula>$AW$43</formula>
    </cfRule>
    <cfRule type="cellIs" dxfId="204" priority="111131" operator="between">
      <formula>$AW$41</formula>
      <formula>$AW$42</formula>
    </cfRule>
  </conditionalFormatting>
  <conditionalFormatting sqref="BP1:BP1048576 BS1:BS1048576 BW1:BW1048576">
    <cfRule type="cellIs" dxfId="203" priority="111164" operator="between">
      <formula>$BX$44</formula>
      <formula>1000</formula>
    </cfRule>
    <cfRule type="cellIs" dxfId="202" priority="111165" operator="between">
      <formula>$BX$43</formula>
      <formula>$BX$44</formula>
    </cfRule>
    <cfRule type="cellIs" dxfId="201" priority="111166" operator="between">
      <formula>$BX$42</formula>
      <formula>$BX$43</formula>
    </cfRule>
    <cfRule type="cellIs" dxfId="200" priority="111167" operator="between">
      <formula>$BX$41</formula>
      <formula>$BX$42</formula>
    </cfRule>
  </conditionalFormatting>
  <conditionalFormatting sqref="CQ1:CQ1048576 CT1:CT1048576 CX1:CX1048576">
    <cfRule type="cellIs" dxfId="199" priority="111200" operator="between">
      <formula>$CY$44</formula>
      <formula>1000</formula>
    </cfRule>
    <cfRule type="cellIs" dxfId="198" priority="111201" operator="between">
      <formula>$CY$43</formula>
      <formula>$CY$44</formula>
    </cfRule>
    <cfRule type="cellIs" dxfId="197" priority="111202" operator="between">
      <formula>$CY$42</formula>
      <formula>$CY$43</formula>
    </cfRule>
    <cfRule type="cellIs" dxfId="196" priority="111203" operator="between">
      <formula>$CY$41</formula>
      <formula>$CY$42</formula>
    </cfRule>
  </conditionalFormatting>
  <conditionalFormatting sqref="MZ1:MZ1048576 NC1:NC1048576 NG1:NG1048576 NJ1:NJ1048576">
    <cfRule type="cellIs" dxfId="195" priority="111236" operator="between">
      <formula>$NM$37</formula>
      <formula>$NM$38</formula>
    </cfRule>
  </conditionalFormatting>
  <conditionalFormatting sqref="DX1:DX1048576 EA1:EA1048576 EE1:EE1048576 EH1:EH1048576">
    <cfRule type="cellIs" dxfId="194" priority="111248" operator="between">
      <formula>$EI$44</formula>
      <formula>1000</formula>
    </cfRule>
    <cfRule type="cellIs" dxfId="193" priority="111249" operator="between">
      <formula>$EI$43</formula>
      <formula>$EI$44</formula>
    </cfRule>
    <cfRule type="cellIs" dxfId="192" priority="111250" operator="between">
      <formula>$EI$42</formula>
      <formula>$EI$43</formula>
    </cfRule>
    <cfRule type="cellIs" dxfId="191" priority="111251" operator="between">
      <formula>$EI$41</formula>
      <formula>$EI$42</formula>
    </cfRule>
  </conditionalFormatting>
  <conditionalFormatting sqref="FF1:FF1048576 FI1:FI1048576 FM1:FM1048576 FP1:FP1048576">
    <cfRule type="cellIs" dxfId="190" priority="111296" operator="between">
      <formula>$FQ$44</formula>
      <formula>1000</formula>
    </cfRule>
    <cfRule type="cellIs" dxfId="189" priority="111297" operator="between">
      <formula>$FQ$43</formula>
      <formula>$FQ$44</formula>
    </cfRule>
    <cfRule type="cellIs" dxfId="188" priority="111298" operator="between">
      <formula>$FQ$42</formula>
      <formula>$FQ$43</formula>
    </cfRule>
    <cfRule type="cellIs" dxfId="187" priority="111299" operator="between">
      <formula>$FQ$41</formula>
      <formula>$FQ$42</formula>
    </cfRule>
  </conditionalFormatting>
  <conditionalFormatting sqref="GL1:GL1048576 GO1:GO1048576 GS1:GS1048576 GV1:GV1048576">
    <cfRule type="cellIs" dxfId="186" priority="111344" operator="between">
      <formula>$GY$40</formula>
      <formula>1000</formula>
    </cfRule>
    <cfRule type="cellIs" dxfId="185" priority="111345" operator="between">
      <formula>$GY$39</formula>
      <formula>$GY$40</formula>
    </cfRule>
    <cfRule type="cellIs" dxfId="184" priority="111346" operator="between">
      <formula>$GY$38</formula>
      <formula>$GY$39</formula>
    </cfRule>
    <cfRule type="cellIs" dxfId="183" priority="111347" operator="between">
      <formula>$GY$37</formula>
      <formula>$GY$38</formula>
    </cfRule>
  </conditionalFormatting>
  <conditionalFormatting sqref="GN1:GN1048576 GQ1:GQ1048576 GU1:GU1048576 GX1:GX1048576">
    <cfRule type="cellIs" dxfId="182" priority="111392" operator="between">
      <formula>$GY$44</formula>
      <formula>1000</formula>
    </cfRule>
    <cfRule type="cellIs" dxfId="181" priority="111393" operator="between">
      <formula>$GY$43</formula>
      <formula>$GY$44</formula>
    </cfRule>
    <cfRule type="cellIs" dxfId="180" priority="111394" operator="between">
      <formula>$GY$42</formula>
      <formula>$GY$43</formula>
    </cfRule>
    <cfRule type="cellIs" dxfId="179" priority="111395" operator="between">
      <formula>$GY$41</formula>
      <formula>$GY$42</formula>
    </cfRule>
  </conditionalFormatting>
  <conditionalFormatting sqref="HV1:HV1048576 HY1:HY1048576 IC1:IC1048576 IF1:IF1048576">
    <cfRule type="cellIs" dxfId="178" priority="111440" operator="between">
      <formula>$IG$44</formula>
      <formula>1000</formula>
    </cfRule>
    <cfRule type="cellIs" dxfId="177" priority="111441" operator="between">
      <formula>$IG$43</formula>
      <formula>$IG$44</formula>
    </cfRule>
    <cfRule type="cellIs" dxfId="176" priority="111442" operator="between">
      <formula>$IG$42</formula>
      <formula>$IG$43</formula>
    </cfRule>
    <cfRule type="cellIs" dxfId="175" priority="111443" operator="between">
      <formula>$IG$41</formula>
      <formula>$IG$42</formula>
    </cfRule>
  </conditionalFormatting>
  <conditionalFormatting sqref="JB1:JB1048576 JE1:JE1048576 JI1:JI1048576 JL1:JL1048576">
    <cfRule type="cellIs" dxfId="174" priority="111488" operator="between">
      <formula>$JO$40</formula>
      <formula>1000</formula>
    </cfRule>
    <cfRule type="cellIs" dxfId="173" priority="111489" operator="between">
      <formula>$JO$39</formula>
      <formula>$JO$40</formula>
    </cfRule>
    <cfRule type="cellIs" dxfId="172" priority="111490" operator="between">
      <formula>$JO$38</formula>
      <formula>$JO$39</formula>
    </cfRule>
    <cfRule type="cellIs" dxfId="171" priority="111491" operator="between">
      <formula>$JO$37</formula>
      <formula>$JO$38</formula>
    </cfRule>
  </conditionalFormatting>
  <conditionalFormatting sqref="JD1:JD1048576 JG1:JG1048576 JK1:JK1048576 JN1:JN1048576">
    <cfRule type="cellIs" dxfId="170" priority="111536" operator="between">
      <formula>$JO$44</formula>
      <formula>1000</formula>
    </cfRule>
    <cfRule type="cellIs" dxfId="169" priority="111537" operator="between">
      <formula>$JO$43</formula>
      <formula>$JO$44</formula>
    </cfRule>
    <cfRule type="cellIs" dxfId="168" priority="111538" operator="between">
      <formula>$JO$42</formula>
      <formula>$JO$43</formula>
    </cfRule>
    <cfRule type="cellIs" dxfId="167" priority="111539" operator="between">
      <formula>$JO$41</formula>
      <formula>$JO$42</formula>
    </cfRule>
  </conditionalFormatting>
  <conditionalFormatting sqref="KJ1:KJ1048576 KM1:KM1048576 KQ1:KQ1048576 KT1:KT1048576">
    <cfRule type="cellIs" dxfId="166" priority="111584" operator="between">
      <formula>$KW$40</formula>
      <formula>1000</formula>
    </cfRule>
    <cfRule type="cellIs" dxfId="165" priority="111585" operator="between">
      <formula>$KW$39</formula>
      <formula>$KW$40</formula>
    </cfRule>
    <cfRule type="cellIs" dxfId="164" priority="111586" operator="between">
      <formula>$KW$38</formula>
      <formula>$KW$39</formula>
    </cfRule>
    <cfRule type="cellIs" dxfId="163" priority="111587" operator="between">
      <formula>$KW$37</formula>
      <formula>$KW$38</formula>
    </cfRule>
  </conditionalFormatting>
  <conditionalFormatting sqref="KL1:KL1048576 KO1:KO1048576 KS1:KS1048576 KV1:KV1048576">
    <cfRule type="cellIs" dxfId="162" priority="111632" operator="between">
      <formula>$KW$44</formula>
      <formula>1000</formula>
    </cfRule>
    <cfRule type="cellIs" dxfId="161" priority="111633" operator="between">
      <formula>$KW$43</formula>
      <formula>$KW$44</formula>
    </cfRule>
    <cfRule type="cellIs" dxfId="160" priority="111634" operator="between">
      <formula>$KW$42</formula>
      <formula>$KW$43</formula>
    </cfRule>
    <cfRule type="cellIs" dxfId="159" priority="111635" operator="between">
      <formula>$KW$41</formula>
      <formula>$KW$42</formula>
    </cfRule>
  </conditionalFormatting>
  <conditionalFormatting sqref="LR1:LR1048576 LU1:LU1048576 LY1:LY1048576 MB1:MB1048576">
    <cfRule type="cellIs" dxfId="158" priority="111680" operator="between">
      <formula>$ME$40</formula>
      <formula>1000</formula>
    </cfRule>
    <cfRule type="cellIs" dxfId="157" priority="111681" operator="between">
      <formula>$ME$39</formula>
      <formula>$ME$40</formula>
    </cfRule>
    <cfRule type="cellIs" dxfId="156" priority="111682" operator="between">
      <formula>$ME$38</formula>
      <formula>$ME$39</formula>
    </cfRule>
    <cfRule type="cellIs" dxfId="155" priority="111683" operator="between">
      <formula>$ME$37</formula>
      <formula>$ME$38</formula>
    </cfRule>
  </conditionalFormatting>
  <conditionalFormatting sqref="LT1:LT1048576 LW1:LW1048576 MA1:MA1048576 MD1:MD1048576">
    <cfRule type="cellIs" dxfId="154" priority="111728" operator="between">
      <formula>$ME$44</formula>
      <formula>1000</formula>
    </cfRule>
    <cfRule type="cellIs" dxfId="153" priority="111729" operator="between">
      <formula>$ME$43</formula>
      <formula>$ME$44</formula>
    </cfRule>
    <cfRule type="cellIs" dxfId="152" priority="111730" operator="between">
      <formula>$ME$42</formula>
      <formula>$ME$43</formula>
    </cfRule>
    <cfRule type="cellIs" dxfId="151" priority="111731" operator="between">
      <formula>$ME$41</formula>
      <formula>$ME$42</formula>
    </cfRule>
  </conditionalFormatting>
  <conditionalFormatting sqref="MZ1:MZ1048576 NC1:NC1048576 NG1:NG1048576">
    <cfRule type="cellIs" dxfId="150" priority="111776" operator="between">
      <formula>$NM$40</formula>
      <formula>1000</formula>
    </cfRule>
    <cfRule type="cellIs" dxfId="149" priority="111777" operator="between">
      <formula>$NM$39</formula>
      <formula>$NM$40</formula>
    </cfRule>
    <cfRule type="cellIs" dxfId="148" priority="111778" operator="between">
      <formula>$NM$38</formula>
      <formula>$NM$39</formula>
    </cfRule>
  </conditionalFormatting>
  <conditionalFormatting sqref="NB1:NB1048576 NE1:NE1048576 NI1:NI1048576 NL1:NL1048576">
    <cfRule type="cellIs" dxfId="147" priority="111803" operator="between">
      <formula>$NM$44</formula>
      <formula>1000</formula>
    </cfRule>
    <cfRule type="cellIs" dxfId="146" priority="111804" operator="between">
      <formula>$NM$43</formula>
      <formula>$NM$44</formula>
    </cfRule>
    <cfRule type="cellIs" dxfId="145" priority="111805" operator="between">
      <formula>$NM$42</formula>
      <formula>$NM$43</formula>
    </cfRule>
    <cfRule type="cellIs" dxfId="144" priority="111806" operator="between">
      <formula>$NM$41</formula>
      <formula>$NM$42</formula>
    </cfRule>
  </conditionalFormatting>
  <conditionalFormatting sqref="OH1:OH1048576 OK1:OK1048576 OO1:OO1048576 OR1:OR1048576">
    <cfRule type="cellIs" dxfId="143" priority="111851" operator="between">
      <formula>$OU$40</formula>
      <formula>1000</formula>
    </cfRule>
    <cfRule type="cellIs" dxfId="142" priority="111852" operator="between">
      <formula>$OU$39</formula>
      <formula>$OU$40</formula>
    </cfRule>
    <cfRule type="cellIs" dxfId="141" priority="111853" operator="between">
      <formula>$OU$38</formula>
      <formula>$OU$39</formula>
    </cfRule>
    <cfRule type="cellIs" dxfId="140" priority="111854" operator="between">
      <formula>$OU$37</formula>
      <formula>$OU$38</formula>
    </cfRule>
  </conditionalFormatting>
  <conditionalFormatting sqref="OJ1:OJ1048576 OM1:OM1048576 OQ1:OQ1048576 OT1:OT1048576">
    <cfRule type="cellIs" dxfId="139" priority="111899" operator="between">
      <formula>$OU$44</formula>
      <formula>1000</formula>
    </cfRule>
    <cfRule type="cellIs" dxfId="138" priority="111900" operator="between">
      <formula>$OU$43</formula>
      <formula>$OU$44</formula>
    </cfRule>
    <cfRule type="cellIs" dxfId="137" priority="111901" operator="between">
      <formula>$OU$42</formula>
      <formula>$OU$43</formula>
    </cfRule>
    <cfRule type="cellIs" dxfId="136" priority="111902" operator="between">
      <formula>$OU$41</formula>
      <formula>$OU$42</formula>
    </cfRule>
  </conditionalFormatting>
  <conditionalFormatting sqref="PP1:PP1048576 PS1:PS1048576 PW1:PW1048576 PZ1:PZ1048576">
    <cfRule type="cellIs" dxfId="135" priority="111947" operator="between">
      <formula>$QC$40</formula>
      <formula>1000</formula>
    </cfRule>
    <cfRule type="cellIs" dxfId="134" priority="111948" operator="between">
      <formula>$QC$39</formula>
      <formula>$QC$40</formula>
    </cfRule>
    <cfRule type="cellIs" dxfId="133" priority="111949" operator="between">
      <formula>$QC$38</formula>
      <formula>$QC$39</formula>
    </cfRule>
    <cfRule type="cellIs" dxfId="132" priority="111950" operator="between">
      <formula>$QC$37</formula>
      <formula>$QC$38</formula>
    </cfRule>
  </conditionalFormatting>
  <conditionalFormatting sqref="PR1:PR1048576 PU1:PU1048576 PY1:PY1048576 QB1:QB1048576">
    <cfRule type="cellIs" dxfId="131" priority="111995" operator="between">
      <formula>$QC$44</formula>
      <formula>1000</formula>
    </cfRule>
    <cfRule type="cellIs" dxfId="130" priority="111996" operator="between">
      <formula>$QC$43</formula>
      <formula>$QC$44</formula>
    </cfRule>
    <cfRule type="cellIs" dxfId="129" priority="111997" operator="between">
      <formula>$QC$42</formula>
      <formula>$QC$43</formula>
    </cfRule>
    <cfRule type="cellIs" dxfId="128" priority="111998" operator="between">
      <formula>$QC$41</formula>
      <formula>$QC$42</formula>
    </cfRule>
  </conditionalFormatting>
  <conditionalFormatting sqref="QX1:QX1048576 RA1:RA1048576 RE1:RE1048576 RH1:RH1048576">
    <cfRule type="cellIs" dxfId="127" priority="112043" operator="between">
      <formula>$RK$40</formula>
      <formula>1000</formula>
    </cfRule>
    <cfRule type="cellIs" dxfId="126" priority="112044" operator="between">
      <formula>$RK$39</formula>
      <formula>$RK$40</formula>
    </cfRule>
    <cfRule type="cellIs" dxfId="125" priority="112045" operator="between">
      <formula>$RK$38</formula>
      <formula>$RK$39</formula>
    </cfRule>
    <cfRule type="cellIs" dxfId="124" priority="112046" operator="between">
      <formula>$RK$37</formula>
      <formula>$RK$38</formula>
    </cfRule>
  </conditionalFormatting>
  <conditionalFormatting sqref="QZ1:QZ1048576 RC1:RC1048576 RG1:RG1048576 RJ1:RJ1048576">
    <cfRule type="cellIs" dxfId="123" priority="112091" operator="between">
      <formula>$RK$44</formula>
      <formula>1000</formula>
    </cfRule>
    <cfRule type="cellIs" dxfId="122" priority="112092" operator="between">
      <formula>$RK$43</formula>
      <formula>$RK$44</formula>
    </cfRule>
    <cfRule type="cellIs" dxfId="121" priority="112093" operator="between">
      <formula>$RK$42</formula>
      <formula>$RK$43</formula>
    </cfRule>
    <cfRule type="cellIs" dxfId="120" priority="112094" operator="between">
      <formula>$RK$41</formula>
      <formula>$RK$42</formula>
    </cfRule>
  </conditionalFormatting>
  <conditionalFormatting sqref="SF1:SF1048576 SI1:SI1048576 SM1:SM1048576 SP1:SP1048576">
    <cfRule type="cellIs" dxfId="119" priority="112139" operator="between">
      <formula>$SS$40</formula>
      <formula>1000</formula>
    </cfRule>
    <cfRule type="cellIs" dxfId="118" priority="112140" operator="between">
      <formula>$SS$39</formula>
      <formula>$SS$40</formula>
    </cfRule>
    <cfRule type="cellIs" dxfId="117" priority="112141" operator="between">
      <formula>$SS$38</formula>
      <formula>$SS$39</formula>
    </cfRule>
    <cfRule type="cellIs" dxfId="116" priority="112142" operator="between">
      <formula>$SS$37</formula>
      <formula>$SS$38</formula>
    </cfRule>
  </conditionalFormatting>
  <conditionalFormatting sqref="SH1:SH1048576 SK1:SK1048576 SO1:SO1048576 SR1:SR1048576">
    <cfRule type="cellIs" dxfId="115" priority="112187" operator="between">
      <formula>$SS$44</formula>
      <formula>1000</formula>
    </cfRule>
    <cfRule type="cellIs" dxfId="114" priority="112188" operator="between">
      <formula>$SS$43</formula>
      <formula>$SS$44</formula>
    </cfRule>
    <cfRule type="cellIs" dxfId="113" priority="112189" operator="between">
      <formula>$SS$42</formula>
      <formula>$SS$43</formula>
    </cfRule>
    <cfRule type="cellIs" dxfId="112" priority="112190" operator="between">
      <formula>$SS$41</formula>
      <formula>$SS$42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124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129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199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230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102</v>
      </c>
      <c r="C4" s="4" t="s">
        <v>3</v>
      </c>
      <c r="D4" s="4">
        <v>2003</v>
      </c>
      <c r="E4" s="9">
        <f>SUM(J4:R4)+SUM(J4:N4)*0.0000001+SUM(J4)*0.0000000000001</f>
        <v>184.10001300000519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0.70000000000000284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7"/>
      <c r="AP4" s="40">
        <f>IF(SUM(V4,Z4)&gt;0,SUM(V4,Z4),"")</f>
        <v>13.8</v>
      </c>
      <c r="AQ4" s="40">
        <f>IF(SUM(U4:V4,X4:Z4,AB4)-W4-AA4&gt;0,SUM(U4:V4,X4:Z4,AB4)-W4-AA4,"")</f>
        <v>49.300000000000004</v>
      </c>
      <c r="AR4" s="40" t="str">
        <f>IF(SUM(AC4:AD4,AF4)-AE4&gt;0,SUM(AC4:AD4,AF4)-AE4,"")</f>
        <v/>
      </c>
      <c r="AS4" s="40">
        <f>IF(SUM(V4,Z4,AD4)&gt;0,SUM(V4,Z4,AD4),"")</f>
        <v>13.8</v>
      </c>
      <c r="AT4" s="40">
        <f>IF(SUM(AQ4,AR4)&gt;0,SUM(AQ4,AR4),"")</f>
        <v>49.300000000000004</v>
      </c>
      <c r="AU4" s="40">
        <f>IF(SUM(AH4,AL4)&gt;0,SUM(AH4,AL4),"")</f>
        <v>13.8</v>
      </c>
      <c r="AV4" s="40">
        <f>IF(SUM(AG4:AH4,AJ4:AL4,AN4)-SUM(AI4,AM4)&gt;0,SUM(AG4:AH4,AJ4:AL4,AN4)-SUM(AI4,AM4),"")</f>
        <v>49.46</v>
      </c>
      <c r="AW4" s="40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7"/>
      <c r="CV4" s="40">
        <f>IF(SUM(CB4,CF4)&gt;0,SUM(CB4,CF4),"")</f>
        <v>16.200000000000003</v>
      </c>
      <c r="CW4" s="40">
        <f>IF(SUM(CA4:CB4,CD4:CF4,CH4)-CC4-CG4&gt;0,SUM(CA4:CB4,CD4:CF4,CH4)-CC4-CG4,"")</f>
        <v>51.4</v>
      </c>
      <c r="CX4" s="40">
        <f>IF(SUM(CI4:CJ4,CL4)-CK4&gt;0,SUM(CI4:CJ4,CL4)-CK4,"")</f>
        <v>26.4</v>
      </c>
      <c r="CY4" s="40">
        <f>IF(SUM(CB4,CF4,CJ4)&gt;0,SUM(CB4,CF4,CJ4),"")</f>
        <v>24.700000000000003</v>
      </c>
      <c r="CZ4" s="40">
        <f>IF(SUM(CW4,CX4)&gt;0,SUM(CW4,CX4),"")</f>
        <v>77.8</v>
      </c>
      <c r="DA4" s="40">
        <f>IF(SUM(CN4,CR4)&gt;0,SUM(CN4,CR4),"")</f>
        <v>15.8</v>
      </c>
      <c r="DB4" s="40">
        <f>IF(SUM(CM4:CN4,CP4:CR4,CT4)-SUM(CO4,CS4)&gt;0,SUM(CM4:CN4,CP4:CR4,CT4)-SUM(CO4,CS4),"")</f>
        <v>53.3</v>
      </c>
      <c r="DC4" s="40">
        <f>IF(SUM(CW4,DB4)&gt;0,SUM(CW4,DB4),"")</f>
        <v>104.69999999999999</v>
      </c>
      <c r="DD4" s="50">
        <f>IF(MAX(EB4,FD4,GF4,HH4,IJ4,JL4,KN4,LP4,MR4,NT4,OV4,PX4)-IF(L4="",0,L4)&gt;0.001,MAX(EB4,FD4,GF4,HH4,IJ4,JL4,KN4,LP4,MR4,NT4,OV4,PX4)-IF(L4="",0,L4),"")</f>
        <v>0.70000000000000284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IF(SUM(RA4,RF4)&gt;0,SUM(RA4,RF4),"")</f>
        <v>104.85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190</v>
      </c>
      <c r="C5" s="4" t="s">
        <v>3</v>
      </c>
      <c r="D5" s="4">
        <v>2006</v>
      </c>
      <c r="E5" s="9">
        <f>SUM(J5:R5)+SUM(J5:N5)*0.0000001+SUM(J5)*0.0000000000001</f>
        <v>180.10001262000506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3.1999999999999957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7"/>
      <c r="AP5" s="40">
        <f>IF(SUM(V5,Z5)&gt;0,SUM(V5,Z5),"")</f>
        <v>14.7</v>
      </c>
      <c r="AQ5" s="40">
        <f>IF(SUM(U5:V5,X5:Z5,AB5)-W5-AA5&gt;0,SUM(U5:V5,X5:Z5,AB5)-W5-AA5,"")</f>
        <v>49.6</v>
      </c>
      <c r="AR5" s="40" t="str">
        <f>IF(SUM(AC5:AD5,AF5)-AE5&gt;0,SUM(AC5:AD5,AF5)-AE5,"")</f>
        <v/>
      </c>
      <c r="AS5" s="40">
        <f>IF(SUM(V5,Z5,AD5)&gt;0,SUM(V5,Z5,AD5),"")</f>
        <v>14.7</v>
      </c>
      <c r="AT5" s="40">
        <f>IF(SUM(AQ5,AR5)&gt;0,SUM(AQ5,AR5),"")</f>
        <v>49.6</v>
      </c>
      <c r="AU5" s="40">
        <f>IF(SUM(AH5,AL5)&gt;0,SUM(AH5,AL5),"")</f>
        <v>15.1</v>
      </c>
      <c r="AV5" s="40">
        <f>IF(SUM(AG5:AH5,AJ5:AL5,AN5)-SUM(AI5,AM5)&gt;0,SUM(AG5:AH5,AJ5:AL5,AN5)-SUM(AI5,AM5),"")</f>
        <v>50.099999999999994</v>
      </c>
      <c r="AW5" s="40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8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7"/>
      <c r="CV5" s="40">
        <f>IF(SUM(CB5,CF5)&gt;0,SUM(CB5,CF5),"")</f>
        <v>15.8</v>
      </c>
      <c r="CW5" s="40">
        <f>IF(SUM(CA5:CB5,CD5:CF5,CH5)-CC5-CG5&gt;0,SUM(CA5:CB5,CD5:CF5,CH5)-CC5-CG5,"")</f>
        <v>51</v>
      </c>
      <c r="CX5" s="40">
        <f>IF(SUM(CI5:CJ5,CL5)-CK5&gt;0,SUM(CI5:CJ5,CL5)-CK5,"")</f>
        <v>25.599999999999998</v>
      </c>
      <c r="CY5" s="40">
        <f>IF(SUM(CB5,CF5,CJ5)&gt;0,SUM(CB5,CF5,CJ5),"")</f>
        <v>24</v>
      </c>
      <c r="CZ5" s="40">
        <f>IF(SUM(CW5,CX5)&gt;0,SUM(CW5,CX5),"")</f>
        <v>76.599999999999994</v>
      </c>
      <c r="DA5" s="40">
        <f>IF(SUM(CN5,CR5)&gt;0,SUM(CN5,CR5),"")</f>
        <v>14.7</v>
      </c>
      <c r="DB5" s="40">
        <f>IF(SUM(CM5:CN5,CP5:CR5,CT5)-SUM(CO5,CS5)&gt;0,SUM(CM5:CN5,CP5:CR5,CT5)-SUM(CO5,CS5),"")</f>
        <v>49.7</v>
      </c>
      <c r="DC5" s="40">
        <f>IF(SUM(CW5,DB5)&gt;0,SUM(CW5,DB5),"")</f>
        <v>100.7</v>
      </c>
      <c r="DD5" s="50">
        <f>IF(MAX(EB5,FD5,GF5,HH5,IJ5,JL5,KN5,LP5,MR5,NT5,OV5,PX5)-IF(L5="",0,L5)&gt;0.001,MAX(EB5,FD5,GF5,HH5,IJ5,JL5,KN5,LP5,MR5,NT5,OV5,PX5)-IF(L5="",0,L5),"")</f>
        <v>3.1999999999999957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2.8000000000000114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IF(SUM(IJ5,IO5)&gt;0,SUM(IJ5,IO5),"")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5.3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17.95</v>
      </c>
      <c r="QJ5" s="22">
        <f>IF($CU5="P",CF5,(CF5+BC5)/2)</f>
        <v>7.7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18</v>
      </c>
      <c r="QN5" s="22">
        <f>IF($CU5="P",CJ5,(CJ5+BG5)/2)</f>
        <v>7.35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18.549999999999997</v>
      </c>
      <c r="QR5" s="22">
        <f>IF($CU5="P",CN5,(CN5+BK5)/2)</f>
        <v>7.55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17.399999999999999</v>
      </c>
      <c r="QV5" s="22">
        <f>IF($CU5="P",CR5,(CR5+BO5)/2)</f>
        <v>6.7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13</v>
      </c>
      <c r="RA5" s="40">
        <f>IF(SUM(QE5:QF5,QH5:QJ5,QL5)-QG5-QK5&gt;0,SUM(QE5:QF5,QH5:QJ5,QL5)-QG5-QK5,"")</f>
        <v>48.300000000000004</v>
      </c>
      <c r="RB5" s="40">
        <f>IF(SUM(QM5:QN5,QP5)-QO5&gt;0,SUM(QM5:QN5,QP5)-QO5,"")</f>
        <v>25.35</v>
      </c>
      <c r="RC5" s="40">
        <f>IF(SUM(QF5,QJ5,QN5)&gt;0,SUM(QF5,QJ5,QN5),"")</f>
        <v>20.350000000000001</v>
      </c>
      <c r="RD5" s="40">
        <f>IF(SUM(RA5,RB5)&gt;0,SUM(RA5,RB5),"")</f>
        <v>73.650000000000006</v>
      </c>
      <c r="RE5" s="40">
        <f>IF(SUM(QR5,QV5)&gt;0,SUM(QR5,QV5),"")</f>
        <v>14.25</v>
      </c>
      <c r="RF5" s="40">
        <f>IF(SUM(QQ5:QR5,QT5:QV5,QX5)-SUM(QS5,QW5)&gt;0,SUM(QQ5:QR5,QT5:QV5,QX5)-SUM(QS5,QW5),"")</f>
        <v>50.2</v>
      </c>
      <c r="RG5" s="40">
        <f>IF(SUM(RA5,RF5)&gt;0,SUM(RA5,RF5),"")</f>
        <v>98.5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66</v>
      </c>
      <c r="C6" s="4" t="s">
        <v>4</v>
      </c>
      <c r="D6" s="4">
        <v>2002</v>
      </c>
      <c r="E6" s="9">
        <f>SUM(J6:R6)+SUM(J6:N6)*0.0000001+SUM(J6)*0.0000000000001</f>
        <v>162.70001166000458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Nationals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24.799999999999997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17.100000000000001</v>
      </c>
      <c r="V6" s="19">
        <v>6.1</v>
      </c>
      <c r="W6" s="19">
        <v>0</v>
      </c>
      <c r="X6" s="19">
        <v>0</v>
      </c>
      <c r="Y6" s="19">
        <v>15.2</v>
      </c>
      <c r="Z6" s="19">
        <v>3.7</v>
      </c>
      <c r="AA6" s="19">
        <v>0</v>
      </c>
      <c r="AB6" s="19">
        <v>0</v>
      </c>
      <c r="AC6" s="19"/>
      <c r="AD6" s="19"/>
      <c r="AE6" s="19"/>
      <c r="AF6" s="19"/>
      <c r="AG6" s="19">
        <v>16.5</v>
      </c>
      <c r="AH6" s="19">
        <v>5.3</v>
      </c>
      <c r="AI6" s="19">
        <v>0.2</v>
      </c>
      <c r="AJ6" s="19">
        <v>0</v>
      </c>
      <c r="AK6" s="19">
        <v>16.2</v>
      </c>
      <c r="AL6" s="19">
        <v>6.1</v>
      </c>
      <c r="AM6" s="19">
        <v>0</v>
      </c>
      <c r="AN6" s="19">
        <v>0</v>
      </c>
      <c r="AO6" s="27"/>
      <c r="AP6" s="40">
        <f>IF(SUM(V6,Z6)&gt;0,SUM(V6,Z6),"")</f>
        <v>9.8000000000000007</v>
      </c>
      <c r="AQ6" s="40">
        <f>IF(SUM(U6:V6,X6:Z6,AB6)-W6-AA6&gt;0,SUM(U6:V6,X6:Z6,AB6)-W6-AA6,"")</f>
        <v>42.100000000000009</v>
      </c>
      <c r="AR6" s="40" t="str">
        <f>IF(SUM(AC6:AD6,AF6)-AE6&gt;0,SUM(AC6:AD6,AF6)-AE6,"")</f>
        <v/>
      </c>
      <c r="AS6" s="40">
        <f>IF(SUM(V6,Z6,AD6)&gt;0,SUM(V6,Z6,AD6),"")</f>
        <v>9.8000000000000007</v>
      </c>
      <c r="AT6" s="40">
        <f>IF(SUM(AQ6,AR6)&gt;0,SUM(AQ6,AR6),"")</f>
        <v>42.100000000000009</v>
      </c>
      <c r="AU6" s="40">
        <f>IF(SUM(AH6,AL6)&gt;0,SUM(AH6,AL6),"")</f>
        <v>11.399999999999999</v>
      </c>
      <c r="AV6" s="40">
        <f>IF(SUM(AG6:AH6,AJ6:AL6,AN6)-SUM(AI6,AM6)&gt;0,SUM(AG6:AH6,AJ6:AL6,AN6)-SUM(AI6,AM6),"")</f>
        <v>43.9</v>
      </c>
      <c r="AW6" s="40">
        <f>IF(SUM(AQ6,AV6)&gt;0,SUM(AQ6,AV6),"")</f>
        <v>86</v>
      </c>
      <c r="AX6" s="18">
        <v>17.399999999999999</v>
      </c>
      <c r="AY6" s="18">
        <v>5.7</v>
      </c>
      <c r="AZ6" s="18">
        <v>0</v>
      </c>
      <c r="BA6" s="18">
        <v>0</v>
      </c>
      <c r="BB6" s="18">
        <v>16.899999999999999</v>
      </c>
      <c r="BC6" s="18">
        <v>5.9</v>
      </c>
      <c r="BD6" s="18">
        <v>0</v>
      </c>
      <c r="BE6" s="18">
        <v>0</v>
      </c>
      <c r="BF6" s="18">
        <v>17.3</v>
      </c>
      <c r="BG6" s="18">
        <v>6.1</v>
      </c>
      <c r="BH6" s="18">
        <v>0</v>
      </c>
      <c r="BI6" s="18">
        <v>0</v>
      </c>
      <c r="BJ6" s="18">
        <v>18.2</v>
      </c>
      <c r="BK6" s="18">
        <v>5.3</v>
      </c>
      <c r="BL6" s="18">
        <v>0</v>
      </c>
      <c r="BM6" s="18">
        <v>0</v>
      </c>
      <c r="BN6" s="18">
        <v>17.3</v>
      </c>
      <c r="BO6" s="18">
        <v>4.3</v>
      </c>
      <c r="BP6" s="18">
        <v>0.5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45.9</v>
      </c>
      <c r="BU6" s="11">
        <f>IF(SUM(BF6:BG6,BI6)-BH6&gt;0,SUM(BF6:BG6,BI6)-BH6,"")</f>
        <v>23.4</v>
      </c>
      <c r="BV6" s="11">
        <f>IF(SUM(AY6,BC6,BG6)&gt;0,SUM(AY6,BC6,BG6),"")</f>
        <v>17.700000000000003</v>
      </c>
      <c r="BW6" s="11">
        <f>IF(SUM(BT6,BU6)&gt;0,SUM(BT6,BU6),"")</f>
        <v>69.3</v>
      </c>
      <c r="BX6" s="11">
        <f>IF(SUM(BK6,BO6)&gt;0,SUM(BK6,BO6),"")</f>
        <v>9.6</v>
      </c>
      <c r="BY6" s="11">
        <f>IF(SUM(BJ6:BK6,BM6:BO6,BQ6)-SUM(BL6,BP6)&gt;0,SUM(BJ6:BK6,BM6:BO6,BQ6)-SUM(BL6,BP6),"")</f>
        <v>44.599999999999994</v>
      </c>
      <c r="BZ6" s="11">
        <f>IF(SUM(BT6,BY6)&gt;0,SUM(BT6,BY6),"")</f>
        <v>90.5</v>
      </c>
      <c r="CA6" s="19">
        <v>17.100000000000001</v>
      </c>
      <c r="CB6" s="19">
        <v>5.7</v>
      </c>
      <c r="CC6" s="19">
        <v>0</v>
      </c>
      <c r="CD6" s="19">
        <v>0</v>
      </c>
      <c r="CE6" s="19">
        <v>17.2</v>
      </c>
      <c r="CF6" s="19">
        <v>5.9</v>
      </c>
      <c r="CG6" s="19">
        <v>0</v>
      </c>
      <c r="CH6" s="19">
        <v>0</v>
      </c>
      <c r="CI6" s="19">
        <v>16.7</v>
      </c>
      <c r="CJ6" s="19">
        <v>8.1</v>
      </c>
      <c r="CK6" s="19">
        <v>0</v>
      </c>
      <c r="CL6" s="19">
        <v>0</v>
      </c>
      <c r="CM6" s="19">
        <v>18.100000000000001</v>
      </c>
      <c r="CN6" s="19">
        <v>5.7</v>
      </c>
      <c r="CO6" s="19">
        <v>0</v>
      </c>
      <c r="CP6" s="19">
        <v>0</v>
      </c>
      <c r="CQ6" s="19">
        <v>16</v>
      </c>
      <c r="CR6" s="19">
        <v>6.5</v>
      </c>
      <c r="CS6" s="19">
        <v>0.2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24.799999999999997</v>
      </c>
      <c r="CY6" s="40">
        <f>IF(SUM(CB6,CF6,CJ6)&gt;0,SUM(CB6,CF6,CJ6),"")</f>
        <v>19.700000000000003</v>
      </c>
      <c r="CZ6" s="40">
        <f>IF(SUM(CW6,CX6)&gt;0,SUM(CW6,CX6),"")</f>
        <v>70.699999999999989</v>
      </c>
      <c r="DA6" s="40">
        <f>IF(SUM(CN6,CR6)&gt;0,SUM(CN6,CR6),"")</f>
        <v>12.2</v>
      </c>
      <c r="DB6" s="40">
        <f>IF(SUM(CM6:CN6,CP6:CR6,CT6)-SUM(CO6,CS6)&gt;0,SUM(CM6:CN6,CP6:CR6,CT6)-SUM(CO6,CS6),"")</f>
        <v>46.099999999999994</v>
      </c>
      <c r="DC6" s="40">
        <f>IF(SUM(CW6,DB6)&gt;0,SUM(CW6,DB6),"")</f>
        <v>92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15</v>
      </c>
      <c r="DH6" s="17">
        <v>3.8</v>
      </c>
      <c r="DI6" s="17">
        <v>0</v>
      </c>
      <c r="DJ6" s="17">
        <v>0</v>
      </c>
      <c r="DK6" s="17">
        <v>8.4</v>
      </c>
      <c r="DL6" s="17">
        <v>2.7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6.5</v>
      </c>
      <c r="EB6" s="40">
        <f>IF(SUM(DG6:DH6,DJ6:DL6,DN6)-DI6-DM6&gt;0,SUM(DG6:DH6,DJ6:DL6,DN6)-DI6-DM6,"")</f>
        <v>29.900000000000002</v>
      </c>
      <c r="EC6" s="40" t="str">
        <f>IF(SUM(DO6:DP6,DR6)-DQ6&gt;0,SUM(DO6:DP6,DR6)-DQ6,"")</f>
        <v/>
      </c>
      <c r="ED6" s="40">
        <f>IF(SUM(DH6,DL6,DP6)&gt;0,SUM(DH6,DL6,DP6),"")</f>
        <v>6.5</v>
      </c>
      <c r="EE6" s="40">
        <f>IF(SUM(EB6,EC6)&gt;0,SUM(EB6,EC6),"")</f>
        <v>29.900000000000002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29.900000000000002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5.7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17.049999999999997</v>
      </c>
      <c r="QJ6" s="22">
        <f>IF($CU6="P",CF6,(CF6+BC6)/2)</f>
        <v>5.9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17</v>
      </c>
      <c r="QN6" s="22">
        <f>IF($CU6="P",CJ6,(CJ6+BG6)/2)</f>
        <v>7.1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18.149999999999999</v>
      </c>
      <c r="QR6" s="22">
        <f>IF($CU6="P",CN6,(CN6+BK6)/2)</f>
        <v>5.5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16.649999999999999</v>
      </c>
      <c r="QV6" s="22">
        <f>IF($CU6="P",CR6,(CR6+BO6)/2)</f>
        <v>5.4</v>
      </c>
      <c r="QW6" s="22">
        <f>IF($CU6="P",CS6,(CS6+BP6)/2)</f>
        <v>0.35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45.9</v>
      </c>
      <c r="RB6" s="40">
        <f>IF(SUM(QM6:QN6,QP6)-QO6&gt;0,SUM(QM6:QN6,QP6)-QO6,"")</f>
        <v>24.1</v>
      </c>
      <c r="RC6" s="40">
        <f>IF(SUM(QF6,QJ6,QN6)&gt;0,SUM(QF6,QJ6,QN6),"")</f>
        <v>18.700000000000003</v>
      </c>
      <c r="RD6" s="40">
        <f>IF(SUM(RA6,RB6)&gt;0,SUM(RA6,RB6),"")</f>
        <v>70</v>
      </c>
      <c r="RE6" s="40">
        <f>IF(SUM(QR6,QV6)&gt;0,SUM(QR6,QV6),"")</f>
        <v>10.9</v>
      </c>
      <c r="RF6" s="40">
        <f>IF(SUM(QQ6:QR6,QT6:QV6,QX6)-SUM(QS6,QW6)&gt;0,SUM(QQ6:QR6,QT6:QV6,QX6)-SUM(QS6,QW6),"")</f>
        <v>45.349999999999994</v>
      </c>
      <c r="RG6" s="40">
        <f>IF(SUM(RA6,RF6)&gt;0,SUM(RA6,RF6),"")</f>
        <v>91.25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105</v>
      </c>
      <c r="C7" s="4" t="s">
        <v>4</v>
      </c>
      <c r="D7" s="4">
        <v>2004</v>
      </c>
      <c r="E7" s="9">
        <f>SUM(J7:R7)+SUM(J7:N7)*0.0000001+SUM(J7)*0.0000000000001</f>
        <v>161.70001111000451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43.1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22.8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>
        <f>IF(MAX(DD7:DF7)&gt;0,MAX(DD7:DF7),"")</f>
        <v>4.5000000000000071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15.3</v>
      </c>
      <c r="V7" s="19">
        <v>5.5</v>
      </c>
      <c r="W7" s="19">
        <v>0</v>
      </c>
      <c r="X7" s="19">
        <v>0</v>
      </c>
      <c r="Y7" s="19">
        <v>16.8</v>
      </c>
      <c r="Z7" s="19">
        <v>5.5</v>
      </c>
      <c r="AA7" s="19">
        <v>0</v>
      </c>
      <c r="AB7" s="19">
        <v>0</v>
      </c>
      <c r="AC7" s="19"/>
      <c r="AD7" s="19"/>
      <c r="AE7" s="19"/>
      <c r="AF7" s="19"/>
      <c r="AG7" s="19">
        <v>16.54</v>
      </c>
      <c r="AH7" s="19">
        <v>5.7</v>
      </c>
      <c r="AI7" s="19">
        <v>0</v>
      </c>
      <c r="AJ7" s="19">
        <v>0</v>
      </c>
      <c r="AK7" s="19">
        <v>16.399999999999999</v>
      </c>
      <c r="AL7" s="19">
        <v>5.0999999999999996</v>
      </c>
      <c r="AM7" s="19">
        <v>0</v>
      </c>
      <c r="AN7" s="19">
        <v>0</v>
      </c>
      <c r="AO7" s="27"/>
      <c r="AP7" s="40">
        <f>IF(SUM(V7,Z7)&gt;0,SUM(V7,Z7),"")</f>
        <v>11</v>
      </c>
      <c r="AQ7" s="40">
        <f>IF(SUM(U7:V7,X7:Z7,AB7)-W7-AA7&gt;0,SUM(U7:V7,X7:Z7,AB7)-W7-AA7,"")</f>
        <v>43.1</v>
      </c>
      <c r="AR7" s="40" t="str">
        <f>IF(SUM(AC7:AD7,AF7)-AE7&gt;0,SUM(AC7:AD7,AF7)-AE7,"")</f>
        <v/>
      </c>
      <c r="AS7" s="40">
        <f>IF(SUM(V7,Z7,AD7)&gt;0,SUM(V7,Z7,AD7),"")</f>
        <v>11</v>
      </c>
      <c r="AT7" s="40">
        <f>IF(SUM(AQ7,AR7)&gt;0,SUM(AQ7,AR7),"")</f>
        <v>43.1</v>
      </c>
      <c r="AU7" s="40">
        <f>IF(SUM(AH7,AL7)&gt;0,SUM(AH7,AL7),"")</f>
        <v>10.8</v>
      </c>
      <c r="AV7" s="40">
        <f>IF(SUM(AG7:AH7,AJ7:AL7,AN7)-SUM(AI7,AM7)&gt;0,SUM(AG7:AH7,AJ7:AL7,AN7)-SUM(AI7,AM7),"")</f>
        <v>43.74</v>
      </c>
      <c r="AW7" s="40">
        <f>IF(SUM(AQ7,AV7)&gt;0,SUM(AQ7,AV7),"")</f>
        <v>86.84</v>
      </c>
      <c r="AX7" s="18">
        <v>16.5</v>
      </c>
      <c r="AY7" s="18">
        <v>6.1</v>
      </c>
      <c r="AZ7" s="18">
        <v>0.2</v>
      </c>
      <c r="BA7" s="18">
        <v>0</v>
      </c>
      <c r="BB7" s="18">
        <v>16.600000000000001</v>
      </c>
      <c r="BC7" s="18">
        <v>6.2</v>
      </c>
      <c r="BD7" s="18">
        <v>0</v>
      </c>
      <c r="BE7" s="18">
        <v>0</v>
      </c>
      <c r="BF7" s="18">
        <v>16.3</v>
      </c>
      <c r="BG7" s="18">
        <v>6.2</v>
      </c>
      <c r="BH7" s="18">
        <v>0</v>
      </c>
      <c r="BI7" s="18">
        <v>0</v>
      </c>
      <c r="BJ7" s="18">
        <v>15.8</v>
      </c>
      <c r="BK7" s="18">
        <v>3.3</v>
      </c>
      <c r="BL7" s="18">
        <v>0</v>
      </c>
      <c r="BM7" s="18">
        <v>0</v>
      </c>
      <c r="BN7" s="18">
        <v>13.5</v>
      </c>
      <c r="BO7" s="18">
        <v>5.7</v>
      </c>
      <c r="BP7" s="18">
        <v>0</v>
      </c>
      <c r="BQ7" s="18">
        <v>0</v>
      </c>
      <c r="BR7" s="28"/>
      <c r="BS7" s="11">
        <f>IF(SUM(AY7,BC7)&gt;0,SUM(AY7,BC7),"")</f>
        <v>12.3</v>
      </c>
      <c r="BT7" s="11">
        <f>IF(SUM(AX7:AY7,BA7:BC7,BE7)-AZ7-BD7&gt;0,SUM(AX7:AY7,BA7:BC7,BE7)-AZ7-BD7,"")</f>
        <v>45.2</v>
      </c>
      <c r="BU7" s="11">
        <f>IF(SUM(BF7:BG7,BI7)-BH7&gt;0,SUM(BF7:BG7,BI7)-BH7,"")</f>
        <v>22.5</v>
      </c>
      <c r="BV7" s="11">
        <f>IF(SUM(AY7,BC7,BG7)&gt;0,SUM(AY7,BC7,BG7),"")</f>
        <v>18.5</v>
      </c>
      <c r="BW7" s="11">
        <f>IF(SUM(BT7,BU7)&gt;0,SUM(BT7,BU7),"")</f>
        <v>67.7</v>
      </c>
      <c r="BX7" s="11">
        <f>IF(SUM(BK7,BO7)&gt;0,SUM(BK7,BO7),"")</f>
        <v>9</v>
      </c>
      <c r="BY7" s="11">
        <f>IF(SUM(BJ7:BK7,BM7:BO7,BQ7)-SUM(BL7,BP7)&gt;0,SUM(BJ7:BK7,BM7:BO7,BQ7)-SUM(BL7,BP7),"")</f>
        <v>38.300000000000004</v>
      </c>
      <c r="BZ7" s="11">
        <f>IF(SUM(BT7,BY7)&gt;0,SUM(BT7,BY7),"")</f>
        <v>83.5</v>
      </c>
      <c r="CA7" s="19">
        <v>15.3</v>
      </c>
      <c r="CB7" s="19">
        <v>3</v>
      </c>
      <c r="CC7" s="19">
        <v>0</v>
      </c>
      <c r="CD7" s="19">
        <v>0</v>
      </c>
      <c r="CE7" s="19">
        <v>16.8</v>
      </c>
      <c r="CF7" s="19">
        <v>6.2</v>
      </c>
      <c r="CG7" s="19">
        <v>0</v>
      </c>
      <c r="CH7" s="19">
        <v>0</v>
      </c>
      <c r="CI7" s="19">
        <v>16.600000000000001</v>
      </c>
      <c r="CJ7" s="19">
        <v>6.2</v>
      </c>
      <c r="CK7" s="19">
        <v>0</v>
      </c>
      <c r="CL7" s="19">
        <v>0</v>
      </c>
      <c r="CM7" s="19">
        <v>17.2</v>
      </c>
      <c r="CN7" s="19">
        <v>5.7</v>
      </c>
      <c r="CO7" s="19">
        <v>0.2</v>
      </c>
      <c r="CP7" s="19">
        <v>0</v>
      </c>
      <c r="CQ7" s="19">
        <v>17.2</v>
      </c>
      <c r="CR7" s="19">
        <v>6.2</v>
      </c>
      <c r="CS7" s="19">
        <v>0</v>
      </c>
      <c r="CT7" s="19">
        <v>0</v>
      </c>
      <c r="CU7" s="27"/>
      <c r="CV7" s="40">
        <f>IF(SUM(CB7,CF7)&gt;0,SUM(CB7,CF7),"")</f>
        <v>9.1999999999999993</v>
      </c>
      <c r="CW7" s="40">
        <f>IF(SUM(CA7:CB7,CD7:CF7,CH7)-CC7-CG7&gt;0,SUM(CA7:CB7,CD7:CF7,CH7)-CC7-CG7,"")</f>
        <v>41.300000000000004</v>
      </c>
      <c r="CX7" s="40">
        <f>IF(SUM(CI7:CJ7,CL7)-CK7&gt;0,SUM(CI7:CJ7,CL7)-CK7,"")</f>
        <v>22.8</v>
      </c>
      <c r="CY7" s="40">
        <f>IF(SUM(CB7,CF7,CJ7)&gt;0,SUM(CB7,CF7,CJ7),"")</f>
        <v>15.399999999999999</v>
      </c>
      <c r="CZ7" s="40">
        <f>IF(SUM(CW7,CX7)&gt;0,SUM(CW7,CX7),"")</f>
        <v>64.100000000000009</v>
      </c>
      <c r="DA7" s="40">
        <f>IF(SUM(CN7,CR7)&gt;0,SUM(CN7,CR7),"")</f>
        <v>11.9</v>
      </c>
      <c r="DB7" s="40">
        <f>IF(SUM(CM7:CN7,CP7:CR7,CT7)-SUM(CO7,CS7)&gt;0,SUM(CM7:CN7,CP7:CR7,CT7)-SUM(CO7,CS7),"")</f>
        <v>46.099999999999994</v>
      </c>
      <c r="DC7" s="40">
        <f>IF(SUM(CW7,DB7)&gt;0,SUM(CW7,DB7),"")</f>
        <v>87.4</v>
      </c>
      <c r="DD7" s="50">
        <f>IF(MAX(EB7,FD7,GF7,HH7,IJ7,JL7,KN7,LP7,MR7,NT7,OV7,PX7)-IF(L7="",0,L7)&gt;0.001,MAX(EB7,FD7,GF7,HH7,IJ7,JL7,KN7,LP7,MR7,NT7,OV7,PX7)-IF(L7="",0,L7),"")</f>
        <v>4.5000000000000071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12.3</v>
      </c>
      <c r="FL7" s="17">
        <v>2.6</v>
      </c>
      <c r="FM7" s="17">
        <v>0</v>
      </c>
      <c r="FN7" s="17">
        <v>0</v>
      </c>
      <c r="FO7" s="17">
        <v>18</v>
      </c>
      <c r="FP7" s="17">
        <v>4.8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7.4</v>
      </c>
      <c r="GF7" s="40">
        <f>IF(SUM(FK7:FL7,FN7:FP7,FR7)-FM7-FQ7&gt;0,SUM(FK7:FL7,FN7:FP7,FR7)-FM7-FQ7,"")</f>
        <v>37.699999999999996</v>
      </c>
      <c r="GG7" s="40" t="str">
        <f>IF(SUM(FS7:FT7,FV7)-FU7&gt;0,SUM(FS7:FT7,FV7)-FU7,"")</f>
        <v/>
      </c>
      <c r="GH7" s="40">
        <f>IF(SUM(FL7,FP7,FT7)&gt;0,SUM(FL7,FP7,FT7),"")</f>
        <v>7.4</v>
      </c>
      <c r="GI7" s="40">
        <f>IF(SUM(GF7,GG7)&gt;0,SUM(GF7,GG7),"")</f>
        <v>37.699999999999996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37.699999999999996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17.100000000000001</v>
      </c>
      <c r="HP7" s="17">
        <v>6.6</v>
      </c>
      <c r="HQ7" s="17">
        <v>0</v>
      </c>
      <c r="HR7" s="17">
        <v>0</v>
      </c>
      <c r="HS7" s="17">
        <v>17.7</v>
      </c>
      <c r="HT7" s="17">
        <v>6.2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>
        <f>IF(SUM(HP7,HT7)&gt;0,SUM(HP7,HT7),"")</f>
        <v>12.8</v>
      </c>
      <c r="IJ7" s="40">
        <f>IF(SUM(HO7:HP7,HR7:HT7,HV7)-HQ7-HU7&gt;0,SUM(HO7:HP7,HR7:HT7,HV7)-HQ7-HU7,"")</f>
        <v>47.600000000000009</v>
      </c>
      <c r="IK7" s="40" t="str">
        <f>IF(SUM(HW7:HX7,HZ7)-HY7&gt;0,SUM(HW7:HX7,HZ7)-HY7,"")</f>
        <v/>
      </c>
      <c r="IL7" s="40">
        <f>IF(SUM(HP7,HT7,HX7)&gt;0,SUM(HP7,HT7,HX7),"")</f>
        <v>12.8</v>
      </c>
      <c r="IM7" s="40">
        <f>IF(SUM(IJ7,IK7)&gt;0,SUM(IJ7,IK7),"")</f>
        <v>47.600000000000009</v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>
        <f>IF(SUM(IJ7,IO7)&gt;0,SUM(IJ7,IO7),"")</f>
        <v>47.600000000000009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15.9</v>
      </c>
      <c r="QF7" s="22">
        <f>IF($CU7="P",CB7,(CB7+AY7)/2)</f>
        <v>4.55</v>
      </c>
      <c r="QG7" s="22">
        <f>IF($CU7="P",CC7,(CC7+AZ7)/2)</f>
        <v>0.1</v>
      </c>
      <c r="QH7" s="22">
        <f>IF($CU7="P",CD7,(CD7+BA7)/2)</f>
        <v>0</v>
      </c>
      <c r="QI7" s="22">
        <f>IF($CU7="P",CE7,(CE7+BB7)/2)</f>
        <v>16.700000000000003</v>
      </c>
      <c r="QJ7" s="22">
        <f>IF($CU7="P",CF7,(CF7+BC7)/2)</f>
        <v>6.2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16.450000000000003</v>
      </c>
      <c r="QN7" s="22">
        <f>IF($CU7="P",CJ7,(CJ7+BG7)/2)</f>
        <v>6.2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16.5</v>
      </c>
      <c r="QR7" s="22">
        <f>IF($CU7="P",CN7,(CN7+BK7)/2)</f>
        <v>4.5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15.35</v>
      </c>
      <c r="QV7" s="22">
        <f>IF($CU7="P",CR7,(CR7+BO7)/2)</f>
        <v>5.95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10.75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22.650000000000002</v>
      </c>
      <c r="RC7" s="40">
        <f>IF(SUM(QF7,QJ7,QN7)&gt;0,SUM(QF7,QJ7,QN7),"")</f>
        <v>16.95</v>
      </c>
      <c r="RD7" s="40">
        <f>IF(SUM(RA7,RB7)&gt;0,SUM(RA7,RB7),"")</f>
        <v>65.900000000000006</v>
      </c>
      <c r="RE7" s="40">
        <f>IF(SUM(QR7,QV7)&gt;0,SUM(QR7,QV7),"")</f>
        <v>10.45</v>
      </c>
      <c r="RF7" s="40">
        <f>IF(SUM(QQ7:QR7,QT7:QV7,QX7)-SUM(QS7,QW7)&gt;0,SUM(QQ7:QR7,QT7:QV7,QX7)-SUM(QS7,QW7),"")</f>
        <v>42.2</v>
      </c>
      <c r="RG7" s="40">
        <f>IF(SUM(RA7,RF7)&gt;0,SUM(RA7,RF7),"")</f>
        <v>85.450000000000017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113</v>
      </c>
      <c r="C8" s="4" t="s">
        <v>3</v>
      </c>
      <c r="D8" s="4">
        <v>2003</v>
      </c>
      <c r="E8" s="9">
        <f>SUM(J8:R8)+SUM(J8:N8)*0.0000001+SUM(J8)*0.0000000000001</f>
        <v>160.10001119000461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43</v>
      </c>
      <c r="M8" s="8" t="str">
        <f>IF(L8=0,"",IF(L8=CW8,$CA$1,IF(L8=BT8,$AX$1,IF(L8=AQ8,$U$1,""))))</f>
        <v>2023 Nationals</v>
      </c>
      <c r="N8" s="8">
        <f>IF(COUNT(AR8,BU8,CX8)&gt;0,LARGE((AR8,BU8,CX8),1),0)</f>
        <v>23.2</v>
      </c>
      <c r="O8" s="8" t="str">
        <f>IF(N8=0,"",IF(N8=CX8,$CA$1,IF(N8=BU8,$AX$1,IF(N8=AR8,$U$1,""))))</f>
        <v>2023 Nationals</v>
      </c>
      <c r="P8" s="8">
        <f>IF(MAX(AV8,BY8,DB8)&gt;0,MAX(AV8,BY8,DB8),0)</f>
        <v>48.2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16.3</v>
      </c>
      <c r="V8" s="19">
        <v>5.3</v>
      </c>
      <c r="W8" s="19">
        <v>0.2</v>
      </c>
      <c r="X8" s="19">
        <v>0</v>
      </c>
      <c r="Y8" s="19">
        <v>16</v>
      </c>
      <c r="Z8" s="19">
        <v>1.9</v>
      </c>
      <c r="AA8" s="19">
        <v>0</v>
      </c>
      <c r="AB8" s="19">
        <v>0</v>
      </c>
      <c r="AC8" s="19"/>
      <c r="AD8" s="19"/>
      <c r="AE8" s="19"/>
      <c r="AF8" s="19"/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/>
      <c r="AP8" s="40">
        <f>IF(SUM(V8,Z8)&gt;0,SUM(V8,Z8),"")</f>
        <v>7.1999999999999993</v>
      </c>
      <c r="AQ8" s="40">
        <f>IF(SUM(U8:V8,X8:Z8,AB8)-W8-AA8&gt;0,SUM(U8:V8,X8:Z8,AB8)-W8-AA8,"")</f>
        <v>39.299999999999997</v>
      </c>
      <c r="AR8" s="40" t="str">
        <f>IF(SUM(AC8:AD8,AF8)-AE8&gt;0,SUM(AC8:AD8,AF8)-AE8,"")</f>
        <v/>
      </c>
      <c r="AS8" s="40">
        <f>IF(SUM(V8,Z8,AD8)&gt;0,SUM(V8,Z8,AD8),"")</f>
        <v>7.1999999999999993</v>
      </c>
      <c r="AT8" s="40">
        <f>IF(SUM(AQ8,AR8)&gt;0,SUM(AQ8,AR8),"")</f>
        <v>39.299999999999997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39.299999999999997</v>
      </c>
      <c r="AX8" s="18">
        <v>17</v>
      </c>
      <c r="AY8" s="18">
        <v>5.5</v>
      </c>
      <c r="AZ8" s="18">
        <v>0</v>
      </c>
      <c r="BA8" s="18">
        <v>0</v>
      </c>
      <c r="BB8" s="18">
        <v>17.600000000000001</v>
      </c>
      <c r="BC8" s="18">
        <v>5.6</v>
      </c>
      <c r="BD8" s="18">
        <v>0</v>
      </c>
      <c r="BE8" s="18">
        <v>0</v>
      </c>
      <c r="BF8" s="18">
        <v>16.7</v>
      </c>
      <c r="BG8" s="18">
        <v>3</v>
      </c>
      <c r="BH8" s="18">
        <v>1</v>
      </c>
      <c r="BI8" s="18">
        <v>0</v>
      </c>
      <c r="BJ8" s="18">
        <v>17.399999999999999</v>
      </c>
      <c r="BK8" s="18">
        <v>5.5</v>
      </c>
      <c r="BL8" s="18">
        <v>0</v>
      </c>
      <c r="BM8" s="18">
        <v>0</v>
      </c>
      <c r="BN8" s="18">
        <v>16</v>
      </c>
      <c r="BO8" s="18">
        <v>3.7</v>
      </c>
      <c r="BP8" s="18">
        <v>0</v>
      </c>
      <c r="BQ8" s="18">
        <v>0</v>
      </c>
      <c r="BR8" s="28"/>
      <c r="BS8" s="11">
        <f>IF(SUM(AY8,BC8)&gt;0,SUM(AY8,BC8),"")</f>
        <v>11.1</v>
      </c>
      <c r="BT8" s="11">
        <f>IF(SUM(AX8:AY8,BA8:BC8,BE8)-AZ8-BD8&gt;0,SUM(AX8:AY8,BA8:BC8,BE8)-AZ8-BD8,"")</f>
        <v>45.7</v>
      </c>
      <c r="BU8" s="11">
        <f>IF(SUM(BF8:BG8,BI8)-BH8&gt;0,SUM(BF8:BG8,BI8)-BH8,"")</f>
        <v>18.7</v>
      </c>
      <c r="BV8" s="11">
        <f>IF(SUM(AY8,BC8,BG8)&gt;0,SUM(AY8,BC8,BG8),"")</f>
        <v>14.1</v>
      </c>
      <c r="BW8" s="11">
        <f>IF(SUM(BT8,BU8)&gt;0,SUM(BT8,BU8),"")</f>
        <v>64.400000000000006</v>
      </c>
      <c r="BX8" s="11">
        <f>IF(SUM(BK8,BO8)&gt;0,SUM(BK8,BO8),"")</f>
        <v>9.1999999999999993</v>
      </c>
      <c r="BY8" s="11">
        <f>IF(SUM(BJ8:BK8,BM8:BO8,BQ8)-SUM(BL8,BP8)&gt;0,SUM(BJ8:BK8,BM8:BO8,BQ8)-SUM(BL8,BP8),"")</f>
        <v>42.6</v>
      </c>
      <c r="BZ8" s="11">
        <f>IF(SUM(BT8,BY8)&gt;0,SUM(BT8,BY8),"")</f>
        <v>88.300000000000011</v>
      </c>
      <c r="CA8" s="19">
        <v>16.3</v>
      </c>
      <c r="CB8" s="19">
        <v>5.5</v>
      </c>
      <c r="CC8" s="19">
        <v>0.4</v>
      </c>
      <c r="CD8" s="19">
        <v>0</v>
      </c>
      <c r="CE8" s="19">
        <v>16.399999999999999</v>
      </c>
      <c r="CF8" s="19">
        <v>5.4</v>
      </c>
      <c r="CG8" s="19">
        <v>0.2</v>
      </c>
      <c r="CH8" s="19">
        <v>0</v>
      </c>
      <c r="CI8" s="19">
        <v>16.899999999999999</v>
      </c>
      <c r="CJ8" s="19">
        <v>6.5</v>
      </c>
      <c r="CK8" s="19">
        <v>0.2</v>
      </c>
      <c r="CL8" s="19">
        <v>0</v>
      </c>
      <c r="CM8" s="19">
        <v>17.8</v>
      </c>
      <c r="CN8" s="19">
        <v>6.5</v>
      </c>
      <c r="CO8" s="19">
        <v>0</v>
      </c>
      <c r="CP8" s="19">
        <v>0</v>
      </c>
      <c r="CQ8" s="19">
        <v>18.399999999999999</v>
      </c>
      <c r="CR8" s="19">
        <v>5.5</v>
      </c>
      <c r="CS8" s="19">
        <v>0</v>
      </c>
      <c r="CT8" s="19">
        <v>0</v>
      </c>
      <c r="CU8" s="27"/>
      <c r="CV8" s="40">
        <f>IF(SUM(CB8,CF8)&gt;0,SUM(CB8,CF8),"")</f>
        <v>10.9</v>
      </c>
      <c r="CW8" s="40">
        <f>IF(SUM(CA8:CB8,CD8:CF8,CH8)-CC8-CG8&gt;0,SUM(CA8:CB8,CD8:CF8,CH8)-CC8-CG8,"")</f>
        <v>43</v>
      </c>
      <c r="CX8" s="40">
        <f>IF(SUM(CI8:CJ8,CL8)-CK8&gt;0,SUM(CI8:CJ8,CL8)-CK8,"")</f>
        <v>23.2</v>
      </c>
      <c r="CY8" s="40">
        <f>IF(SUM(CB8,CF8,CJ8)&gt;0,SUM(CB8,CF8,CJ8),"")</f>
        <v>17.399999999999999</v>
      </c>
      <c r="CZ8" s="40">
        <f>IF(SUM(CW8,CX8)&gt;0,SUM(CW8,CX8),"")</f>
        <v>66.2</v>
      </c>
      <c r="DA8" s="40">
        <f>IF(SUM(CN8,CR8)&gt;0,SUM(CN8,CR8),"")</f>
        <v>12</v>
      </c>
      <c r="DB8" s="40">
        <f>IF(SUM(CM8:CN8,CP8:CR8,CT8)-SUM(CO8,CS8)&gt;0,SUM(CM8:CN8,CP8:CR8,CT8)-SUM(CO8,CS8),"")</f>
        <v>48.2</v>
      </c>
      <c r="DC8" s="40">
        <f>IF(SUM(CW8,DB8)&gt;0,SUM(CW8,DB8),"")</f>
        <v>91.2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>
        <v>15.5</v>
      </c>
      <c r="FL8" s="17">
        <v>3.3</v>
      </c>
      <c r="FM8" s="17">
        <v>0</v>
      </c>
      <c r="FN8" s="17">
        <v>0</v>
      </c>
      <c r="FO8" s="17">
        <v>16.899999999999999</v>
      </c>
      <c r="FP8" s="17">
        <v>5.5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8.8000000000000007</v>
      </c>
      <c r="GF8" s="40">
        <f>IF(SUM(FK8:FL8,FN8:FP8,FR8)-FM8-FQ8&gt;0,SUM(FK8:FL8,FN8:FP8,FR8)-FM8-FQ8,"")</f>
        <v>41</v>
      </c>
      <c r="GG8" s="40" t="str">
        <f>IF(SUM(FS8:FT8,FV8)-FU8&gt;0,SUM(FS8:FT8,FV8)-FU8,"")</f>
        <v/>
      </c>
      <c r="GH8" s="40">
        <f>IF(SUM(FL8,FP8,FT8)&gt;0,SUM(FL8,FP8,FT8),"")</f>
        <v>8.8000000000000007</v>
      </c>
      <c r="GI8" s="40">
        <f>IF(SUM(GF8,GG8)&gt;0,SUM(GF8,GG8),"")</f>
        <v>41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IF(SUM(GF8,GK8)&gt;0,SUM(GF8,GK8),"")</f>
        <v>41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16</v>
      </c>
      <c r="HP8" s="17">
        <v>3.3</v>
      </c>
      <c r="HQ8" s="17">
        <v>0</v>
      </c>
      <c r="HR8" s="17">
        <v>0</v>
      </c>
      <c r="HS8" s="17">
        <v>15.5</v>
      </c>
      <c r="HT8" s="17">
        <v>3.3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6.6</v>
      </c>
      <c r="IJ8" s="40">
        <f>IF(SUM(HO8:HP8,HR8:HT8,HV8)-HQ8-HU8&gt;0,SUM(HO8:HP8,HR8:HT8,HV8)-HQ8-HU8,"")</f>
        <v>38.099999999999994</v>
      </c>
      <c r="IK8" s="40" t="str">
        <f>IF(SUM(HW8:HX8,HZ8)-HY8&gt;0,SUM(HW8:HX8,HZ8)-HY8,"")</f>
        <v/>
      </c>
      <c r="IL8" s="40">
        <f>IF(SUM(HP8,HT8,HX8)&gt;0,SUM(HP8,HT8,HX8),"")</f>
        <v>6.6</v>
      </c>
      <c r="IM8" s="40">
        <f>IF(SUM(IJ8,IK8)&gt;0,SUM(IJ8,IK8),"")</f>
        <v>38.099999999999994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IF(SUM(IJ8,IO8)&gt;0,SUM(IJ8,IO8),"")</f>
        <v>38.099999999999994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16.649999999999999</v>
      </c>
      <c r="QF8" s="22">
        <f>IF($CU8="P",CB8,(CB8+AY8)/2)</f>
        <v>5.5</v>
      </c>
      <c r="QG8" s="22">
        <f>IF($CU8="P",CC8,(CC8+AZ8)/2)</f>
        <v>0.2</v>
      </c>
      <c r="QH8" s="22">
        <f>IF($CU8="P",CD8,(CD8+BA8)/2)</f>
        <v>0</v>
      </c>
      <c r="QI8" s="22">
        <f>IF($CU8="P",CE8,(CE8+BB8)/2)</f>
        <v>17</v>
      </c>
      <c r="QJ8" s="22">
        <f>IF($CU8="P",CF8,(CF8+BC8)/2)</f>
        <v>5.5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16.799999999999997</v>
      </c>
      <c r="QN8" s="22">
        <f>IF($CU8="P",CJ8,(CJ8+BG8)/2)</f>
        <v>4.75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17.600000000000001</v>
      </c>
      <c r="QR8" s="22">
        <f>IF($CU8="P",CN8,(CN8+BK8)/2)</f>
        <v>6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17.2</v>
      </c>
      <c r="QV8" s="22">
        <f>IF($CU8="P",CR8,(CR8+BO8)/2)</f>
        <v>4.5999999999999996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44.349999999999994</v>
      </c>
      <c r="RB8" s="40">
        <f>IF(SUM(QM8:QN8,QP8)-QO8&gt;0,SUM(QM8:QN8,QP8)-QO8,"")</f>
        <v>20.949999999999996</v>
      </c>
      <c r="RC8" s="40">
        <f>IF(SUM(QF8,QJ8,QN8)&gt;0,SUM(QF8,QJ8,QN8),"")</f>
        <v>15.75</v>
      </c>
      <c r="RD8" s="40">
        <f>IF(SUM(RA8,RB8)&gt;0,SUM(RA8,RB8),"")</f>
        <v>65.299999999999983</v>
      </c>
      <c r="RE8" s="40">
        <f>IF(SUM(QR8,QV8)&gt;0,SUM(QR8,QV8),"")</f>
        <v>10.6</v>
      </c>
      <c r="RF8" s="40">
        <f>IF(SUM(QQ8:QR8,QT8:QV8,QX8)-SUM(QS8,QW8)&gt;0,SUM(QQ8:QR8,QT8:QV8,QX8)-SUM(QS8,QW8),"")</f>
        <v>45.4</v>
      </c>
      <c r="RG8" s="40">
        <f>IF(SUM(RA8,RF8)&gt;0,SUM(RA8,RF8),"")</f>
        <v>89.75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68</v>
      </c>
      <c r="C9" s="4" t="s">
        <v>4</v>
      </c>
      <c r="D9" s="4">
        <v>2003</v>
      </c>
      <c r="E9" s="9">
        <f>SUM(J9:R9)+SUM(J9:N9)*0.0000001+SUM(J9)*0.0000000000001</f>
        <v>153.80001106000455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42.5</v>
      </c>
      <c r="M9" s="8" t="str">
        <f>IF(L9=0,"",IF(L9=CW9,$CA$1,IF(L9=BT9,$AX$1,IF(L9=AQ9,$U$1,""))))</f>
        <v>2023 Elite Canada</v>
      </c>
      <c r="N9" s="8">
        <f>IF(COUNT(AR9,BU9,CX9)&gt;0,LARGE((AR9,BU9,CX9),1),0)</f>
        <v>22.700000000000003</v>
      </c>
      <c r="O9" s="8" t="str">
        <f>IF(N9=0,"",IF(N9=CX9,$CA$1,IF(N9=BU9,$AX$1,IF(N9=AR9,$U$1,""))))</f>
        <v>2023 Elite Canada</v>
      </c>
      <c r="P9" s="8">
        <f>IF(MAX(AV9,BY9,DB9)&gt;0,MAX(AV9,BY9,DB9),0)</f>
        <v>43.2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15.3</v>
      </c>
      <c r="V9" s="19">
        <v>5.7</v>
      </c>
      <c r="W9" s="19">
        <v>0</v>
      </c>
      <c r="X9" s="19">
        <v>0.6</v>
      </c>
      <c r="Y9" s="19">
        <v>14.5</v>
      </c>
      <c r="Z9" s="19">
        <v>2.9</v>
      </c>
      <c r="AA9" s="19">
        <v>0</v>
      </c>
      <c r="AB9" s="19">
        <v>0.3</v>
      </c>
      <c r="AC9" s="19"/>
      <c r="AD9" s="19"/>
      <c r="AE9" s="19"/>
      <c r="AF9" s="19"/>
      <c r="AG9" s="19">
        <v>14.8</v>
      </c>
      <c r="AH9" s="19">
        <v>2.9</v>
      </c>
      <c r="AI9" s="19">
        <v>0</v>
      </c>
      <c r="AJ9" s="19">
        <v>0.3</v>
      </c>
      <c r="AK9" s="19">
        <v>15.5</v>
      </c>
      <c r="AL9" s="19">
        <v>5</v>
      </c>
      <c r="AM9" s="19">
        <v>0</v>
      </c>
      <c r="AN9" s="19">
        <v>0.6</v>
      </c>
      <c r="AO9" s="27"/>
      <c r="AP9" s="40">
        <f>IF(SUM(V9,Z9)&gt;0,SUM(V9,Z9),"")</f>
        <v>8.6</v>
      </c>
      <c r="AQ9" s="40">
        <f>IF(SUM(U9:V9,X9:Z9,AB9)-W9-AA9&gt;0,SUM(U9:V9,X9:Z9,AB9)-W9-AA9,"")</f>
        <v>39.299999999999997</v>
      </c>
      <c r="AR9" s="40" t="str">
        <f>IF(SUM(AC9:AD9,AF9)-AE9&gt;0,SUM(AC9:AD9,AF9)-AE9,"")</f>
        <v/>
      </c>
      <c r="AS9" s="40">
        <f>IF(SUM(V9,Z9,AD9)&gt;0,SUM(V9,Z9,AD9),"")</f>
        <v>8.6</v>
      </c>
      <c r="AT9" s="40">
        <f>IF(SUM(AQ9,AR9)&gt;0,SUM(AQ9,AR9),"")</f>
        <v>39.299999999999997</v>
      </c>
      <c r="AU9" s="40">
        <f>IF(SUM(AH9,AL9)&gt;0,SUM(AH9,AL9),"")</f>
        <v>7.9</v>
      </c>
      <c r="AV9" s="40">
        <f>IF(SUM(AG9:AH9,AJ9:AL9,AN9)-SUM(AI9,AM9)&gt;0,SUM(AG9:AH9,AJ9:AL9,AN9)-SUM(AI9,AM9),"")</f>
        <v>39.1</v>
      </c>
      <c r="AW9" s="40">
        <f>IF(SUM(AQ9,AV9)&gt;0,SUM(AQ9,AV9),"")</f>
        <v>78.400000000000006</v>
      </c>
      <c r="AX9" s="18">
        <v>16.2</v>
      </c>
      <c r="AY9" s="18">
        <v>5.3</v>
      </c>
      <c r="AZ9" s="18">
        <v>0</v>
      </c>
      <c r="BA9" s="18">
        <v>0.3</v>
      </c>
      <c r="BB9" s="18">
        <v>14.1</v>
      </c>
      <c r="BC9" s="18">
        <v>6.2</v>
      </c>
      <c r="BD9" s="18">
        <v>0.2</v>
      </c>
      <c r="BE9" s="18">
        <v>0.6</v>
      </c>
      <c r="BF9" s="18">
        <v>16.100000000000001</v>
      </c>
      <c r="BG9" s="18">
        <v>6</v>
      </c>
      <c r="BH9" s="18">
        <v>0</v>
      </c>
      <c r="BI9" s="18">
        <v>0.6</v>
      </c>
      <c r="BJ9" s="18">
        <v>15.8</v>
      </c>
      <c r="BK9" s="18">
        <v>4.5</v>
      </c>
      <c r="BL9" s="18">
        <v>0</v>
      </c>
      <c r="BM9" s="18">
        <v>0.3</v>
      </c>
      <c r="BN9" s="18">
        <v>15.8</v>
      </c>
      <c r="BO9" s="18">
        <v>6.4</v>
      </c>
      <c r="BP9" s="18">
        <v>0.2</v>
      </c>
      <c r="BQ9" s="18">
        <v>0.6</v>
      </c>
      <c r="BR9" s="28"/>
      <c r="BS9" s="11">
        <f>IF(SUM(AY9,BC9)&gt;0,SUM(AY9,BC9),"")</f>
        <v>11.5</v>
      </c>
      <c r="BT9" s="11">
        <f>IF(SUM(AX9:AY9,BA9:BC9,BE9)-AZ9-BD9&gt;0,SUM(AX9:AY9,BA9:BC9,BE9)-AZ9-BD9,"")</f>
        <v>42.5</v>
      </c>
      <c r="BU9" s="11">
        <f>IF(SUM(BF9:BG9,BI9)-BH9&gt;0,SUM(BF9:BG9,BI9)-BH9,"")</f>
        <v>22.700000000000003</v>
      </c>
      <c r="BV9" s="11">
        <f>IF(SUM(AY9,BC9,BG9)&gt;0,SUM(AY9,BC9,BG9),"")</f>
        <v>17.5</v>
      </c>
      <c r="BW9" s="11">
        <f>IF(SUM(BT9,BU9)&gt;0,SUM(BT9,BU9),"")</f>
        <v>65.2</v>
      </c>
      <c r="BX9" s="11">
        <f>IF(SUM(BK9,BO9)&gt;0,SUM(BK9,BO9),"")</f>
        <v>10.9</v>
      </c>
      <c r="BY9" s="11">
        <f>IF(SUM(BJ9:BK9,BM9:BO9,BQ9)-SUM(BL9,BP9)&gt;0,SUM(BJ9:BK9,BM9:BO9,BQ9)-SUM(BL9,BP9),"")</f>
        <v>43.2</v>
      </c>
      <c r="BZ9" s="11">
        <f>IF(SUM(BT9,BY9)&gt;0,SUM(BT9,BY9),"")</f>
        <v>85.7</v>
      </c>
      <c r="CA9" s="19">
        <v>16.5</v>
      </c>
      <c r="CB9" s="19">
        <v>6.1</v>
      </c>
      <c r="CC9" s="19">
        <v>0</v>
      </c>
      <c r="CD9" s="19">
        <v>0.3</v>
      </c>
      <c r="CE9" s="19">
        <v>15.7</v>
      </c>
      <c r="CF9" s="19">
        <v>6.2</v>
      </c>
      <c r="CG9" s="19">
        <v>0</v>
      </c>
      <c r="CH9" s="19">
        <v>0.6</v>
      </c>
      <c r="CI9" s="19">
        <v>15.1</v>
      </c>
      <c r="CJ9" s="19">
        <v>3.1</v>
      </c>
      <c r="CK9" s="19">
        <v>0</v>
      </c>
      <c r="CL9" s="19">
        <v>0.3</v>
      </c>
      <c r="CM9" s="19">
        <v>14.8</v>
      </c>
      <c r="CN9" s="19">
        <v>4.0999999999999996</v>
      </c>
      <c r="CO9" s="19">
        <v>0</v>
      </c>
      <c r="CP9" s="19">
        <v>0.6</v>
      </c>
      <c r="CQ9" s="19">
        <v>16</v>
      </c>
      <c r="CR9" s="19">
        <v>6.3</v>
      </c>
      <c r="CS9" s="19">
        <v>0</v>
      </c>
      <c r="CT9" s="19">
        <v>0.6</v>
      </c>
      <c r="CU9" s="27"/>
      <c r="CV9" s="40">
        <f>IF(SUM(CB9,CF9)&gt;0,SUM(CB9,CF9),"")</f>
        <v>12.3</v>
      </c>
      <c r="CW9" s="40">
        <f>IF(SUM(CA9:CB9,CD9:CF9,CH9)-CC9-CG9&gt;0,SUM(CA9:CB9,CD9:CF9,CH9)-CC9-CG9,"")</f>
        <v>45.400000000000006</v>
      </c>
      <c r="CX9" s="40">
        <f>IF(SUM(CI9:CJ9,CL9)-CK9&gt;0,SUM(CI9:CJ9,CL9)-CK9,"")</f>
        <v>18.5</v>
      </c>
      <c r="CY9" s="40">
        <f>IF(SUM(CB9,CF9,CJ9)&gt;0,SUM(CB9,CF9,CJ9),"")</f>
        <v>15.4</v>
      </c>
      <c r="CZ9" s="40">
        <f>IF(SUM(CW9,CX9)&gt;0,SUM(CW9,CX9),"")</f>
        <v>63.900000000000006</v>
      </c>
      <c r="DA9" s="40">
        <f>IF(SUM(CN9,CR9)&gt;0,SUM(CN9,CR9),"")</f>
        <v>10.399999999999999</v>
      </c>
      <c r="DB9" s="40">
        <f>IF(SUM(CM9:CN9,CP9:CR9,CT9)-SUM(CO9,CS9)&gt;0,SUM(CM9:CN9,CP9:CR9,CT9)-SUM(CO9,CS9),"")</f>
        <v>42.4</v>
      </c>
      <c r="DC9" s="40">
        <f>IF(SUM(CW9,DB9)&gt;0,SUM(CW9,DB9),"")</f>
        <v>87.800000000000011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>
        <v>15.5</v>
      </c>
      <c r="FL9" s="17">
        <v>2.9</v>
      </c>
      <c r="FM9" s="17">
        <v>0</v>
      </c>
      <c r="FN9" s="17">
        <v>0</v>
      </c>
      <c r="FO9" s="17">
        <v>16.2</v>
      </c>
      <c r="FP9" s="17">
        <v>5.7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8.6</v>
      </c>
      <c r="GF9" s="40">
        <f>IF(SUM(FK9:FL9,FN9:FP9,FR9)-FM9-FQ9&gt;0,SUM(FK9:FL9,FN9:FP9,FR9)-FM9-FQ9,"")</f>
        <v>40.299999999999997</v>
      </c>
      <c r="GG9" s="40" t="str">
        <f>IF(SUM(FS9:FT9,FV9)-FU9&gt;0,SUM(FS9:FT9,FV9)-FU9,"")</f>
        <v/>
      </c>
      <c r="GH9" s="40">
        <f>IF(SUM(FL9,FP9,FT9)&gt;0,SUM(FL9,FP9,FT9),"")</f>
        <v>8.6</v>
      </c>
      <c r="GI9" s="40">
        <f>IF(SUM(GF9,GG9)&gt;0,SUM(GF9,GG9),"")</f>
        <v>40.299999999999997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IF(SUM(GF9,GK9)&gt;0,SUM(GF9,GK9),"")</f>
        <v>40.299999999999997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16.350000000000001</v>
      </c>
      <c r="QF9" s="22">
        <f>IF($CU9="P",CB9,(CB9+AY9)/2)</f>
        <v>5.6999999999999993</v>
      </c>
      <c r="QG9" s="22">
        <f>IF($CU9="P",CC9,(CC9+AZ9)/2)</f>
        <v>0</v>
      </c>
      <c r="QH9" s="22">
        <f>IF($CU9="P",CD9,(CD9+BA9)/2)</f>
        <v>0.3</v>
      </c>
      <c r="QI9" s="22">
        <f>IF($CU9="P",CE9,(CE9+BB9)/2)</f>
        <v>14.899999999999999</v>
      </c>
      <c r="QJ9" s="22">
        <f>IF($CU9="P",CF9,(CF9+BC9)/2)</f>
        <v>6.2</v>
      </c>
      <c r="QK9" s="22">
        <f>IF($CU9="P",CG9,(CG9+BD9)/2)</f>
        <v>0.1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4.55</v>
      </c>
      <c r="QO9" s="22">
        <f>IF($CU9="P",CK9,(CK9+BH9)/2)</f>
        <v>0</v>
      </c>
      <c r="QP9" s="22">
        <f>IF($CU9="P",CL9,(CL9+BI9)/2)</f>
        <v>0.44999999999999996</v>
      </c>
      <c r="QQ9" s="22">
        <f>IF($CU9="P",CM9,(CM9+BJ9)/2)</f>
        <v>15.3</v>
      </c>
      <c r="QR9" s="22">
        <f>IF($CU9="P",CN9,(CN9+BK9)/2)</f>
        <v>4.3</v>
      </c>
      <c r="QS9" s="22">
        <f>IF($CU9="P",CO9,(CO9+BL9)/2)</f>
        <v>0</v>
      </c>
      <c r="QT9" s="22">
        <f>IF($CU9="P",CP9,(CP9+BM9)/2)</f>
        <v>0.44999999999999996</v>
      </c>
      <c r="QU9" s="22">
        <f>IF($CU9="P",CQ9,(CQ9+BN9)/2)</f>
        <v>15.9</v>
      </c>
      <c r="QV9" s="22">
        <f>IF($CU9="P",CR9,(CR9+BO9)/2)</f>
        <v>6.35</v>
      </c>
      <c r="QW9" s="22">
        <f>IF($CU9="P",CS9,(CS9+BP9)/2)</f>
        <v>0.1</v>
      </c>
      <c r="QX9" s="22">
        <f>IF($CU9="P",CT9,(CT9+BQ9)/2)</f>
        <v>0.6</v>
      </c>
      <c r="QY9" s="27" t="s">
        <v>46</v>
      </c>
      <c r="QZ9" s="40">
        <f>IF(SUM(QF9,QJ9)&gt;0,SUM(QF9,QJ9),"")</f>
        <v>11.899999999999999</v>
      </c>
      <c r="RA9" s="40">
        <f>IF(SUM(QE9:QF9,QH9:QJ9,QL9)-QG9-QK9&gt;0,SUM(QE9:QF9,QH9:QJ9,QL9)-QG9-QK9,"")</f>
        <v>43.95</v>
      </c>
      <c r="RB9" s="40">
        <f>IF(SUM(QM9:QN9,QP9)-QO9&gt;0,SUM(QM9:QN9,QP9)-QO9,"")</f>
        <v>20.6</v>
      </c>
      <c r="RC9" s="40">
        <f>IF(SUM(QF9,QJ9,QN9)&gt;0,SUM(QF9,QJ9,QN9),"")</f>
        <v>16.45</v>
      </c>
      <c r="RD9" s="40">
        <f>IF(SUM(RA9,RB9)&gt;0,SUM(RA9,RB9),"")</f>
        <v>64.550000000000011</v>
      </c>
      <c r="RE9" s="40">
        <f>IF(SUM(QR9,QV9)&gt;0,SUM(QR9,QV9),"")</f>
        <v>10.649999999999999</v>
      </c>
      <c r="RF9" s="40">
        <f>IF(SUM(QQ9:QR9,QT9:QV9,QX9)-SUM(QS9,QW9)&gt;0,SUM(QQ9:QR9,QT9:QV9,QX9)-SUM(QS9,QW9),"")</f>
        <v>42.800000000000004</v>
      </c>
      <c r="RG9" s="40">
        <f>IF(SUM(RA9,RF9)&gt;0,SUM(RA9,RF9),"")</f>
        <v>86.75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154</v>
      </c>
      <c r="C10" s="4" t="s">
        <v>4</v>
      </c>
      <c r="D10" s="4">
        <v>2004</v>
      </c>
      <c r="E10" s="9">
        <f>SUM(J10:R10)+SUM(J10:N10)*0.0000001+SUM(J10)*0.0000000000001</f>
        <v>153.6000107700043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43.2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42.800000000000004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21.700000000000003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45.9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</v>
      </c>
      <c r="V10" s="19">
        <v>5</v>
      </c>
      <c r="W10" s="19">
        <v>0</v>
      </c>
      <c r="X10" s="19">
        <v>0.6</v>
      </c>
      <c r="Y10" s="19">
        <v>15.5</v>
      </c>
      <c r="Z10" s="19">
        <v>5.0999999999999996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13.68</v>
      </c>
      <c r="AH10" s="19">
        <v>4.0999999999999996</v>
      </c>
      <c r="AI10" s="19">
        <v>0.4</v>
      </c>
      <c r="AJ10" s="19">
        <v>0.3</v>
      </c>
      <c r="AK10" s="19">
        <v>15.1</v>
      </c>
      <c r="AL10" s="19">
        <v>2.9</v>
      </c>
      <c r="AM10" s="19">
        <v>0</v>
      </c>
      <c r="AN10" s="19">
        <v>0.3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42.800000000000004</v>
      </c>
      <c r="AR10" s="40" t="str">
        <f>IF(SUM(AC10:AD10,AF10)-AE10&gt;0,SUM(AC10:AD10,AF10)-AE10,"")</f>
        <v/>
      </c>
      <c r="AS10" s="40">
        <f>IF(SUM(V10,Z10,AD10)&gt;0,SUM(V10,Z10,AD10),"")</f>
        <v>10.1</v>
      </c>
      <c r="AT10" s="40">
        <f>IF(SUM(AQ10,AR10)&gt;0,SUM(AQ10,AR10),"")</f>
        <v>42.800000000000004</v>
      </c>
      <c r="AU10" s="40">
        <f>IF(SUM(AH10,AL10)&gt;0,SUM(AH10,AL10),"")</f>
        <v>7</v>
      </c>
      <c r="AV10" s="40">
        <f>IF(SUM(AG10:AH10,AJ10:AL10,AN10)-SUM(AI10,AM10)&gt;0,SUM(AG10:AH10,AJ10:AL10,AN10)-SUM(AI10,AM10),"")</f>
        <v>35.979999999999997</v>
      </c>
      <c r="AW10" s="40">
        <f>IF(SUM(AQ10,AV10)&gt;0,SUM(AQ10,AV10),"")</f>
        <v>78.78</v>
      </c>
      <c r="AX10" s="18">
        <v>16.2</v>
      </c>
      <c r="AY10" s="18">
        <v>4.8</v>
      </c>
      <c r="AZ10" s="18">
        <v>0.2</v>
      </c>
      <c r="BA10" s="18">
        <v>0.6</v>
      </c>
      <c r="BB10" s="18">
        <v>15.2</v>
      </c>
      <c r="BC10" s="18">
        <v>4.5999999999999996</v>
      </c>
      <c r="BD10" s="18">
        <v>0.4</v>
      </c>
      <c r="BE10" s="18">
        <v>0.6</v>
      </c>
      <c r="BF10" s="18">
        <v>15.7</v>
      </c>
      <c r="BG10" s="18">
        <v>4.2</v>
      </c>
      <c r="BH10" s="18">
        <v>0.4</v>
      </c>
      <c r="BI10" s="18">
        <v>0.6</v>
      </c>
      <c r="BJ10" s="18">
        <v>16.5</v>
      </c>
      <c r="BK10" s="18">
        <v>4.8</v>
      </c>
      <c r="BL10" s="18">
        <v>0</v>
      </c>
      <c r="BM10" s="18">
        <v>0.6</v>
      </c>
      <c r="BN10" s="18">
        <v>16.100000000000001</v>
      </c>
      <c r="BO10" s="18">
        <v>5.3</v>
      </c>
      <c r="BP10" s="18">
        <v>0</v>
      </c>
      <c r="BQ10" s="18">
        <v>0.6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41.4</v>
      </c>
      <c r="BU10" s="11">
        <f>IF(SUM(BF10:BG10,BI10)-BH10&gt;0,SUM(BF10:BG10,BI10)-BH10,"")</f>
        <v>20.100000000000001</v>
      </c>
      <c r="BV10" s="11">
        <f>IF(SUM(AY10,BC10,BG10)&gt;0,SUM(AY10,BC10,BG10),"")</f>
        <v>13.599999999999998</v>
      </c>
      <c r="BW10" s="11">
        <f>IF(SUM(BT10,BU10)&gt;0,SUM(BT10,BU10),"")</f>
        <v>61.5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43.9</v>
      </c>
      <c r="BZ10" s="11">
        <f>IF(SUM(BT10,BY10)&gt;0,SUM(BT10,BY10),"")</f>
        <v>85.3</v>
      </c>
      <c r="CA10" s="19">
        <v>15.9</v>
      </c>
      <c r="CB10" s="19">
        <v>4.8</v>
      </c>
      <c r="CC10" s="19">
        <v>0</v>
      </c>
      <c r="CD10" s="19">
        <v>0.6</v>
      </c>
      <c r="CE10" s="19">
        <v>15.3</v>
      </c>
      <c r="CF10" s="19">
        <v>6</v>
      </c>
      <c r="CG10" s="19">
        <v>0</v>
      </c>
      <c r="CH10" s="19">
        <v>0.6</v>
      </c>
      <c r="CI10" s="19">
        <v>15.1</v>
      </c>
      <c r="CJ10" s="19">
        <v>6</v>
      </c>
      <c r="CK10" s="19">
        <v>0</v>
      </c>
      <c r="CL10" s="19">
        <v>0.6</v>
      </c>
      <c r="CM10" s="19">
        <v>16.8</v>
      </c>
      <c r="CN10" s="19">
        <v>5.5</v>
      </c>
      <c r="CO10" s="19">
        <v>0</v>
      </c>
      <c r="CP10" s="19">
        <v>0.6</v>
      </c>
      <c r="CQ10" s="19">
        <v>16.399999999999999</v>
      </c>
      <c r="CR10" s="19">
        <v>6</v>
      </c>
      <c r="CS10" s="19">
        <v>0</v>
      </c>
      <c r="CT10" s="19">
        <v>0.6</v>
      </c>
      <c r="CU10" s="27"/>
      <c r="CV10" s="40">
        <f>IF(SUM(CB10,CF10)&gt;0,SUM(CB10,CF10),"")</f>
        <v>10.8</v>
      </c>
      <c r="CW10" s="40">
        <f>IF(SUM(CA10:CB10,CD10:CF10,CH10)-CC10-CG10&gt;0,SUM(CA10:CB10,CD10:CF10,CH10)-CC10-CG10,"")</f>
        <v>43.2</v>
      </c>
      <c r="CX10" s="40">
        <f>IF(SUM(CI10:CJ10,CL10)-CK10&gt;0,SUM(CI10:CJ10,CL10)-CK10,"")</f>
        <v>21.700000000000003</v>
      </c>
      <c r="CY10" s="40">
        <f>IF(SUM(CB10,CF10,CJ10)&gt;0,SUM(CB10,CF10,CJ10),"")</f>
        <v>16.8</v>
      </c>
      <c r="CZ10" s="40">
        <f>IF(SUM(CW10,CX10)&gt;0,SUM(CW10,CX10),"")</f>
        <v>64.900000000000006</v>
      </c>
      <c r="DA10" s="40">
        <f>IF(SUM(CN10,CR10)&gt;0,SUM(CN10,CR10),"")</f>
        <v>11.5</v>
      </c>
      <c r="DB10" s="40">
        <f>IF(SUM(CM10:CN10,CP10:CR10,CT10)-SUM(CO10,CS10)&gt;0,SUM(CM10:CN10,CP10:CR10,CT10)-SUM(CO10,CS10),"")</f>
        <v>45.9</v>
      </c>
      <c r="DC10" s="40">
        <f>IF(SUM(CW10,DB10)&gt;0,SUM(CW10,DB10),"")</f>
        <v>89.1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16.05</v>
      </c>
      <c r="QF10" s="22">
        <f>IF($CU10="P",CB10,(CB10+AY10)/2)</f>
        <v>4.8</v>
      </c>
      <c r="QG10" s="22">
        <f>IF($CU10="P",CC10,(CC10+AZ10)/2)</f>
        <v>0.1</v>
      </c>
      <c r="QH10" s="22">
        <f>IF($CU10="P",CD10,(CD10+BA10)/2)</f>
        <v>0.6</v>
      </c>
      <c r="QI10" s="22">
        <f>IF($CU10="P",CE10,(CE10+BB10)/2)</f>
        <v>15.25</v>
      </c>
      <c r="QJ10" s="22">
        <f>IF($CU10="P",CF10,(CF10+BC10)/2)</f>
        <v>5.3</v>
      </c>
      <c r="QK10" s="22">
        <f>IF($CU10="P",CG10,(CG10+BD10)/2)</f>
        <v>0.2</v>
      </c>
      <c r="QL10" s="22">
        <f>IF($CU10="P",CH10,(CH10+BE10)/2)</f>
        <v>0.6</v>
      </c>
      <c r="QM10" s="22">
        <f>IF($CU10="P",CI10,(CI10+BF10)/2)</f>
        <v>15.399999999999999</v>
      </c>
      <c r="QN10" s="22">
        <f>IF($CU10="P",CJ10,(CJ10+BG10)/2)</f>
        <v>5.0999999999999996</v>
      </c>
      <c r="QO10" s="22">
        <f>IF($CU10="P",CK10,(CK10+BH10)/2)</f>
        <v>0.2</v>
      </c>
      <c r="QP10" s="22">
        <f>IF($CU10="P",CL10,(CL10+BI10)/2)</f>
        <v>0.6</v>
      </c>
      <c r="QQ10" s="22">
        <f>IF($CU10="P",CM10,(CM10+BJ10)/2)</f>
        <v>16.649999999999999</v>
      </c>
      <c r="QR10" s="22">
        <f>IF($CU10="P",CN10,(CN10+BK10)/2)</f>
        <v>5.15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16.25</v>
      </c>
      <c r="QV10" s="22">
        <f>IF($CU10="P",CR10,(CR10+BO10)/2)</f>
        <v>5.65</v>
      </c>
      <c r="QW10" s="22">
        <f>IF($CU10="P",CS10,(CS10+BP10)/2)</f>
        <v>0</v>
      </c>
      <c r="QX10" s="22">
        <f>IF($CU10="P",CT10,(CT10+BQ10)/2)</f>
        <v>0.6</v>
      </c>
      <c r="QY10" s="27" t="s">
        <v>46</v>
      </c>
      <c r="QZ10" s="40">
        <f>IF(SUM(QF10,QJ10)&gt;0,SUM(QF10,QJ10),"")</f>
        <v>10.1</v>
      </c>
      <c r="RA10" s="40">
        <f>IF(SUM(QE10:QF10,QH10:QJ10,QL10)-QG10-QK10&gt;0,SUM(QE10:QF10,QH10:QJ10,QL10)-QG10-QK10,"")</f>
        <v>42.3</v>
      </c>
      <c r="RB10" s="40">
        <f>IF(SUM(QM10:QN10,QP10)-QO10&gt;0,SUM(QM10:QN10,QP10)-QO10,"")</f>
        <v>20.900000000000002</v>
      </c>
      <c r="RC10" s="40">
        <f>IF(SUM(QF10,QJ10,QN10)&gt;0,SUM(QF10,QJ10,QN10),"")</f>
        <v>15.2</v>
      </c>
      <c r="RD10" s="40">
        <f>IF(SUM(RA10,RB10)&gt;0,SUM(RA10,RB10),"")</f>
        <v>63.2</v>
      </c>
      <c r="RE10" s="40">
        <f>IF(SUM(QR10,QV10)&gt;0,SUM(QR10,QV10),"")</f>
        <v>10.8</v>
      </c>
      <c r="RF10" s="40">
        <f>IF(SUM(QQ10:QR10,QT10:QV10,QX10)-SUM(QS10,QW10)&gt;0,SUM(QQ10:QR10,QT10:QV10,QX10)-SUM(QS10,QW10),"")</f>
        <v>44.9</v>
      </c>
      <c r="RG10" s="40">
        <f>IF(SUM(RA10,RF10)&gt;0,SUM(RA10,RF10),"")</f>
        <v>87.199999999999989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172</v>
      </c>
      <c r="C11" s="4" t="s">
        <v>6</v>
      </c>
      <c r="D11" s="4">
        <v>2006</v>
      </c>
      <c r="E11" s="9">
        <f>SUM(J11:R11)+SUM(J11:N11)*0.0000001+SUM(J11)*0.0000000000001</f>
        <v>152.00001079000441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44.100000000000009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41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22.8</v>
      </c>
      <c r="O11" s="8" t="str">
        <f>IF(N11=0,"",IF(N11=CX11,$CA$1,IF(N11=BU11,$AX$1,IF(N11=AR11,$U$1,""))))</f>
        <v>2023 Nationals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>
        <v>16.399999999999999</v>
      </c>
      <c r="AY11" s="18">
        <v>5.2</v>
      </c>
      <c r="AZ11" s="18">
        <v>0</v>
      </c>
      <c r="BA11" s="18">
        <v>0.6</v>
      </c>
      <c r="BB11" s="18">
        <v>14.9</v>
      </c>
      <c r="BC11" s="18">
        <v>3.3</v>
      </c>
      <c r="BD11" s="18">
        <v>0</v>
      </c>
      <c r="BE11" s="18">
        <v>0.6</v>
      </c>
      <c r="BF11" s="18">
        <v>17.100000000000001</v>
      </c>
      <c r="BG11" s="18">
        <v>4.8</v>
      </c>
      <c r="BH11" s="18">
        <v>0</v>
      </c>
      <c r="BI11" s="18">
        <v>0.6</v>
      </c>
      <c r="BJ11" s="18">
        <v>16.899999999999999</v>
      </c>
      <c r="BK11" s="18">
        <v>4.8</v>
      </c>
      <c r="BL11" s="18">
        <v>0</v>
      </c>
      <c r="BM11" s="18">
        <v>0.6</v>
      </c>
      <c r="BN11" s="18">
        <v>15.9</v>
      </c>
      <c r="BO11" s="18">
        <v>5.3</v>
      </c>
      <c r="BP11" s="18">
        <v>0</v>
      </c>
      <c r="BQ11" s="18">
        <v>0.6</v>
      </c>
      <c r="BR11" s="28"/>
      <c r="BS11" s="11">
        <f>IF(SUM(AY11,BC11)&gt;0,SUM(AY11,BC11),"")</f>
        <v>8.5</v>
      </c>
      <c r="BT11" s="11">
        <f>IF(SUM(AX11:AY11,BA11:BC11,BE11)-AZ11-BD11&gt;0,SUM(AX11:AY11,BA11:BC11,BE11)-AZ11-BD11,"")</f>
        <v>41</v>
      </c>
      <c r="BU11" s="11">
        <f>IF(SUM(BF11:BG11,BI11)-BH11&gt;0,SUM(BF11:BG11,BI11)-BH11,"")</f>
        <v>22.500000000000004</v>
      </c>
      <c r="BV11" s="11">
        <f>IF(SUM(AY11,BC11,BG11)&gt;0,SUM(AY11,BC11,BG11),"")</f>
        <v>13.3</v>
      </c>
      <c r="BW11" s="11">
        <f>IF(SUM(BT11,BU11)&gt;0,SUM(BT11,BU11),"")</f>
        <v>63.5</v>
      </c>
      <c r="BX11" s="11">
        <f>IF(SUM(BK11,BO11)&gt;0,SUM(BK11,BO11),"")</f>
        <v>10.1</v>
      </c>
      <c r="BY11" s="11">
        <f>IF(SUM(BJ11:BK11,BM11:BO11,BQ11)-SUM(BL11,BP11)&gt;0,SUM(BJ11:BK11,BM11:BO11,BQ11)-SUM(BL11,BP11),"")</f>
        <v>44.1</v>
      </c>
      <c r="BZ11" s="11">
        <f>IF(SUM(BT11,BY11)&gt;0,SUM(BT11,BY11),"")</f>
        <v>85.1</v>
      </c>
      <c r="CA11" s="19">
        <v>16.8</v>
      </c>
      <c r="CB11" s="19">
        <v>4.8</v>
      </c>
      <c r="CC11" s="19">
        <v>0</v>
      </c>
      <c r="CD11" s="19">
        <v>0.6</v>
      </c>
      <c r="CE11" s="19">
        <v>16.7</v>
      </c>
      <c r="CF11" s="19">
        <v>4.5999999999999996</v>
      </c>
      <c r="CG11" s="19">
        <v>0</v>
      </c>
      <c r="CH11" s="19">
        <v>0.6</v>
      </c>
      <c r="CI11" s="19">
        <v>17.399999999999999</v>
      </c>
      <c r="CJ11" s="19">
        <v>4.8</v>
      </c>
      <c r="CK11" s="19">
        <v>0</v>
      </c>
      <c r="CL11" s="19">
        <v>0.6</v>
      </c>
      <c r="CM11" s="19">
        <v>16.3</v>
      </c>
      <c r="CN11" s="19">
        <v>4.5999999999999996</v>
      </c>
      <c r="CO11" s="19">
        <v>0</v>
      </c>
      <c r="CP11" s="19">
        <v>0.6</v>
      </c>
      <c r="CQ11" s="19">
        <v>16.8</v>
      </c>
      <c r="CR11" s="19">
        <v>4.8</v>
      </c>
      <c r="CS11" s="19">
        <v>0</v>
      </c>
      <c r="CT11" s="19">
        <v>0.6</v>
      </c>
      <c r="CU11" s="27"/>
      <c r="CV11" s="40">
        <f>IF(SUM(CB11,CF11)&gt;0,SUM(CB11,CF11),"")</f>
        <v>9.3999999999999986</v>
      </c>
      <c r="CW11" s="40">
        <f>IF(SUM(CA11:CB11,CD11:CF11,CH11)-CC11-CG11&gt;0,SUM(CA11:CB11,CD11:CF11,CH11)-CC11-CG11,"")</f>
        <v>44.100000000000009</v>
      </c>
      <c r="CX11" s="40">
        <f>IF(SUM(CI11:CJ11,CL11)-CK11&gt;0,SUM(CI11:CJ11,CL11)-CK11,"")</f>
        <v>22.8</v>
      </c>
      <c r="CY11" s="40">
        <f>IF(SUM(CB11,CF11,CJ11)&gt;0,SUM(CB11,CF11,CJ11),"")</f>
        <v>14.2</v>
      </c>
      <c r="CZ11" s="40">
        <f>IF(SUM(CW11,CX11)&gt;0,SUM(CW11,CX11),"")</f>
        <v>66.900000000000006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43.699999999999996</v>
      </c>
      <c r="DC11" s="40">
        <f>IF(SUM(CW11,DB11)&gt;0,SUM(CW11,DB11),"")</f>
        <v>87.800000000000011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16.600000000000001</v>
      </c>
      <c r="QF11" s="22">
        <f>IF($CU11="P",CB11,(CB11+AY11)/2)</f>
        <v>5</v>
      </c>
      <c r="QG11" s="22">
        <f>IF($CU11="P",CC11,(CC11+AZ11)/2)</f>
        <v>0</v>
      </c>
      <c r="QH11" s="22">
        <f>IF($CU11="P",CD11,(CD11+BA11)/2)</f>
        <v>0.6</v>
      </c>
      <c r="QI11" s="22">
        <f>IF($CU11="P",CE11,(CE11+BB11)/2)</f>
        <v>15.8</v>
      </c>
      <c r="QJ11" s="22">
        <f>IF($CU11="P",CF11,(CF11+BC11)/2)</f>
        <v>3.9499999999999997</v>
      </c>
      <c r="QK11" s="22">
        <f>IF($CU11="P",CG11,(CG11+BD11)/2)</f>
        <v>0</v>
      </c>
      <c r="QL11" s="22">
        <f>IF($CU11="P",CH11,(CH11+BE11)/2)</f>
        <v>0.6</v>
      </c>
      <c r="QM11" s="22">
        <f>IF($CU11="P",CI11,(CI11+BF11)/2)</f>
        <v>17.25</v>
      </c>
      <c r="QN11" s="22">
        <f>IF($CU11="P",CJ11,(CJ11+BG11)/2)</f>
        <v>4.8</v>
      </c>
      <c r="QO11" s="22">
        <f>IF($CU11="P",CK11,(CK11+BH11)/2)</f>
        <v>0</v>
      </c>
      <c r="QP11" s="22">
        <f>IF($CU11="P",CL11,(CL11+BI11)/2)</f>
        <v>0.6</v>
      </c>
      <c r="QQ11" s="22">
        <f>IF($CU11="P",CM11,(CM11+BJ11)/2)</f>
        <v>16.600000000000001</v>
      </c>
      <c r="QR11" s="22">
        <f>IF($CU11="P",CN11,(CN11+BK11)/2)</f>
        <v>4.6999999999999993</v>
      </c>
      <c r="QS11" s="22">
        <f>IF($CU11="P",CO11,(CO11+BL11)/2)</f>
        <v>0</v>
      </c>
      <c r="QT11" s="22">
        <f>IF($CU11="P",CP11,(CP11+BM11)/2)</f>
        <v>0.6</v>
      </c>
      <c r="QU11" s="22">
        <f>IF($CU11="P",CQ11,(CQ11+BN11)/2)</f>
        <v>16.350000000000001</v>
      </c>
      <c r="QV11" s="22">
        <f>IF($CU11="P",CR11,(CR11+BO11)/2)</f>
        <v>5.05</v>
      </c>
      <c r="QW11" s="22">
        <f>IF($CU11="P",CS11,(CS11+BP11)/2)</f>
        <v>0</v>
      </c>
      <c r="QX11" s="22">
        <f>IF($CU11="P",CT11,(CT11+BQ11)/2)</f>
        <v>0.6</v>
      </c>
      <c r="QY11" s="27" t="s">
        <v>46</v>
      </c>
      <c r="QZ11" s="40">
        <f>IF(SUM(QF11,QJ11)&gt;0,SUM(QF11,QJ11),"")</f>
        <v>8.9499999999999993</v>
      </c>
      <c r="RA11" s="40">
        <f>IF(SUM(QE11:QF11,QH11:QJ11,QL11)-QG11-QK11&gt;0,SUM(QE11:QF11,QH11:QJ11,QL11)-QG11-QK11,"")</f>
        <v>42.550000000000004</v>
      </c>
      <c r="RB11" s="40">
        <f>IF(SUM(QM11:QN11,QP11)-QO11&gt;0,SUM(QM11:QN11,QP11)-QO11,"")</f>
        <v>22.650000000000002</v>
      </c>
      <c r="RC11" s="40">
        <f>IF(SUM(QF11,QJ11,QN11)&gt;0,SUM(QF11,QJ11,QN11),"")</f>
        <v>13.75</v>
      </c>
      <c r="RD11" s="40">
        <f>IF(SUM(RA11,RB11)&gt;0,SUM(RA11,RB11),"")</f>
        <v>65.2</v>
      </c>
      <c r="RE11" s="40">
        <f>IF(SUM(QR11,QV11)&gt;0,SUM(QR11,QV11),"")</f>
        <v>9.75</v>
      </c>
      <c r="RF11" s="40">
        <f>IF(SUM(QQ11:QR11,QT11:QV11,QX11)-SUM(QS11,QW11)&gt;0,SUM(QQ11:QR11,QT11:QV11,QX11)-SUM(QS11,QW11),"")</f>
        <v>43.9</v>
      </c>
      <c r="RG11" s="40">
        <f>IF(SUM(RA11,RF11)&gt;0,SUM(RA11,RF11),"")</f>
        <v>86.45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112</v>
      </c>
      <c r="C12" s="4" t="s">
        <v>4</v>
      </c>
      <c r="D12" s="4">
        <v>2003</v>
      </c>
      <c r="E12" s="9">
        <f>SUM(J12:R12)+SUM(J12:N12)*0.0000001+SUM(J12)*0.0000000000001</f>
        <v>148.00001014000458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45.9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36.199999999999996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19.3</v>
      </c>
      <c r="O12" s="8" t="str">
        <f>IF(N12=0,"",IF(N12=CX12,$CA$1,IF(N12=BU12,$AX$1,IF(N12=AR12,$U$1,""))))</f>
        <v>2023 Nationals</v>
      </c>
      <c r="P12" s="8">
        <f>IF(MAX(AV12,BY12,DB12)&gt;0,MAX(AV12,BY12,DB12),0)</f>
        <v>46.6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15.8</v>
      </c>
      <c r="V12" s="19">
        <v>2.9</v>
      </c>
      <c r="W12" s="19">
        <v>0</v>
      </c>
      <c r="X12" s="19">
        <v>0</v>
      </c>
      <c r="Y12" s="19">
        <v>14.1</v>
      </c>
      <c r="Z12" s="19">
        <v>4.3</v>
      </c>
      <c r="AA12" s="19">
        <v>0.9</v>
      </c>
      <c r="AB12" s="19">
        <v>0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>IF(SUM(V12,Z12)&gt;0,SUM(V12,Z12),"")</f>
        <v>7.1999999999999993</v>
      </c>
      <c r="AQ12" s="40">
        <f>IF(SUM(U12:V12,X12:Z12,AB12)-W12-AA12&gt;0,SUM(U12:V12,X12:Z12,AB12)-W12-AA12,"")</f>
        <v>36.199999999999996</v>
      </c>
      <c r="AR12" s="40" t="str">
        <f>IF(SUM(AC12:AD12,AF12)-AE12&gt;0,SUM(AC12:AD12,AF12)-AE12,"")</f>
        <v/>
      </c>
      <c r="AS12" s="40">
        <f>IF(SUM(V12,Z12,AD12)&gt;0,SUM(V12,Z12,AD12),"")</f>
        <v>7.1999999999999993</v>
      </c>
      <c r="AT12" s="40">
        <f>IF(SUM(AQ12,AR12)&gt;0,SUM(AQ12,AR12),"")</f>
        <v>36.199999999999996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IF(SUM(AQ12,AV12)&gt;0,SUM(AQ12,AV12),"")</f>
        <v>36.199999999999996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17.2</v>
      </c>
      <c r="CB12" s="19">
        <v>5.5</v>
      </c>
      <c r="CC12" s="19">
        <v>0</v>
      </c>
      <c r="CD12" s="19">
        <v>0</v>
      </c>
      <c r="CE12" s="19">
        <v>17.7</v>
      </c>
      <c r="CF12" s="19">
        <v>5.5</v>
      </c>
      <c r="CG12" s="19">
        <v>0</v>
      </c>
      <c r="CH12" s="19">
        <v>0</v>
      </c>
      <c r="CI12" s="19">
        <v>16</v>
      </c>
      <c r="CJ12" s="19">
        <v>3.3</v>
      </c>
      <c r="CK12" s="19">
        <v>0</v>
      </c>
      <c r="CL12" s="19">
        <v>0</v>
      </c>
      <c r="CM12" s="19">
        <v>16.600000000000001</v>
      </c>
      <c r="CN12" s="19">
        <v>6.1</v>
      </c>
      <c r="CO12" s="19">
        <v>0</v>
      </c>
      <c r="CP12" s="19">
        <v>0</v>
      </c>
      <c r="CQ12" s="19">
        <v>18.399999999999999</v>
      </c>
      <c r="CR12" s="19">
        <v>5.5</v>
      </c>
      <c r="CS12" s="19">
        <v>0</v>
      </c>
      <c r="CT12" s="19">
        <v>0</v>
      </c>
      <c r="CU12" s="27"/>
      <c r="CV12" s="40">
        <f>IF(SUM(CB12,CF12)&gt;0,SUM(CB12,CF12),"")</f>
        <v>11</v>
      </c>
      <c r="CW12" s="40">
        <f>IF(SUM(CA12:CB12,CD12:CF12,CH12)-CC12-CG12&gt;0,SUM(CA12:CB12,CD12:CF12,CH12)-CC12-CG12,"")</f>
        <v>45.9</v>
      </c>
      <c r="CX12" s="40">
        <f>IF(SUM(CI12:CJ12,CL12)-CK12&gt;0,SUM(CI12:CJ12,CL12)-CK12,"")</f>
        <v>19.3</v>
      </c>
      <c r="CY12" s="40">
        <f>IF(SUM(CB12,CF12,CJ12)&gt;0,SUM(CB12,CF12,CJ12),"")</f>
        <v>14.3</v>
      </c>
      <c r="CZ12" s="40">
        <f>IF(SUM(CW12,CX12)&gt;0,SUM(CW12,CX12),"")</f>
        <v>65.2</v>
      </c>
      <c r="DA12" s="40">
        <f>IF(SUM(CN12,CR12)&gt;0,SUM(CN12,CR12),"")</f>
        <v>11.6</v>
      </c>
      <c r="DB12" s="40">
        <f>IF(SUM(CM12:CN12,CP12:CR12,CT12)-SUM(CO12,CS12)&gt;0,SUM(CM12:CN12,CP12:CR12,CT12)-SUM(CO12,CS12),"")</f>
        <v>46.6</v>
      </c>
      <c r="DC12" s="40">
        <f>IF(SUM(CW12,DB12)&gt;0,SUM(CW12,DB12),"")</f>
        <v>92.5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8.6</v>
      </c>
      <c r="QF12" s="22">
        <f>IF($CU12="P",CB12,(CB12+AY12)/2)</f>
        <v>2.75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8.85</v>
      </c>
      <c r="QJ12" s="22">
        <f>IF($CU12="P",CF12,(CF12+BC12)/2)</f>
        <v>2.75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8</v>
      </c>
      <c r="QN12" s="22">
        <f>IF($CU12="P",CJ12,(CJ12+BG12)/2)</f>
        <v>1.65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8.3000000000000007</v>
      </c>
      <c r="QR12" s="22">
        <f>IF($CU12="P",CN12,(CN12+BK12)/2)</f>
        <v>3.05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2.75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5.5</v>
      </c>
      <c r="RA12" s="40">
        <f>IF(SUM(QE12:QF12,QH12:QJ12,QL12)-QG12-QK12&gt;0,SUM(QE12:QF12,QH12:QJ12,QL12)-QG12-QK12,"")</f>
        <v>22.95</v>
      </c>
      <c r="RB12" s="40">
        <f>IF(SUM(QM12:QN12,QP12)-QO12&gt;0,SUM(QM12:QN12,QP12)-QO12,"")</f>
        <v>9.65</v>
      </c>
      <c r="RC12" s="40">
        <f>IF(SUM(QF12,QJ12,QN12)&gt;0,SUM(QF12,QJ12,QN12),"")</f>
        <v>7.15</v>
      </c>
      <c r="RD12" s="40">
        <f>IF(SUM(RA12,RB12)&gt;0,SUM(RA12,RB12),"")</f>
        <v>32.6</v>
      </c>
      <c r="RE12" s="40">
        <f>IF(SUM(QR12,QV12)&gt;0,SUM(QR12,QV12),"")</f>
        <v>5.8</v>
      </c>
      <c r="RF12" s="40">
        <f>IF(SUM(QQ12:QR12,QT12:QV12,QX12)-SUM(QS12,QW12)&gt;0,SUM(QQ12:QR12,QT12:QV12,QX12)-SUM(QS12,QW12),"")</f>
        <v>23.3</v>
      </c>
      <c r="RG12" s="40">
        <f>IF(SUM(RA12,RF12)&gt;0,SUM(RA12,RF12),"")</f>
        <v>46.25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209</v>
      </c>
      <c r="C13" s="4" t="s">
        <v>6</v>
      </c>
      <c r="D13" s="4">
        <v>2006</v>
      </c>
      <c r="E13" s="9">
        <f>SUM(J13:R13)+SUM(J13:N13)*0.0000001+SUM(J13)*0.0000000000001</f>
        <v>114.90000679000454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45.3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22.6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17.5</v>
      </c>
      <c r="CB13" s="19">
        <v>5.5</v>
      </c>
      <c r="CC13" s="19">
        <v>0.2</v>
      </c>
      <c r="CD13" s="19">
        <v>0.3</v>
      </c>
      <c r="CE13" s="19">
        <v>16.8</v>
      </c>
      <c r="CF13" s="19">
        <v>5.0999999999999996</v>
      </c>
      <c r="CG13" s="19">
        <v>0</v>
      </c>
      <c r="CH13" s="19">
        <v>0.3</v>
      </c>
      <c r="CI13" s="19">
        <v>17</v>
      </c>
      <c r="CJ13" s="19">
        <v>5.5</v>
      </c>
      <c r="CK13" s="19">
        <v>0.2</v>
      </c>
      <c r="CL13" s="19">
        <v>0.3</v>
      </c>
      <c r="CM13" s="19">
        <v>18</v>
      </c>
      <c r="CN13" s="19">
        <v>5.5</v>
      </c>
      <c r="CO13" s="19">
        <v>0</v>
      </c>
      <c r="CP13" s="19">
        <v>0.3</v>
      </c>
      <c r="CQ13" s="19">
        <v>17.8</v>
      </c>
      <c r="CR13" s="19">
        <v>5.0999999999999996</v>
      </c>
      <c r="CS13" s="19">
        <v>0</v>
      </c>
      <c r="CT13" s="19">
        <v>0.3</v>
      </c>
      <c r="CU13" s="27"/>
      <c r="CV13" s="40">
        <f>IF(SUM(CB13,CF13)&gt;0,SUM(CB13,CF13),"")</f>
        <v>10.6</v>
      </c>
      <c r="CW13" s="40">
        <f>IF(SUM(CA13:CB13,CD13:CF13,CH13)-CC13-CG13&gt;0,SUM(CA13:CB13,CD13:CF13,CH13)-CC13-CG13,"")</f>
        <v>45.3</v>
      </c>
      <c r="CX13" s="40">
        <f>IF(SUM(CI13:CJ13,CL13)-CK13&gt;0,SUM(CI13:CJ13,CL13)-CK13,"")</f>
        <v>22.6</v>
      </c>
      <c r="CY13" s="40">
        <f>IF(SUM(CB13,CF13,CJ13)&gt;0,SUM(CB13,CF13,CJ13),"")</f>
        <v>16.100000000000001</v>
      </c>
      <c r="CZ13" s="40">
        <f>IF(SUM(CW13,CX13)&gt;0,SUM(CW13,CX13),"")</f>
        <v>67.900000000000006</v>
      </c>
      <c r="DA13" s="40">
        <f>IF(SUM(CN13,CR13)&gt;0,SUM(CN13,CR13),"")</f>
        <v>10.6</v>
      </c>
      <c r="DB13" s="40">
        <f>IF(SUM(CM13:CN13,CP13:CR13,CT13)-SUM(CO13,CS13)&gt;0,SUM(CM13:CN13,CP13:CR13,CT13)-SUM(CO13,CS13),"")</f>
        <v>47</v>
      </c>
      <c r="DC13" s="40">
        <f>IF(SUM(CW13,DB13)&gt;0,SUM(CW13,DB13),"")</f>
        <v>92.3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8.75</v>
      </c>
      <c r="QF13" s="22">
        <f>IF($CU13="P",CB13,(CB13+AY13)/2)</f>
        <v>2.75</v>
      </c>
      <c r="QG13" s="22">
        <f>IF($CU13="P",CC13,(CC13+AZ13)/2)</f>
        <v>0.1</v>
      </c>
      <c r="QH13" s="22">
        <f>IF($CU13="P",CD13,(CD13+BA13)/2)</f>
        <v>0.15</v>
      </c>
      <c r="QI13" s="22">
        <f>IF($CU13="P",CE13,(CE13+BB13)/2)</f>
        <v>8.4</v>
      </c>
      <c r="QJ13" s="22">
        <f>IF($CU13="P",CF13,(CF13+BC13)/2)</f>
        <v>2.5499999999999998</v>
      </c>
      <c r="QK13" s="22">
        <f>IF($CU13="P",CG13,(CG13+BD13)/2)</f>
        <v>0</v>
      </c>
      <c r="QL13" s="22">
        <f>IF($CU13="P",CH13,(CH13+BE13)/2)</f>
        <v>0.15</v>
      </c>
      <c r="QM13" s="22">
        <f>IF($CU13="P",CI13,(CI13+BF13)/2)</f>
        <v>8.5</v>
      </c>
      <c r="QN13" s="22">
        <f>IF($CU13="P",CJ13,(CJ13+BG13)/2)</f>
        <v>2.75</v>
      </c>
      <c r="QO13" s="22">
        <f>IF($CU13="P",CK13,(CK13+BH13)/2)</f>
        <v>0.1</v>
      </c>
      <c r="QP13" s="22">
        <f>IF($CU13="P",CL13,(CL13+BI13)/2)</f>
        <v>0.15</v>
      </c>
      <c r="QQ13" s="22">
        <f>IF($CU13="P",CM13,(CM13+BJ13)/2)</f>
        <v>9</v>
      </c>
      <c r="QR13" s="22">
        <f>IF($CU13="P",CN13,(CN13+BK13)/2)</f>
        <v>2.75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8.9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5.3</v>
      </c>
      <c r="RA13" s="40">
        <f>IF(SUM(QE13:QF13,QH13:QJ13,QL13)-QG13-QK13&gt;0,SUM(QE13:QF13,QH13:QJ13,QL13)-QG13-QK13,"")</f>
        <v>22.65</v>
      </c>
      <c r="RB13" s="40">
        <f>IF(SUM(QM13:QN13,QP13)-QO13&gt;0,SUM(QM13:QN13,QP13)-QO13,"")</f>
        <v>11.3</v>
      </c>
      <c r="RC13" s="40">
        <f>IF(SUM(QF13,QJ13,QN13)&gt;0,SUM(QF13,QJ13,QN13),"")</f>
        <v>8.0500000000000007</v>
      </c>
      <c r="RD13" s="40">
        <f>IF(SUM(RA13,RB13)&gt;0,SUM(RA13,RB13),"")</f>
        <v>33.950000000000003</v>
      </c>
      <c r="RE13" s="40">
        <f>IF(SUM(QR13,QV13)&gt;0,SUM(QR13,QV13),"")</f>
        <v>5.3</v>
      </c>
      <c r="RF13" s="40">
        <f>IF(SUM(QQ13:QR13,QT13:QV13,QX13)-SUM(QS13,QW13)&gt;0,SUM(QQ13:QR13,QT13:QV13,QX13)-SUM(QS13,QW13),"")</f>
        <v>23.5</v>
      </c>
      <c r="RG13" s="40">
        <f>IF(SUM(RA13,RF13)&gt;0,SUM(RA13,RF13),"")</f>
        <v>46.15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160</v>
      </c>
      <c r="C14" s="4" t="s">
        <v>116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16.5</v>
      </c>
      <c r="AY14" s="18">
        <v>4.0999999999999996</v>
      </c>
      <c r="AZ14" s="18">
        <v>0</v>
      </c>
      <c r="BA14" s="18">
        <v>0.3</v>
      </c>
      <c r="BB14" s="18">
        <v>17.5</v>
      </c>
      <c r="BC14" s="18">
        <v>3.8</v>
      </c>
      <c r="BD14" s="18">
        <v>0</v>
      </c>
      <c r="BE14" s="18">
        <v>0</v>
      </c>
      <c r="BF14" s="18">
        <v>17.7</v>
      </c>
      <c r="BG14" s="18">
        <v>3.8</v>
      </c>
      <c r="BH14" s="18">
        <v>0</v>
      </c>
      <c r="BI14" s="18">
        <v>0</v>
      </c>
      <c r="BJ14" s="18">
        <v>17</v>
      </c>
      <c r="BK14" s="18">
        <v>4.0999999999999996</v>
      </c>
      <c r="BL14" s="18">
        <v>0</v>
      </c>
      <c r="BM14" s="18">
        <v>0.3</v>
      </c>
      <c r="BN14" s="18">
        <v>17.5</v>
      </c>
      <c r="BO14" s="18">
        <v>3.2</v>
      </c>
      <c r="BP14" s="18">
        <v>0</v>
      </c>
      <c r="BQ14" s="18">
        <v>0</v>
      </c>
      <c r="BR14" s="28"/>
      <c r="BS14" s="11">
        <f>IF(SUM(AY14,BC14)&gt;0,SUM(AY14,BC14),"")</f>
        <v>7.8999999999999995</v>
      </c>
      <c r="BT14" s="11">
        <f>IF(SUM(AX14:AY14,BA14:BC14,BE14)-AZ14-BD14&gt;0,SUM(AX14:AY14,BA14:BC14,BE14)-AZ14-BD14,"")</f>
        <v>42.2</v>
      </c>
      <c r="BU14" s="11">
        <f>IF(SUM(BF14:BG14,BI14)-BH14&gt;0,SUM(BF14:BG14,BI14)-BH14,"")</f>
        <v>21.5</v>
      </c>
      <c r="BV14" s="11">
        <f>IF(SUM(AY14,BC14,BG14)&gt;0,SUM(AY14,BC14,BG14),"")</f>
        <v>11.7</v>
      </c>
      <c r="BW14" s="11">
        <f>IF(SUM(BT14,BU14)&gt;0,SUM(BT14,BU14),"")</f>
        <v>63.7</v>
      </c>
      <c r="BX14" s="11">
        <f>IF(SUM(BK14,BO14)&gt;0,SUM(BK14,BO14),"")</f>
        <v>7.3</v>
      </c>
      <c r="BY14" s="11">
        <f>IF(SUM(BJ14:BK14,BM14:BO14,BQ14)-SUM(BL14,BP14)&gt;0,SUM(BJ14:BK14,BM14:BO14,BQ14)-SUM(BL14,BP14),"")</f>
        <v>42.100000000000009</v>
      </c>
      <c r="BZ14" s="11">
        <f>IF(SUM(BT14,BY14)&gt;0,SUM(BT14,BY14),"")</f>
        <v>84.300000000000011</v>
      </c>
      <c r="CA14" s="19">
        <v>16.7</v>
      </c>
      <c r="CB14" s="19">
        <v>4.5</v>
      </c>
      <c r="CC14" s="19">
        <v>0</v>
      </c>
      <c r="CD14" s="19">
        <v>0.6</v>
      </c>
      <c r="CE14" s="19">
        <v>16.5</v>
      </c>
      <c r="CF14" s="19">
        <v>4</v>
      </c>
      <c r="CG14" s="19">
        <v>0.3</v>
      </c>
      <c r="CH14" s="19">
        <v>0</v>
      </c>
      <c r="CI14" s="19">
        <v>16.899999999999999</v>
      </c>
      <c r="CJ14" s="19">
        <v>4</v>
      </c>
      <c r="CK14" s="19">
        <v>0</v>
      </c>
      <c r="CL14" s="19">
        <v>0</v>
      </c>
      <c r="CM14" s="19">
        <v>16.899999999999999</v>
      </c>
      <c r="CN14" s="19">
        <v>4.5</v>
      </c>
      <c r="CO14" s="19">
        <v>0</v>
      </c>
      <c r="CP14" s="19">
        <v>0.3</v>
      </c>
      <c r="CQ14" s="19">
        <v>17.8</v>
      </c>
      <c r="CR14" s="19">
        <v>4</v>
      </c>
      <c r="CS14" s="19">
        <v>0</v>
      </c>
      <c r="CT14" s="19">
        <v>0</v>
      </c>
      <c r="CU14" s="27"/>
      <c r="CV14" s="40">
        <f>IF(SUM(CB14,CF14)&gt;0,SUM(CB14,CF14),"")</f>
        <v>8.5</v>
      </c>
      <c r="CW14" s="40">
        <f>IF(SUM(CA14:CB14,CD14:CF14,CH14)-CC14-CG14&gt;0,SUM(CA14:CB14,CD14:CF14,CH14)-CC14-CG14,"")</f>
        <v>42</v>
      </c>
      <c r="CX14" s="40">
        <f>IF(SUM(CI14:CJ14,CL14)-CK14&gt;0,SUM(CI14:CJ14,CL14)-CK14,"")</f>
        <v>20.9</v>
      </c>
      <c r="CY14" s="40">
        <f>IF(SUM(CB14,CF14,CJ14)&gt;0,SUM(CB14,CF14,CJ14),"")</f>
        <v>12.5</v>
      </c>
      <c r="CZ14" s="40">
        <f>IF(SUM(CW14,CX14)&gt;0,SUM(CW14,CX14),"")</f>
        <v>62.9</v>
      </c>
      <c r="DA14" s="40">
        <f>IF(SUM(CN14,CR14)&gt;0,SUM(CN14,CR14),"")</f>
        <v>8.5</v>
      </c>
      <c r="DB14" s="40">
        <f>IF(SUM(CM14:CN14,CP14:CR14,CT14)-SUM(CO14,CS14)&gt;0,SUM(CM14:CN14,CP14:CR14,CT14)-SUM(CO14,CS14),"")</f>
        <v>43.5</v>
      </c>
      <c r="DC14" s="40">
        <f>IF(SUM(CW14,DB14)&gt;0,SUM(CW14,DB14),"")</f>
        <v>85.5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16.600000000000001</v>
      </c>
      <c r="QF14" s="22">
        <f>IF($CU14="P",CB14,(CB14+AY14)/2)</f>
        <v>4.3</v>
      </c>
      <c r="QG14" s="22">
        <f>IF($CU14="P",CC14,(CC14+AZ14)/2)</f>
        <v>0</v>
      </c>
      <c r="QH14" s="22">
        <f>IF($CU14="P",CD14,(CD14+BA14)/2)</f>
        <v>0.44999999999999996</v>
      </c>
      <c r="QI14" s="22">
        <f>IF($CU14="P",CE14,(CE14+BB14)/2)</f>
        <v>17</v>
      </c>
      <c r="QJ14" s="22">
        <f>IF($CU14="P",CF14,(CF14+BC14)/2)</f>
        <v>3.9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17.299999999999997</v>
      </c>
      <c r="QN14" s="22">
        <f>IF($CU14="P",CJ14,(CJ14+BG14)/2)</f>
        <v>3.9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16.95</v>
      </c>
      <c r="QR14" s="22">
        <f>IF($CU14="P",CN14,(CN14+BK14)/2)</f>
        <v>4.3</v>
      </c>
      <c r="QS14" s="22">
        <f>IF($CU14="P",CO14,(CO14+BL14)/2)</f>
        <v>0</v>
      </c>
      <c r="QT14" s="22">
        <f>IF($CU14="P",CP14,(CP14+BM14)/2)</f>
        <v>0.3</v>
      </c>
      <c r="QU14" s="22">
        <f>IF($CU14="P",CQ14,(CQ14+BN14)/2)</f>
        <v>17.649999999999999</v>
      </c>
      <c r="QV14" s="22">
        <f>IF($CU14="P",CR14,(CR14+BO14)/2)</f>
        <v>3.6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8.1999999999999993</v>
      </c>
      <c r="RA14" s="40">
        <f>IF(SUM(QE14:QF14,QH14:QJ14,QL14)-QG14-QK14&gt;0,SUM(QE14:QF14,QH14:QJ14,QL14)-QG14-QK14,"")</f>
        <v>42.1</v>
      </c>
      <c r="RB14" s="40">
        <f>IF(SUM(QM14:QN14,QP14)-QO14&gt;0,SUM(QM14:QN14,QP14)-QO14,"")</f>
        <v>21.199999999999996</v>
      </c>
      <c r="RC14" s="40">
        <f>IF(SUM(QF14,QJ14,QN14)&gt;0,SUM(QF14,QJ14,QN14),"")</f>
        <v>12.1</v>
      </c>
      <c r="RD14" s="40">
        <f>IF(SUM(RA14,RB14)&gt;0,SUM(RA14,RB14),"")</f>
        <v>63.3</v>
      </c>
      <c r="RE14" s="40">
        <f>IF(SUM(QR14,QV14)&gt;0,SUM(QR14,QV14),"")</f>
        <v>7.9</v>
      </c>
      <c r="RF14" s="40">
        <f>IF(SUM(QQ14:QR14,QT14:QV14,QX14)-SUM(QS14,QW14)&gt;0,SUM(QQ14:QR14,QT14:QV14,QX14)-SUM(QS14,QW14),"")</f>
        <v>42.800000000000004</v>
      </c>
      <c r="RG14" s="40">
        <f>IF(SUM(RA14,RF14)&gt;0,SUM(RA14,RF14),"")</f>
        <v>84.9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155</v>
      </c>
      <c r="C15" s="4" t="s">
        <v>4</v>
      </c>
      <c r="D15" s="4">
        <v>2005</v>
      </c>
      <c r="E15" s="9">
        <f>SUM(J15:R15)+SUM(J15:N15)*0.0000001+SUM(J15)*0.0000000000001</f>
        <v>133.50000941000414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41.6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32.399999999999991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20.099999999999998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39.4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15.1</v>
      </c>
      <c r="AY15" s="18">
        <v>2.5</v>
      </c>
      <c r="AZ15" s="18">
        <v>2.7</v>
      </c>
      <c r="BA15" s="18">
        <v>0.3</v>
      </c>
      <c r="BB15" s="18">
        <v>14.1</v>
      </c>
      <c r="BC15" s="18">
        <v>2.9</v>
      </c>
      <c r="BD15" s="18">
        <v>0.1</v>
      </c>
      <c r="BE15" s="18">
        <v>0.3</v>
      </c>
      <c r="BF15" s="18">
        <v>14.9</v>
      </c>
      <c r="BG15" s="18">
        <v>2.9</v>
      </c>
      <c r="BH15" s="18">
        <v>0.3</v>
      </c>
      <c r="BI15" s="18">
        <v>0.3</v>
      </c>
      <c r="BJ15" s="18">
        <v>15.6</v>
      </c>
      <c r="BK15" s="18">
        <v>4.3</v>
      </c>
      <c r="BL15" s="18">
        <v>0.2</v>
      </c>
      <c r="BM15" s="18">
        <v>0.3</v>
      </c>
      <c r="BN15" s="18">
        <v>15.5</v>
      </c>
      <c r="BO15" s="18">
        <v>3.8</v>
      </c>
      <c r="BP15" s="18">
        <v>0.2</v>
      </c>
      <c r="BQ15" s="18">
        <v>0.3</v>
      </c>
      <c r="BR15" s="28"/>
      <c r="BS15" s="11">
        <f>IF(SUM(AY15,BC15)&gt;0,SUM(AY15,BC15),"")</f>
        <v>5.4</v>
      </c>
      <c r="BT15" s="11">
        <f>IF(SUM(AX15:AY15,BA15:BC15,BE15)-AZ15-BD15&gt;0,SUM(AX15:AY15,BA15:BC15,BE15)-AZ15-BD15,"")</f>
        <v>32.399999999999991</v>
      </c>
      <c r="BU15" s="11">
        <f>IF(SUM(BF15:BG15,BI15)-BH15&gt;0,SUM(BF15:BG15,BI15)-BH15,"")</f>
        <v>17.8</v>
      </c>
      <c r="BV15" s="11">
        <f>IF(SUM(AY15,BC15,BG15)&gt;0,SUM(AY15,BC15,BG15),"")</f>
        <v>8.3000000000000007</v>
      </c>
      <c r="BW15" s="11">
        <f>IF(SUM(BT15,BU15)&gt;0,SUM(BT15,BU15),"")</f>
        <v>50.199999999999989</v>
      </c>
      <c r="BX15" s="11">
        <f>IF(SUM(BK15,BO15)&gt;0,SUM(BK15,BO15),"")</f>
        <v>8.1</v>
      </c>
      <c r="BY15" s="11">
        <f>IF(SUM(BJ15:BK15,BM15:BO15,BQ15)-SUM(BL15,BP15)&gt;0,SUM(BJ15:BK15,BM15:BO15,BQ15)-SUM(BL15,BP15),"")</f>
        <v>39.4</v>
      </c>
      <c r="BZ15" s="11">
        <f>IF(SUM(BT15,BY15)&gt;0,SUM(BT15,BY15),"")</f>
        <v>71.799999999999983</v>
      </c>
      <c r="CA15" s="19">
        <v>15</v>
      </c>
      <c r="CB15" s="19">
        <v>5.5</v>
      </c>
      <c r="CC15" s="19">
        <v>0</v>
      </c>
      <c r="CD15" s="19">
        <v>0.3</v>
      </c>
      <c r="CE15" s="19">
        <v>15.4</v>
      </c>
      <c r="CF15" s="19">
        <v>4.8</v>
      </c>
      <c r="CG15" s="19">
        <v>0</v>
      </c>
      <c r="CH15" s="19">
        <v>0.6</v>
      </c>
      <c r="CI15" s="19">
        <v>14.7</v>
      </c>
      <c r="CJ15" s="19">
        <v>5.0999999999999996</v>
      </c>
      <c r="CK15" s="19">
        <v>0</v>
      </c>
      <c r="CL15" s="19">
        <v>0.3</v>
      </c>
      <c r="CM15" s="19">
        <v>14.8</v>
      </c>
      <c r="CN15" s="19">
        <v>2.9</v>
      </c>
      <c r="CO15" s="19">
        <v>0</v>
      </c>
      <c r="CP15" s="19">
        <v>0.3</v>
      </c>
      <c r="CQ15" s="19">
        <v>15.56</v>
      </c>
      <c r="CR15" s="19">
        <v>4.8</v>
      </c>
      <c r="CS15" s="19">
        <v>0</v>
      </c>
      <c r="CT15" s="19">
        <v>0.6</v>
      </c>
      <c r="CU15" s="27"/>
      <c r="CV15" s="40">
        <f>IF(SUM(CB15,CF15)&gt;0,SUM(CB15,CF15),"")</f>
        <v>10.3</v>
      </c>
      <c r="CW15" s="40">
        <f>IF(SUM(CA15:CB15,CD15:CF15,CH15)-CC15-CG15&gt;0,SUM(CA15:CB15,CD15:CF15,CH15)-CC15-CG15,"")</f>
        <v>41.6</v>
      </c>
      <c r="CX15" s="40">
        <f>IF(SUM(CI15:CJ15,CL15)-CK15&gt;0,SUM(CI15:CJ15,CL15)-CK15,"")</f>
        <v>20.099999999999998</v>
      </c>
      <c r="CY15" s="40">
        <f>IF(SUM(CB15,CF15,CJ15)&gt;0,SUM(CB15,CF15,CJ15),"")</f>
        <v>15.4</v>
      </c>
      <c r="CZ15" s="40">
        <f>IF(SUM(CW15,CX15)&gt;0,SUM(CW15,CX15),"")</f>
        <v>61.7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38.96</v>
      </c>
      <c r="DC15" s="40">
        <f>IF(SUM(CW15,DB15)&gt;0,SUM(CW15,DB15),"")</f>
        <v>80.56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15.05</v>
      </c>
      <c r="QF15" s="22">
        <f>IF($CU15="P",CB15,(CB15+AY15)/2)</f>
        <v>4</v>
      </c>
      <c r="QG15" s="22">
        <f>IF($CU15="P",CC15,(CC15+AZ15)/2)</f>
        <v>1.35</v>
      </c>
      <c r="QH15" s="22">
        <f>IF($CU15="P",CD15,(CD15+BA15)/2)</f>
        <v>0.3</v>
      </c>
      <c r="QI15" s="22">
        <f>IF($CU15="P",CE15,(CE15+BB15)/2)</f>
        <v>14.75</v>
      </c>
      <c r="QJ15" s="22">
        <f>IF($CU15="P",CF15,(CF15+BC15)/2)</f>
        <v>3.8499999999999996</v>
      </c>
      <c r="QK15" s="22">
        <f>IF($CU15="P",CG15,(CG15+BD15)/2)</f>
        <v>0.05</v>
      </c>
      <c r="QL15" s="22">
        <f>IF($CU15="P",CH15,(CH15+BE15)/2)</f>
        <v>0.44999999999999996</v>
      </c>
      <c r="QM15" s="22">
        <f>IF($CU15="P",CI15,(CI15+BF15)/2)</f>
        <v>14.8</v>
      </c>
      <c r="QN15" s="22">
        <f>IF($CU15="P",CJ15,(CJ15+BG15)/2)</f>
        <v>4</v>
      </c>
      <c r="QO15" s="22">
        <f>IF($CU15="P",CK15,(CK15+BH15)/2)</f>
        <v>0.15</v>
      </c>
      <c r="QP15" s="22">
        <f>IF($CU15="P",CL15,(CL15+BI15)/2)</f>
        <v>0.3</v>
      </c>
      <c r="QQ15" s="22">
        <f>IF($CU15="P",CM15,(CM15+BJ15)/2)</f>
        <v>15.2</v>
      </c>
      <c r="QR15" s="22">
        <f>IF($CU15="P",CN15,(CN15+BK15)/2)</f>
        <v>3.5999999999999996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15.530000000000001</v>
      </c>
      <c r="QV15" s="22">
        <f>IF($CU15="P",CR15,(CR15+BO15)/2)</f>
        <v>4.3</v>
      </c>
      <c r="QW15" s="22">
        <f>IF($CU15="P",CS15,(CS15+BP15)/2)</f>
        <v>0.1</v>
      </c>
      <c r="QX15" s="22">
        <f>IF($CU15="P",CT15,(CT15+BQ15)/2)</f>
        <v>0.44999999999999996</v>
      </c>
      <c r="QY15" s="27" t="s">
        <v>46</v>
      </c>
      <c r="QZ15" s="40">
        <f>IF(SUM(QF15,QJ15)&gt;0,SUM(QF15,QJ15),"")</f>
        <v>7.85</v>
      </c>
      <c r="RA15" s="40">
        <f>IF(SUM(QE15:QF15,QH15:QJ15,QL15)-QG15-QK15&gt;0,SUM(QE15:QF15,QH15:QJ15,QL15)-QG15-QK15,"")</f>
        <v>37.000000000000007</v>
      </c>
      <c r="RB15" s="40">
        <f>IF(SUM(QM15:QN15,QP15)-QO15&gt;0,SUM(QM15:QN15,QP15)-QO15,"")</f>
        <v>18.950000000000003</v>
      </c>
      <c r="RC15" s="40">
        <f>IF(SUM(QF15,QJ15,QN15)&gt;0,SUM(QF15,QJ15,QN15),"")</f>
        <v>11.85</v>
      </c>
      <c r="RD15" s="40">
        <f>IF(SUM(RA15,RB15)&gt;0,SUM(RA15,RB15),"")</f>
        <v>55.95000000000001</v>
      </c>
      <c r="RE15" s="40">
        <f>IF(SUM(QR15,QV15)&gt;0,SUM(QR15,QV15),"")</f>
        <v>7.8999999999999995</v>
      </c>
      <c r="RF15" s="40">
        <f>IF(SUM(QQ15:QR15,QT15:QV15,QX15)-SUM(QS15,QW15)&gt;0,SUM(QQ15:QR15,QT15:QV15,QX15)-SUM(QS15,QW15),"")</f>
        <v>39.179999999999993</v>
      </c>
      <c r="RG15" s="40">
        <f>IF(SUM(RA15,RF15)&gt;0,SUM(RA15,RF15),"")</f>
        <v>76.180000000000007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210</v>
      </c>
      <c r="C16" s="4" t="s">
        <v>3</v>
      </c>
      <c r="D16" s="4">
        <v>2006</v>
      </c>
      <c r="E16" s="9">
        <f>SUM(J16:R16)+SUM(J16:N16)*0.0000001+SUM(J16)*0.0000000000001</f>
        <v>107.20000640000426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42.400000000000006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21.6</v>
      </c>
      <c r="O16" s="8" t="str">
        <f>IF(N16=0,"",IF(N16=CX16,$CA$1,IF(N16=BU16,$AX$1,IF(N16=AR16,$U$1,""))))</f>
        <v>2023 Nationals</v>
      </c>
      <c r="P16" s="8">
        <f>IF(MAX(AV16,BY16,DB16)&gt;0,MAX(AV16,BY16,DB16),0)</f>
        <v>43.20000000000001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15.1</v>
      </c>
      <c r="CB16" s="19">
        <v>5.4</v>
      </c>
      <c r="CC16" s="19">
        <v>0</v>
      </c>
      <c r="CD16" s="19">
        <v>0.6</v>
      </c>
      <c r="CE16" s="19">
        <v>16.8</v>
      </c>
      <c r="CF16" s="19">
        <v>4.2</v>
      </c>
      <c r="CG16" s="19">
        <v>0</v>
      </c>
      <c r="CH16" s="19">
        <v>0.3</v>
      </c>
      <c r="CI16" s="19">
        <v>16.100000000000001</v>
      </c>
      <c r="CJ16" s="19">
        <v>4.9000000000000004</v>
      </c>
      <c r="CK16" s="19">
        <v>0</v>
      </c>
      <c r="CL16" s="19">
        <v>0.6</v>
      </c>
      <c r="CM16" s="19">
        <v>15.7</v>
      </c>
      <c r="CN16" s="19">
        <v>4.9000000000000004</v>
      </c>
      <c r="CO16" s="19">
        <v>0</v>
      </c>
      <c r="CP16" s="19">
        <v>0.6</v>
      </c>
      <c r="CQ16" s="19">
        <v>16.7</v>
      </c>
      <c r="CR16" s="19">
        <v>4.7</v>
      </c>
      <c r="CS16" s="19">
        <v>0</v>
      </c>
      <c r="CT16" s="19">
        <v>0.6</v>
      </c>
      <c r="CU16" s="27"/>
      <c r="CV16" s="40">
        <f>IF(SUM(CB16,CF16)&gt;0,SUM(CB16,CF16),"")</f>
        <v>9.6000000000000014</v>
      </c>
      <c r="CW16" s="40">
        <f>IF(SUM(CA16:CB16,CD16:CF16,CH16)-CC16-CG16&gt;0,SUM(CA16:CB16,CD16:CF16,CH16)-CC16-CG16,"")</f>
        <v>42.400000000000006</v>
      </c>
      <c r="CX16" s="40">
        <f>IF(SUM(CI16:CJ16,CL16)-CK16&gt;0,SUM(CI16:CJ16,CL16)-CK16,"")</f>
        <v>21.6</v>
      </c>
      <c r="CY16" s="40">
        <f>IF(SUM(CB16,CF16,CJ16)&gt;0,SUM(CB16,CF16,CJ16),"")</f>
        <v>14.500000000000002</v>
      </c>
      <c r="CZ16" s="40">
        <f>IF(SUM(CW16,CX16)&gt;0,SUM(CW16,CX16),"")</f>
        <v>64</v>
      </c>
      <c r="DA16" s="40">
        <f>IF(SUM(CN16,CR16)&gt;0,SUM(CN16,CR16),"")</f>
        <v>9.6000000000000014</v>
      </c>
      <c r="DB16" s="40">
        <f>IF(SUM(CM16:CN16,CP16:CR16,CT16)-SUM(CO16,CS16)&gt;0,SUM(CM16:CN16,CP16:CR16,CT16)-SUM(CO16,CS16),"")</f>
        <v>43.20000000000001</v>
      </c>
      <c r="DC16" s="40">
        <f>IF(SUM(CW16,DB16)&gt;0,SUM(CW16,DB16),"")</f>
        <v>85.600000000000023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7.55</v>
      </c>
      <c r="QF16" s="22">
        <f>IF($CU16="P",CB16,(CB16+AY16)/2)</f>
        <v>2.7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8.4</v>
      </c>
      <c r="QJ16" s="22">
        <f>IF($CU16="P",CF16,(CF16+BC16)/2)</f>
        <v>2.1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8.0500000000000007</v>
      </c>
      <c r="QN16" s="22">
        <f>IF($CU16="P",CJ16,(CJ16+BG16)/2)</f>
        <v>2.4500000000000002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7.85</v>
      </c>
      <c r="QR16" s="22">
        <f>IF($CU16="P",CN16,(CN16+BK16)/2)</f>
        <v>2.4500000000000002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8.35</v>
      </c>
      <c r="QV16" s="22">
        <f>IF($CU16="P",CR16,(CR16+BO16)/2)</f>
        <v>2.35</v>
      </c>
      <c r="QW16" s="22">
        <f>IF($CU16="P",CS16,(CS16+BP16)/2)</f>
        <v>0</v>
      </c>
      <c r="QX16" s="22">
        <f>IF($CU16="P",CT16,(CT16+BQ16)/2)</f>
        <v>0.3</v>
      </c>
      <c r="QY16" s="27" t="s">
        <v>46</v>
      </c>
      <c r="QZ16" s="40">
        <f>IF(SUM(QF16,QJ16)&gt;0,SUM(QF16,QJ16),"")</f>
        <v>4.8000000000000007</v>
      </c>
      <c r="RA16" s="40">
        <f>IF(SUM(QE16:QF16,QH16:QJ16,QL16)-QG16-QK16&gt;0,SUM(QE16:QF16,QH16:QJ16,QL16)-QG16-QK16,"")</f>
        <v>21.200000000000003</v>
      </c>
      <c r="RB16" s="40">
        <f>IF(SUM(QM16:QN16,QP16)-QO16&gt;0,SUM(QM16:QN16,QP16)-QO16,"")</f>
        <v>10.8</v>
      </c>
      <c r="RC16" s="40">
        <f>IF(SUM(QF16,QJ16,QN16)&gt;0,SUM(QF16,QJ16,QN16),"")</f>
        <v>7.2500000000000009</v>
      </c>
      <c r="RD16" s="40">
        <f>IF(SUM(RA16,RB16)&gt;0,SUM(RA16,RB16),"")</f>
        <v>32</v>
      </c>
      <c r="RE16" s="40">
        <f>IF(SUM(QR16,QV16)&gt;0,SUM(QR16,QV16),"")</f>
        <v>4.8000000000000007</v>
      </c>
      <c r="RF16" s="40">
        <f>IF(SUM(QQ16:QR16,QT16:QV16,QX16)-SUM(QS16,QW16)&gt;0,SUM(QQ16:QR16,QT16:QV16,QX16)-SUM(QS16,QW16),"")</f>
        <v>21.600000000000005</v>
      </c>
      <c r="RG16" s="40">
        <f>IF(SUM(RA16,RF16)&gt;0,SUM(RA16,RF16),"")</f>
        <v>42.800000000000011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117</v>
      </c>
      <c r="C17" s="4" t="s">
        <v>116</v>
      </c>
      <c r="D17" s="4">
        <v>2002</v>
      </c>
      <c r="E17" s="9">
        <f>SUM(J17:R17)+SUM(J17:N17)*0.0000001+SUM(J17)*0.0000000000001</f>
        <v>105.20000615000399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39.9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21.6</v>
      </c>
      <c r="O17" s="8" t="str">
        <f>IF(N17=0,"",IF(N17=CX17,$CA$1,IF(N17=BU17,$AX$1,IF(N17=AR17,$U$1,""))))</f>
        <v>2023 Nationals</v>
      </c>
      <c r="P17" s="8">
        <f>IF(MAX(AV17,BY17,DB17)&gt;0,MAX(AV17,BY17,DB17),0)</f>
        <v>43.699999999999996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5.0999999999999996</v>
      </c>
      <c r="CC17" s="19">
        <v>0</v>
      </c>
      <c r="CD17" s="19">
        <v>0.3</v>
      </c>
      <c r="CE17" s="19">
        <v>15.4</v>
      </c>
      <c r="CF17" s="19">
        <v>2.2999999999999998</v>
      </c>
      <c r="CG17" s="19">
        <v>0</v>
      </c>
      <c r="CH17" s="19">
        <v>0.3</v>
      </c>
      <c r="CI17" s="19">
        <v>16.399999999999999</v>
      </c>
      <c r="CJ17" s="19">
        <v>5.0999999999999996</v>
      </c>
      <c r="CK17" s="19">
        <v>0.2</v>
      </c>
      <c r="CL17" s="19">
        <v>0.3</v>
      </c>
      <c r="CM17" s="19">
        <v>16.8</v>
      </c>
      <c r="CN17" s="19">
        <v>5</v>
      </c>
      <c r="CO17" s="19">
        <v>0</v>
      </c>
      <c r="CP17" s="19">
        <v>0.6</v>
      </c>
      <c r="CQ17" s="19">
        <v>16.100000000000001</v>
      </c>
      <c r="CR17" s="19">
        <v>5.0999999999999996</v>
      </c>
      <c r="CS17" s="19">
        <v>0.2</v>
      </c>
      <c r="CT17" s="19">
        <v>0.3</v>
      </c>
      <c r="CU17" s="27"/>
      <c r="CV17" s="40">
        <f>IF(SUM(CB17,CF17)&gt;0,SUM(CB17,CF17),"")</f>
        <v>7.3999999999999995</v>
      </c>
      <c r="CW17" s="40">
        <f>IF(SUM(CA17:CB17,CD17:CF17,CH17)-CC17-CG17&gt;0,SUM(CA17:CB17,CD17:CF17,CH17)-CC17-CG17,"")</f>
        <v>39.9</v>
      </c>
      <c r="CX17" s="40">
        <f>IF(SUM(CI17:CJ17,CL17)-CK17&gt;0,SUM(CI17:CJ17,CL17)-CK17,"")</f>
        <v>21.6</v>
      </c>
      <c r="CY17" s="40">
        <f>IF(SUM(CB17,CF17,CJ17)&gt;0,SUM(CB17,CF17,CJ17),"")</f>
        <v>12.5</v>
      </c>
      <c r="CZ17" s="40">
        <f>IF(SUM(CW17,CX17)&gt;0,SUM(CW17,CX17),"")</f>
        <v>61.5</v>
      </c>
      <c r="DA17" s="40">
        <f>IF(SUM(CN17,CR17)&gt;0,SUM(CN17,CR17),"")</f>
        <v>10.1</v>
      </c>
      <c r="DB17" s="40">
        <f>IF(SUM(CM17:CN17,CP17:CR17,CT17)-SUM(CO17,CS17)&gt;0,SUM(CM17:CN17,CP17:CR17,CT17)-SUM(CO17,CS17),"")</f>
        <v>43.699999999999996</v>
      </c>
      <c r="DC17" s="40">
        <f>IF(SUM(CW17,DB17)&gt;0,SUM(CW17,DB17),"")</f>
        <v>83.6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2.5499999999999998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</v>
      </c>
      <c r="QJ17" s="22">
        <f>IF($CU17="P",CF17,(CF17+BC17)/2)</f>
        <v>1.1499999999999999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8.1999999999999993</v>
      </c>
      <c r="QN17" s="22">
        <f>IF($CU17="P",CJ17,(CJ17+BG17)/2)</f>
        <v>2.5499999999999998</v>
      </c>
      <c r="QO17" s="22">
        <f>IF($CU17="P",CK17,(CK17+BH17)/2)</f>
        <v>0.1</v>
      </c>
      <c r="QP17" s="22">
        <f>IF($CU17="P",CL17,(CL17+BI17)/2)</f>
        <v>0.15</v>
      </c>
      <c r="QQ17" s="22">
        <f>IF($CU17="P",CM17,(CM17+BJ17)/2)</f>
        <v>8.4</v>
      </c>
      <c r="QR17" s="22">
        <f>IF($CU17="P",CN17,(CN17+BK17)/2)</f>
        <v>2.5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8.0500000000000007</v>
      </c>
      <c r="QV17" s="22">
        <f>IF($CU17="P",CR17,(CR17+BO17)/2)</f>
        <v>2.5499999999999998</v>
      </c>
      <c r="QW17" s="22">
        <f>IF($CU17="P",CS17,(CS17+BP17)/2)</f>
        <v>0.1</v>
      </c>
      <c r="QX17" s="22">
        <f>IF($CU17="P",CT17,(CT17+BQ17)/2)</f>
        <v>0.15</v>
      </c>
      <c r="QY17" s="27" t="s">
        <v>46</v>
      </c>
      <c r="QZ17" s="40">
        <f>IF(SUM(QF17,QJ17)&gt;0,SUM(QF17,QJ17),"")</f>
        <v>3.6999999999999997</v>
      </c>
      <c r="RA17" s="40">
        <f>IF(SUM(QE17:QF17,QH17:QJ17,QL17)-QG17-QK17&gt;0,SUM(QE17:QF17,QH17:QJ17,QL17)-QG17-QK17,"")</f>
        <v>19.95</v>
      </c>
      <c r="RB17" s="40">
        <f>IF(SUM(QM17:QN17,QP17)-QO17&gt;0,SUM(QM17:QN17,QP17)-QO17,"")</f>
        <v>10.8</v>
      </c>
      <c r="RC17" s="40">
        <f>IF(SUM(QF17,QJ17,QN17)&gt;0,SUM(QF17,QJ17,QN17),"")</f>
        <v>6.25</v>
      </c>
      <c r="RD17" s="40">
        <f>IF(SUM(RA17,RB17)&gt;0,SUM(RA17,RB17),"")</f>
        <v>30.75</v>
      </c>
      <c r="RE17" s="40">
        <f>IF(SUM(QR17,QV17)&gt;0,SUM(QR17,QV17),"")</f>
        <v>5.05</v>
      </c>
      <c r="RF17" s="40">
        <f>IF(SUM(QQ17:QR17,QT17:QV17,QX17)-SUM(QS17,QW17)&gt;0,SUM(QQ17:QR17,QT17:QV17,QX17)-SUM(QS17,QW17),"")</f>
        <v>21.849999999999998</v>
      </c>
      <c r="RG17" s="40">
        <f>IF(SUM(RA17,RF17)&gt;0,SUM(RA17,RF17),"")</f>
        <v>41.8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207</v>
      </c>
      <c r="C18" s="4" t="s">
        <v>4</v>
      </c>
      <c r="D18" s="4">
        <v>2005</v>
      </c>
      <c r="E18" s="9">
        <f>SUM(J18:R18)+SUM(J18:N18)*0.0000001+SUM(J18)*0.0000000000001</f>
        <v>98.800005590003792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37.800000000000004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18.100000000000001</v>
      </c>
      <c r="O18" s="8" t="str">
        <f>IF(N18=0,"",IF(N18=CX18,$CA$1,IF(N18=BU18,$AX$1,IF(N18=AR18,$U$1,""))))</f>
        <v>2023 Nationals</v>
      </c>
      <c r="P18" s="8">
        <f>IF(MAX(AV18,BY18,DB18)&gt;0,MAX(AV18,BY18,DB18),0)</f>
        <v>42.9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14.8</v>
      </c>
      <c r="CB18" s="19">
        <v>4.5999999999999996</v>
      </c>
      <c r="CC18" s="19">
        <v>0</v>
      </c>
      <c r="CD18" s="19">
        <v>0.6</v>
      </c>
      <c r="CE18" s="19">
        <v>15.2</v>
      </c>
      <c r="CF18" s="19">
        <v>2.6</v>
      </c>
      <c r="CG18" s="19">
        <v>0.6</v>
      </c>
      <c r="CH18" s="19">
        <v>0.6</v>
      </c>
      <c r="CI18" s="19">
        <v>14.2</v>
      </c>
      <c r="CJ18" s="19">
        <v>3.3</v>
      </c>
      <c r="CK18" s="19">
        <v>0</v>
      </c>
      <c r="CL18" s="19">
        <v>0.6</v>
      </c>
      <c r="CM18" s="19">
        <v>16</v>
      </c>
      <c r="CN18" s="19">
        <v>4.8</v>
      </c>
      <c r="CO18" s="19">
        <v>0</v>
      </c>
      <c r="CP18" s="19">
        <v>0.6</v>
      </c>
      <c r="CQ18" s="19">
        <v>15.6</v>
      </c>
      <c r="CR18" s="19">
        <v>5.3</v>
      </c>
      <c r="CS18" s="19">
        <v>0</v>
      </c>
      <c r="CT18" s="19">
        <v>0.6</v>
      </c>
      <c r="CU18" s="27"/>
      <c r="CV18" s="40">
        <f>IF(SUM(CB18,CF18)&gt;0,SUM(CB18,CF18),"")</f>
        <v>7.1999999999999993</v>
      </c>
      <c r="CW18" s="40">
        <f>IF(SUM(CA18:CB18,CD18:CF18,CH18)-CC18-CG18&gt;0,SUM(CA18:CB18,CD18:CF18,CH18)-CC18-CG18,"")</f>
        <v>37.800000000000004</v>
      </c>
      <c r="CX18" s="40">
        <f>IF(SUM(CI18:CJ18,CL18)-CK18&gt;0,SUM(CI18:CJ18,CL18)-CK18,"")</f>
        <v>18.100000000000001</v>
      </c>
      <c r="CY18" s="40">
        <f>IF(SUM(CB18,CF18,CJ18)&gt;0,SUM(CB18,CF18,CJ18),"")</f>
        <v>10.5</v>
      </c>
      <c r="CZ18" s="40">
        <f>IF(SUM(CW18,CX18)&gt;0,SUM(CW18,CX18),"")</f>
        <v>55.900000000000006</v>
      </c>
      <c r="DA18" s="40">
        <f>IF(SUM(CN18,CR18)&gt;0,SUM(CN18,CR18),"")</f>
        <v>10.1</v>
      </c>
      <c r="DB18" s="40">
        <f>IF(SUM(CM18:CN18,CP18:CR18,CT18)-SUM(CO18,CS18)&gt;0,SUM(CM18:CN18,CP18:CR18,CT18)-SUM(CO18,CS18),"")</f>
        <v>42.9</v>
      </c>
      <c r="DC18" s="40">
        <f>IF(SUM(CW18,DB18)&gt;0,SUM(CW18,DB18),"")</f>
        <v>80.7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7.4</v>
      </c>
      <c r="QF18" s="22">
        <f>IF($CU18="P",CB18,(CB18+AY18)/2)</f>
        <v>2.2999999999999998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7.6</v>
      </c>
      <c r="QJ18" s="22">
        <f>IF($CU18="P",CF18,(CF18+BC18)/2)</f>
        <v>1.3</v>
      </c>
      <c r="QK18" s="22">
        <f>IF($CU18="P",CG18,(CG18+BD18)/2)</f>
        <v>0.3</v>
      </c>
      <c r="QL18" s="22">
        <f>IF($CU18="P",CH18,(CH18+BE18)/2)</f>
        <v>0.3</v>
      </c>
      <c r="QM18" s="22">
        <f>IF($CU18="P",CI18,(CI18+BF18)/2)</f>
        <v>7.1</v>
      </c>
      <c r="QN18" s="22">
        <f>IF($CU18="P",CJ18,(CJ18+BG18)/2)</f>
        <v>1.65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8</v>
      </c>
      <c r="QR18" s="22">
        <f>IF($CU18="P",CN18,(CN18+BK18)/2)</f>
        <v>2.4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7.8</v>
      </c>
      <c r="QV18" s="22">
        <f>IF($CU18="P",CR18,(CR18+BO18)/2)</f>
        <v>2.65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3.5999999999999996</v>
      </c>
      <c r="RA18" s="40">
        <f>IF(SUM(QE18:QF18,QH18:QJ18,QL18)-QG18-QK18&gt;0,SUM(QE18:QF18,QH18:QJ18,QL18)-QG18-QK18,"")</f>
        <v>18.900000000000002</v>
      </c>
      <c r="RB18" s="40">
        <f>IF(SUM(QM18:QN18,QP18)-QO18&gt;0,SUM(QM18:QN18,QP18)-QO18,"")</f>
        <v>9.0500000000000007</v>
      </c>
      <c r="RC18" s="40">
        <f>IF(SUM(QF18,QJ18,QN18)&gt;0,SUM(QF18,QJ18,QN18),"")</f>
        <v>5.25</v>
      </c>
      <c r="RD18" s="40">
        <f>IF(SUM(RA18,RB18)&gt;0,SUM(RA18,RB18),"")</f>
        <v>27.950000000000003</v>
      </c>
      <c r="RE18" s="40">
        <f>IF(SUM(QR18,QV18)&gt;0,SUM(QR18,QV18),"")</f>
        <v>5.05</v>
      </c>
      <c r="RF18" s="40">
        <f>IF(SUM(QQ18:QR18,QT18:QV18,QX18)-SUM(QS18,QW18)&gt;0,SUM(QQ18:QR18,QT18:QV18,QX18)-SUM(QS18,QW18),"")</f>
        <v>21.45</v>
      </c>
      <c r="RG18" s="40">
        <f>IF(SUM(RA18,RF18)&gt;0,SUM(RA18,RF18),"")</f>
        <v>40.35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153</v>
      </c>
      <c r="C19" s="4" t="s">
        <v>3</v>
      </c>
      <c r="D19" s="4">
        <v>2004</v>
      </c>
      <c r="E19" s="9">
        <f>SUM(J19:R19)+SUM(J19:N19)*0.0000001+SUM(J19)*0.0000000000001</f>
        <v>84.700004130004146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41.300000000000004</v>
      </c>
      <c r="K19" s="8" t="str">
        <f>IF(J19=0,"",IF(J19=CW19,$CA$1,IF(J19=BT19,$AX$1,IF(J19=AQ19,$U$1,""))))</f>
        <v>2022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43.400000000000006</v>
      </c>
      <c r="Q19" s="8" t="str">
        <f>IF(P19=0,"",IF(P19=DB19,$CA$1,IF(P19=BY19,$AX$1,IF(P19=AV19,$U$1,""))))</f>
        <v>2022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14.3</v>
      </c>
      <c r="V19" s="19">
        <v>5.5</v>
      </c>
      <c r="W19" s="19">
        <v>0.2</v>
      </c>
      <c r="X19" s="19">
        <v>0.6</v>
      </c>
      <c r="Y19" s="19">
        <v>15.7</v>
      </c>
      <c r="Z19" s="19">
        <v>5.2</v>
      </c>
      <c r="AA19" s="19">
        <v>0.4</v>
      </c>
      <c r="AB19" s="19">
        <v>0.6</v>
      </c>
      <c r="AC19" s="19"/>
      <c r="AD19" s="19"/>
      <c r="AE19" s="19"/>
      <c r="AF19" s="19"/>
      <c r="AG19" s="19">
        <v>15.2</v>
      </c>
      <c r="AH19" s="19">
        <v>5.7</v>
      </c>
      <c r="AI19" s="19">
        <v>0.2</v>
      </c>
      <c r="AJ19" s="19">
        <v>0.6</v>
      </c>
      <c r="AK19" s="19">
        <v>16.5</v>
      </c>
      <c r="AL19" s="19">
        <v>5.2</v>
      </c>
      <c r="AM19" s="19">
        <v>0.2</v>
      </c>
      <c r="AN19" s="19">
        <v>0.6</v>
      </c>
      <c r="AO19" s="27"/>
      <c r="AP19" s="40">
        <f>IF(SUM(V19,Z19)&gt;0,SUM(V19,Z19),"")</f>
        <v>10.7</v>
      </c>
      <c r="AQ19" s="40">
        <f>IF(SUM(U19:V19,X19:Z19,AB19)-W19-AA19&gt;0,SUM(U19:V19,X19:Z19,AB19)-W19-AA19,"")</f>
        <v>41.300000000000004</v>
      </c>
      <c r="AR19" s="40" t="str">
        <f>IF(SUM(AC19:AD19,AF19)-AE19&gt;0,SUM(AC19:AD19,AF19)-AE19,"")</f>
        <v/>
      </c>
      <c r="AS19" s="40">
        <f>IF(SUM(V19,Z19,AD19)&gt;0,SUM(V19,Z19,AD19),"")</f>
        <v>10.7</v>
      </c>
      <c r="AT19" s="40">
        <f>IF(SUM(AQ19,AR19)&gt;0,SUM(AQ19,AR19),"")</f>
        <v>41.300000000000004</v>
      </c>
      <c r="AU19" s="40">
        <f>IF(SUM(AH19,AL19)&gt;0,SUM(AH19,AL19),"")</f>
        <v>10.9</v>
      </c>
      <c r="AV19" s="40">
        <f>IF(SUM(AG19:AH19,AJ19:AL19,AN19)-SUM(AI19,AM19)&gt;0,SUM(AG19:AH19,AJ19:AL19,AN19)-SUM(AI19,AM19),"")</f>
        <v>43.400000000000006</v>
      </c>
      <c r="AW19" s="40">
        <f>IF(SUM(AQ19,AV19)&gt;0,SUM(AQ19,AV19),"")</f>
        <v>84.700000000000017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206</v>
      </c>
      <c r="C20" s="4" t="s">
        <v>5</v>
      </c>
      <c r="D20" s="4">
        <v>2005</v>
      </c>
      <c r="E20" s="9">
        <f>SUM(J20:R20)+SUM(J20:N20)*0.0000001+SUM(J20)*0.0000000000001</f>
        <v>50.700005070003229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32.399999999999991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18.3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13.3</v>
      </c>
      <c r="CB20" s="19">
        <v>4.5999999999999996</v>
      </c>
      <c r="CC20" s="19">
        <v>0.2</v>
      </c>
      <c r="CD20" s="19">
        <v>0.6</v>
      </c>
      <c r="CE20" s="19">
        <v>14.3</v>
      </c>
      <c r="CF20" s="19">
        <v>2.5</v>
      </c>
      <c r="CG20" s="19">
        <v>2.7</v>
      </c>
      <c r="CH20" s="19">
        <v>0</v>
      </c>
      <c r="CI20" s="19">
        <v>13.1</v>
      </c>
      <c r="CJ20" s="19">
        <v>5.0999999999999996</v>
      </c>
      <c r="CK20" s="19">
        <v>0.2</v>
      </c>
      <c r="CL20" s="19">
        <v>0.3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7.1</v>
      </c>
      <c r="CW20" s="40">
        <f>IF(SUM(CA20:CB20,CD20:CF20,CH20)-CC20-CG20&gt;0,SUM(CA20:CB20,CD20:CF20,CH20)-CC20-CG20,"")</f>
        <v>32.399999999999991</v>
      </c>
      <c r="CX20" s="40">
        <f>IF(SUM(CI20:CJ20,CL20)-CK20&gt;0,SUM(CI20:CJ20,CL20)-CK20,"")</f>
        <v>18.3</v>
      </c>
      <c r="CY20" s="40">
        <f>IF(SUM(CB20,CF20,CJ20)&gt;0,SUM(CB20,CF20,CJ20),"")</f>
        <v>12.2</v>
      </c>
      <c r="CZ20" s="40">
        <f>IF(SUM(CW20,CX20)&gt;0,SUM(CW20,CX20),"")</f>
        <v>50.699999999999989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32.399999999999991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6.65</v>
      </c>
      <c r="QF20" s="22">
        <f>IF($CU20="P",CB20,(CB20+AY20)/2)</f>
        <v>2.2999999999999998</v>
      </c>
      <c r="QG20" s="22">
        <f>IF($CU20="P",CC20,(CC20+AZ20)/2)</f>
        <v>0.1</v>
      </c>
      <c r="QH20" s="22">
        <f>IF($CU20="P",CD20,(CD20+BA20)/2)</f>
        <v>0.3</v>
      </c>
      <c r="QI20" s="22">
        <f>IF($CU20="P",CE20,(CE20+BB20)/2)</f>
        <v>7.15</v>
      </c>
      <c r="QJ20" s="22">
        <f>IF($CU20="P",CF20,(CF20+BC20)/2)</f>
        <v>1.25</v>
      </c>
      <c r="QK20" s="22">
        <f>IF($CU20="P",CG20,(CG20+BD20)/2)</f>
        <v>1.35</v>
      </c>
      <c r="QL20" s="22">
        <f>IF($CU20="P",CH20,(CH20+BE20)/2)</f>
        <v>0</v>
      </c>
      <c r="QM20" s="22">
        <f>IF($CU20="P",CI20,(CI20+BF20)/2)</f>
        <v>6.55</v>
      </c>
      <c r="QN20" s="22">
        <f>IF($CU20="P",CJ20,(CJ20+BG20)/2)</f>
        <v>2.5499999999999998</v>
      </c>
      <c r="QO20" s="22">
        <f>IF($CU20="P",CK20,(CK20+BH20)/2)</f>
        <v>0.1</v>
      </c>
      <c r="QP20" s="22">
        <f>IF($CU20="P",CL20,(CL20+BI20)/2)</f>
        <v>0.15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3.55</v>
      </c>
      <c r="RA20" s="40">
        <f>IF(SUM(QE20:QF20,QH20:QJ20,QL20)-QG20-QK20&gt;0,SUM(QE20:QF20,QH20:QJ20,QL20)-QG20-QK20,"")</f>
        <v>16.199999999999996</v>
      </c>
      <c r="RB20" s="40">
        <f>IF(SUM(QM20:QN20,QP20)-QO20&gt;0,SUM(QM20:QN20,QP20)-QO20,"")</f>
        <v>9.15</v>
      </c>
      <c r="RC20" s="40">
        <f>IF(SUM(QF20,QJ20,QN20)&gt;0,SUM(QF20,QJ20,QN20),"")</f>
        <v>6.1</v>
      </c>
      <c r="RD20" s="40">
        <f>IF(SUM(RA20,RB20)&gt;0,SUM(RA20,RB20),"")</f>
        <v>25.349999999999994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16.199999999999996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152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IF(SUM(GF21,GK21)&gt;0,SUM(GF21,GK21),"")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9.1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44.1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AW$24</formula>
      <formula>AW$25</formula>
    </cfRule>
    <cfRule type="cellIs" dxfId="93" priority="107852" operator="between">
      <formula>AW$25</formula>
      <formula>AW$26</formula>
    </cfRule>
    <cfRule type="cellIs" dxfId="92" priority="107853" operator="between">
      <formula>AW$26</formula>
      <formula>AW$27</formula>
    </cfRule>
    <cfRule type="cellIs" dxfId="91" priority="107854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AW$28</formula>
      <formula>AW$29</formula>
    </cfRule>
    <cfRule type="cellIs" dxfId="89" priority="108032" operator="between">
      <formula>AW$29</formula>
      <formula>AW$30</formula>
    </cfRule>
    <cfRule type="cellIs" dxfId="88" priority="108033" operator="between">
      <formula>AW$30</formula>
      <formula>AW$31</formula>
    </cfRule>
    <cfRule type="cellIs" dxfId="87" priority="108034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AW$27</formula>
      <formula>1000</formula>
    </cfRule>
    <cfRule type="cellIs" dxfId="85" priority="108212" operator="between">
      <formula>AW$26</formula>
      <formula>AW$27</formula>
    </cfRule>
    <cfRule type="cellIs" dxfId="84" priority="108213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123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124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129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199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230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6" t="str">
        <f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National Team</v>
      </c>
      <c r="I4" s="3" t="str">
        <f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>
        <f>IF(SUM(V4,Z4)&gt;0,SUM(V4,Z4),"")</f>
        <v>7.1999999999999993</v>
      </c>
      <c r="AQ4" s="40">
        <f>IF(SUM(U4:V4,X4:Z4,AB4)-W4-AA4&gt;0,SUM(U4:V4,X4:Z4,AB4)-W4-AA4,"")</f>
        <v>36.299999999999997</v>
      </c>
      <c r="AR4" s="40" t="str">
        <f>IF(SUM(AC4:AD4,AF4)-AE4&gt;0,SUM(AC4:AD4,AF4)-AE4,"")</f>
        <v/>
      </c>
      <c r="AS4" s="40">
        <f>IF(SUM(V4,Z4,AD4)&gt;0,SUM(V4,Z4,AD4),"")</f>
        <v>7.1999999999999993</v>
      </c>
      <c r="AT4" s="40">
        <f>IF(SUM(AQ4,AR4)&gt;0,SUM(AQ4,AR4),"")</f>
        <v>36.299999999999997</v>
      </c>
      <c r="AU4" s="40" t="str">
        <f>IF(SUM(AH4,AL4)&gt;0,SUM(AH4,AL4),"")</f>
        <v/>
      </c>
      <c r="AV4" s="40" t="str">
        <f>IF(SUM(AG4:AH4,AJ4:AL4,AN4)-SUM(AI4,AM4)&gt;0,SUM(AG4:AH4,AJ4:AL4,AN4)-SUM(AI4,AM4),"")</f>
        <v/>
      </c>
      <c r="AW4" s="40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8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7"/>
      <c r="CV4" s="40">
        <f>IF(SUM(CB4,CF4)&gt;0,SUM(CB4,CF4),"")</f>
        <v>10.199999999999999</v>
      </c>
      <c r="CW4" s="40">
        <f>IF(SUM(CA4:CB4,CD4:CF4,CH4)-CC4-CG4&gt;0,SUM(CA4:CB4,CD4:CF4,CH4)-CC4-CG4,"")</f>
        <v>44.70000000000001</v>
      </c>
      <c r="CX4" s="40">
        <f>IF(SUM(CI4:CJ4,CL4)-CK4&gt;0,SUM(CI4:CJ4,CL4)-CK4,"")</f>
        <v>20.5</v>
      </c>
      <c r="CY4" s="40">
        <f>IF(SUM(CB4,CF4,CJ4)&gt;0,SUM(CB4,CF4,CJ4),"")</f>
        <v>15.2</v>
      </c>
      <c r="CZ4" s="40">
        <f>IF(SUM(CW4,CX4)&gt;0,SUM(CW4,CX4),"")</f>
        <v>65.200000000000017</v>
      </c>
      <c r="DA4" s="40">
        <f>IF(SUM(CN4,CR4)&gt;0,SUM(CN4,CR4),"")</f>
        <v>10.199999999999999</v>
      </c>
      <c r="DB4" s="40">
        <f>IF(SUM(CM4:CN4,CP4:CR4,CT4)-SUM(CO4,CS4)&gt;0,SUM(CM4:CN4,CP4:CR4,CT4)-SUM(CO4,CS4),"")</f>
        <v>45.4</v>
      </c>
      <c r="DC4" s="40">
        <f>IF(SUM(CW4,DB4)&gt;0,SUM(CW4,DB4),"")</f>
        <v>90.100000000000009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17</v>
      </c>
      <c r="QF4" s="22">
        <f>IF($CU4="P",CB4,(CB4+AY4)/2)</f>
        <v>4.45</v>
      </c>
      <c r="QG4" s="22">
        <f>IF($CU4="P",CC4,(CC4+AZ4)/2)</f>
        <v>0</v>
      </c>
      <c r="QH4" s="22">
        <f>IF($CU4="P",CD4,(CD4+BA4)/2)</f>
        <v>0.44999999999999996</v>
      </c>
      <c r="QI4" s="22">
        <f>IF($CU4="P",CE4,(CE4+BB4)/2)</f>
        <v>16.950000000000003</v>
      </c>
      <c r="QJ4" s="22">
        <f>IF($CU4="P",CF4,(CF4+BC4)/2)</f>
        <v>4.75</v>
      </c>
      <c r="QK4" s="22">
        <f>IF($CU4="P",CG4,(CG4+BD4)/2)</f>
        <v>0</v>
      </c>
      <c r="QL4" s="22">
        <f>IF($CU4="P",CH4,(CH4+BE4)/2)</f>
        <v>0.44999999999999996</v>
      </c>
      <c r="QM4" s="22">
        <f>IF($CU4="P",CI4,(CI4+BF4)/2)</f>
        <v>15.850000000000001</v>
      </c>
      <c r="QN4" s="22">
        <f>IF($CU4="P",CJ4,(CJ4+BG4)/2)</f>
        <v>4.9000000000000004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17.149999999999999</v>
      </c>
      <c r="QR4" s="22">
        <f>IF($CU4="P",CN4,(CN4+BK4)/2)</f>
        <v>4.6500000000000004</v>
      </c>
      <c r="QS4" s="22">
        <f>IF($CU4="P",CO4,(CO4+BL4)/2)</f>
        <v>0</v>
      </c>
      <c r="QT4" s="22">
        <f>IF($CU4="P",CP4,(CP4+BM4)/2)</f>
        <v>0.44999999999999996</v>
      </c>
      <c r="QU4" s="22">
        <f>IF($CU4="P",CQ4,(CQ4+BN4)/2)</f>
        <v>15.95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9.1999999999999993</v>
      </c>
      <c r="RA4" s="40">
        <f>IF(SUM(QE4:QF4,QH4:QJ4,QL4)-QG4-QK4&gt;0,SUM(QE4:QF4,QH4:QJ4,QL4)-QG4-QK4,"")</f>
        <v>44.050000000000004</v>
      </c>
      <c r="RB4" s="40">
        <f>IF(SUM(QM4:QN4,QP4)-QO4&gt;0,SUM(QM4:QN4,QP4)-QO4,"")</f>
        <v>21.35</v>
      </c>
      <c r="RC4" s="40">
        <f>IF(SUM(QF4,QJ4,QN4)&gt;0,SUM(QF4,QJ4,QN4),"")</f>
        <v>14.1</v>
      </c>
      <c r="RD4" s="40">
        <f>IF(SUM(RA4,RB4)&gt;0,SUM(RA4,RB4),"")</f>
        <v>65.400000000000006</v>
      </c>
      <c r="RE4" s="40">
        <f>IF(SUM(QR4,QV4)&gt;0,SUM(QR4,QV4),"")</f>
        <v>9.65</v>
      </c>
      <c r="RF4" s="40">
        <f>IF(SUM(QQ4:QR4,QT4:QV4,QX4)-SUM(QS4,QW4)&gt;0,SUM(QQ4:QR4,QT4:QV4,QX4)-SUM(QS4,QW4),"")</f>
        <v>43.699999999999996</v>
      </c>
      <c r="RG4" s="40">
        <f>IF(SUM(RA4,RF4)&gt;0,SUM(RA4,RF4),"")</f>
        <v>87.75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107</v>
      </c>
      <c r="C5" s="4" t="s">
        <v>4</v>
      </c>
      <c r="D5" s="4">
        <v>2003</v>
      </c>
      <c r="E5" s="9">
        <f>SUM(J5:R5)+SUM(J5:N5)*0.0000001+SUM(J5)*0.0000000000001</f>
        <v>154.80001066000446</v>
      </c>
      <c r="F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EA5&gt;=EH$23,EB5&gt;=EH$27,EA5&lt;&gt;""),AND(EF5&gt;=EH$23,EG5&gt;=EH$27,EF5&lt;&gt;""),AND(FC5&gt;=FJ$23,FD5&gt;=FJ$27,FC5&lt;&gt;""),AND(FH5&gt;=FJ$23,FI5&gt;=FJ$27,FH5&lt;&gt;""),AND(GE5&gt;=GL$23,GF5&gt;=GL$27,GE5&lt;&gt;""),AND(GJ5&gt;=GL$23,GK5&gt;=GL$27,GJ5&lt;&gt;""),AND(HG5&gt;=HN$23,HH5&gt;=HN$27,HG5&lt;&gt;""),AND(HL5&gt;=HN$23,HM5&gt;=HN$27,HL5&lt;&gt;""),AND(II5&gt;=IP$23,IJ5&gt;=IP$27,II5&lt;&gt;""),AND(IN5&gt;=IP$23,IO5&gt;=IP$27,IN5&lt;&gt;""),AND(JK5&gt;=JR$23,JL5&gt;=JR$27,JK5&lt;&gt;""),AND(JP5&gt;=JR$23,JQ5&gt;=JR$27,JP5&lt;&gt;""),AND(KM5&gt;=KT$23,KN5&gt;=KT$27,KM5&lt;&gt;""),AND(KR5&gt;=KT$23,KS5&gt;=KT$27,KR5&lt;&gt;""),AND(LO5&gt;=LV$23,LP5&gt;=LV$27,LO5&lt;&gt;""),AND(LT5&gt;=LV$23,LU5&gt;=LV$27,LT5&lt;&gt;""),AND(MQ5&gt;=MX$23,MR5&gt;=MX$27,MQ5&lt;&gt;""),AND(MV5&gt;=MX$23,MW5&gt;=MX$27,MV5&lt;&gt;""),AND(NS5&gt;=NZ$23,NT5&gt;=NZ$27,NS5&lt;&gt;""),AND(NX5&gt;=NZ$23,NY5&gt;=NZ$27,NX5&lt;&gt;""),AND(OU5&gt;=PB$23,OV5&gt;=PB$27,OU5&lt;&gt;""),AND(OZ5&gt;=PB$23,PA5&gt;=PB$27,OZ5&lt;&gt;""),AND(PW5&gt;=QD$23,PX5&gt;=QD$27,PW5&lt;&gt;""),AND(QB5&gt;=QD$23,QC5&gt;=QD$27,QB5&lt;&gt;"")),"P","")</f>
        <v>P</v>
      </c>
      <c r="G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B5&gt;=EH$27,EB5&lt;&gt;""),AND(EG5&gt;=EH$27,EG5&lt;&gt;""),AND(FD5&gt;=FJ$27,FD5&lt;&gt;""),AND(FI5&gt;=FJ$27,FI5&lt;&gt;""),AND(GF5&gt;=GL$27,GF5&lt;&gt;""),AND(GK5&gt;=GL$27,GK5&lt;&gt;""),AND(HH5&gt;=HN$27,HH5&lt;&gt;""),AND(HM5&gt;=HN$27,HM5&lt;&gt;""),AND(IJ5&gt;=IP$27,IJ5&lt;&gt;""),AND(IO5&gt;=IP$27,IO5&lt;&gt;""),AND(JL5&gt;=JR$27,JL5&lt;&gt;""),AND(JQ5&gt;=JR$27,JQ5&lt;&gt;""),AND(KN5&gt;=KT$27,KN5&lt;&gt;""),AND(KS5&gt;=KT$27,KS5&lt;&gt;""),AND(LP5&gt;=LV$27,LP5&lt;&gt;""),AND(LU5&gt;=LV$27,LU5&lt;&gt;""),AND(MR5&gt;=MX$27,MR5&lt;&gt;""),AND(MW5&gt;=MX$27,MW5&lt;&gt;""),AND(NT5&gt;=NZ$27,NT5&lt;&gt;""),AND(NY5&gt;=NZ$27,NY5&lt;&gt;""),AND(OV5&gt;=PB$27,OV5&lt;&gt;""),AND(PA5&gt;=PB$27,PA5&lt;&gt;""),AND(PX5&gt;=QD$27,PX5&lt;&gt;""),AND(QC5&gt;=QD$27,QC5&lt;&gt;"")),"P","")</f>
        <v>P</v>
      </c>
      <c r="H5" s="36" t="str">
        <f>IF(AND(G5="P",F5=""),"No DD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Merit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Excellence",IF(I5="P","Worlds Team",IF(F5="P","National Team","")))))</f>
        <v>National Team</v>
      </c>
      <c r="I5" s="3" t="str">
        <f>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7"/>
      <c r="AP5" s="40">
        <f>IF(SUM(V5,Z5)&gt;0,SUM(V5,Z5),"")</f>
        <v>6.3</v>
      </c>
      <c r="AQ5" s="40">
        <f>IF(SUM(U5:V5,X5:Z5,AB5)-W5-AA5&gt;0,SUM(U5:V5,X5:Z5,AB5)-W5-AA5,"")</f>
        <v>31.699999999999996</v>
      </c>
      <c r="AR5" s="40" t="str">
        <f>IF(SUM(AC5:AD5,AF5)-AE5&gt;0,SUM(AC5:AD5,AF5)-AE5,"")</f>
        <v/>
      </c>
      <c r="AS5" s="40">
        <f>IF(SUM(V5,Z5,AD5)&gt;0,SUM(V5,Z5,AD5),"")</f>
        <v>6.3</v>
      </c>
      <c r="AT5" s="40">
        <f>IF(SUM(AQ5,AR5)&gt;0,SUM(AQ5,AR5),"")</f>
        <v>31.699999999999996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8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7"/>
      <c r="CV5" s="40">
        <f>IF(SUM(CB5,CF5)&gt;0,SUM(CB5,CF5),"")</f>
        <v>9.1</v>
      </c>
      <c r="CW5" s="40">
        <f>IF(SUM(CA5:CB5,CD5:CF5,CH5)-CC5-CG5&gt;0,SUM(CA5:CB5,CD5:CF5,CH5)-CC5-CG5,"")</f>
        <v>44.699999999999996</v>
      </c>
      <c r="CX5" s="40">
        <f>IF(SUM(CI5:CJ5,CL5)-CK5&gt;0,SUM(CI5:CJ5,CL5)-CK5,"")</f>
        <v>21.099999999999998</v>
      </c>
      <c r="CY5" s="40">
        <f>IF(SUM(CB5,CF5,CJ5)&gt;0,SUM(CB5,CF5,CJ5),"")</f>
        <v>13.2</v>
      </c>
      <c r="CZ5" s="40">
        <f>IF(SUM(CW5,CX5)&gt;0,SUM(CW5,CX5),"")</f>
        <v>65.8</v>
      </c>
      <c r="DA5" s="40">
        <f>IF(SUM(CN5,CR5)&gt;0,SUM(CN5,CR5),"")</f>
        <v>9.3999999999999986</v>
      </c>
      <c r="DB5" s="40">
        <f>IF(SUM(CM5:CN5,CP5:CR5,CT5)-SUM(CO5,CS5)&gt;0,SUM(CM5:CN5,CP5:CR5,CT5)-SUM(CO5,CS5),"")</f>
        <v>45.300000000000004</v>
      </c>
      <c r="DC5" s="40">
        <f>IF(SUM(CW5,DB5)&gt;0,SUM(CW5,DB5),"")</f>
        <v>90</v>
      </c>
      <c r="DD5" s="50">
        <f>IF(MAX(EB5,FD5,GF5,HH5,IJ5,JL5,KN5,LP5,MR5,NT5,OV5,PX5)-IF(L5="",0,L5)&gt;0.001,MAX(EB5,FD5,GF5,HH5,IJ5,JL5,KN5,LP5,MR5,NT5,OV5,PX5)-IF(L5="",0,L5),"")</f>
        <v>2.8999999999999915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IF(SUM(IJ5,IO5)&gt;0,SUM(IJ5,IO5),"")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4.0999999999999996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16.8</v>
      </c>
      <c r="QJ5" s="22">
        <f>IF($CU5="P",CF5,(CF5+BC5)/2)</f>
        <v>3.7</v>
      </c>
      <c r="QK5" s="22">
        <f>IF($CU5="P",CG5,(CG5+BD5)/2)</f>
        <v>0.1</v>
      </c>
      <c r="QL5" s="22">
        <f>IF($CU5="P",CH5,(CH5+BE5)/2)</f>
        <v>0.6</v>
      </c>
      <c r="QM5" s="22">
        <f>IF($CU5="P",CI5,(CI5+BF5)/2)</f>
        <v>16.25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</v>
      </c>
      <c r="QR5" s="22">
        <f>IF($CU5="P",CN5,(CN5+BK5)/2)</f>
        <v>4.3499999999999996</v>
      </c>
      <c r="QS5" s="22">
        <f>IF($CU5="P",CO5,(CO5+BL5)/2)</f>
        <v>0.1</v>
      </c>
      <c r="QT5" s="22">
        <f>IF($CU5="P",CP5,(CP5+BM5)/2)</f>
        <v>0.44999999999999996</v>
      </c>
      <c r="QU5" s="22">
        <f>IF($CU5="P",CQ5,(CQ5+BN5)/2)</f>
        <v>16.850000000000001</v>
      </c>
      <c r="QV5" s="22">
        <f>IF($CU5="P",CR5,(CR5+BO5)/2)</f>
        <v>3.25</v>
      </c>
      <c r="QW5" s="22">
        <f>IF($CU5="P",CS5,(CS5+BP5)/2)</f>
        <v>0</v>
      </c>
      <c r="QX5" s="22">
        <f>IF($CU5="P",CT5,(CT5+BQ5)/2)</f>
        <v>0.44999999999999996</v>
      </c>
      <c r="QY5" s="27" t="s">
        <v>46</v>
      </c>
      <c r="QZ5" s="40">
        <f>IF(SUM(QF5,QJ5)&gt;0,SUM(QF5,QJ5),"")</f>
        <v>7.8</v>
      </c>
      <c r="RA5" s="40">
        <f>IF(SUM(QE5:QF5,QH5:QJ5,QL5)-QG5-QK5&gt;0,SUM(QE5:QF5,QH5:QJ5,QL5)-QG5-QK5,"")</f>
        <v>42.750000000000007</v>
      </c>
      <c r="RB5" s="40">
        <f>IF(SUM(QM5:QN5,QP5)-QO5&gt;0,SUM(QM5:QN5,QP5)-QO5,"")</f>
        <v>19.55</v>
      </c>
      <c r="RC5" s="40">
        <f>IF(SUM(QF5,QJ5,QN5)&gt;0,SUM(QF5,QJ5,QN5),"")</f>
        <v>10.8</v>
      </c>
      <c r="RD5" s="40">
        <f>IF(SUM(RA5,RB5)&gt;0,SUM(RA5,RB5),"")</f>
        <v>62.300000000000011</v>
      </c>
      <c r="RE5" s="40">
        <f>IF(SUM(QR5,QV5)&gt;0,SUM(QR5,QV5),"")</f>
        <v>7.6</v>
      </c>
      <c r="RF5" s="40">
        <f>IF(SUM(QQ5:QR5,QT5:QV5,QX5)-SUM(QS5,QW5)&gt;0,SUM(QQ5:QR5,QT5:QV5,QX5)-SUM(QS5,QW5),"")</f>
        <v>42.449999999999996</v>
      </c>
      <c r="RG5" s="40">
        <f>IF(SUM(RA5,RF5)&gt;0,SUM(RA5,RF5),"")</f>
        <v>85.2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120</v>
      </c>
      <c r="C6" s="4" t="s">
        <v>4</v>
      </c>
      <c r="D6" s="4">
        <v>2003</v>
      </c>
      <c r="E6" s="9">
        <f>SUM(J6:R6)+SUM(J6:N6)*0.0000001+SUM(J6)*0.0000000000001</f>
        <v>152.60001070000428</v>
      </c>
      <c r="F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EA6&gt;=EH$23,EB6&gt;=EH$27,EA6&lt;&gt;""),AND(EF6&gt;=EH$23,EG6&gt;=EH$27,EF6&lt;&gt;""),AND(FC6&gt;=FJ$23,FD6&gt;=FJ$27,FC6&lt;&gt;""),AND(FH6&gt;=FJ$23,FI6&gt;=FJ$27,FH6&lt;&gt;""),AND(GE6&gt;=GL$23,GF6&gt;=GL$27,GE6&lt;&gt;""),AND(GJ6&gt;=GL$23,GK6&gt;=GL$27,GJ6&lt;&gt;""),AND(HG6&gt;=HN$23,HH6&gt;=HN$27,HG6&lt;&gt;""),AND(HL6&gt;=HN$23,HM6&gt;=HN$27,HL6&lt;&gt;""),AND(II6&gt;=IP$23,IJ6&gt;=IP$27,II6&lt;&gt;""),AND(IN6&gt;=IP$23,IO6&gt;=IP$27,IN6&lt;&gt;""),AND(JK6&gt;=JR$23,JL6&gt;=JR$27,JK6&lt;&gt;""),AND(JP6&gt;=JR$23,JQ6&gt;=JR$27,JP6&lt;&gt;""),AND(KM6&gt;=KT$23,KN6&gt;=KT$27,KM6&lt;&gt;""),AND(KR6&gt;=KT$23,KS6&gt;=KT$27,KR6&lt;&gt;""),AND(LO6&gt;=LV$23,LP6&gt;=LV$27,LO6&lt;&gt;""),AND(LT6&gt;=LV$23,LU6&gt;=LV$27,LT6&lt;&gt;""),AND(MQ6&gt;=MX$23,MR6&gt;=MX$27,MQ6&lt;&gt;""),AND(MV6&gt;=MX$23,MW6&gt;=MX$27,MV6&lt;&gt;""),AND(NS6&gt;=NZ$23,NT6&gt;=NZ$27,NS6&lt;&gt;""),AND(NX6&gt;=NZ$23,NY6&gt;=NZ$27,NX6&lt;&gt;""),AND(OU6&gt;=PB$23,OV6&gt;=PB$27,OU6&lt;&gt;""),AND(OZ6&gt;=PB$23,PA6&gt;=PB$27,OZ6&lt;&gt;""),AND(PW6&gt;=QD$23,PX6&gt;=QD$27,PW6&lt;&gt;""),AND(QB6&gt;=QD$23,QC6&gt;=QD$27,QB6&lt;&gt;"")),"P","")</f>
        <v>P</v>
      </c>
      <c r="G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B6&gt;=EH$27,EB6&lt;&gt;""),AND(EG6&gt;=EH$27,EG6&lt;&gt;""),AND(FD6&gt;=FJ$27,FD6&lt;&gt;""),AND(FI6&gt;=FJ$27,FI6&lt;&gt;""),AND(GF6&gt;=GL$27,GF6&lt;&gt;""),AND(GK6&gt;=GL$27,GK6&lt;&gt;""),AND(HH6&gt;=HN$27,HH6&lt;&gt;""),AND(HM6&gt;=HN$27,HM6&lt;&gt;""),AND(IJ6&gt;=IP$27,IJ6&lt;&gt;""),AND(IO6&gt;=IP$27,IO6&lt;&gt;""),AND(JL6&gt;=JR$27,JL6&lt;&gt;""),AND(JQ6&gt;=JR$27,JQ6&lt;&gt;""),AND(KN6&gt;=KT$27,KN6&lt;&gt;""),AND(KS6&gt;=KT$27,KS6&lt;&gt;""),AND(LP6&gt;=LV$27,LP6&lt;&gt;""),AND(LU6&gt;=LV$27,LU6&lt;&gt;""),AND(MR6&gt;=MX$27,MR6&lt;&gt;""),AND(MW6&gt;=MX$27,MW6&lt;&gt;""),AND(NT6&gt;=NZ$27,NT6&lt;&gt;""),AND(NY6&gt;=NZ$27,NY6&lt;&gt;""),AND(OV6&gt;=PB$27,OV6&lt;&gt;""),AND(PA6&gt;=PB$27,PA6&lt;&gt;""),AND(PX6&gt;=QD$27,PX6&lt;&gt;""),AND(QC6&gt;=QD$27,QC6&lt;&gt;"")),"P","")</f>
        <v>P</v>
      </c>
      <c r="H6" s="36" t="str">
        <f>IF(AND(G6="P",F6=""),"No DD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Merit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Excellence",IF(I6="P","Worlds Team",IF(F6="P","National Team","")))))</f>
        <v>National Team</v>
      </c>
      <c r="I6" s="3" t="str">
        <f>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P","")</f>
        <v/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9.1</v>
      </c>
      <c r="AQ6" s="40">
        <f>IF(SUM(U6:V6,X6:Z6,AB6)-W6-AA6&gt;0,SUM(U6:V6,X6:Z6,AB6)-W6-AA6,"")</f>
        <v>42.6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42.6</v>
      </c>
      <c r="AU6" s="40">
        <f>IF(SUM(AH6,AL6)&gt;0,SUM(AH6,AL6),"")</f>
        <v>3.8</v>
      </c>
      <c r="AV6" s="40">
        <f>IF(SUM(AG6:AH6,AJ6:AL6,AN6)-SUM(AI6,AM6)&gt;0,SUM(AG6:AH6,AJ6:AL6,AN6)-SUM(AI6,AM6),"")</f>
        <v>35.299999999999997</v>
      </c>
      <c r="AW6" s="40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8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42.900000000000006</v>
      </c>
      <c r="CX6" s="40">
        <f>IF(SUM(CI6:CJ6,CL6)-CK6&gt;0,SUM(CI6:CJ6,CL6)-CK6,"")</f>
        <v>21.5</v>
      </c>
      <c r="CY6" s="40">
        <f>IF(SUM(CB6,CF6,CJ6)&gt;0,SUM(CB6,CF6,CJ6),"")</f>
        <v>13.499999999999998</v>
      </c>
      <c r="CZ6" s="40">
        <f>IF(SUM(CW6,CX6)&gt;0,SUM(CW6,CX6),"")</f>
        <v>64.400000000000006</v>
      </c>
      <c r="DA6" s="40">
        <f>IF(SUM(CN6,CR6)&gt;0,SUM(CN6,CR6),"")</f>
        <v>8.8999999999999986</v>
      </c>
      <c r="DB6" s="40">
        <f>IF(SUM(CM6:CN6,CP6:CR6,CT6)-SUM(CO6,CS6)&gt;0,SUM(CM6:CN6,CP6:CR6,CT6)-SUM(CO6,CS6),"")</f>
        <v>44.599999999999994</v>
      </c>
      <c r="DC6" s="40">
        <f>IF(SUM(CW6,DB6)&gt;0,SUM(CW6,DB6),"")</f>
        <v>87.5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IF(SUM(IJ6,IO6)&gt;0,SUM(IJ6,IO6),"")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17.149999999999999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16.149999999999999</v>
      </c>
      <c r="QJ6" s="22">
        <f>IF($CU6="P",CF6,(CF6+BC6)/2)</f>
        <v>3.25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16.600000000000001</v>
      </c>
      <c r="QN6" s="22">
        <f>IF($CU6="P",CJ6,(CJ6+BG6)/2)</f>
        <v>4.3499999999999996</v>
      </c>
      <c r="QO6" s="22">
        <f>IF($CU6="P",CK6,(CK6+BH6)/2)</f>
        <v>0</v>
      </c>
      <c r="QP6" s="22">
        <f>IF($CU6="P",CL6,(CL6+BI6)/2)</f>
        <v>0.44999999999999996</v>
      </c>
      <c r="QQ6" s="22">
        <f>IF($CU6="P",CM6,(CM6+BJ6)/2)</f>
        <v>17.149999999999999</v>
      </c>
      <c r="QR6" s="22">
        <f>IF($CU6="P",CN6,(CN6+BK6)/2)</f>
        <v>4.3499999999999996</v>
      </c>
      <c r="QS6" s="22">
        <f>IF($CU6="P",CO6,(CO6+BL6)/2)</f>
        <v>0.1</v>
      </c>
      <c r="QT6" s="22">
        <f>IF($CU6="P",CP6,(CP6+BM6)/2)</f>
        <v>0.44999999999999996</v>
      </c>
      <c r="QU6" s="22">
        <f>IF($CU6="P",CQ6,(CQ6+BN6)/2)</f>
        <v>17.850000000000001</v>
      </c>
      <c r="QV6" s="22">
        <f>IF($CU6="P",CR6,(CR6+BO6)/2)</f>
        <v>3.75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7.35</v>
      </c>
      <c r="RA6" s="40">
        <f>IF(SUM(QE6:QF6,QH6:QJ6,QL6)-QG6-QK6&gt;0,SUM(QE6:QF6,QH6:QJ6,QL6)-QG6-QK6,"")</f>
        <v>41.400000000000006</v>
      </c>
      <c r="RB6" s="40">
        <f>IF(SUM(QM6:QN6,QP6)-QO6&gt;0,SUM(QM6:QN6,QP6)-QO6,"")</f>
        <v>21.400000000000002</v>
      </c>
      <c r="RC6" s="40">
        <f>IF(SUM(QF6,QJ6,QN6)&gt;0,SUM(QF6,QJ6,QN6),"")</f>
        <v>11.7</v>
      </c>
      <c r="RD6" s="40">
        <f>IF(SUM(RA6,RB6)&gt;0,SUM(RA6,RB6),"")</f>
        <v>62.800000000000011</v>
      </c>
      <c r="RE6" s="40">
        <f>IF(SUM(QR6,QV6)&gt;0,SUM(QR6,QV6),"")</f>
        <v>8.1</v>
      </c>
      <c r="RF6" s="40">
        <f>IF(SUM(QQ6:QR6,QT6:QV6,QX6)-SUM(QS6,QW6)&gt;0,SUM(QQ6:QR6,QT6:QV6,QX6)-SUM(QS6,QW6),"")</f>
        <v>43.7</v>
      </c>
      <c r="RG6" s="40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185</v>
      </c>
      <c r="C7" s="4" t="s">
        <v>4</v>
      </c>
      <c r="D7" s="4">
        <v>2006</v>
      </c>
      <c r="E7" s="9">
        <f>SUM(J7:R7)+SUM(J7:N7)*0.0000001+SUM(J7)*0.0000000000001</f>
        <v>152.30001091000435</v>
      </c>
      <c r="F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EA7&gt;=EH$23,EB7&gt;=EH$27,EA7&lt;&gt;""),AND(EF7&gt;=EH$23,EG7&gt;=EH$27,EF7&lt;&gt;""),AND(FC7&gt;=FJ$23,FD7&gt;=FJ$27,FC7&lt;&gt;""),AND(FH7&gt;=FJ$23,FI7&gt;=FJ$27,FH7&lt;&gt;""),AND(GE7&gt;=GL$23,GF7&gt;=GL$27,GE7&lt;&gt;""),AND(GJ7&gt;=GL$23,GK7&gt;=GL$27,GJ7&lt;&gt;""),AND(HG7&gt;=HN$23,HH7&gt;=HN$27,HG7&lt;&gt;""),AND(HL7&gt;=HN$23,HM7&gt;=HN$27,HL7&lt;&gt;""),AND(II7&gt;=IP$23,IJ7&gt;=IP$27,II7&lt;&gt;""),AND(IN7&gt;=IP$23,IO7&gt;=IP$27,IN7&lt;&gt;""),AND(JK7&gt;=JR$23,JL7&gt;=JR$27,JK7&lt;&gt;""),AND(JP7&gt;=JR$23,JQ7&gt;=JR$27,JP7&lt;&gt;""),AND(KM7&gt;=KT$23,KN7&gt;=KT$27,KM7&lt;&gt;""),AND(KR7&gt;=KT$23,KS7&gt;=KT$27,KR7&lt;&gt;""),AND(LO7&gt;=LV$23,LP7&gt;=LV$27,LO7&lt;&gt;""),AND(LT7&gt;=LV$23,LU7&gt;=LV$27,LT7&lt;&gt;""),AND(MQ7&gt;=MX$23,MR7&gt;=MX$27,MQ7&lt;&gt;""),AND(MV7&gt;=MX$23,MW7&gt;=MX$27,MV7&lt;&gt;""),AND(NS7&gt;=NZ$23,NT7&gt;=NZ$27,NS7&lt;&gt;""),AND(NX7&gt;=NZ$23,NY7&gt;=NZ$27,NX7&lt;&gt;""),AND(OU7&gt;=PB$23,OV7&gt;=PB$27,OU7&lt;&gt;""),AND(OZ7&gt;=PB$23,PA7&gt;=PB$27,OZ7&lt;&gt;""),AND(PW7&gt;=QD$23,PX7&gt;=QD$27,PW7&lt;&gt;""),AND(QB7&gt;=QD$23,QC7&gt;=QD$27,QB7&lt;&gt;"")),"P","")</f>
        <v>P</v>
      </c>
      <c r="G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B7&gt;=EH$27,EB7&lt;&gt;""),AND(EG7&gt;=EH$27,EG7&lt;&gt;""),AND(FD7&gt;=FJ$27,FD7&lt;&gt;""),AND(FI7&gt;=FJ$27,FI7&lt;&gt;""),AND(GF7&gt;=GL$27,GF7&lt;&gt;""),AND(GK7&gt;=GL$27,GK7&lt;&gt;""),AND(HH7&gt;=HN$27,HH7&lt;&gt;""),AND(HM7&gt;=HN$27,HM7&lt;&gt;""),AND(IJ7&gt;=IP$27,IJ7&lt;&gt;""),AND(IO7&gt;=IP$27,IO7&lt;&gt;""),AND(JL7&gt;=JR$27,JL7&lt;&gt;""),AND(JQ7&gt;=JR$27,JQ7&lt;&gt;""),AND(KN7&gt;=KT$27,KN7&lt;&gt;""),AND(KS7&gt;=KT$27,KS7&lt;&gt;""),AND(LP7&gt;=LV$27,LP7&lt;&gt;""),AND(LU7&gt;=LV$27,LU7&lt;&gt;""),AND(MR7&gt;=MX$27,MR7&lt;&gt;""),AND(MW7&gt;=MX$27,MW7&lt;&gt;""),AND(NT7&gt;=NZ$27,NT7&lt;&gt;""),AND(NY7&gt;=NZ$27,NY7&lt;&gt;""),AND(OV7&gt;=PB$27,OV7&lt;&gt;""),AND(PA7&gt;=PB$27,PA7&lt;&gt;""),AND(PX7&gt;=QD$27,PX7&lt;&gt;""),AND(QC7&gt;=QD$27,QC7&lt;&gt;"")),"P","")</f>
        <v>P</v>
      </c>
      <c r="H7" s="36" t="str">
        <f>IF(AND(G7="P",F7=""),"No DD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Merit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Excellence",IF(I7="P","Worlds Team",IF(F7="P","National Team","")))))</f>
        <v>National Team</v>
      </c>
      <c r="I7" s="3" t="str">
        <f>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7"/>
      <c r="CV7" s="40">
        <f>IF(SUM(CB7,CF7)&gt;0,SUM(CB7,CF7),"")</f>
        <v>9.1</v>
      </c>
      <c r="CW7" s="40">
        <f>IF(SUM(CA7:CB7,CD7:CF7,CH7)-CC7-CG7&gt;0,SUM(CA7:CB7,CD7:CF7,CH7)-CC7-CG7,"")</f>
        <v>43.4</v>
      </c>
      <c r="CX7" s="40">
        <f>IF(SUM(CI7:CJ7,CL7)-CK7&gt;0,SUM(CI7:CJ7,CL7)-CK7,"")</f>
        <v>19.8</v>
      </c>
      <c r="CY7" s="40">
        <f>IF(SUM(CB7,CF7,CJ7)&gt;0,SUM(CB7,CF7,CJ7),"")</f>
        <v>12.899999999999999</v>
      </c>
      <c r="CZ7" s="40">
        <f>IF(SUM(CW7,CX7)&gt;0,SUM(CW7,CX7),"")</f>
        <v>63.2</v>
      </c>
      <c r="DA7" s="40">
        <f>IF(SUM(CN7,CR7)&gt;0,SUM(CN7,CR7),"")</f>
        <v>7.6</v>
      </c>
      <c r="DB7" s="40">
        <f>IF(SUM(CM7:CN7,CP7:CR7,CT7)-SUM(CO7,CS7)&gt;0,SUM(CM7:CN7,CP7:CR7,CT7)-SUM(CO7,CS7),"")</f>
        <v>42.2</v>
      </c>
      <c r="DC7" s="40">
        <f>IF(SUM(CW7,DB7)&gt;0,SUM(CW7,DB7),"")</f>
        <v>85.6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16.799999999999997</v>
      </c>
      <c r="QF7" s="22">
        <f>IF($CU7="P",CB7,(CB7+AY7)/2)</f>
        <v>4.55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16.350000000000001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4.3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17.3</v>
      </c>
      <c r="QR7" s="22">
        <f>IF($CU7="P",CN7,(CN7+BK7)/2)</f>
        <v>4.55</v>
      </c>
      <c r="QS7" s="22">
        <f>IF($CU7="P",CO7,(CO7+BL7)/2)</f>
        <v>0</v>
      </c>
      <c r="QT7" s="22">
        <f>IF($CU7="P",CP7,(CP7+BM7)/2)</f>
        <v>0.44999999999999996</v>
      </c>
      <c r="QU7" s="22">
        <f>IF($CU7="P",CQ7,(CQ7+BN7)/2)</f>
        <v>16.200000000000003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9.25</v>
      </c>
      <c r="RA7" s="40">
        <f>IF(SUM(QE7:QF7,QH7:QJ7,QL7)-QG7-QK7&gt;0,SUM(QE7:QF7,QH7:QJ7,QL7)-QG7-QK7,"")</f>
        <v>43.449999999999996</v>
      </c>
      <c r="RB7" s="40">
        <f>IF(SUM(QM7:QN7,QP7)-QO7&gt;0,SUM(QM7:QN7,QP7)-QO7,"")</f>
        <v>21</v>
      </c>
      <c r="RC7" s="40">
        <f>IF(SUM(QF7,QJ7,QN7)&gt;0,SUM(QF7,QJ7,QN7),"")</f>
        <v>13.55</v>
      </c>
      <c r="RD7" s="40">
        <f>IF(SUM(RA7,RB7)&gt;0,SUM(RA7,RB7),"")</f>
        <v>64.449999999999989</v>
      </c>
      <c r="RE7" s="40">
        <f>IF(SUM(QR7,QV7)&gt;0,SUM(QR7,QV7),"")</f>
        <v>8.1499999999999986</v>
      </c>
      <c r="RF7" s="40">
        <f>IF(SUM(QQ7:QR7,QT7:QV7,QX7)-SUM(QS7,QW7)&gt;0,SUM(QQ7:QR7,QT7:QV7,QX7)-SUM(QS7,QW7),"")</f>
        <v>42.7</v>
      </c>
      <c r="RG7" s="40">
        <f>IF(SUM(RA7,RF7)&gt;0,SUM(RA7,RF7),"")</f>
        <v>86.15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114</v>
      </c>
      <c r="C8" s="4" t="s">
        <v>3</v>
      </c>
      <c r="D8" s="4">
        <v>2004</v>
      </c>
      <c r="E8" s="9">
        <f>SUM(J8:R8)+SUM(J8:N8)*0.0000001+SUM(J8)*0.0000000000001</f>
        <v>148.20001046000419</v>
      </c>
      <c r="F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EA8&gt;=EH$23,EB8&gt;=EH$27,EA8&lt;&gt;""),AND(EF8&gt;=EH$23,EG8&gt;=EH$27,EF8&lt;&gt;""),AND(FC8&gt;=FJ$23,FD8&gt;=FJ$27,FC8&lt;&gt;""),AND(FH8&gt;=FJ$23,FI8&gt;=FJ$27,FH8&lt;&gt;""),AND(GE8&gt;=GL$23,GF8&gt;=GL$27,GE8&lt;&gt;""),AND(GJ8&gt;=GL$23,GK8&gt;=GL$27,GJ8&lt;&gt;""),AND(HG8&gt;=HN$23,HH8&gt;=HN$27,HG8&lt;&gt;""),AND(HL8&gt;=HN$23,HM8&gt;=HN$27,HL8&lt;&gt;""),AND(II8&gt;=IP$23,IJ8&gt;=IP$27,II8&lt;&gt;""),AND(IN8&gt;=IP$23,IO8&gt;=IP$27,IN8&lt;&gt;""),AND(JK8&gt;=JR$23,JL8&gt;=JR$27,JK8&lt;&gt;""),AND(JP8&gt;=JR$23,JQ8&gt;=JR$27,JP8&lt;&gt;""),AND(KM8&gt;=KT$23,KN8&gt;=KT$27,KM8&lt;&gt;""),AND(KR8&gt;=KT$23,KS8&gt;=KT$27,KR8&lt;&gt;""),AND(LO8&gt;=LV$23,LP8&gt;=LV$27,LO8&lt;&gt;""),AND(LT8&gt;=LV$23,LU8&gt;=LV$27,LT8&lt;&gt;""),AND(MQ8&gt;=MX$23,MR8&gt;=MX$27,MQ8&lt;&gt;""),AND(MV8&gt;=MX$23,MW8&gt;=MX$27,MV8&lt;&gt;""),AND(NS8&gt;=NZ$23,NT8&gt;=NZ$27,NS8&lt;&gt;""),AND(NX8&gt;=NZ$23,NY8&gt;=NZ$27,NX8&lt;&gt;""),AND(OU8&gt;=PB$23,OV8&gt;=PB$27,OU8&lt;&gt;""),AND(OZ8&gt;=PB$23,PA8&gt;=PB$27,OZ8&lt;&gt;""),AND(PW8&gt;=QD$23,PX8&gt;=QD$27,PW8&lt;&gt;""),AND(QB8&gt;=QD$23,QC8&gt;=QD$27,QB8&lt;&gt;"")),"P","")</f>
        <v>P</v>
      </c>
      <c r="G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B8&gt;=EH$27,EB8&lt;&gt;""),AND(EG8&gt;=EH$27,EG8&lt;&gt;""),AND(FD8&gt;=FJ$27,FD8&lt;&gt;""),AND(FI8&gt;=FJ$27,FI8&lt;&gt;""),AND(GF8&gt;=GL$27,GF8&lt;&gt;""),AND(GK8&gt;=GL$27,GK8&lt;&gt;""),AND(HH8&gt;=HN$27,HH8&lt;&gt;""),AND(HM8&gt;=HN$27,HM8&lt;&gt;""),AND(IJ8&gt;=IP$27,IJ8&lt;&gt;""),AND(IO8&gt;=IP$27,IO8&lt;&gt;""),AND(JL8&gt;=JR$27,JL8&lt;&gt;""),AND(JQ8&gt;=JR$27,JQ8&lt;&gt;""),AND(KN8&gt;=KT$27,KN8&lt;&gt;""),AND(KS8&gt;=KT$27,KS8&lt;&gt;""),AND(LP8&gt;=LV$27,LP8&lt;&gt;""),AND(LU8&gt;=LV$27,LU8&lt;&gt;""),AND(MR8&gt;=MX$27,MR8&lt;&gt;""),AND(MW8&gt;=MX$27,MW8&lt;&gt;""),AND(NT8&gt;=NZ$27,NT8&lt;&gt;""),AND(NY8&gt;=NZ$27,NY8&lt;&gt;""),AND(OV8&gt;=PB$27,OV8&lt;&gt;""),AND(PA8&gt;=PB$27,PA8&lt;&gt;""),AND(PX8&gt;=QD$27,PX8&lt;&gt;""),AND(QC8&gt;=QD$27,QC8&lt;&gt;"")),"P","")</f>
        <v>P</v>
      </c>
      <c r="H8" s="36" t="str">
        <f>IF(AND(G8="P",F8=""),"No DD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Merit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Excellence",IF(I8="P","Worlds Team",IF(F8="P","National Team","")))))</f>
        <v>National Team</v>
      </c>
      <c r="I8" s="3" t="str">
        <f>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>
        <f>IF(MAX(DD8:DF8)&gt;0,MAX(DD8:DF8),"")</f>
        <v>0.10000000000000853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8.3999999999999986</v>
      </c>
      <c r="CW8" s="40">
        <f>IF(SUM(CA8:CB8,CD8:CF8,CH8)-CC8-CG8&gt;0,SUM(CA8:CB8,CD8:CF8,CH8)-CC8-CG8,"")</f>
        <v>42.1</v>
      </c>
      <c r="CX8" s="40">
        <f>IF(SUM(CI8:CJ8,CL8)-CK8&gt;0,SUM(CI8:CJ8,CL8)-CK8,"")</f>
        <v>21.3</v>
      </c>
      <c r="CY8" s="40">
        <f>IF(SUM(CB8,CF8,CJ8)&gt;0,SUM(CB8,CF8,CJ8),"")</f>
        <v>12.499999999999998</v>
      </c>
      <c r="CZ8" s="40">
        <f>IF(SUM(CW8,CX8)&gt;0,SUM(CW8,CX8),"")</f>
        <v>63.400000000000006</v>
      </c>
      <c r="DA8" s="40">
        <f>IF(SUM(CN8,CR8)&gt;0,SUM(CN8,CR8),"")</f>
        <v>8.3999999999999986</v>
      </c>
      <c r="DB8" s="40">
        <f>IF(SUM(CM8:CN8,CP8:CR8,CT8)-SUM(CO8,CS8)&gt;0,SUM(CM8:CN8,CP8:CR8,CT8)-SUM(CO8,CS8),"")</f>
        <v>43.5</v>
      </c>
      <c r="DC8" s="40">
        <f>IF(SUM(CW8,DB8)&gt;0,SUM(CW8,DB8),"")</f>
        <v>85.6</v>
      </c>
      <c r="DD8" s="50">
        <f>IF(MAX(EB8,FD8,GF8,HH8,IJ8,JL8,KN8,LP8,MR8,NT8,OV8,PX8)-IF(L8="",0,L8)&gt;0.001,MAX(EB8,FD8,GF8,HH8,IJ8,JL8,KN8,LP8,MR8,NT8,OV8,PX8)-IF(L8="",0,L8),"")</f>
        <v>0.10000000000000853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8.3999999999999986</v>
      </c>
      <c r="IJ8" s="40">
        <f>IF(SUM(HO8:HP8,HR8:HT8,HV8)-HQ8-HU8&gt;0,SUM(HO8:HP8,HR8:HT8,HV8)-HQ8-HU8,"")</f>
        <v>41.300000000000004</v>
      </c>
      <c r="IK8" s="40" t="str">
        <f>IF(SUM(HW8:HX8,HZ8)-HY8&gt;0,SUM(HW8:HX8,HZ8)-HY8,"")</f>
        <v/>
      </c>
      <c r="IL8" s="40">
        <f>IF(SUM(HP8,HT8,HX8)&gt;0,SUM(HP8,HT8,HX8),"")</f>
        <v>8.3999999999999986</v>
      </c>
      <c r="IM8" s="40">
        <f>IF(SUM(IJ8,IK8)&gt;0,SUM(IJ8,IK8),"")</f>
        <v>41.300000000000004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IF(SUM(IJ8,IO8)&gt;0,SUM(IJ8,IO8),"")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16.600000000000001</v>
      </c>
      <c r="QF8" s="22">
        <f>IF($CU8="P",CB8,(CB8+AY8)/2)</f>
        <v>3.95</v>
      </c>
      <c r="QG8" s="22">
        <f>IF($CU8="P",CC8,(CC8+AZ8)/2)</f>
        <v>0.1</v>
      </c>
      <c r="QH8" s="22">
        <f>IF($CU8="P",CD8,(CD8+BA8)/2)</f>
        <v>0.15</v>
      </c>
      <c r="QI8" s="22">
        <f>IF($CU8="P",CE8,(CE8+BB8)/2)</f>
        <v>16.75</v>
      </c>
      <c r="QJ8" s="22">
        <f>IF($CU8="P",CF8,(CF8+BC8)/2)</f>
        <v>4.0999999999999996</v>
      </c>
      <c r="QK8" s="22">
        <f>IF($CU8="P",CG8,(CG8+BD8)/2)</f>
        <v>0.1</v>
      </c>
      <c r="QL8" s="22">
        <f>IF($CU8="P",CH8,(CH8+BE8)/2)</f>
        <v>0.3</v>
      </c>
      <c r="QM8" s="22">
        <f>IF($CU8="P",CI8,(CI8+BF8)/2)</f>
        <v>16.670000000000002</v>
      </c>
      <c r="QN8" s="22">
        <f>IF($CU8="P",CJ8,(CJ8+BG8)/2)</f>
        <v>4.0999999999999996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17.3</v>
      </c>
      <c r="QR8" s="22">
        <f>IF($CU8="P",CN8,(CN8+BK8)/2)</f>
        <v>4.1999999999999993</v>
      </c>
      <c r="QS8" s="22">
        <f>IF($CU8="P",CO8,(CO8+BL8)/2)</f>
        <v>0.1</v>
      </c>
      <c r="QT8" s="22">
        <f>IF($CU8="P",CP8,(CP8+BM8)/2)</f>
        <v>0.3</v>
      </c>
      <c r="QU8" s="22">
        <f>IF($CU8="P",CQ8,(CQ8+BN8)/2)</f>
        <v>17.399999999999999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8.0500000000000007</v>
      </c>
      <c r="RA8" s="40">
        <f>IF(SUM(QE8:QF8,QH8:QJ8,QL8)-QG8-QK8&gt;0,SUM(QE8:QF8,QH8:QJ8,QL8)-QG8-QK8,"")</f>
        <v>41.65</v>
      </c>
      <c r="RB8" s="40">
        <f>IF(SUM(QM8:QN8,QP8)-QO8&gt;0,SUM(QM8:QN8,QP8)-QO8,"")</f>
        <v>21.070000000000004</v>
      </c>
      <c r="RC8" s="40">
        <f>IF(SUM(QF8,QJ8,QN8)&gt;0,SUM(QF8,QJ8,QN8),"")</f>
        <v>12.15</v>
      </c>
      <c r="RD8" s="40">
        <f>IF(SUM(RA8,RB8)&gt;0,SUM(RA8,RB8),"")</f>
        <v>62.72</v>
      </c>
      <c r="RE8" s="40">
        <f>IF(SUM(QR8,QV8)&gt;0,SUM(QR8,QV8),"")</f>
        <v>8.1999999999999993</v>
      </c>
      <c r="RF8" s="40">
        <f>IF(SUM(QQ8:QR8,QT8:QV8,QX8)-SUM(QS8,QW8)&gt;0,SUM(QQ8:QR8,QT8:QV8,QX8)-SUM(QS8,QW8),"")</f>
        <v>43.4</v>
      </c>
      <c r="RG8" s="40">
        <f>IF(SUM(RA8,RF8)&gt;0,SUM(RA8,RF8),"")</f>
        <v>85.05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76</v>
      </c>
      <c r="C9" s="4" t="s">
        <v>5</v>
      </c>
      <c r="D9" s="4">
        <v>2004</v>
      </c>
      <c r="E9" s="9">
        <f>SUM(J9:R9)+SUM(J9:N9)*0.0000001+SUM(J9)*0.0000000000001</f>
        <v>141.30000985000393</v>
      </c>
      <c r="F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EA9&gt;=EH$23,EB9&gt;=EH$27,EA9&lt;&gt;""),AND(EF9&gt;=EH$23,EG9&gt;=EH$27,EF9&lt;&gt;""),AND(FC9&gt;=FJ$23,FD9&gt;=FJ$27,FC9&lt;&gt;""),AND(FH9&gt;=FJ$23,FI9&gt;=FJ$27,FH9&lt;&gt;""),AND(GE9&gt;=GL$23,GF9&gt;=GL$27,GE9&lt;&gt;""),AND(GJ9&gt;=GL$23,GK9&gt;=GL$27,GJ9&lt;&gt;""),AND(HG9&gt;=HN$23,HH9&gt;=HN$27,HG9&lt;&gt;""),AND(HL9&gt;=HN$23,HM9&gt;=HN$27,HL9&lt;&gt;""),AND(II9&gt;=IP$23,IJ9&gt;=IP$27,II9&lt;&gt;""),AND(IN9&gt;=IP$23,IO9&gt;=IP$27,IN9&lt;&gt;""),AND(JK9&gt;=JR$23,JL9&gt;=JR$27,JK9&lt;&gt;""),AND(JP9&gt;=JR$23,JQ9&gt;=JR$27,JP9&lt;&gt;""),AND(KM9&gt;=KT$23,KN9&gt;=KT$27,KM9&lt;&gt;""),AND(KR9&gt;=KT$23,KS9&gt;=KT$27,KR9&lt;&gt;""),AND(LO9&gt;=LV$23,LP9&gt;=LV$27,LO9&lt;&gt;""),AND(LT9&gt;=LV$23,LU9&gt;=LV$27,LT9&lt;&gt;""),AND(MQ9&gt;=MX$23,MR9&gt;=MX$27,MQ9&lt;&gt;""),AND(MV9&gt;=MX$23,MW9&gt;=MX$27,MV9&lt;&gt;""),AND(NS9&gt;=NZ$23,NT9&gt;=NZ$27,NS9&lt;&gt;""),AND(NX9&gt;=NZ$23,NY9&gt;=NZ$27,NX9&lt;&gt;""),AND(OU9&gt;=PB$23,OV9&gt;=PB$27,OU9&lt;&gt;""),AND(OZ9&gt;=PB$23,PA9&gt;=PB$27,OZ9&lt;&gt;""),AND(PW9&gt;=QD$23,PX9&gt;=QD$27,PW9&lt;&gt;""),AND(QB9&gt;=QD$23,QC9&gt;=QD$27,QB9&lt;&gt;"")),"P","")</f>
        <v>P</v>
      </c>
      <c r="G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B9&gt;=EH$27,EB9&lt;&gt;""),AND(EG9&gt;=EH$27,EG9&lt;&gt;""),AND(FD9&gt;=FJ$27,FD9&lt;&gt;""),AND(FI9&gt;=FJ$27,FI9&lt;&gt;""),AND(GF9&gt;=GL$27,GF9&lt;&gt;""),AND(GK9&gt;=GL$27,GK9&lt;&gt;""),AND(HH9&gt;=HN$27,HH9&lt;&gt;""),AND(HM9&gt;=HN$27,HM9&lt;&gt;""),AND(IJ9&gt;=IP$27,IJ9&lt;&gt;""),AND(IO9&gt;=IP$27,IO9&lt;&gt;""),AND(JL9&gt;=JR$27,JL9&lt;&gt;""),AND(JQ9&gt;=JR$27,JQ9&lt;&gt;""),AND(KN9&gt;=KT$27,KN9&lt;&gt;""),AND(KS9&gt;=KT$27,KS9&lt;&gt;""),AND(LP9&gt;=LV$27,LP9&lt;&gt;""),AND(LU9&gt;=LV$27,LU9&lt;&gt;""),AND(MR9&gt;=MX$27,MR9&lt;&gt;""),AND(MW9&gt;=MX$27,MW9&lt;&gt;""),AND(NT9&gt;=NZ$27,NT9&lt;&gt;""),AND(NY9&gt;=NZ$27,NY9&lt;&gt;""),AND(OV9&gt;=PB$27,OV9&lt;&gt;""),AND(PA9&gt;=PB$27,PA9&lt;&gt;""),AND(PX9&gt;=QD$27,PX9&lt;&gt;""),AND(QC9&gt;=QD$27,QC9&lt;&gt;"")),"P","")</f>
        <v>P</v>
      </c>
      <c r="H9" s="36" t="str">
        <f>IF(AND(G9="P",F9=""),"No DD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Merit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Excellence",IF(I9="P","Worlds Team",IF(F9="P","National Team","")))))</f>
        <v>National Team</v>
      </c>
      <c r="I9" s="3" t="str">
        <f>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38.700000000000003</v>
      </c>
      <c r="M9" s="8" t="str">
        <f>IF(L9=0,"",IF(L9=CW9,$CA$1,IF(L9=BT9,$AX$1,IF(L9=AQ9,$U$1,""))))</f>
        <v>2023 Nationals</v>
      </c>
      <c r="N9" s="8">
        <f>IF(COUNT(AR9,BU9,CX9)&gt;0,LARGE((AR9,BU9,CX9),1),0)</f>
        <v>20.700000000000003</v>
      </c>
      <c r="O9" s="8" t="str">
        <f>IF(N9=0,"",IF(N9=CX9,$CA$1,IF(N9=BU9,$AX$1,IF(N9=AR9,$U$1,""))))</f>
        <v>2023 Nationals</v>
      </c>
      <c r="P9" s="8">
        <f>IF(MAX(AV9,BY9,DB9)&gt;0,MAX(AV9,BY9,DB9),0)</f>
        <v>42.800000000000004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16.399999999999999</v>
      </c>
      <c r="V9" s="19">
        <v>3.4</v>
      </c>
      <c r="W9" s="19">
        <v>0</v>
      </c>
      <c r="X9" s="19">
        <v>0</v>
      </c>
      <c r="Y9" s="19">
        <v>15.6</v>
      </c>
      <c r="Z9" s="19">
        <v>3.5</v>
      </c>
      <c r="AA9" s="19">
        <v>0.4</v>
      </c>
      <c r="AB9" s="19">
        <v>0.6</v>
      </c>
      <c r="AC9" s="19"/>
      <c r="AD9" s="19"/>
      <c r="AE9" s="19"/>
      <c r="AF9" s="19"/>
      <c r="AG9" s="19">
        <v>16.2</v>
      </c>
      <c r="AH9" s="19">
        <v>3.4</v>
      </c>
      <c r="AI9" s="19">
        <v>0</v>
      </c>
      <c r="AJ9" s="19">
        <v>0</v>
      </c>
      <c r="AK9" s="19">
        <v>16.100000000000001</v>
      </c>
      <c r="AL9" s="19">
        <v>4.5999999999999996</v>
      </c>
      <c r="AM9" s="19">
        <v>0</v>
      </c>
      <c r="AN9" s="19">
        <v>0.6</v>
      </c>
      <c r="AO9" s="27"/>
      <c r="AP9" s="40">
        <f>IF(SUM(V9,Z9)&gt;0,SUM(V9,Z9),"")</f>
        <v>6.9</v>
      </c>
      <c r="AQ9" s="40">
        <f>IF(SUM(U9:V9,X9:Z9,AB9)-W9-AA9&gt;0,SUM(U9:V9,X9:Z9,AB9)-W9-AA9,"")</f>
        <v>39.1</v>
      </c>
      <c r="AR9" s="40" t="str">
        <f>IF(SUM(AC9:AD9,AF9)-AE9&gt;0,SUM(AC9:AD9,AF9)-AE9,"")</f>
        <v/>
      </c>
      <c r="AS9" s="40">
        <f>IF(SUM(V9,Z9,AD9)&gt;0,SUM(V9,Z9,AD9),"")</f>
        <v>6.9</v>
      </c>
      <c r="AT9" s="40">
        <f>IF(SUM(AQ9,AR9)&gt;0,SUM(AQ9,AR9),"")</f>
        <v>39.1</v>
      </c>
      <c r="AU9" s="40">
        <f>IF(SUM(AH9,AL9)&gt;0,SUM(AH9,AL9),"")</f>
        <v>8</v>
      </c>
      <c r="AV9" s="40">
        <f>IF(SUM(AG9:AH9,AJ9:AL9,AN9)-SUM(AI9,AM9)&gt;0,SUM(AG9:AH9,AJ9:AL9,AN9)-SUM(AI9,AM9),"")</f>
        <v>40.900000000000006</v>
      </c>
      <c r="AW9" s="40">
        <f>IF(SUM(AQ9,AV9)&gt;0,SUM(AQ9,AV9),"")</f>
        <v>80</v>
      </c>
      <c r="AX9" s="18">
        <v>16.8</v>
      </c>
      <c r="AY9" s="18">
        <v>3.4</v>
      </c>
      <c r="AZ9" s="18">
        <v>0.4</v>
      </c>
      <c r="BA9" s="18">
        <v>0</v>
      </c>
      <c r="BB9" s="18">
        <v>14.5</v>
      </c>
      <c r="BC9" s="18">
        <v>4.5999999999999996</v>
      </c>
      <c r="BD9" s="18">
        <v>2</v>
      </c>
      <c r="BE9" s="18">
        <v>0.6</v>
      </c>
      <c r="BF9" s="18">
        <v>15.3</v>
      </c>
      <c r="BG9" s="18">
        <v>2.6</v>
      </c>
      <c r="BH9" s="18">
        <v>0</v>
      </c>
      <c r="BI9" s="18">
        <v>0.6</v>
      </c>
      <c r="BJ9" s="18">
        <v>16.600000000000001</v>
      </c>
      <c r="BK9" s="18">
        <v>3.8</v>
      </c>
      <c r="BL9" s="18">
        <v>0</v>
      </c>
      <c r="BM9" s="18">
        <v>0</v>
      </c>
      <c r="BN9" s="18">
        <v>16.600000000000001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8</v>
      </c>
      <c r="BT9" s="11">
        <f>IF(SUM(AX9:AY9,BA9:BC9,BE9)-AZ9-BD9&gt;0,SUM(AX9:AY9,BA9:BC9,BE9)-AZ9-BD9,"")</f>
        <v>37.500000000000007</v>
      </c>
      <c r="BU9" s="11">
        <f>IF(SUM(BF9:BG9,BI9)-BH9&gt;0,SUM(BF9:BG9,BI9)-BH9,"")</f>
        <v>18.500000000000004</v>
      </c>
      <c r="BV9" s="11">
        <f>IF(SUM(AY9,BC9,BG9)&gt;0,SUM(AY9,BC9,BG9),"")</f>
        <v>10.6</v>
      </c>
      <c r="BW9" s="11">
        <f>IF(SUM(BT9,BU9)&gt;0,SUM(BT9,BU9),"")</f>
        <v>56.000000000000014</v>
      </c>
      <c r="BX9" s="11">
        <f>IF(SUM(BK9,BO9)&gt;0,SUM(BK9,BO9),"")</f>
        <v>8.3999999999999986</v>
      </c>
      <c r="BY9" s="11">
        <f>IF(SUM(BJ9:BK9,BM9:BO9,BQ9)-SUM(BL9,BP9)&gt;0,SUM(BJ9:BK9,BM9:BO9,BQ9)-SUM(BL9,BP9),"")</f>
        <v>42.2</v>
      </c>
      <c r="BZ9" s="11">
        <f>IF(SUM(BT9,BY9)&gt;0,SUM(BT9,BY9),"")</f>
        <v>79.700000000000017</v>
      </c>
      <c r="CA9" s="19">
        <v>15.2</v>
      </c>
      <c r="CB9" s="19">
        <v>3.4</v>
      </c>
      <c r="CC9" s="19">
        <v>0.4</v>
      </c>
      <c r="CD9" s="19">
        <v>0</v>
      </c>
      <c r="CE9" s="19">
        <v>16.600000000000001</v>
      </c>
      <c r="CF9" s="19">
        <v>5.3</v>
      </c>
      <c r="CG9" s="19">
        <v>2</v>
      </c>
      <c r="CH9" s="19">
        <v>0.6</v>
      </c>
      <c r="CI9" s="19">
        <v>15.9</v>
      </c>
      <c r="CJ9" s="19">
        <v>4.2</v>
      </c>
      <c r="CK9" s="19">
        <v>0</v>
      </c>
      <c r="CL9" s="19">
        <v>0.6</v>
      </c>
      <c r="CM9" s="19">
        <v>14.9</v>
      </c>
      <c r="CN9" s="19">
        <v>4.5999999999999996</v>
      </c>
      <c r="CO9" s="19">
        <v>0</v>
      </c>
      <c r="CP9" s="19">
        <v>0.6</v>
      </c>
      <c r="CQ9" s="19">
        <v>16.600000000000001</v>
      </c>
      <c r="CR9" s="19">
        <v>5.5</v>
      </c>
      <c r="CS9" s="19">
        <v>0</v>
      </c>
      <c r="CT9" s="19">
        <v>0.6</v>
      </c>
      <c r="CU9" s="27"/>
      <c r="CV9" s="40">
        <f>IF(SUM(CB9,CF9)&gt;0,SUM(CB9,CF9),"")</f>
        <v>8.6999999999999993</v>
      </c>
      <c r="CW9" s="40">
        <f>IF(SUM(CA9:CB9,CD9:CF9,CH9)-CC9-CG9&gt;0,SUM(CA9:CB9,CD9:CF9,CH9)-CC9-CG9,"")</f>
        <v>38.700000000000003</v>
      </c>
      <c r="CX9" s="40">
        <f>IF(SUM(CI9:CJ9,CL9)-CK9&gt;0,SUM(CI9:CJ9,CL9)-CK9,"")</f>
        <v>20.700000000000003</v>
      </c>
      <c r="CY9" s="40">
        <f>IF(SUM(CB9,CF9,CJ9)&gt;0,SUM(CB9,CF9,CJ9),"")</f>
        <v>12.899999999999999</v>
      </c>
      <c r="CZ9" s="40">
        <f>IF(SUM(CW9,CX9)&gt;0,SUM(CW9,CX9),"")</f>
        <v>59.400000000000006</v>
      </c>
      <c r="DA9" s="40">
        <f>IF(SUM(CN9,CR9)&gt;0,SUM(CN9,CR9),"")</f>
        <v>10.1</v>
      </c>
      <c r="DB9" s="40">
        <f>IF(SUM(CM9:CN9,CP9:CR9,CT9)-SUM(CO9,CS9)&gt;0,SUM(CM9:CN9,CP9:CR9,CT9)-SUM(CO9,CS9),"")</f>
        <v>42.800000000000004</v>
      </c>
      <c r="DC9" s="40">
        <f>IF(SUM(CW9,DB9)&gt;0,SUM(CW9,DB9),"")</f>
        <v>81.5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</v>
      </c>
      <c r="QF9" s="22">
        <f>IF($CU9="P",CB9,(CB9+AY9)/2)</f>
        <v>3.4</v>
      </c>
      <c r="QG9" s="22">
        <f>IF($CU9="P",CC9,(CC9+AZ9)/2)</f>
        <v>0.4</v>
      </c>
      <c r="QH9" s="22">
        <f>IF($CU9="P",CD9,(CD9+BA9)/2)</f>
        <v>0</v>
      </c>
      <c r="QI9" s="22">
        <f>IF($CU9="P",CE9,(CE9+BB9)/2)</f>
        <v>15.55</v>
      </c>
      <c r="QJ9" s="22">
        <f>IF($CU9="P",CF9,(CF9+BC9)/2)</f>
        <v>4.9499999999999993</v>
      </c>
      <c r="QK9" s="22">
        <f>IF($CU9="P",CG9,(CG9+BD9)/2)</f>
        <v>2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3.4000000000000004</v>
      </c>
      <c r="QO9" s="22">
        <f>IF($CU9="P",CK9,(CK9+BH9)/2)</f>
        <v>0</v>
      </c>
      <c r="QP9" s="22">
        <f>IF($CU9="P",CL9,(CL9+BI9)/2)</f>
        <v>0.6</v>
      </c>
      <c r="QQ9" s="22">
        <f>IF($CU9="P",CM9,(CM9+BJ9)/2)</f>
        <v>15.75</v>
      </c>
      <c r="QR9" s="22">
        <f>IF($CU9="P",CN9,(CN9+BK9)/2)</f>
        <v>4.1999999999999993</v>
      </c>
      <c r="QS9" s="22">
        <f>IF($CU9="P",CO9,(CO9+BL9)/2)</f>
        <v>0</v>
      </c>
      <c r="QT9" s="22">
        <f>IF($CU9="P",CP9,(CP9+BM9)/2)</f>
        <v>0.3</v>
      </c>
      <c r="QU9" s="22">
        <f>IF($CU9="P",CQ9,(CQ9+BN9)/2)</f>
        <v>16.600000000000001</v>
      </c>
      <c r="QV9" s="22">
        <f>IF($CU9="P",CR9,(CR9+BO9)/2)</f>
        <v>5.05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8.35</v>
      </c>
      <c r="RA9" s="40">
        <f>IF(SUM(QE9:QF9,QH9:QJ9,QL9)-QG9-QK9&gt;0,SUM(QE9:QF9,QH9:QJ9,QL9)-QG9-QK9,"")</f>
        <v>38.100000000000009</v>
      </c>
      <c r="RB9" s="40">
        <f>IF(SUM(QM9:QN9,QP9)-QO9&gt;0,SUM(QM9:QN9,QP9)-QO9,"")</f>
        <v>19.600000000000001</v>
      </c>
      <c r="RC9" s="40">
        <f>IF(SUM(QF9,QJ9,QN9)&gt;0,SUM(QF9,QJ9,QN9),"")</f>
        <v>11.75</v>
      </c>
      <c r="RD9" s="40">
        <f>IF(SUM(RA9,RB9)&gt;0,SUM(RA9,RB9),"")</f>
        <v>57.70000000000001</v>
      </c>
      <c r="RE9" s="40">
        <f>IF(SUM(QR9,QV9)&gt;0,SUM(QR9,QV9),"")</f>
        <v>9.25</v>
      </c>
      <c r="RF9" s="40">
        <f>IF(SUM(QQ9:QR9,QT9:QV9,QX9)-SUM(QS9,QW9)&gt;0,SUM(QQ9:QR9,QT9:QV9,QX9)-SUM(QS9,QW9),"")</f>
        <v>42.5</v>
      </c>
      <c r="RG9" s="40">
        <f>IF(SUM(RA9,RF9)&gt;0,SUM(RA9,RF9),"")</f>
        <v>80.600000000000009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186</v>
      </c>
      <c r="C10" s="4" t="s">
        <v>4</v>
      </c>
      <c r="D10" s="4">
        <v>2005</v>
      </c>
      <c r="E10" s="9">
        <f>SUM(J10:R10)+SUM(J10:N10)*0.0000001+SUM(J10)*0.0000000000001</f>
        <v>132.60000903000378</v>
      </c>
      <c r="F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EA10&gt;=EH$23,EB10&gt;=EH$27,EA10&lt;&gt;""),AND(EF10&gt;=EH$23,EG10&gt;=EH$27,EF10&lt;&gt;""),AND(FC10&gt;=FJ$23,FD10&gt;=FJ$27,FC10&lt;&gt;""),AND(FH10&gt;=FJ$23,FI10&gt;=FJ$27,FH10&lt;&gt;""),AND(GE10&gt;=GL$23,GF10&gt;=GL$27,GE10&lt;&gt;""),AND(GJ10&gt;=GL$23,GK10&gt;=GL$27,GJ10&lt;&gt;""),AND(HG10&gt;=HN$23,HH10&gt;=HN$27,HG10&lt;&gt;""),AND(HL10&gt;=HN$23,HM10&gt;=HN$27,HL10&lt;&gt;""),AND(II10&gt;=IP$23,IJ10&gt;=IP$27,II10&lt;&gt;""),AND(IN10&gt;=IP$23,IO10&gt;=IP$27,IN10&lt;&gt;""),AND(JK10&gt;=JR$23,JL10&gt;=JR$27,JK10&lt;&gt;""),AND(JP10&gt;=JR$23,JQ10&gt;=JR$27,JP10&lt;&gt;""),AND(KM10&gt;=KT$23,KN10&gt;=KT$27,KM10&lt;&gt;""),AND(KR10&gt;=KT$23,KS10&gt;=KT$27,KR10&lt;&gt;""),AND(LO10&gt;=LV$23,LP10&gt;=LV$27,LO10&lt;&gt;""),AND(LT10&gt;=LV$23,LU10&gt;=LV$27,LT10&lt;&gt;""),AND(MQ10&gt;=MX$23,MR10&gt;=MX$27,MQ10&lt;&gt;""),AND(MV10&gt;=MX$23,MW10&gt;=MX$27,MV10&lt;&gt;""),AND(NS10&gt;=NZ$23,NT10&gt;=NZ$27,NS10&lt;&gt;""),AND(NX10&gt;=NZ$23,NY10&gt;=NZ$27,NX10&lt;&gt;""),AND(OU10&gt;=PB$23,OV10&gt;=PB$27,OU10&lt;&gt;""),AND(OZ10&gt;=PB$23,PA10&gt;=PB$27,OZ10&lt;&gt;""),AND(PW10&gt;=QD$23,PX10&gt;=QD$27,PW10&lt;&gt;""),AND(QB10&gt;=QD$23,QC10&gt;=QD$27,QB10&lt;&gt;"")),"P","")</f>
        <v>P</v>
      </c>
      <c r="G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B10&gt;=EH$27,EB10&lt;&gt;""),AND(EG10&gt;=EH$27,EG10&lt;&gt;""),AND(FD10&gt;=FJ$27,FD10&lt;&gt;""),AND(FI10&gt;=FJ$27,FI10&lt;&gt;""),AND(GF10&gt;=GL$27,GF10&lt;&gt;""),AND(GK10&gt;=GL$27,GK10&lt;&gt;""),AND(HH10&gt;=HN$27,HH10&lt;&gt;""),AND(HM10&gt;=HN$27,HM10&lt;&gt;""),AND(IJ10&gt;=IP$27,IJ10&lt;&gt;""),AND(IO10&gt;=IP$27,IO10&lt;&gt;""),AND(JL10&gt;=JR$27,JL10&lt;&gt;""),AND(JQ10&gt;=JR$27,JQ10&lt;&gt;""),AND(KN10&gt;=KT$27,KN10&lt;&gt;""),AND(KS10&gt;=KT$27,KS10&lt;&gt;""),AND(LP10&gt;=LV$27,LP10&lt;&gt;""),AND(LU10&gt;=LV$27,LU10&lt;&gt;""),AND(MR10&gt;=MX$27,MR10&lt;&gt;""),AND(MW10&gt;=MX$27,MW10&lt;&gt;""),AND(NT10&gt;=NZ$27,NT10&lt;&gt;""),AND(NY10&gt;=NZ$27,NY10&lt;&gt;""),AND(OV10&gt;=PB$27,OV10&lt;&gt;""),AND(PA10&gt;=PB$27,PA10&lt;&gt;""),AND(PX10&gt;=QD$27,PX10&lt;&gt;""),AND(QC10&gt;=QD$27,QC10&lt;&gt;"")),"P","")</f>
        <v>P</v>
      </c>
      <c r="H10" s="36" t="str">
        <f>IF(AND(G10="P",F10=""),"No DD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Merit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Excellence",IF(I10="P","Worlds Team",IF(F10="P","National Team","")))))</f>
        <v>National Team</v>
      </c>
      <c r="I10" s="3" t="str">
        <f>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P","")</f>
        <v/>
      </c>
      <c r="J10" s="8">
        <f>IF(COUNT(AQ10,BT10,CW10)&gt;0,LARGE((AQ10,BT10,CW10),1),0)</f>
        <v>37.6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31.8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20.9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42.3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>
        <v>16.100000000000001</v>
      </c>
      <c r="AY10" s="18">
        <v>1.2</v>
      </c>
      <c r="AZ10" s="18">
        <v>0</v>
      </c>
      <c r="BA10" s="18">
        <v>0</v>
      </c>
      <c r="BB10" s="18">
        <v>11.7</v>
      </c>
      <c r="BC10" s="18">
        <v>2.2000000000000002</v>
      </c>
      <c r="BD10" s="18">
        <v>0</v>
      </c>
      <c r="BE10" s="18">
        <v>0.6</v>
      </c>
      <c r="BF10" s="18">
        <v>17.399999999999999</v>
      </c>
      <c r="BG10" s="18">
        <v>3.2</v>
      </c>
      <c r="BH10" s="18">
        <v>0</v>
      </c>
      <c r="BI10" s="18">
        <v>0</v>
      </c>
      <c r="BJ10" s="18">
        <v>17.3</v>
      </c>
      <c r="BK10" s="18">
        <v>3.4</v>
      </c>
      <c r="BL10" s="18">
        <v>0.2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8"/>
      <c r="BS10" s="11">
        <f>IF(SUM(AY10,BC10)&gt;0,SUM(AY10,BC10),"")</f>
        <v>3.4000000000000004</v>
      </c>
      <c r="BT10" s="11">
        <f>IF(SUM(AX10:AY10,BA10:BC10,BE10)-AZ10-BD10&gt;0,SUM(AX10:AY10,BA10:BC10,BE10)-AZ10-BD10,"")</f>
        <v>31.8</v>
      </c>
      <c r="BU10" s="11">
        <f>IF(SUM(BF10:BG10,BI10)-BH10&gt;0,SUM(BF10:BG10,BI10)-BH10,"")</f>
        <v>20.599999999999998</v>
      </c>
      <c r="BV10" s="11">
        <f>IF(SUM(AY10,BC10,BG10)&gt;0,SUM(AY10,BC10,BG10),"")</f>
        <v>6.6000000000000005</v>
      </c>
      <c r="BW10" s="11">
        <f>IF(SUM(BT10,BU10)&gt;0,SUM(BT10,BU10),"")</f>
        <v>52.4</v>
      </c>
      <c r="BX10" s="11">
        <f>IF(SUM(BK10,BO10)&gt;0,SUM(BK10,BO10),"")</f>
        <v>8</v>
      </c>
      <c r="BY10" s="11">
        <f>IF(SUM(BJ10:BK10,BM10:BO10,BQ10)-SUM(BL10,BP10)&gt;0,SUM(BJ10:BK10,BM10:BO10,BQ10)-SUM(BL10,BP10),"")</f>
        <v>42.3</v>
      </c>
      <c r="BZ10" s="11">
        <f>IF(SUM(BT10,BY10)&gt;0,SUM(BT10,BY10),"")</f>
        <v>74.099999999999994</v>
      </c>
      <c r="CA10" s="19">
        <v>17.600000000000001</v>
      </c>
      <c r="CB10" s="19">
        <v>3.2</v>
      </c>
      <c r="CC10" s="19">
        <v>0</v>
      </c>
      <c r="CD10" s="19">
        <v>0</v>
      </c>
      <c r="CE10" s="19">
        <v>13.6</v>
      </c>
      <c r="CF10" s="19">
        <v>2.6</v>
      </c>
      <c r="CG10" s="19">
        <v>0</v>
      </c>
      <c r="CH10" s="19">
        <v>0.6</v>
      </c>
      <c r="CI10" s="19">
        <v>17.5</v>
      </c>
      <c r="CJ10" s="19">
        <v>3.4</v>
      </c>
      <c r="CK10" s="19">
        <v>0</v>
      </c>
      <c r="CL10" s="19">
        <v>0</v>
      </c>
      <c r="CM10" s="19">
        <v>16.8</v>
      </c>
      <c r="CN10" s="19">
        <v>4.0999999999999996</v>
      </c>
      <c r="CO10" s="19">
        <v>0</v>
      </c>
      <c r="CP10" s="19">
        <v>0.3</v>
      </c>
      <c r="CQ10" s="19">
        <v>16.8</v>
      </c>
      <c r="CR10" s="19">
        <v>3.9</v>
      </c>
      <c r="CS10" s="19">
        <v>0</v>
      </c>
      <c r="CT10" s="19">
        <v>0.3</v>
      </c>
      <c r="CU10" s="27"/>
      <c r="CV10" s="40">
        <f>IF(SUM(CB10,CF10)&gt;0,SUM(CB10,CF10),"")</f>
        <v>5.8000000000000007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20.9</v>
      </c>
      <c r="CY10" s="40">
        <f>IF(SUM(CB10,CF10,CJ10)&gt;0,SUM(CB10,CF10,CJ10),"")</f>
        <v>9.2000000000000011</v>
      </c>
      <c r="CZ10" s="40">
        <f>IF(SUM(CW10,CX10)&gt;0,SUM(CW10,CX10),"")</f>
        <v>58.5</v>
      </c>
      <c r="DA10" s="40">
        <f>IF(SUM(CN10,CR10)&gt;0,SUM(CN10,CR10),"")</f>
        <v>8</v>
      </c>
      <c r="DB10" s="40">
        <f>IF(SUM(CM10:CN10,CP10:CR10,CT10)-SUM(CO10,CS10)&gt;0,SUM(CM10:CN10,CP10:CR10,CT10)-SUM(CO10,CS10),"")</f>
        <v>42.199999999999996</v>
      </c>
      <c r="DC10" s="40">
        <f>IF(SUM(CW10,DB10)&gt;0,SUM(CW10,DB10),"")</f>
        <v>79.8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16.850000000000001</v>
      </c>
      <c r="QF10" s="22">
        <f>IF($CU10="P",CB10,(CB10+AY10)/2)</f>
        <v>2.2000000000000002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12.649999999999999</v>
      </c>
      <c r="QJ10" s="22">
        <f>IF($CU10="P",CF10,(CF10+BC10)/2)</f>
        <v>2.4000000000000004</v>
      </c>
      <c r="QK10" s="22">
        <f>IF($CU10="P",CG10,(CG10+BD10)/2)</f>
        <v>0</v>
      </c>
      <c r="QL10" s="22">
        <f>IF($CU10="P",CH10,(CH10+BE10)/2)</f>
        <v>0.6</v>
      </c>
      <c r="QM10" s="22">
        <f>IF($CU10="P",CI10,(CI10+BF10)/2)</f>
        <v>17.45</v>
      </c>
      <c r="QN10" s="22">
        <f>IF($CU10="P",CJ10,(CJ10+BG10)/2)</f>
        <v>3.3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17.05</v>
      </c>
      <c r="QR10" s="22">
        <f>IF($CU10="P",CN10,(CN10+BK10)/2)</f>
        <v>3.75</v>
      </c>
      <c r="QS10" s="22">
        <f>IF($CU10="P",CO10,(CO10+BL10)/2)</f>
        <v>0.1</v>
      </c>
      <c r="QT10" s="22">
        <f>IF($CU10="P",CP10,(CP10+BM10)/2)</f>
        <v>0.15</v>
      </c>
      <c r="QU10" s="22">
        <f>IF($CU10="P",CQ10,(CQ10+BN10)/2)</f>
        <v>16.700000000000003</v>
      </c>
      <c r="QV10" s="22">
        <f>IF($CU10="P",CR10,(CR10+BO10)/2)</f>
        <v>4.25</v>
      </c>
      <c r="QW10" s="22">
        <f>IF($CU10="P",CS10,(CS10+BP10)/2)</f>
        <v>0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4.6000000000000005</v>
      </c>
      <c r="RA10" s="40">
        <f>IF(SUM(QE10:QF10,QH10:QJ10,QL10)-QG10-QK10&gt;0,SUM(QE10:QF10,QH10:QJ10,QL10)-QG10-QK10,"")</f>
        <v>34.700000000000003</v>
      </c>
      <c r="RB10" s="40">
        <f>IF(SUM(QM10:QN10,QP10)-QO10&gt;0,SUM(QM10:QN10,QP10)-QO10,"")</f>
        <v>20.75</v>
      </c>
      <c r="RC10" s="40">
        <f>IF(SUM(QF10,QJ10,QN10)&gt;0,SUM(QF10,QJ10,QN10),"")</f>
        <v>7.9</v>
      </c>
      <c r="RD10" s="40">
        <f>IF(SUM(RA10,RB10)&gt;0,SUM(RA10,RB10),"")</f>
        <v>55.45</v>
      </c>
      <c r="RE10" s="40">
        <f>IF(SUM(QR10,QV10)&gt;0,SUM(QR10,QV10),"")</f>
        <v>8</v>
      </c>
      <c r="RF10" s="40">
        <f>IF(SUM(QQ10:QR10,QT10:QV10,QX10)-SUM(QS10,QW10)&gt;0,SUM(QQ10:QR10,QT10:QV10,QX10)-SUM(QS10,QW10),"")</f>
        <v>42.250000000000007</v>
      </c>
      <c r="RG10" s="40">
        <f>IF(SUM(RA10,RF10)&gt;0,SUM(RA10,RF10),"")</f>
        <v>76.950000000000017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214</v>
      </c>
      <c r="C11" s="4" t="s">
        <v>4</v>
      </c>
      <c r="D11" s="4">
        <v>2002</v>
      </c>
      <c r="E11" s="9">
        <f>SUM(J11:R11)+SUM(J11:N11)*0.0000001+SUM(J11)*0.0000000000001</f>
        <v>108.2000064800043</v>
      </c>
      <c r="F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EA11&gt;=EH$23,EB11&gt;=EH$27,EA11&lt;&gt;""),AND(EF11&gt;=EH$23,EG11&gt;=EH$27,EF11&lt;&gt;""),AND(FC11&gt;=FJ$23,FD11&gt;=FJ$27,FC11&lt;&gt;""),AND(FH11&gt;=FJ$23,FI11&gt;=FJ$27,FH11&lt;&gt;""),AND(GE11&gt;=GL$23,GF11&gt;=GL$27,GE11&lt;&gt;""),AND(GJ11&gt;=GL$23,GK11&gt;=GL$27,GJ11&lt;&gt;""),AND(HG11&gt;=HN$23,HH11&gt;=HN$27,HG11&lt;&gt;""),AND(HL11&gt;=HN$23,HM11&gt;=HN$27,HL11&lt;&gt;""),AND(II11&gt;=IP$23,IJ11&gt;=IP$27,II11&lt;&gt;""),AND(IN11&gt;=IP$23,IO11&gt;=IP$27,IN11&lt;&gt;""),AND(JK11&gt;=JR$23,JL11&gt;=JR$27,JK11&lt;&gt;""),AND(JP11&gt;=JR$23,JQ11&gt;=JR$27,JP11&lt;&gt;""),AND(KM11&gt;=KT$23,KN11&gt;=KT$27,KM11&lt;&gt;""),AND(KR11&gt;=KT$23,KS11&gt;=KT$27,KR11&lt;&gt;""),AND(LO11&gt;=LV$23,LP11&gt;=LV$27,LO11&lt;&gt;""),AND(LT11&gt;=LV$23,LU11&gt;=LV$27,LT11&lt;&gt;""),AND(MQ11&gt;=MX$23,MR11&gt;=MX$27,MQ11&lt;&gt;""),AND(MV11&gt;=MX$23,MW11&gt;=MX$27,MV11&lt;&gt;""),AND(NS11&gt;=NZ$23,NT11&gt;=NZ$27,NS11&lt;&gt;""),AND(NX11&gt;=NZ$23,NY11&gt;=NZ$27,NX11&lt;&gt;""),AND(OU11&gt;=PB$23,OV11&gt;=PB$27,OU11&lt;&gt;""),AND(OZ11&gt;=PB$23,PA11&gt;=PB$27,OZ11&lt;&gt;""),AND(PW11&gt;=QD$23,PX11&gt;=QD$27,PW11&lt;&gt;""),AND(QB11&gt;=QD$23,QC11&gt;=QD$27,QB11&lt;&gt;"")),"P","")</f>
        <v>P</v>
      </c>
      <c r="G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B11&gt;=EH$27,EB11&lt;&gt;""),AND(EG11&gt;=EH$27,EG11&lt;&gt;""),AND(FD11&gt;=FJ$27,FD11&lt;&gt;""),AND(FI11&gt;=FJ$27,FI11&lt;&gt;""),AND(GF11&gt;=GL$27,GF11&lt;&gt;""),AND(GK11&gt;=GL$27,GK11&lt;&gt;""),AND(HH11&gt;=HN$27,HH11&lt;&gt;""),AND(HM11&gt;=HN$27,HM11&lt;&gt;""),AND(IJ11&gt;=IP$27,IJ11&lt;&gt;""),AND(IO11&gt;=IP$27,IO11&lt;&gt;""),AND(JL11&gt;=JR$27,JL11&lt;&gt;""),AND(JQ11&gt;=JR$27,JQ11&lt;&gt;""),AND(KN11&gt;=KT$27,KN11&lt;&gt;""),AND(KS11&gt;=KT$27,KS11&lt;&gt;""),AND(LP11&gt;=LV$27,LP11&lt;&gt;""),AND(LU11&gt;=LV$27,LU11&lt;&gt;""),AND(MR11&gt;=MX$27,MR11&lt;&gt;""),AND(MW11&gt;=MX$27,MW11&lt;&gt;""),AND(NT11&gt;=NZ$27,NT11&lt;&gt;""),AND(NY11&gt;=NZ$27,NY11&lt;&gt;""),AND(OV11&gt;=PB$27,OV11&lt;&gt;""),AND(PA11&gt;=PB$27,PA11&lt;&gt;""),AND(PX11&gt;=QD$27,PX11&lt;&gt;""),AND(QC11&gt;=QD$27,QC11&lt;&gt;"")),"P","")</f>
        <v>P</v>
      </c>
      <c r="H11" s="36" t="str">
        <f>IF(AND(G11="P",F11=""),"No DD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Merit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Excellence",IF(I11="P","Worlds Team",IF(F11="P","National Team","")))))</f>
        <v>National Team</v>
      </c>
      <c r="I11" s="3" t="str">
        <f>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P","")</f>
        <v/>
      </c>
      <c r="J11" s="8">
        <f>IF(COUNT(AQ11,BT11,CW11)&gt;0,LARGE((AQ11,BT11,CW11),1),0)</f>
        <v>43.199999999999996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21.599999999999998</v>
      </c>
      <c r="O11" s="8" t="str">
        <f>IF(N11=0,"",IF(N11=CX11,$CA$1,IF(N11=BU11,$AX$1,IF(N11=AR11,$U$1,""))))</f>
        <v>2023 Nationals</v>
      </c>
      <c r="P11" s="8">
        <f>IF(MAX(AV11,BY11,DB11)&gt;0,MAX(AV11,BY11,DB11),0)</f>
        <v>43.4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17.399999999999999</v>
      </c>
      <c r="CB11" s="19">
        <v>4.0999999999999996</v>
      </c>
      <c r="CC11" s="19">
        <v>0</v>
      </c>
      <c r="CD11" s="19">
        <v>0.3</v>
      </c>
      <c r="CE11" s="19">
        <v>17.2</v>
      </c>
      <c r="CF11" s="19">
        <v>3.9</v>
      </c>
      <c r="CG11" s="19">
        <v>0</v>
      </c>
      <c r="CH11" s="19">
        <v>0.3</v>
      </c>
      <c r="CI11" s="19">
        <v>17.399999999999999</v>
      </c>
      <c r="CJ11" s="19">
        <v>3.9</v>
      </c>
      <c r="CK11" s="19">
        <v>0</v>
      </c>
      <c r="CL11" s="19">
        <v>0.3</v>
      </c>
      <c r="CM11" s="19">
        <v>17.2</v>
      </c>
      <c r="CN11" s="19">
        <v>4.0999999999999996</v>
      </c>
      <c r="CO11" s="19">
        <v>0</v>
      </c>
      <c r="CP11" s="19">
        <v>0.3</v>
      </c>
      <c r="CQ11" s="19">
        <v>17.600000000000001</v>
      </c>
      <c r="CR11" s="19">
        <v>3.9</v>
      </c>
      <c r="CS11" s="19">
        <v>0</v>
      </c>
      <c r="CT11" s="19">
        <v>0.3</v>
      </c>
      <c r="CU11" s="27"/>
      <c r="CV11" s="40">
        <f>IF(SUM(CB11,CF11)&gt;0,SUM(CB11,CF11),"")</f>
        <v>8</v>
      </c>
      <c r="CW11" s="40">
        <f>IF(SUM(CA11:CB11,CD11:CF11,CH11)-CC11-CG11&gt;0,SUM(CA11:CB11,CD11:CF11,CH11)-CC11-CG11,"")</f>
        <v>43.199999999999996</v>
      </c>
      <c r="CX11" s="40">
        <f>IF(SUM(CI11:CJ11,CL11)-CK11&gt;0,SUM(CI11:CJ11,CL11)-CK11,"")</f>
        <v>21.599999999999998</v>
      </c>
      <c r="CY11" s="40">
        <f>IF(SUM(CB11,CF11,CJ11)&gt;0,SUM(CB11,CF11,CJ11),"")</f>
        <v>11.9</v>
      </c>
      <c r="CZ11" s="40">
        <f>IF(SUM(CW11,CX11)&gt;0,SUM(CW11,CX11),"")</f>
        <v>64.8</v>
      </c>
      <c r="DA11" s="40">
        <f>IF(SUM(CN11,CR11)&gt;0,SUM(CN11,CR11),"")</f>
        <v>8</v>
      </c>
      <c r="DB11" s="40">
        <f>IF(SUM(CM11:CN11,CP11:CR11,CT11)-SUM(CO11,CS11)&gt;0,SUM(CM11:CN11,CP11:CR11,CT11)-SUM(CO11,CS11),"")</f>
        <v>43.4</v>
      </c>
      <c r="DC11" s="40">
        <f>IF(SUM(CW11,DB11)&gt;0,SUM(CW11,DB11),"")</f>
        <v>86.6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8.6999999999999993</v>
      </c>
      <c r="QF11" s="22">
        <f>IF($CU11="P",CB11,(CB11+AY11)/2)</f>
        <v>2.0499999999999998</v>
      </c>
      <c r="QG11" s="22">
        <f>IF($CU11="P",CC11,(CC11+AZ11)/2)</f>
        <v>0</v>
      </c>
      <c r="QH11" s="22">
        <f>IF($CU11="P",CD11,(CD11+BA11)/2)</f>
        <v>0.15</v>
      </c>
      <c r="QI11" s="22">
        <f>IF($CU11="P",CE11,(CE11+BB11)/2)</f>
        <v>8.6</v>
      </c>
      <c r="QJ11" s="22">
        <f>IF($CU11="P",CF11,(CF11+BC11)/2)</f>
        <v>1.95</v>
      </c>
      <c r="QK11" s="22">
        <f>IF($CU11="P",CG11,(CG11+BD11)/2)</f>
        <v>0</v>
      </c>
      <c r="QL11" s="22">
        <f>IF($CU11="P",CH11,(CH11+BE11)/2)</f>
        <v>0.15</v>
      </c>
      <c r="QM11" s="22">
        <f>IF($CU11="P",CI11,(CI11+BF11)/2)</f>
        <v>8.6999999999999993</v>
      </c>
      <c r="QN11" s="22">
        <f>IF($CU11="P",CJ11,(CJ11+BG11)/2)</f>
        <v>1.95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8.6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8.8000000000000007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4</v>
      </c>
      <c r="RA11" s="40">
        <f>IF(SUM(QE11:QF11,QH11:QJ11,QL11)-QG11-QK11&gt;0,SUM(QE11:QF11,QH11:QJ11,QL11)-QG11-QK11,"")</f>
        <v>21.599999999999998</v>
      </c>
      <c r="RB11" s="40">
        <f>IF(SUM(QM11:QN11,QP11)-QO11&gt;0,SUM(QM11:QN11,QP11)-QO11,"")</f>
        <v>10.799999999999999</v>
      </c>
      <c r="RC11" s="40">
        <f>IF(SUM(QF11,QJ11,QN11)&gt;0,SUM(QF11,QJ11,QN11),"")</f>
        <v>5.95</v>
      </c>
      <c r="RD11" s="40">
        <f>IF(SUM(RA11,RB11)&gt;0,SUM(RA11,RB11),"")</f>
        <v>32.4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21.7</v>
      </c>
      <c r="RG11" s="40">
        <f>IF(SUM(RA11,RF11)&gt;0,SUM(RA11,RF11),"")</f>
        <v>43.3</v>
      </c>
    </row>
    <row r="12" spans="1:475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156</v>
      </c>
      <c r="C12" s="4" t="s">
        <v>3</v>
      </c>
      <c r="D12" s="4">
        <v>2004</v>
      </c>
      <c r="E12" s="9">
        <f>SUM(J12:R12)+SUM(J12:N12)*0.0000001+SUM(J12)*0.0000000000001</f>
        <v>142.30001011000411</v>
      </c>
      <c r="F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EA12&gt;=EH$23,EB12&gt;=EH$27,EA12&lt;&gt;""),AND(EF12&gt;=EH$23,EG12&gt;=EH$27,EF12&lt;&gt;""),AND(FC12&gt;=FJ$23,FD12&gt;=FJ$27,FC12&lt;&gt;""),AND(FH12&gt;=FJ$23,FI12&gt;=FJ$27,FH12&lt;&gt;""),AND(GE12&gt;=GL$23,GF12&gt;=GL$27,GE12&lt;&gt;""),AND(GJ12&gt;=GL$23,GK12&gt;=GL$27,GJ12&lt;&gt;""),AND(HG12&gt;=HN$23,HH12&gt;=HN$27,HG12&lt;&gt;""),AND(HL12&gt;=HN$23,HM12&gt;=HN$27,HL12&lt;&gt;""),AND(II12&gt;=IP$23,IJ12&gt;=IP$27,II12&lt;&gt;""),AND(IN12&gt;=IP$23,IO12&gt;=IP$27,IN12&lt;&gt;""),AND(JK12&gt;=JR$23,JL12&gt;=JR$27,JK12&lt;&gt;""),AND(JP12&gt;=JR$23,JQ12&gt;=JR$27,JP12&lt;&gt;""),AND(KM12&gt;=KT$23,KN12&gt;=KT$27,KM12&lt;&gt;""),AND(KR12&gt;=KT$23,KS12&gt;=KT$27,KR12&lt;&gt;""),AND(LO12&gt;=LV$23,LP12&gt;=LV$27,LO12&lt;&gt;""),AND(LT12&gt;=LV$23,LU12&gt;=LV$27,LT12&lt;&gt;""),AND(MQ12&gt;=MX$23,MR12&gt;=MX$27,MQ12&lt;&gt;""),AND(MV12&gt;=MX$23,MW12&gt;=MX$27,MV12&lt;&gt;""),AND(NS12&gt;=NZ$23,NT12&gt;=NZ$27,NS12&lt;&gt;""),AND(NX12&gt;=NZ$23,NY12&gt;=NZ$27,NX12&lt;&gt;""),AND(OU12&gt;=PB$23,OV12&gt;=PB$27,OU12&lt;&gt;""),AND(OZ12&gt;=PB$23,PA12&gt;=PB$27,OZ12&lt;&gt;""),AND(PW12&gt;=QD$23,PX12&gt;=QD$27,PW12&lt;&gt;""),AND(QB12&gt;=QD$23,QC12&gt;=QD$27,QB12&lt;&gt;"")),"P","")</f>
        <v/>
      </c>
      <c r="G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B12&gt;=EH$27,EB12&lt;&gt;""),AND(EG12&gt;=EH$27,EG12&lt;&gt;""),AND(FD12&gt;=FJ$27,FD12&lt;&gt;""),AND(FI12&gt;=FJ$27,FI12&lt;&gt;""),AND(GF12&gt;=GL$27,GF12&lt;&gt;""),AND(GK12&gt;=GL$27,GK12&lt;&gt;""),AND(HH12&gt;=HN$27,HH12&lt;&gt;""),AND(HM12&gt;=HN$27,HM12&lt;&gt;""),AND(IJ12&gt;=IP$27,IJ12&lt;&gt;""),AND(IO12&gt;=IP$27,IO12&lt;&gt;""),AND(JL12&gt;=JR$27,JL12&lt;&gt;""),AND(JQ12&gt;=JR$27,JQ12&lt;&gt;""),AND(KN12&gt;=KT$27,KN12&lt;&gt;""),AND(KS12&gt;=KT$27,KS12&lt;&gt;""),AND(LP12&gt;=LV$27,LP12&lt;&gt;""),AND(LU12&gt;=LV$27,LU12&lt;&gt;""),AND(MR12&gt;=MX$27,MR12&lt;&gt;""),AND(MW12&gt;=MX$27,MW12&lt;&gt;""),AND(NT12&gt;=NZ$27,NT12&lt;&gt;""),AND(NY12&gt;=NZ$27,NY12&lt;&gt;""),AND(OV12&gt;=PB$27,OV12&lt;&gt;""),AND(PA12&gt;=PB$27,PA12&lt;&gt;""),AND(PX12&gt;=QD$27,PX12&lt;&gt;""),AND(QC12&gt;=QD$27,QC12&lt;&gt;"")),"P","")</f>
        <v/>
      </c>
      <c r="H12" s="36" t="str">
        <f>IF(AND(G12="P",F12=""),"No DD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Merit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Excellence",IF(I12="P","Worlds Team",IF(F12="P","National Team","")))))</f>
        <v/>
      </c>
      <c r="I12" s="3" t="str">
        <f>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15.3</v>
      </c>
      <c r="Z12" s="19">
        <v>3.7</v>
      </c>
      <c r="AA12" s="19">
        <v>0</v>
      </c>
      <c r="AB12" s="19">
        <v>0.6</v>
      </c>
      <c r="AC12" s="19"/>
      <c r="AD12" s="19"/>
      <c r="AE12" s="19"/>
      <c r="AF12" s="19"/>
      <c r="AG12" s="19">
        <v>15.5</v>
      </c>
      <c r="AH12" s="19">
        <v>1.9</v>
      </c>
      <c r="AI12" s="19">
        <v>0</v>
      </c>
      <c r="AJ12" s="19">
        <v>0.3</v>
      </c>
      <c r="AK12" s="19">
        <v>16</v>
      </c>
      <c r="AL12" s="19">
        <v>3.9</v>
      </c>
      <c r="AM12" s="19">
        <v>0</v>
      </c>
      <c r="AN12" s="19">
        <v>0.6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40.300000000000004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40.300000000000004</v>
      </c>
      <c r="AU12" s="40">
        <f>IF(SUM(AH12,AL12)&gt;0,SUM(AH12,AL12),"")</f>
        <v>5.8</v>
      </c>
      <c r="AV12" s="40">
        <f>IF(SUM(AG12:AH12,AJ12:AL12,AN12)-SUM(AI12,AM12)&gt;0,SUM(AG12:AH12,AJ12:AL12,AN12)-SUM(AI12,AM12),"")</f>
        <v>38.200000000000003</v>
      </c>
      <c r="AW12" s="40">
        <f>IF(SUM(AQ12,AV12)&gt;0,SUM(AQ12,AV12),"")</f>
        <v>78.5</v>
      </c>
      <c r="AX12" s="18">
        <v>17.100000000000001</v>
      </c>
      <c r="AY12" s="18">
        <v>3.9</v>
      </c>
      <c r="AZ12" s="18">
        <v>0</v>
      </c>
      <c r="BA12" s="18">
        <v>0.3</v>
      </c>
      <c r="BB12" s="18">
        <v>15.5</v>
      </c>
      <c r="BC12" s="18">
        <v>3.2</v>
      </c>
      <c r="BD12" s="18">
        <v>0</v>
      </c>
      <c r="BE12" s="18">
        <v>0.3</v>
      </c>
      <c r="BF12" s="18">
        <v>16.399999999999999</v>
      </c>
      <c r="BG12" s="18">
        <v>3.2</v>
      </c>
      <c r="BH12" s="18">
        <v>0</v>
      </c>
      <c r="BI12" s="18">
        <v>0.3</v>
      </c>
      <c r="BJ12" s="18">
        <v>16.899999999999999</v>
      </c>
      <c r="BK12" s="18">
        <v>3.9</v>
      </c>
      <c r="BL12" s="18">
        <v>0</v>
      </c>
      <c r="BM12" s="18">
        <v>0.3</v>
      </c>
      <c r="BN12" s="18">
        <v>16.8</v>
      </c>
      <c r="BO12" s="18">
        <v>3.2</v>
      </c>
      <c r="BP12" s="18">
        <v>0.2</v>
      </c>
      <c r="BQ12" s="18">
        <v>0.3</v>
      </c>
      <c r="BR12" s="28"/>
      <c r="BS12" s="11">
        <f>IF(SUM(AY12,BC12)&gt;0,SUM(AY12,BC12),"")</f>
        <v>7.1</v>
      </c>
      <c r="BT12" s="11">
        <f>IF(SUM(AX12:AY12,BA12:BC12,BE12)-AZ12-BD12&gt;0,SUM(AX12:AY12,BA12:BC12,BE12)-AZ12-BD12,"")</f>
        <v>40.299999999999997</v>
      </c>
      <c r="BU12" s="11">
        <f>IF(SUM(BF12:BG12,BI12)-BH12&gt;0,SUM(BF12:BG12,BI12)-BH12,"")</f>
        <v>19.899999999999999</v>
      </c>
      <c r="BV12" s="11">
        <f>IF(SUM(AY12,BC12,BG12)&gt;0,SUM(AY12,BC12,BG12),"")</f>
        <v>10.3</v>
      </c>
      <c r="BW12" s="11">
        <f>IF(SUM(BT12,BU12)&gt;0,SUM(BT12,BU12),"")</f>
        <v>60.199999999999996</v>
      </c>
      <c r="BX12" s="11">
        <f>IF(SUM(BK12,BO12)&gt;0,SUM(BK12,BO12),"")</f>
        <v>7.1</v>
      </c>
      <c r="BY12" s="11">
        <f>IF(SUM(BJ12:BK12,BM12:BO12,BQ12)-SUM(BL12,BP12)&gt;0,SUM(BJ12:BK12,BM12:BO12,BQ12)-SUM(BL12,BP12),"")</f>
        <v>41.199999999999996</v>
      </c>
      <c r="BZ12" s="11">
        <f>IF(SUM(BT12,BY12)&gt;0,SUM(BT12,BY12),"")</f>
        <v>81.5</v>
      </c>
      <c r="CA12" s="19">
        <v>16.100000000000001</v>
      </c>
      <c r="CB12" s="19">
        <v>4.0999999999999996</v>
      </c>
      <c r="CC12" s="19">
        <v>0.2</v>
      </c>
      <c r="CD12" s="19">
        <v>0.3</v>
      </c>
      <c r="CE12" s="19">
        <v>16.100000000000001</v>
      </c>
      <c r="CF12" s="19">
        <v>3.9</v>
      </c>
      <c r="CG12" s="19">
        <v>0</v>
      </c>
      <c r="CH12" s="19">
        <v>0.6</v>
      </c>
      <c r="CI12" s="19">
        <v>15.5</v>
      </c>
      <c r="CJ12" s="19">
        <v>4.0999999999999996</v>
      </c>
      <c r="CK12" s="19">
        <v>0.2</v>
      </c>
      <c r="CL12" s="19">
        <v>0.3</v>
      </c>
      <c r="CM12" s="19">
        <v>15.8</v>
      </c>
      <c r="CN12" s="19">
        <v>1.9</v>
      </c>
      <c r="CO12" s="19">
        <v>0</v>
      </c>
      <c r="CP12" s="19">
        <v>0.3</v>
      </c>
      <c r="CQ12" s="19">
        <v>16.5</v>
      </c>
      <c r="CR12" s="19">
        <v>3.9</v>
      </c>
      <c r="CS12" s="19">
        <v>0</v>
      </c>
      <c r="CT12" s="19">
        <v>0.3</v>
      </c>
      <c r="CU12" s="27"/>
      <c r="CV12" s="40">
        <f>IF(SUM(CB12,CF12)&gt;0,SUM(CB12,CF12),"")</f>
        <v>8</v>
      </c>
      <c r="CW12" s="40">
        <f>IF(SUM(CA12:CB12,CD12:CF12,CH12)-CC12-CG12&gt;0,SUM(CA12:CB12,CD12:CF12,CH12)-CC12-CG12,"")</f>
        <v>40.900000000000006</v>
      </c>
      <c r="CX12" s="40">
        <f>IF(SUM(CI12:CJ12,CL12)-CK12&gt;0,SUM(CI12:CJ12,CL12)-CK12,"")</f>
        <v>19.700000000000003</v>
      </c>
      <c r="CY12" s="40">
        <f>IF(SUM(CB12,CF12,CJ12)&gt;0,SUM(CB12,CF12,CJ12),"")</f>
        <v>12.1</v>
      </c>
      <c r="CZ12" s="40">
        <f>IF(SUM(CW12,CX12)&gt;0,SUM(CW12,CX12),"")</f>
        <v>60.600000000000009</v>
      </c>
      <c r="DA12" s="40">
        <f>IF(SUM(CN12,CR12)&gt;0,SUM(CN12,CR12),"")</f>
        <v>5.8</v>
      </c>
      <c r="DB12" s="40">
        <f>IF(SUM(CM12:CN12,CP12:CR12,CT12)-SUM(CO12,CS12)&gt;0,SUM(CM12:CN12,CP12:CR12,CT12)-SUM(CO12,CS12),"")</f>
        <v>38.699999999999996</v>
      </c>
      <c r="DC12" s="40">
        <f>IF(SUM(CW12,DB12)&gt;0,SUM(CW12,DB12),"")</f>
        <v>79.599999999999994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16.600000000000001</v>
      </c>
      <c r="QF12" s="22">
        <f>IF($CU12="P",CB12,(CB12+AY12)/2)</f>
        <v>4</v>
      </c>
      <c r="QG12" s="22">
        <f>IF($CU12="P",CC12,(CC12+AZ12)/2)</f>
        <v>0.1</v>
      </c>
      <c r="QH12" s="22">
        <f>IF($CU12="P",CD12,(CD12+BA12)/2)</f>
        <v>0.3</v>
      </c>
      <c r="QI12" s="22">
        <f>IF($CU12="P",CE12,(CE12+BB12)/2)</f>
        <v>15.8</v>
      </c>
      <c r="QJ12" s="22">
        <f>IF($CU12="P",CF12,(CF12+BC12)/2)</f>
        <v>3.55</v>
      </c>
      <c r="QK12" s="22">
        <f>IF($CU12="P",CG12,(CG12+BD12)/2)</f>
        <v>0</v>
      </c>
      <c r="QL12" s="22">
        <f>IF($CU12="P",CH12,(CH12+BE12)/2)</f>
        <v>0.44999999999999996</v>
      </c>
      <c r="QM12" s="22">
        <f>IF($CU12="P",CI12,(CI12+BF12)/2)</f>
        <v>15.95</v>
      </c>
      <c r="QN12" s="22">
        <f>IF($CU12="P",CJ12,(CJ12+BG12)/2)</f>
        <v>3.65</v>
      </c>
      <c r="QO12" s="22">
        <f>IF($CU12="P",CK12,(CK12+BH12)/2)</f>
        <v>0.1</v>
      </c>
      <c r="QP12" s="22">
        <f>IF($CU12="P",CL12,(CL12+BI12)/2)</f>
        <v>0.3</v>
      </c>
      <c r="QQ12" s="22">
        <f>IF($CU12="P",CM12,(CM12+BJ12)/2)</f>
        <v>16.350000000000001</v>
      </c>
      <c r="QR12" s="22">
        <f>IF($CU12="P",CN12,(CN12+BK12)/2)</f>
        <v>2.9</v>
      </c>
      <c r="QS12" s="22">
        <f>IF($CU12="P",CO12,(CO12+BL12)/2)</f>
        <v>0</v>
      </c>
      <c r="QT12" s="22">
        <f>IF($CU12="P",CP12,(CP12+BM12)/2)</f>
        <v>0.3</v>
      </c>
      <c r="QU12" s="22">
        <f>IF($CU12="P",CQ12,(CQ12+BN12)/2)</f>
        <v>16.649999999999999</v>
      </c>
      <c r="QV12" s="22">
        <f>IF($CU12="P",CR12,(CR12+BO12)/2)</f>
        <v>3.55</v>
      </c>
      <c r="QW12" s="22">
        <f>IF($CU12="P",CS12,(CS12+BP12)/2)</f>
        <v>0.1</v>
      </c>
      <c r="QX12" s="22">
        <f>IF($CU12="P",CT12,(CT12+BQ12)/2)</f>
        <v>0.3</v>
      </c>
      <c r="QY12" s="27" t="s">
        <v>46</v>
      </c>
      <c r="QZ12" s="40">
        <f>IF(SUM(QF12,QJ12)&gt;0,SUM(QF12,QJ12),"")</f>
        <v>7.55</v>
      </c>
      <c r="RA12" s="40">
        <f>IF(SUM(QE12:QF12,QH12:QJ12,QL12)-QG12-QK12&gt;0,SUM(QE12:QF12,QH12:QJ12,QL12)-QG12-QK12,"")</f>
        <v>40.6</v>
      </c>
      <c r="RB12" s="40">
        <f>IF(SUM(QM12:QN12,QP12)-QO12&gt;0,SUM(QM12:QN12,QP12)-QO12,"")</f>
        <v>19.799999999999997</v>
      </c>
      <c r="RC12" s="40">
        <f>IF(SUM(QF12,QJ12,QN12)&gt;0,SUM(QF12,QJ12,QN12),"")</f>
        <v>11.2</v>
      </c>
      <c r="RD12" s="40">
        <f>IF(SUM(RA12,RB12)&gt;0,SUM(RA12,RB12),"")</f>
        <v>60.4</v>
      </c>
      <c r="RE12" s="40">
        <f>IF(SUM(QR12,QV12)&gt;0,SUM(QR12,QV12),"")</f>
        <v>6.4499999999999993</v>
      </c>
      <c r="RF12" s="40">
        <f>IF(SUM(QQ12:QR12,QT12:QV12,QX12)-SUM(QS12,QW12)&gt;0,SUM(QQ12:QR12,QT12:QV12,QX12)-SUM(QS12,QW12),"")</f>
        <v>39.949999999999996</v>
      </c>
      <c r="RG12" s="40">
        <f>IF(SUM(RA12,RF12)&gt;0,SUM(RA12,RF12),"")</f>
        <v>80.55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9</v>
      </c>
      <c r="B13" s="5" t="s">
        <v>157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EA13&gt;=EH$23,EB13&gt;=EH$27,EA13&lt;&gt;""),AND(EF13&gt;=EH$23,EG13&gt;=EH$27,EF13&lt;&gt;""),AND(FC13&gt;=FJ$23,FD13&gt;=FJ$27,FC13&lt;&gt;""),AND(FH13&gt;=FJ$23,FI13&gt;=FJ$27,FH13&lt;&gt;""),AND(GE13&gt;=GL$23,GF13&gt;=GL$27,GE13&lt;&gt;""),AND(GJ13&gt;=GL$23,GK13&gt;=GL$27,GJ13&lt;&gt;""),AND(HG13&gt;=HN$23,HH13&gt;=HN$27,HG13&lt;&gt;""),AND(HL13&gt;=HN$23,HM13&gt;=HN$27,HL13&lt;&gt;""),AND(II13&gt;=IP$23,IJ13&gt;=IP$27,II13&lt;&gt;""),AND(IN13&gt;=IP$23,IO13&gt;=IP$27,IN13&lt;&gt;""),AND(JK13&gt;=JR$23,JL13&gt;=JR$27,JK13&lt;&gt;""),AND(JP13&gt;=JR$23,JQ13&gt;=JR$27,JP13&lt;&gt;""),AND(KM13&gt;=KT$23,KN13&gt;=KT$27,KM13&lt;&gt;""),AND(KR13&gt;=KT$23,KS13&gt;=KT$27,KR13&lt;&gt;""),AND(LO13&gt;=LV$23,LP13&gt;=LV$27,LO13&lt;&gt;""),AND(LT13&gt;=LV$23,LU13&gt;=LV$27,LT13&lt;&gt;""),AND(MQ13&gt;=MX$23,MR13&gt;=MX$27,MQ13&lt;&gt;""),AND(MV13&gt;=MX$23,MW13&gt;=MX$27,MV13&lt;&gt;""),AND(NS13&gt;=NZ$23,NT13&gt;=NZ$27,NS13&lt;&gt;""),AND(NX13&gt;=NZ$23,NY13&gt;=NZ$27,NX13&lt;&gt;""),AND(OU13&gt;=PB$23,OV13&gt;=PB$27,OU13&lt;&gt;""),AND(OZ13&gt;=PB$23,PA13&gt;=PB$27,OZ13&lt;&gt;""),AND(PW13&gt;=QD$23,PX13&gt;=QD$27,PW13&lt;&gt;""),AND(QB13&gt;=QD$23,QC13&gt;=QD$27,QB13&lt;&gt;"")),"P","")</f>
        <v/>
      </c>
      <c r="G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B13&gt;=EH$27,EB13&lt;&gt;""),AND(EG13&gt;=EH$27,EG13&lt;&gt;""),AND(FD13&gt;=FJ$27,FD13&lt;&gt;""),AND(FI13&gt;=FJ$27,FI13&lt;&gt;""),AND(GF13&gt;=GL$27,GF13&lt;&gt;""),AND(GK13&gt;=GL$27,GK13&lt;&gt;""),AND(HH13&gt;=HN$27,HH13&lt;&gt;""),AND(HM13&gt;=HN$27,HM13&lt;&gt;""),AND(IJ13&gt;=IP$27,IJ13&lt;&gt;""),AND(IO13&gt;=IP$27,IO13&lt;&gt;""),AND(JL13&gt;=JR$27,JL13&lt;&gt;""),AND(JQ13&gt;=JR$27,JQ13&lt;&gt;""),AND(KN13&gt;=KT$27,KN13&lt;&gt;""),AND(KS13&gt;=KT$27,KS13&lt;&gt;""),AND(LP13&gt;=LV$27,LP13&lt;&gt;""),AND(LU13&gt;=LV$27,LU13&lt;&gt;""),AND(MR13&gt;=MX$27,MR13&lt;&gt;""),AND(MW13&gt;=MX$27,MW13&lt;&gt;""),AND(NT13&gt;=NZ$27,NT13&lt;&gt;""),AND(NY13&gt;=NZ$27,NY13&lt;&gt;""),AND(OV13&gt;=PB$27,OV13&lt;&gt;""),AND(PA13&gt;=PB$27,PA13&lt;&gt;""),AND(PX13&gt;=QD$27,PX13&lt;&gt;""),AND(QC13&gt;=QD$27,QC13&lt;&gt;"")),"P","")</f>
        <v>P</v>
      </c>
      <c r="H13" s="36" t="str">
        <f>IF(AND(G13="P",F13=""),"No DD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Merit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Excellence",IF(I13="P","Worlds Team",IF(F13="P","National Team","")))))</f>
        <v>No DD</v>
      </c>
      <c r="I13" s="3" t="str">
        <f>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16.600000000000001</v>
      </c>
      <c r="AY13" s="18">
        <v>1.2</v>
      </c>
      <c r="AZ13" s="18">
        <v>0</v>
      </c>
      <c r="BA13" s="18">
        <v>0</v>
      </c>
      <c r="BB13" s="18">
        <v>16.559999999999999</v>
      </c>
      <c r="BC13" s="18">
        <v>3.2</v>
      </c>
      <c r="BD13" s="18">
        <v>0</v>
      </c>
      <c r="BE13" s="18">
        <v>0.3</v>
      </c>
      <c r="BF13" s="18">
        <v>16.8</v>
      </c>
      <c r="BG13" s="18">
        <v>3.2</v>
      </c>
      <c r="BH13" s="18">
        <v>0</v>
      </c>
      <c r="BI13" s="18">
        <v>0.3</v>
      </c>
      <c r="BJ13" s="18">
        <v>17.2</v>
      </c>
      <c r="BK13" s="18">
        <v>3.2</v>
      </c>
      <c r="BL13" s="18">
        <v>0</v>
      </c>
      <c r="BM13" s="18">
        <v>0</v>
      </c>
      <c r="BN13" s="18">
        <v>17</v>
      </c>
      <c r="BO13" s="18">
        <v>3.2</v>
      </c>
      <c r="BP13" s="18">
        <v>0</v>
      </c>
      <c r="BQ13" s="18">
        <v>0.3</v>
      </c>
      <c r="BR13" s="28"/>
      <c r="BS13" s="11">
        <f>IF(SUM(AY13,BC13)&gt;0,SUM(AY13,BC13),"")</f>
        <v>4.4000000000000004</v>
      </c>
      <c r="BT13" s="11">
        <f>IF(SUM(AX13:AY13,BA13:BC13,BE13)-AZ13-BD13&gt;0,SUM(AX13:AY13,BA13:BC13,BE13)-AZ13-BD13,"")</f>
        <v>37.86</v>
      </c>
      <c r="BU13" s="11">
        <f>IF(SUM(BF13:BG13,BI13)-BH13&gt;0,SUM(BF13:BG13,BI13)-BH13,"")</f>
        <v>20.3</v>
      </c>
      <c r="BV13" s="11">
        <f>IF(SUM(AY13,BC13,BG13)&gt;0,SUM(AY13,BC13,BG13),"")</f>
        <v>7.6000000000000005</v>
      </c>
      <c r="BW13" s="11">
        <f>IF(SUM(BT13,BU13)&gt;0,SUM(BT13,BU13),"")</f>
        <v>58.16</v>
      </c>
      <c r="BX13" s="11">
        <f>IF(SUM(BK13,BO13)&gt;0,SUM(BK13,BO13),"")</f>
        <v>6.4</v>
      </c>
      <c r="BY13" s="11">
        <f>IF(SUM(BJ13:BK13,BM13:BO13,BQ13)-SUM(BL13,BP13)&gt;0,SUM(BJ13:BK13,BM13:BO13,BQ13)-SUM(BL13,BP13),"")</f>
        <v>40.9</v>
      </c>
      <c r="BZ13" s="11">
        <f>IF(SUM(BT13,BY13)&gt;0,SUM(BT13,BY13),"")</f>
        <v>78.759999999999991</v>
      </c>
      <c r="CA13" s="19">
        <v>15.7</v>
      </c>
      <c r="CB13" s="19">
        <v>3.2</v>
      </c>
      <c r="CC13" s="19">
        <v>0</v>
      </c>
      <c r="CD13" s="19">
        <v>0</v>
      </c>
      <c r="CE13" s="19">
        <v>16.7</v>
      </c>
      <c r="CF13" s="19">
        <v>3.9</v>
      </c>
      <c r="CG13" s="19">
        <v>0</v>
      </c>
      <c r="CH13" s="19">
        <v>0.6</v>
      </c>
      <c r="CI13" s="19">
        <v>16.7</v>
      </c>
      <c r="CJ13" s="19">
        <v>3.9</v>
      </c>
      <c r="CK13" s="19">
        <v>0</v>
      </c>
      <c r="CL13" s="19">
        <v>0.6</v>
      </c>
      <c r="CM13" s="19">
        <v>16.8</v>
      </c>
      <c r="CN13" s="19">
        <v>3.9</v>
      </c>
      <c r="CO13" s="19">
        <v>0</v>
      </c>
      <c r="CP13" s="19">
        <v>0.3</v>
      </c>
      <c r="CQ13" s="19">
        <v>16.899999999999999</v>
      </c>
      <c r="CR13" s="19">
        <v>3.9</v>
      </c>
      <c r="CS13" s="19">
        <v>0</v>
      </c>
      <c r="CT13" s="19">
        <v>0.6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40.099999999999994</v>
      </c>
      <c r="CX13" s="40">
        <f>IF(SUM(CI13:CJ13,CL13)-CK13&gt;0,SUM(CI13:CJ13,CL13)-CK13,"")</f>
        <v>21.2</v>
      </c>
      <c r="CY13" s="40">
        <f>IF(SUM(CB13,CF13,CJ13)&gt;0,SUM(CB13,CF13,CJ13),"")</f>
        <v>11</v>
      </c>
      <c r="CZ13" s="40">
        <f>IF(SUM(CW13,CX13)&gt;0,SUM(CW13,CX13),"")</f>
        <v>61.3</v>
      </c>
      <c r="DA13" s="40">
        <f>IF(SUM(CN13,CR13)&gt;0,SUM(CN13,CR13),"")</f>
        <v>7.8</v>
      </c>
      <c r="DB13" s="40">
        <f>IF(SUM(CM13:CN13,CP13:CR13,CT13)-SUM(CO13,CS13)&gt;0,SUM(CM13:CN13,CP13:CR13,CT13)-SUM(CO13,CS13),"")</f>
        <v>42.4</v>
      </c>
      <c r="DC13" s="40">
        <f>IF(SUM(CW13,DB13)&gt;0,SUM(CW13,DB13),"")</f>
        <v>82.5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16.149999999999999</v>
      </c>
      <c r="QF13" s="22">
        <f>IF($CU13="P",CB13,(CB13+AY13)/2)</f>
        <v>2.2000000000000002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16.63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0.44999999999999996</v>
      </c>
      <c r="QM13" s="22">
        <f>IF($CU13="P",CI13,(CI13+BF13)/2)</f>
        <v>16.75</v>
      </c>
      <c r="QN13" s="22">
        <f>IF($CU13="P",CJ13,(CJ13+BG13)/2)</f>
        <v>3.55</v>
      </c>
      <c r="QO13" s="22">
        <f>IF($CU13="P",CK13,(CK13+BH13)/2)</f>
        <v>0</v>
      </c>
      <c r="QP13" s="22">
        <f>IF($CU13="P",CL13,(CL13+BI13)/2)</f>
        <v>0.44999999999999996</v>
      </c>
      <c r="QQ13" s="22">
        <f>IF($CU13="P",CM13,(CM13+BJ13)/2)</f>
        <v>17</v>
      </c>
      <c r="QR13" s="22">
        <f>IF($CU13="P",CN13,(CN13+BK13)/2)</f>
        <v>3.55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16.95</v>
      </c>
      <c r="QV13" s="22">
        <f>IF($CU13="P",CR13,(CR13+BO13)/2)</f>
        <v>3.55</v>
      </c>
      <c r="QW13" s="22">
        <f>IF($CU13="P",CS13,(CS13+BP13)/2)</f>
        <v>0</v>
      </c>
      <c r="QX13" s="22">
        <f>IF($CU13="P",CT13,(CT13+BQ13)/2)</f>
        <v>0.44999999999999996</v>
      </c>
      <c r="QY13" s="27" t="s">
        <v>46</v>
      </c>
      <c r="QZ13" s="40">
        <f>IF(SUM(QF13,QJ13)&gt;0,SUM(QF13,QJ13),"")</f>
        <v>5.75</v>
      </c>
      <c r="RA13" s="40">
        <f>IF(SUM(QE13:QF13,QH13:QJ13,QL13)-QG13-QK13&gt;0,SUM(QE13:QF13,QH13:QJ13,QL13)-QG13-QK13,"")</f>
        <v>38.979999999999997</v>
      </c>
      <c r="RB13" s="40">
        <f>IF(SUM(QM13:QN13,QP13)-QO13&gt;0,SUM(QM13:QN13,QP13)-QO13,"")</f>
        <v>20.75</v>
      </c>
      <c r="RC13" s="40">
        <f>IF(SUM(QF13,QJ13,QN13)&gt;0,SUM(QF13,QJ13,QN13),"")</f>
        <v>9.3000000000000007</v>
      </c>
      <c r="RD13" s="40">
        <f>IF(SUM(RA13,RB13)&gt;0,SUM(RA13,RB13),"")</f>
        <v>59.73</v>
      </c>
      <c r="RE13" s="40">
        <f>IF(SUM(QR13,QV13)&gt;0,SUM(QR13,QV13),"")</f>
        <v>7.1</v>
      </c>
      <c r="RF13" s="40">
        <f>IF(SUM(QQ13:QR13,QT13:QV13,QX13)-SUM(QS13,QW13)&gt;0,SUM(QQ13:QR13,QT13:QV13,QX13)-SUM(QS13,QW13),"")</f>
        <v>41.65</v>
      </c>
      <c r="RG13" s="40">
        <f>IF(SUM(RA13,RF13)&gt;0,SUM(RA13,RF13),"")</f>
        <v>80.63</v>
      </c>
    </row>
    <row r="14" spans="1:475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143</v>
      </c>
      <c r="C14" s="4" t="s">
        <v>4</v>
      </c>
      <c r="D14" s="4">
        <v>2005</v>
      </c>
      <c r="E14" s="9">
        <f>SUM(J14:R14)+SUM(J14:N14)*0.0000001+SUM(J14)*0.0000000000001</f>
        <v>129.10000922000376</v>
      </c>
      <c r="F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EA14&gt;=EH$23,EB14&gt;=EH$27,EA14&lt;&gt;""),AND(EF14&gt;=EH$23,EG14&gt;=EH$27,EF14&lt;&gt;""),AND(FC14&gt;=FJ$23,FD14&gt;=FJ$27,FC14&lt;&gt;""),AND(FH14&gt;=FJ$23,FI14&gt;=FJ$27,FH14&lt;&gt;""),AND(GE14&gt;=GL$23,GF14&gt;=GL$27,GE14&lt;&gt;""),AND(GJ14&gt;=GL$23,GK14&gt;=GL$27,GJ14&lt;&gt;""),AND(HG14&gt;=HN$23,HH14&gt;=HN$27,HG14&lt;&gt;""),AND(HL14&gt;=HN$23,HM14&gt;=HN$27,HL14&lt;&gt;""),AND(II14&gt;=IP$23,IJ14&gt;=IP$27,II14&lt;&gt;""),AND(IN14&gt;=IP$23,IO14&gt;=IP$27,IN14&lt;&gt;""),AND(JK14&gt;=JR$23,JL14&gt;=JR$27,JK14&lt;&gt;""),AND(JP14&gt;=JR$23,JQ14&gt;=JR$27,JP14&lt;&gt;""),AND(KM14&gt;=KT$23,KN14&gt;=KT$27,KM14&lt;&gt;""),AND(KR14&gt;=KT$23,KS14&gt;=KT$27,KR14&lt;&gt;""),AND(LO14&gt;=LV$23,LP14&gt;=LV$27,LO14&lt;&gt;""),AND(LT14&gt;=LV$23,LU14&gt;=LV$27,LT14&lt;&gt;""),AND(MQ14&gt;=MX$23,MR14&gt;=MX$27,MQ14&lt;&gt;""),AND(MV14&gt;=MX$23,MW14&gt;=MX$27,MV14&lt;&gt;""),AND(NS14&gt;=NZ$23,NT14&gt;=NZ$27,NS14&lt;&gt;""),AND(NX14&gt;=NZ$23,NY14&gt;=NZ$27,NX14&lt;&gt;""),AND(OU14&gt;=PB$23,OV14&gt;=PB$27,OU14&lt;&gt;""),AND(OZ14&gt;=PB$23,PA14&gt;=PB$27,OZ14&lt;&gt;""),AND(PW14&gt;=QD$23,PX14&gt;=QD$27,PW14&lt;&gt;""),AND(QB14&gt;=QD$23,QC14&gt;=QD$27,QB14&lt;&gt;"")),"P","")</f>
        <v/>
      </c>
      <c r="G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B14&gt;=EH$27,EB14&lt;&gt;""),AND(EG14&gt;=EH$27,EG14&lt;&gt;""),AND(FD14&gt;=FJ$27,FD14&lt;&gt;""),AND(FI14&gt;=FJ$27,FI14&lt;&gt;""),AND(GF14&gt;=GL$27,GF14&lt;&gt;""),AND(GK14&gt;=GL$27,GK14&lt;&gt;""),AND(HH14&gt;=HN$27,HH14&lt;&gt;""),AND(HM14&gt;=HN$27,HM14&lt;&gt;""),AND(IJ14&gt;=IP$27,IJ14&lt;&gt;""),AND(IO14&gt;=IP$27,IO14&lt;&gt;""),AND(JL14&gt;=JR$27,JL14&lt;&gt;""),AND(JQ14&gt;=JR$27,JQ14&lt;&gt;""),AND(KN14&gt;=KT$27,KN14&lt;&gt;""),AND(KS14&gt;=KT$27,KS14&lt;&gt;""),AND(LP14&gt;=LV$27,LP14&lt;&gt;""),AND(LU14&gt;=LV$27,LU14&lt;&gt;""),AND(MR14&gt;=MX$27,MR14&lt;&gt;""),AND(MW14&gt;=MX$27,MW14&lt;&gt;""),AND(NT14&gt;=NZ$27,NT14&lt;&gt;""),AND(NY14&gt;=NZ$27,NY14&lt;&gt;""),AND(OV14&gt;=PB$27,OV14&lt;&gt;""),AND(PA14&gt;=PB$27,PA14&lt;&gt;""),AND(PX14&gt;=QD$27,PX14&lt;&gt;""),AND(QC14&gt;=QD$27,QC14&lt;&gt;"")),"P","")</f>
        <v/>
      </c>
      <c r="H14" s="36" t="str">
        <f>IF(AND(G14="P",F14=""),"No DD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Merit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Excellence",IF(I14="P","Worlds Team",IF(F14="P","National Team","")))))</f>
        <v/>
      </c>
      <c r="I14" s="3" t="str">
        <f>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P","")</f>
        <v/>
      </c>
      <c r="J14" s="8">
        <f>IF(COUNT(AQ14,BT14,CW14)&gt;0,LARGE((AQ14,BT14,CW14),1),0)</f>
        <v>37.1</v>
      </c>
      <c r="K14" s="8" t="str">
        <f>IF(J14=0,"",IF(J14=CW14,$CA$1,IF(J14=BT14,$AX$1,IF(J14=AQ14,$U$1,""))))</f>
        <v>2022 3rd Domestic Trial</v>
      </c>
      <c r="L14" s="8">
        <f>IF(COUNT(AQ14,BT14,CW14)&gt;1,LARGE((AQ14,BT14,CW14),2),0)</f>
        <v>35.700000000000003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19.399999999999999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36.9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16.399999999999999</v>
      </c>
      <c r="V14" s="19">
        <v>3.4</v>
      </c>
      <c r="W14" s="19">
        <v>0</v>
      </c>
      <c r="X14" s="19">
        <v>0</v>
      </c>
      <c r="Y14" s="19">
        <v>14.1</v>
      </c>
      <c r="Z14" s="19">
        <v>2.6</v>
      </c>
      <c r="AA14" s="19">
        <v>0</v>
      </c>
      <c r="AB14" s="19">
        <v>0.6</v>
      </c>
      <c r="AC14" s="19"/>
      <c r="AD14" s="19"/>
      <c r="AE14" s="19"/>
      <c r="AF14" s="19"/>
      <c r="AG14" s="19">
        <v>15.4</v>
      </c>
      <c r="AH14" s="19">
        <v>1.2</v>
      </c>
      <c r="AI14" s="19">
        <v>0</v>
      </c>
      <c r="AJ14" s="19">
        <v>0</v>
      </c>
      <c r="AK14" s="19">
        <v>15.3</v>
      </c>
      <c r="AL14" s="19">
        <v>2.8</v>
      </c>
      <c r="AM14" s="19">
        <v>0.6</v>
      </c>
      <c r="AN14" s="19">
        <v>0.3</v>
      </c>
      <c r="AO14" s="27"/>
      <c r="AP14" s="40">
        <f>IF(SUM(V14,Z14)&gt;0,SUM(V14,Z14),"")</f>
        <v>6</v>
      </c>
      <c r="AQ14" s="40">
        <f>IF(SUM(U14:V14,X14:Z14,AB14)-W14-AA14&gt;0,SUM(U14:V14,X14:Z14,AB14)-W14-AA14,"")</f>
        <v>37.1</v>
      </c>
      <c r="AR14" s="40" t="str">
        <f>IF(SUM(AC14:AD14,AF14)-AE14&gt;0,SUM(AC14:AD14,AF14)-AE14,"")</f>
        <v/>
      </c>
      <c r="AS14" s="40">
        <f>IF(SUM(V14,Z14,AD14)&gt;0,SUM(V14,Z14,AD14),"")</f>
        <v>6</v>
      </c>
      <c r="AT14" s="40">
        <f>IF(SUM(AQ14,AR14)&gt;0,SUM(AQ14,AR14),"")</f>
        <v>37.1</v>
      </c>
      <c r="AU14" s="40">
        <f>IF(SUM(AH14,AL14)&gt;0,SUM(AH14,AL14),"")</f>
        <v>4</v>
      </c>
      <c r="AV14" s="40">
        <f>IF(SUM(AG14:AH14,AJ14:AL14,AN14)-SUM(AI14,AM14)&gt;0,SUM(AG14:AH14,AJ14:AL14,AN14)-SUM(AI14,AM14),"")</f>
        <v>34.4</v>
      </c>
      <c r="AW14" s="40">
        <f>IF(SUM(AQ14,AV14)&gt;0,SUM(AQ14,AV14),"")</f>
        <v>71.5</v>
      </c>
      <c r="AX14" s="18">
        <v>15.6</v>
      </c>
      <c r="AY14" s="18">
        <v>1.2</v>
      </c>
      <c r="AZ14" s="18">
        <v>0</v>
      </c>
      <c r="BA14" s="18">
        <v>0</v>
      </c>
      <c r="BB14" s="18">
        <v>15.8</v>
      </c>
      <c r="BC14" s="18">
        <v>3.2</v>
      </c>
      <c r="BD14" s="18">
        <v>0.4</v>
      </c>
      <c r="BE14" s="18">
        <v>0.3</v>
      </c>
      <c r="BF14" s="18">
        <v>16.399999999999999</v>
      </c>
      <c r="BG14" s="18">
        <v>3.2</v>
      </c>
      <c r="BH14" s="18">
        <v>0.2</v>
      </c>
      <c r="BI14" s="18">
        <v>0</v>
      </c>
      <c r="BJ14" s="18">
        <v>15.8</v>
      </c>
      <c r="BK14" s="18">
        <v>1.2</v>
      </c>
      <c r="BL14" s="18">
        <v>0</v>
      </c>
      <c r="BM14" s="18">
        <v>0</v>
      </c>
      <c r="BN14" s="18">
        <v>16.399999999999999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4.4000000000000004</v>
      </c>
      <c r="BT14" s="11">
        <f>IF(SUM(AX14:AY14,BA14:BC14,BE14)-AZ14-BD14&gt;0,SUM(AX14:AY14,BA14:BC14,BE14)-AZ14-BD14,"")</f>
        <v>35.700000000000003</v>
      </c>
      <c r="BU14" s="11">
        <f>IF(SUM(BF14:BG14,BI14)-BH14&gt;0,SUM(BF14:BG14,BI14)-BH14,"")</f>
        <v>19.399999999999999</v>
      </c>
      <c r="BV14" s="11">
        <f>IF(SUM(AY14,BC14,BG14)&gt;0,SUM(AY14,BC14,BG14),"")</f>
        <v>7.6000000000000005</v>
      </c>
      <c r="BW14" s="11">
        <f>IF(SUM(BT14,BU14)&gt;0,SUM(BT14,BU14),"")</f>
        <v>55.1</v>
      </c>
      <c r="BX14" s="11">
        <f>IF(SUM(BK14,BO14)&gt;0,SUM(BK14,BO14),"")</f>
        <v>4.4000000000000004</v>
      </c>
      <c r="BY14" s="11">
        <f>IF(SUM(BJ14:BK14,BM14:BO14,BQ14)-SUM(BL14,BP14)&gt;0,SUM(BJ14:BK14,BM14:BO14,BQ14)-SUM(BL14,BP14),"")</f>
        <v>36.9</v>
      </c>
      <c r="BZ14" s="11">
        <f>IF(SUM(BT14,BY14)&gt;0,SUM(BT14,BY14),"")</f>
        <v>72.599999999999994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IF(SUM(CW14,DB14)&gt;0,SUM(CW14,DB14),"")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7.8</v>
      </c>
      <c r="QF14" s="22">
        <f>IF($CU14="P",CB14,(CB14+AY14)/2)</f>
        <v>0.6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7.9</v>
      </c>
      <c r="QJ14" s="22">
        <f>IF($CU14="P",CF14,(CF14+BC14)/2)</f>
        <v>1.6</v>
      </c>
      <c r="QK14" s="22">
        <f>IF($CU14="P",CG14,(CG14+BD14)/2)</f>
        <v>0.2</v>
      </c>
      <c r="QL14" s="22">
        <f>IF($CU14="P",CH14,(CH14+BE14)/2)</f>
        <v>0.15</v>
      </c>
      <c r="QM14" s="22">
        <f>IF($CU14="P",CI14,(CI14+BF14)/2)</f>
        <v>8.1999999999999993</v>
      </c>
      <c r="QN14" s="22">
        <f>IF($CU14="P",CJ14,(CJ14+BG14)/2)</f>
        <v>1.6</v>
      </c>
      <c r="QO14" s="22">
        <f>IF($CU14="P",CK14,(CK14+BH14)/2)</f>
        <v>0.1</v>
      </c>
      <c r="QP14" s="22">
        <f>IF($CU14="P",CL14,(CL14+BI14)/2)</f>
        <v>0</v>
      </c>
      <c r="QQ14" s="22">
        <f>IF($CU14="P",CM14,(CM14+BJ14)/2)</f>
        <v>7.9</v>
      </c>
      <c r="QR14" s="22">
        <f>IF($CU14="P",CN14,(CN14+BK14)/2)</f>
        <v>0.6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8.1999999999999993</v>
      </c>
      <c r="QV14" s="22">
        <f>IF($CU14="P",CR14,(CR14+BO14)/2)</f>
        <v>1.6</v>
      </c>
      <c r="QW14" s="22">
        <f>IF($CU14="P",CS14,(CS14+BP14)/2)</f>
        <v>0</v>
      </c>
      <c r="QX14" s="22">
        <f>IF($CU14="P",CT14,(CT14+BQ14)/2)</f>
        <v>0.15</v>
      </c>
      <c r="QY14" s="27" t="s">
        <v>46</v>
      </c>
      <c r="QZ14" s="40">
        <f>IF(SUM(QF14,QJ14)&gt;0,SUM(QF14,QJ14),"")</f>
        <v>2.2000000000000002</v>
      </c>
      <c r="RA14" s="40">
        <f>IF(SUM(QE14:QF14,QH14:QJ14,QL14)-QG14-QK14&gt;0,SUM(QE14:QF14,QH14:QJ14,QL14)-QG14-QK14,"")</f>
        <v>17.850000000000001</v>
      </c>
      <c r="RB14" s="40">
        <f>IF(SUM(QM14:QN14,QP14)-QO14&gt;0,SUM(QM14:QN14,QP14)-QO14,"")</f>
        <v>9.6999999999999993</v>
      </c>
      <c r="RC14" s="40">
        <f>IF(SUM(QF14,QJ14,QN14)&gt;0,SUM(QF14,QJ14,QN14),"")</f>
        <v>3.8000000000000003</v>
      </c>
      <c r="RD14" s="40">
        <f>IF(SUM(RA14,RB14)&gt;0,SUM(RA14,RB14),"")</f>
        <v>27.55</v>
      </c>
      <c r="RE14" s="40">
        <f>IF(SUM(QR14,QV14)&gt;0,SUM(QR14,QV14),"")</f>
        <v>2.2000000000000002</v>
      </c>
      <c r="RF14" s="40">
        <f>IF(SUM(QQ14:QR14,QT14:QV14,QX14)-SUM(QS14,QW14)&gt;0,SUM(QQ14:QR14,QT14:QV14,QX14)-SUM(QS14,QW14),"")</f>
        <v>18.45</v>
      </c>
      <c r="RG14" s="40">
        <f>IF(SUM(RA14,RF14)&gt;0,SUM(RA14,RF14),"")</f>
        <v>36.299999999999997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115</v>
      </c>
      <c r="C15" s="4" t="s">
        <v>3</v>
      </c>
      <c r="D15" s="4">
        <v>2004</v>
      </c>
      <c r="E15" s="9">
        <f>SUM(J15:R15)+SUM(J15:N15)*0.0000001+SUM(J15)*0.0000000000001</f>
        <v>123.93000423500425</v>
      </c>
      <c r="F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EA15&gt;=EH$23,EB15&gt;=EH$27,EA15&lt;&gt;""),AND(EF15&gt;=EH$23,EG15&gt;=EH$27,EF15&lt;&gt;""),AND(FC15&gt;=FJ$23,FD15&gt;=FJ$27,FC15&lt;&gt;""),AND(FH15&gt;=FJ$23,FI15&gt;=FJ$27,FH15&lt;&gt;""),AND(GE15&gt;=GL$23,GF15&gt;=GL$27,GE15&lt;&gt;""),AND(GJ15&gt;=GL$23,GK15&gt;=GL$27,GJ15&lt;&gt;""),AND(HG15&gt;=HN$23,HH15&gt;=HN$27,HG15&lt;&gt;""),AND(HL15&gt;=HN$23,HM15&gt;=HN$27,HL15&lt;&gt;""),AND(II15&gt;=IP$23,IJ15&gt;=IP$27,II15&lt;&gt;""),AND(IN15&gt;=IP$23,IO15&gt;=IP$27,IN15&lt;&gt;""),AND(JK15&gt;=JR$23,JL15&gt;=JR$27,JK15&lt;&gt;""),AND(JP15&gt;=JR$23,JQ15&gt;=JR$27,JP15&lt;&gt;""),AND(KM15&gt;=KT$23,KN15&gt;=KT$27,KM15&lt;&gt;""),AND(KR15&gt;=KT$23,KS15&gt;=KT$27,KR15&lt;&gt;""),AND(LO15&gt;=LV$23,LP15&gt;=LV$27,LO15&lt;&gt;""),AND(LT15&gt;=LV$23,LU15&gt;=LV$27,LT15&lt;&gt;""),AND(MQ15&gt;=MX$23,MR15&gt;=MX$27,MQ15&lt;&gt;""),AND(MV15&gt;=MX$23,MW15&gt;=MX$27,MV15&lt;&gt;""),AND(NS15&gt;=NZ$23,NT15&gt;=NZ$27,NS15&lt;&gt;""),AND(NX15&gt;=NZ$23,NY15&gt;=NZ$27,NX15&lt;&gt;""),AND(OU15&gt;=PB$23,OV15&gt;=PB$27,OU15&lt;&gt;""),AND(OZ15&gt;=PB$23,PA15&gt;=PB$27,OZ15&lt;&gt;""),AND(PW15&gt;=QD$23,PX15&gt;=QD$27,PW15&lt;&gt;""),AND(QB15&gt;=QD$23,QC15&gt;=QD$27,QB15&lt;&gt;"")),"P","")</f>
        <v/>
      </c>
      <c r="G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B15&gt;=EH$27,EB15&lt;&gt;""),AND(EG15&gt;=EH$27,EG15&lt;&gt;""),AND(FD15&gt;=FJ$27,FD15&lt;&gt;""),AND(FI15&gt;=FJ$27,FI15&lt;&gt;""),AND(GF15&gt;=GL$27,GF15&lt;&gt;""),AND(GK15&gt;=GL$27,GK15&lt;&gt;""),AND(HH15&gt;=HN$27,HH15&lt;&gt;""),AND(HM15&gt;=HN$27,HM15&lt;&gt;""),AND(IJ15&gt;=IP$27,IJ15&lt;&gt;""),AND(IO15&gt;=IP$27,IO15&lt;&gt;""),AND(JL15&gt;=JR$27,JL15&lt;&gt;""),AND(JQ15&gt;=JR$27,JQ15&lt;&gt;""),AND(KN15&gt;=KT$27,KN15&lt;&gt;""),AND(KS15&gt;=KT$27,KS15&lt;&gt;""),AND(LP15&gt;=LV$27,LP15&lt;&gt;""),AND(LU15&gt;=LV$27,LU15&lt;&gt;""),AND(MR15&gt;=MX$27,MR15&lt;&gt;""),AND(MW15&gt;=MX$27,MW15&lt;&gt;""),AND(NT15&gt;=NZ$27,NT15&lt;&gt;""),AND(NY15&gt;=NZ$27,NY15&lt;&gt;""),AND(OV15&gt;=PB$27,OV15&lt;&gt;""),AND(PA15&gt;=PB$27,PA15&lt;&gt;""),AND(PX15&gt;=QD$27,PX15&lt;&gt;""),AND(QC15&gt;=QD$27,QC15&lt;&gt;"")),"P","")</f>
        <v/>
      </c>
      <c r="H15" s="36" t="str">
        <f>IF(AND(G15="P",F15=""),"No DD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Merit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Excellence",IF(I15="P","Worlds Team",IF(F15="P","National Team","")))))</f>
        <v/>
      </c>
      <c r="I15" s="3" t="str">
        <f>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P","")</f>
        <v/>
      </c>
      <c r="J15" s="8">
        <f>IF(COUNT(AQ15,BT15,CW15)&gt;0,LARGE((AQ15,BT15,CW15),1),0)</f>
        <v>42.349999999999994</v>
      </c>
      <c r="K15" s="8" t="str">
        <f>IF(J15=0,"",IF(J15=CW15,$CA$1,IF(J15=BT15,$AX$1,IF(J15=AQ15,$U$1,""))))</f>
        <v>2022 3rd Domestic Trial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42.28</v>
      </c>
      <c r="Q15" s="8" t="str">
        <f>IF(P15=0,"",IF(P15=DB15,$CA$1,IF(P15=BY15,$AX$1,IF(P15=AV15,$U$1,""))))</f>
        <v>2022 3rd Domestic Trial</v>
      </c>
      <c r="R15" s="8">
        <f>IF(MAX(DD15:DF15)&gt;0,MAX(DD15:DF15),"")</f>
        <v>39.300000000000004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2022 WAGC (Nov 24)</v>
      </c>
      <c r="U15" s="19">
        <v>16.850000000000001</v>
      </c>
      <c r="V15" s="19">
        <v>4.1999999999999993</v>
      </c>
      <c r="W15" s="19">
        <v>0</v>
      </c>
      <c r="X15" s="19">
        <v>0.3</v>
      </c>
      <c r="Y15" s="19">
        <v>16.7</v>
      </c>
      <c r="Z15" s="19">
        <v>4</v>
      </c>
      <c r="AA15" s="19">
        <v>0</v>
      </c>
      <c r="AB15" s="19">
        <v>0.3</v>
      </c>
      <c r="AC15" s="19">
        <v>0</v>
      </c>
      <c r="AD15" s="19">
        <v>0</v>
      </c>
      <c r="AE15" s="19">
        <v>0</v>
      </c>
      <c r="AF15" s="19">
        <v>0</v>
      </c>
      <c r="AG15" s="19">
        <v>16.5</v>
      </c>
      <c r="AH15" s="19">
        <v>4.0999999999999996</v>
      </c>
      <c r="AI15" s="19">
        <v>0</v>
      </c>
      <c r="AJ15" s="19">
        <v>0.3</v>
      </c>
      <c r="AK15" s="19">
        <v>16.98</v>
      </c>
      <c r="AL15" s="19">
        <v>4.0999999999999996</v>
      </c>
      <c r="AM15" s="19">
        <v>0</v>
      </c>
      <c r="AN15" s="19">
        <v>0.3</v>
      </c>
      <c r="AO15" s="27" t="s">
        <v>46</v>
      </c>
      <c r="AP15" s="40">
        <f>IF(SUM(V15,Z15)&gt;0,SUM(V15,Z15),"")</f>
        <v>8.1999999999999993</v>
      </c>
      <c r="AQ15" s="40">
        <f>IF(SUM(U15:V15,X15:Z15,AB15)-W15-AA15&gt;0,SUM(U15:V15,X15:Z15,AB15)-W15-AA15,"")</f>
        <v>42.349999999999994</v>
      </c>
      <c r="AR15" s="40" t="str">
        <f>IF(SUM(AC15:AD15,AF15)-AE15&gt;0,SUM(AC15:AD15,AF15)-AE15,"")</f>
        <v/>
      </c>
      <c r="AS15" s="40">
        <f>IF(SUM(V15,Z15,AD15)&gt;0,SUM(V15,Z15,AD15),"")</f>
        <v>8.1999999999999993</v>
      </c>
      <c r="AT15" s="40">
        <f>IF(SUM(AQ15,AR15)&gt;0,SUM(AQ15,AR15),"")</f>
        <v>42.349999999999994</v>
      </c>
      <c r="AU15" s="40">
        <f>IF(SUM(AH15,AL15)&gt;0,SUM(AH15,AL15),"")</f>
        <v>8.1999999999999993</v>
      </c>
      <c r="AV15" s="40">
        <f>IF(SUM(AG15:AH15,AJ15:AL15,AN15)-SUM(AI15,AM15)&gt;0,SUM(AG15:AH15,AJ15:AL15,AN15)-SUM(AI15,AM15),"")</f>
        <v>42.28</v>
      </c>
      <c r="AW15" s="40">
        <f>IF(SUM(AQ15,AV15)&gt;0,SUM(AQ15,AV15),"")</f>
        <v>84.63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>
        <f>IF(MAX(EB15,FD15,GF15,HH15,IJ15,JL15,KN15,LP15,MR15,NT15,OV15,PX15)-IF(L15="",0,L15)&gt;0.001,MAX(EB15,FD15,GF15,HH15,IJ15,JL15,KN15,LP15,MR15,NT15,OV15,PX15)-IF(L15="",0,L15),"")</f>
        <v>39.300000000000004</v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>
        <v>17</v>
      </c>
      <c r="FL15" s="17">
        <v>4.0999999999999996</v>
      </c>
      <c r="FM15" s="17">
        <v>0</v>
      </c>
      <c r="FN15" s="17">
        <v>0</v>
      </c>
      <c r="FO15" s="17">
        <v>16.3</v>
      </c>
      <c r="FP15" s="17">
        <v>1.9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>
        <f>IF(SUM(FL15,FP15)&gt;0,SUM(FL15,FP15),"")</f>
        <v>6</v>
      </c>
      <c r="GF15" s="40">
        <f>IF(SUM(FK15:FL15,FN15:FP15,FR15)-FM15-FQ15&gt;0,SUM(FK15:FL15,FN15:FP15,FR15)-FM15-FQ15,"")</f>
        <v>39.300000000000004</v>
      </c>
      <c r="GG15" s="40" t="str">
        <f>IF(SUM(FS15:FT15,FV15)-FU15&gt;0,SUM(FS15:FT15,FV15)-FU15,"")</f>
        <v/>
      </c>
      <c r="GH15" s="40">
        <f>IF(SUM(FL15,FP15,FT15)&gt;0,SUM(FL15,FP15,FT15),"")</f>
        <v>6</v>
      </c>
      <c r="GI15" s="40">
        <f>IF(SUM(GF15,GG15)&gt;0,SUM(GF15,GG15),"")</f>
        <v>39.300000000000004</v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>
        <f>IF(SUM(GF15,GK15)&gt;0,SUM(GF15,GK15),"")</f>
        <v>39.300000000000004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0</v>
      </c>
      <c r="QF15" s="22">
        <f>IF($CU15="P",CB15,(CB15+AY15)/2)</f>
        <v>0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0</v>
      </c>
      <c r="QJ15" s="22">
        <f>IF($CU15="P",CF15,(CF15+BC15)/2)</f>
        <v>0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0</v>
      </c>
      <c r="QR15" s="22">
        <f>IF($CU15="P",CN15,(CN15+BK15)/2)</f>
        <v>0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0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 t="str">
        <f>IF(SUM(QF15,QJ15)&gt;0,SUM(QF15,QJ15),"")</f>
        <v/>
      </c>
      <c r="RA15" s="40" t="str">
        <f>IF(SUM(QE15:QF15,QH15:QJ15,QL15)-QG15-QK15&gt;0,SUM(QE15:QF15,QH15:QJ15,QL15)-QG15-QK15,"")</f>
        <v/>
      </c>
      <c r="RB15" s="40" t="str">
        <f>IF(SUM(QM15:QN15,QP15)-QO15&gt;0,SUM(QM15:QN15,QP15)-QO15,"")</f>
        <v/>
      </c>
      <c r="RC15" s="40" t="str">
        <f>IF(SUM(QF15,QJ15,QN15)&gt;0,SUM(QF15,QJ15,QN15),"")</f>
        <v/>
      </c>
      <c r="RD15" s="40" t="str">
        <f>IF(SUM(RA15,RB15)&gt;0,SUM(RA15,RB15),"")</f>
        <v/>
      </c>
      <c r="RE15" s="40" t="str">
        <f>IF(SUM(QR15,QV15)&gt;0,SUM(QR15,QV15),"")</f>
        <v/>
      </c>
      <c r="RF15" s="40" t="str">
        <f>IF(SUM(QQ15:QR15,QT15:QV15,QX15)-SUM(QS15,QW15)&gt;0,SUM(QQ15:QR15,QT15:QV15,QX15)-SUM(QS15,QW15),"")</f>
        <v/>
      </c>
      <c r="RG15" s="40" t="str">
        <f>IF(SUM(RA15,RF15)&gt;0,SUM(RA15,RF15),"")</f>
        <v/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213</v>
      </c>
      <c r="C16" s="4" t="s">
        <v>3</v>
      </c>
      <c r="D16" s="4">
        <v>2004</v>
      </c>
      <c r="E16" s="9">
        <f>SUM(J16:R16)+SUM(J16:N16)*0.0000001+SUM(J16)*0.0000000000001</f>
        <v>100.90000628000415</v>
      </c>
      <c r="F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EA16&gt;=EH$23,EB16&gt;=EH$27,EA16&lt;&gt;""),AND(EF16&gt;=EH$23,EG16&gt;=EH$27,EF16&lt;&gt;""),AND(FC16&gt;=FJ$23,FD16&gt;=FJ$27,FC16&lt;&gt;""),AND(FH16&gt;=FJ$23,FI16&gt;=FJ$27,FH16&lt;&gt;""),AND(GE16&gt;=GL$23,GF16&gt;=GL$27,GE16&lt;&gt;""),AND(GJ16&gt;=GL$23,GK16&gt;=GL$27,GJ16&lt;&gt;""),AND(HG16&gt;=HN$23,HH16&gt;=HN$27,HG16&lt;&gt;""),AND(HL16&gt;=HN$23,HM16&gt;=HN$27,HL16&lt;&gt;""),AND(II16&gt;=IP$23,IJ16&gt;=IP$27,II16&lt;&gt;""),AND(IN16&gt;=IP$23,IO16&gt;=IP$27,IN16&lt;&gt;""),AND(JK16&gt;=JR$23,JL16&gt;=JR$27,JK16&lt;&gt;""),AND(JP16&gt;=JR$23,JQ16&gt;=JR$27,JP16&lt;&gt;""),AND(KM16&gt;=KT$23,KN16&gt;=KT$27,KM16&lt;&gt;""),AND(KR16&gt;=KT$23,KS16&gt;=KT$27,KR16&lt;&gt;""),AND(LO16&gt;=LV$23,LP16&gt;=LV$27,LO16&lt;&gt;""),AND(LT16&gt;=LV$23,LU16&gt;=LV$27,LT16&lt;&gt;""),AND(MQ16&gt;=MX$23,MR16&gt;=MX$27,MQ16&lt;&gt;""),AND(MV16&gt;=MX$23,MW16&gt;=MX$27,MV16&lt;&gt;""),AND(NS16&gt;=NZ$23,NT16&gt;=NZ$27,NS16&lt;&gt;""),AND(NX16&gt;=NZ$23,NY16&gt;=NZ$27,NX16&lt;&gt;""),AND(OU16&gt;=PB$23,OV16&gt;=PB$27,OU16&lt;&gt;""),AND(OZ16&gt;=PB$23,PA16&gt;=PB$27,OZ16&lt;&gt;""),AND(PW16&gt;=QD$23,PX16&gt;=QD$27,PW16&lt;&gt;""),AND(QB16&gt;=QD$23,QC16&gt;=QD$27,QB16&lt;&gt;"")),"P","")</f>
        <v/>
      </c>
      <c r="G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B16&gt;=EH$27,EB16&lt;&gt;""),AND(EG16&gt;=EH$27,EG16&lt;&gt;""),AND(FD16&gt;=FJ$27,FD16&lt;&gt;""),AND(FI16&gt;=FJ$27,FI16&lt;&gt;""),AND(GF16&gt;=GL$27,GF16&lt;&gt;""),AND(GK16&gt;=GL$27,GK16&lt;&gt;""),AND(HH16&gt;=HN$27,HH16&lt;&gt;""),AND(HM16&gt;=HN$27,HM16&lt;&gt;""),AND(IJ16&gt;=IP$27,IJ16&lt;&gt;""),AND(IO16&gt;=IP$27,IO16&lt;&gt;""),AND(JL16&gt;=JR$27,JL16&lt;&gt;""),AND(JQ16&gt;=JR$27,JQ16&lt;&gt;""),AND(KN16&gt;=KT$27,KN16&lt;&gt;""),AND(KS16&gt;=KT$27,KS16&lt;&gt;""),AND(LP16&gt;=LV$27,LP16&lt;&gt;""),AND(LU16&gt;=LV$27,LU16&lt;&gt;""),AND(MR16&gt;=MX$27,MR16&lt;&gt;""),AND(MW16&gt;=MX$27,MW16&lt;&gt;""),AND(NT16&gt;=NZ$27,NT16&lt;&gt;""),AND(NY16&gt;=NZ$27,NY16&lt;&gt;""),AND(OV16&gt;=PB$27,OV16&lt;&gt;""),AND(PA16&gt;=PB$27,PA16&lt;&gt;""),AND(PX16&gt;=QD$27,PX16&lt;&gt;""),AND(QC16&gt;=QD$27,QC16&lt;&gt;"")),"P","")</f>
        <v/>
      </c>
      <c r="H16" s="36" t="str">
        <f>IF(AND(G16="P",F16=""),"No DD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Merit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Excellence",IF(I16="P","Worlds Team",IF(F16="P","National Team","")))))</f>
        <v/>
      </c>
      <c r="I16" s="3" t="str">
        <f>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P","")</f>
        <v/>
      </c>
      <c r="J16" s="8">
        <f>IF(COUNT(AQ16,BT16,CW16)&gt;0,LARGE((AQ16,BT16,CW16),1),0)</f>
        <v>41.699999999999996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38.099999999999994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16.600000000000001</v>
      </c>
      <c r="CB16" s="19">
        <v>4.0999999999999996</v>
      </c>
      <c r="CC16" s="19">
        <v>0</v>
      </c>
      <c r="CD16" s="19">
        <v>0.3</v>
      </c>
      <c r="CE16" s="19">
        <v>16.5</v>
      </c>
      <c r="CF16" s="19">
        <v>3.9</v>
      </c>
      <c r="CG16" s="19">
        <v>0</v>
      </c>
      <c r="CH16" s="19">
        <v>0.3</v>
      </c>
      <c r="CI16" s="19">
        <v>16.899999999999999</v>
      </c>
      <c r="CJ16" s="19">
        <v>3.9</v>
      </c>
      <c r="CK16" s="19">
        <v>0</v>
      </c>
      <c r="CL16" s="19">
        <v>0.3</v>
      </c>
      <c r="CM16" s="19">
        <v>14.8</v>
      </c>
      <c r="CN16" s="19">
        <v>1.9</v>
      </c>
      <c r="CO16" s="19">
        <v>0</v>
      </c>
      <c r="CP16" s="19">
        <v>0.3</v>
      </c>
      <c r="CQ16" s="19">
        <v>16.899999999999999</v>
      </c>
      <c r="CR16" s="19">
        <v>3.9</v>
      </c>
      <c r="CS16" s="19">
        <v>0</v>
      </c>
      <c r="CT16" s="19">
        <v>0.3</v>
      </c>
      <c r="CU16" s="27"/>
      <c r="CV16" s="40">
        <f>IF(SUM(CB16,CF16)&gt;0,SUM(CB16,CF16),"")</f>
        <v>8</v>
      </c>
      <c r="CW16" s="40">
        <f>IF(SUM(CA16:CB16,CD16:CF16,CH16)-CC16-CG16&gt;0,SUM(CA16:CB16,CD16:CF16,CH16)-CC16-CG16,"")</f>
        <v>41.699999999999996</v>
      </c>
      <c r="CX16" s="40">
        <f>IF(SUM(CI16:CJ16,CL16)-CK16&gt;0,SUM(CI16:CJ16,CL16)-CK16,"")</f>
        <v>21.099999999999998</v>
      </c>
      <c r="CY16" s="40">
        <f>IF(SUM(CB16,CF16,CJ16)&gt;0,SUM(CB16,CF16,CJ16),"")</f>
        <v>11.9</v>
      </c>
      <c r="CZ16" s="40">
        <f>IF(SUM(CW16,CX16)&gt;0,SUM(CW16,CX16),"")</f>
        <v>62.8</v>
      </c>
      <c r="DA16" s="40">
        <f>IF(SUM(CN16,CR16)&gt;0,SUM(CN16,CR16),"")</f>
        <v>5.8</v>
      </c>
      <c r="DB16" s="40">
        <f>IF(SUM(CM16:CN16,CP16:CR16,CT16)-SUM(CO16,CS16)&gt;0,SUM(CM16:CN16,CP16:CR16,CT16)-SUM(CO16,CS16),"")</f>
        <v>38.099999999999994</v>
      </c>
      <c r="DC16" s="40">
        <f>IF(SUM(CW16,DB16)&gt;0,SUM(CW16,DB16),"")</f>
        <v>79.799999999999983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8.3000000000000007</v>
      </c>
      <c r="QF16" s="22">
        <f>IF($CU16="P",CB16,(CB16+AY16)/2)</f>
        <v>2.0499999999999998</v>
      </c>
      <c r="QG16" s="22">
        <f>IF($CU16="P",CC16,(CC16+AZ16)/2)</f>
        <v>0</v>
      </c>
      <c r="QH16" s="22">
        <f>IF($CU16="P",CD16,(CD16+BA16)/2)</f>
        <v>0.15</v>
      </c>
      <c r="QI16" s="22">
        <f>IF($CU16="P",CE16,(CE16+BB16)/2)</f>
        <v>8.25</v>
      </c>
      <c r="QJ16" s="22">
        <f>IF($CU16="P",CF16,(CF16+BC16)/2)</f>
        <v>1.95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8.4499999999999993</v>
      </c>
      <c r="QN16" s="22">
        <f>IF($CU16="P",CJ16,(CJ16+BG16)/2)</f>
        <v>1.95</v>
      </c>
      <c r="QO16" s="22">
        <f>IF($CU16="P",CK16,(CK16+BH16)/2)</f>
        <v>0</v>
      </c>
      <c r="QP16" s="22">
        <f>IF($CU16="P",CL16,(CL16+BI16)/2)</f>
        <v>0.15</v>
      </c>
      <c r="QQ16" s="22">
        <f>IF($CU16="P",CM16,(CM16+BJ16)/2)</f>
        <v>7.4</v>
      </c>
      <c r="QR16" s="22">
        <f>IF($CU16="P",CN16,(CN16+BK16)/2)</f>
        <v>0.95</v>
      </c>
      <c r="QS16" s="22">
        <f>IF($CU16="P",CO16,(CO16+BL16)/2)</f>
        <v>0</v>
      </c>
      <c r="QT16" s="22">
        <f>IF($CU16="P",CP16,(CP16+BM16)/2)</f>
        <v>0.15</v>
      </c>
      <c r="QU16" s="22">
        <f>IF($CU16="P",CQ16,(CQ16+BN16)/2)</f>
        <v>8.4499999999999993</v>
      </c>
      <c r="QV16" s="22">
        <f>IF($CU16="P",CR16,(CR16+BO16)/2)</f>
        <v>1.95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4</v>
      </c>
      <c r="RA16" s="40">
        <f>IF(SUM(QE16:QF16,QH16:QJ16,QL16)-QG16-QK16&gt;0,SUM(QE16:QF16,QH16:QJ16,QL16)-QG16-QK16,"")</f>
        <v>20.849999999999998</v>
      </c>
      <c r="RB16" s="40">
        <f>IF(SUM(QM16:QN16,QP16)-QO16&gt;0,SUM(QM16:QN16,QP16)-QO16,"")</f>
        <v>10.549999999999999</v>
      </c>
      <c r="RC16" s="40">
        <f>IF(SUM(QF16,QJ16,QN16)&gt;0,SUM(QF16,QJ16,QN16),"")</f>
        <v>5.95</v>
      </c>
      <c r="RD16" s="40">
        <f>IF(SUM(RA16,RB16)&gt;0,SUM(RA16,RB16),"")</f>
        <v>31.4</v>
      </c>
      <c r="RE16" s="40">
        <f>IF(SUM(QR16,QV16)&gt;0,SUM(QR16,QV16),"")</f>
        <v>2.9</v>
      </c>
      <c r="RF16" s="40">
        <f>IF(SUM(QQ16:QR16,QT16:QV16,QX16)-SUM(QS16,QW16)&gt;0,SUM(QQ16:QR16,QT16:QV16,QX16)-SUM(QS16,QW16),"")</f>
        <v>19.049999999999997</v>
      </c>
      <c r="RG16" s="40">
        <f>IF(SUM(RA16,RF16)&gt;0,SUM(RA16,RF16),"")</f>
        <v>39.899999999999991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212</v>
      </c>
      <c r="C17" s="4" t="s">
        <v>3</v>
      </c>
      <c r="D17" s="4">
        <v>2005</v>
      </c>
      <c r="E17" s="9">
        <f>SUM(J17:R17)+SUM(J17:N17)*0.0000001+SUM(J17)*0.0000000000001</f>
        <v>99.400006010003992</v>
      </c>
      <c r="F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EA17&gt;=EH$23,EB17&gt;=EH$27,EA17&lt;&gt;""),AND(EF17&gt;=EH$23,EG17&gt;=EH$27,EF17&lt;&gt;""),AND(FC17&gt;=FJ$23,FD17&gt;=FJ$27,FC17&lt;&gt;""),AND(FH17&gt;=FJ$23,FI17&gt;=FJ$27,FH17&lt;&gt;""),AND(GE17&gt;=GL$23,GF17&gt;=GL$27,GE17&lt;&gt;""),AND(GJ17&gt;=GL$23,GK17&gt;=GL$27,GJ17&lt;&gt;""),AND(HG17&gt;=HN$23,HH17&gt;=HN$27,HG17&lt;&gt;""),AND(HL17&gt;=HN$23,HM17&gt;=HN$27,HL17&lt;&gt;""),AND(II17&gt;=IP$23,IJ17&gt;=IP$27,II17&lt;&gt;""),AND(IN17&gt;=IP$23,IO17&gt;=IP$27,IN17&lt;&gt;""),AND(JK17&gt;=JR$23,JL17&gt;=JR$27,JK17&lt;&gt;""),AND(JP17&gt;=JR$23,JQ17&gt;=JR$27,JP17&lt;&gt;""),AND(KM17&gt;=KT$23,KN17&gt;=KT$27,KM17&lt;&gt;""),AND(KR17&gt;=KT$23,KS17&gt;=KT$27,KR17&lt;&gt;""),AND(LO17&gt;=LV$23,LP17&gt;=LV$27,LO17&lt;&gt;""),AND(LT17&gt;=LV$23,LU17&gt;=LV$27,LT17&lt;&gt;""),AND(MQ17&gt;=MX$23,MR17&gt;=MX$27,MQ17&lt;&gt;""),AND(MV17&gt;=MX$23,MW17&gt;=MX$27,MV17&lt;&gt;""),AND(NS17&gt;=NZ$23,NT17&gt;=NZ$27,NS17&lt;&gt;""),AND(NX17&gt;=NZ$23,NY17&gt;=NZ$27,NX17&lt;&gt;""),AND(OU17&gt;=PB$23,OV17&gt;=PB$27,OU17&lt;&gt;""),AND(OZ17&gt;=PB$23,PA17&gt;=PB$27,OZ17&lt;&gt;""),AND(PW17&gt;=QD$23,PX17&gt;=QD$27,PW17&lt;&gt;""),AND(QB17&gt;=QD$23,QC17&gt;=QD$27,QB17&lt;&gt;"")),"P","")</f>
        <v/>
      </c>
      <c r="G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B17&gt;=EH$27,EB17&lt;&gt;""),AND(EG17&gt;=EH$27,EG17&lt;&gt;""),AND(FD17&gt;=FJ$27,FD17&lt;&gt;""),AND(FI17&gt;=FJ$27,FI17&lt;&gt;""),AND(GF17&gt;=GL$27,GF17&lt;&gt;""),AND(GK17&gt;=GL$27,GK17&lt;&gt;""),AND(HH17&gt;=HN$27,HH17&lt;&gt;""),AND(HM17&gt;=HN$27,HM17&lt;&gt;""),AND(IJ17&gt;=IP$27,IJ17&lt;&gt;""),AND(IO17&gt;=IP$27,IO17&lt;&gt;""),AND(JL17&gt;=JR$27,JL17&lt;&gt;""),AND(JQ17&gt;=JR$27,JQ17&lt;&gt;""),AND(KN17&gt;=KT$27,KN17&lt;&gt;""),AND(KS17&gt;=KT$27,KS17&lt;&gt;""),AND(LP17&gt;=LV$27,LP17&lt;&gt;""),AND(LU17&gt;=LV$27,LU17&lt;&gt;""),AND(MR17&gt;=MX$27,MR17&lt;&gt;""),AND(MW17&gt;=MX$27,MW17&lt;&gt;""),AND(NT17&gt;=NZ$27,NT17&lt;&gt;""),AND(NY17&gt;=NZ$27,NY17&lt;&gt;""),AND(OV17&gt;=PB$27,OV17&lt;&gt;""),AND(PA17&gt;=PB$27,PA17&lt;&gt;""),AND(PX17&gt;=QD$27,PX17&lt;&gt;""),AND(QC17&gt;=QD$27,QC17&lt;&gt;"")),"P","")</f>
        <v/>
      </c>
      <c r="H17" s="36" t="str">
        <f>IF(AND(G17="P",F17=""),"No DD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Merit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Excellence",IF(I17="P","Worlds Team",IF(F17="P","National Team","")))))</f>
        <v/>
      </c>
      <c r="I17" s="3" t="str">
        <f>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P","")</f>
        <v/>
      </c>
      <c r="J17" s="8">
        <f>IF(COUNT(AQ17,BT17,CW17)&gt;0,LARGE((AQ17,BT17,CW17),1),0)</f>
        <v>39.799999999999997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20.3</v>
      </c>
      <c r="O17" s="8" t="str">
        <f>IF(N17=0,"",IF(N17=CX17,$CA$1,IF(N17=BU17,$AX$1,IF(N17=AR17,$U$1,""))))</f>
        <v>2023 Nationals</v>
      </c>
      <c r="P17" s="8">
        <f>IF(MAX(AV17,BY17,DB17)&gt;0,MAX(AV17,BY17,DB17),0)</f>
        <v>39.300000000000004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16.399999999999999</v>
      </c>
      <c r="CB17" s="19">
        <v>3.9</v>
      </c>
      <c r="CC17" s="19">
        <v>0</v>
      </c>
      <c r="CD17" s="19">
        <v>0.6</v>
      </c>
      <c r="CE17" s="19">
        <v>14.5</v>
      </c>
      <c r="CF17" s="19">
        <v>4.0999999999999996</v>
      </c>
      <c r="CG17" s="19">
        <v>0</v>
      </c>
      <c r="CH17" s="19">
        <v>0.3</v>
      </c>
      <c r="CI17" s="19">
        <v>16.8</v>
      </c>
      <c r="CJ17" s="19">
        <v>3.2</v>
      </c>
      <c r="CK17" s="19">
        <v>0</v>
      </c>
      <c r="CL17" s="19">
        <v>0.3</v>
      </c>
      <c r="CM17" s="19">
        <v>15.8</v>
      </c>
      <c r="CN17" s="19">
        <v>3.5</v>
      </c>
      <c r="CO17" s="19">
        <v>0</v>
      </c>
      <c r="CP17" s="19">
        <v>0.6</v>
      </c>
      <c r="CQ17" s="19">
        <v>15.9</v>
      </c>
      <c r="CR17" s="19">
        <v>3.2</v>
      </c>
      <c r="CS17" s="19">
        <v>0</v>
      </c>
      <c r="CT17" s="19">
        <v>0.3</v>
      </c>
      <c r="CU17" s="27"/>
      <c r="CV17" s="40">
        <f>IF(SUM(CB17,CF17)&gt;0,SUM(CB17,CF17),"")</f>
        <v>8</v>
      </c>
      <c r="CW17" s="40">
        <f>IF(SUM(CA17:CB17,CD17:CF17,CH17)-CC17-CG17&gt;0,SUM(CA17:CB17,CD17:CF17,CH17)-CC17-CG17,"")</f>
        <v>39.799999999999997</v>
      </c>
      <c r="CX17" s="40">
        <f>IF(SUM(CI17:CJ17,CL17)-CK17&gt;0,SUM(CI17:CJ17,CL17)-CK17,"")</f>
        <v>20.3</v>
      </c>
      <c r="CY17" s="40">
        <f>IF(SUM(CB17,CF17,CJ17)&gt;0,SUM(CB17,CF17,CJ17),"")</f>
        <v>11.2</v>
      </c>
      <c r="CZ17" s="40">
        <f>IF(SUM(CW17,CX17)&gt;0,SUM(CW17,CX17),"")</f>
        <v>60.099999999999994</v>
      </c>
      <c r="DA17" s="40">
        <f>IF(SUM(CN17,CR17)&gt;0,SUM(CN17,CR17),"")</f>
        <v>6.7</v>
      </c>
      <c r="DB17" s="40">
        <f>IF(SUM(CM17:CN17,CP17:CR17,CT17)-SUM(CO17,CS17)&gt;0,SUM(CM17:CN17,CP17:CR17,CT17)-SUM(CO17,CS17),"")</f>
        <v>39.300000000000004</v>
      </c>
      <c r="DC17" s="40">
        <f>IF(SUM(CW17,DB17)&gt;0,SUM(CW17,DB17),"")</f>
        <v>79.099999999999994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8.1999999999999993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0.3</v>
      </c>
      <c r="QI17" s="22">
        <f>IF($CU17="P",CE17,(CE17+BB17)/2)</f>
        <v>7.25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8.4</v>
      </c>
      <c r="QN17" s="22">
        <f>IF($CU17="P",CJ17,(CJ17+BG17)/2)</f>
        <v>1.6</v>
      </c>
      <c r="QO17" s="22">
        <f>IF($CU17="P",CK17,(CK17+BH17)/2)</f>
        <v>0</v>
      </c>
      <c r="QP17" s="22">
        <f>IF($CU17="P",CL17,(CL17+BI17)/2)</f>
        <v>0.15</v>
      </c>
      <c r="QQ17" s="22">
        <f>IF($CU17="P",CM17,(CM17+BJ17)/2)</f>
        <v>7.9</v>
      </c>
      <c r="QR17" s="22">
        <f>IF($CU17="P",CN17,(CN17+BK17)/2)</f>
        <v>1.75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7.95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19.899999999999999</v>
      </c>
      <c r="RB17" s="40">
        <f>IF(SUM(QM17:QN17,QP17)-QO17&gt;0,SUM(QM17:QN17,QP17)-QO17,"")</f>
        <v>10.15</v>
      </c>
      <c r="RC17" s="40">
        <f>IF(SUM(QF17,QJ17,QN17)&gt;0,SUM(QF17,QJ17,QN17),"")</f>
        <v>5.6</v>
      </c>
      <c r="RD17" s="40">
        <f>IF(SUM(RA17,RB17)&gt;0,SUM(RA17,RB17),"")</f>
        <v>30.049999999999997</v>
      </c>
      <c r="RE17" s="40">
        <f>IF(SUM(QR17,QV17)&gt;0,SUM(QR17,QV17),"")</f>
        <v>3.35</v>
      </c>
      <c r="RF17" s="40">
        <f>IF(SUM(QQ17:QR17,QT17:QV17,QX17)-SUM(QS17,QW17)&gt;0,SUM(QQ17:QR17,QT17:QV17,QX17)-SUM(QS17,QW17),"")</f>
        <v>19.650000000000002</v>
      </c>
      <c r="RG17" s="40">
        <f>IF(SUM(RA17,RF17)&gt;0,SUM(RA17,RF17),"")</f>
        <v>39.549999999999997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73</v>
      </c>
      <c r="C18" s="4" t="s">
        <v>5</v>
      </c>
      <c r="D18" s="4">
        <v>2003</v>
      </c>
      <c r="E18" s="9">
        <f>SUM(J18:R18)+SUM(J18:N18)*0.0000001+SUM(J18)*0.0000000000001</f>
        <v>89.200008920004009</v>
      </c>
      <c r="F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EA18&gt;=EH$23,EB18&gt;=EH$27,EA18&lt;&gt;""),AND(EF18&gt;=EH$23,EG18&gt;=EH$27,EF18&lt;&gt;""),AND(FC18&gt;=FJ$23,FD18&gt;=FJ$27,FC18&lt;&gt;""),AND(FH18&gt;=FJ$23,FI18&gt;=FJ$27,FH18&lt;&gt;""),AND(GE18&gt;=GL$23,GF18&gt;=GL$27,GE18&lt;&gt;""),AND(GJ18&gt;=GL$23,GK18&gt;=GL$27,GJ18&lt;&gt;""),AND(HG18&gt;=HN$23,HH18&gt;=HN$27,HG18&lt;&gt;""),AND(HL18&gt;=HN$23,HM18&gt;=HN$27,HL18&lt;&gt;""),AND(II18&gt;=IP$23,IJ18&gt;=IP$27,II18&lt;&gt;""),AND(IN18&gt;=IP$23,IO18&gt;=IP$27,IN18&lt;&gt;""),AND(JK18&gt;=JR$23,JL18&gt;=JR$27,JK18&lt;&gt;""),AND(JP18&gt;=JR$23,JQ18&gt;=JR$27,JP18&lt;&gt;""),AND(KM18&gt;=KT$23,KN18&gt;=KT$27,KM18&lt;&gt;""),AND(KR18&gt;=KT$23,KS18&gt;=KT$27,KR18&lt;&gt;""),AND(LO18&gt;=LV$23,LP18&gt;=LV$27,LO18&lt;&gt;""),AND(LT18&gt;=LV$23,LU18&gt;=LV$27,LT18&lt;&gt;""),AND(MQ18&gt;=MX$23,MR18&gt;=MX$27,MQ18&lt;&gt;""),AND(MV18&gt;=MX$23,MW18&gt;=MX$27,MV18&lt;&gt;""),AND(NS18&gt;=NZ$23,NT18&gt;=NZ$27,NS18&lt;&gt;""),AND(NX18&gt;=NZ$23,NY18&gt;=NZ$27,NX18&lt;&gt;""),AND(OU18&gt;=PB$23,OV18&gt;=PB$27,OU18&lt;&gt;""),AND(OZ18&gt;=PB$23,PA18&gt;=PB$27,OZ18&lt;&gt;""),AND(PW18&gt;=QD$23,PX18&gt;=QD$27,PW18&lt;&gt;""),AND(QB18&gt;=QD$23,QC18&gt;=QD$27,QB18&lt;&gt;"")),"P","")</f>
        <v/>
      </c>
      <c r="G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B18&gt;=EH$27,EB18&lt;&gt;""),AND(EG18&gt;=EH$27,EG18&lt;&gt;""),AND(FD18&gt;=FJ$27,FD18&lt;&gt;""),AND(FI18&gt;=FJ$27,FI18&lt;&gt;""),AND(GF18&gt;=GL$27,GF18&lt;&gt;""),AND(GK18&gt;=GL$27,GK18&lt;&gt;""),AND(HH18&gt;=HN$27,HH18&lt;&gt;""),AND(HM18&gt;=HN$27,HM18&lt;&gt;""),AND(IJ18&gt;=IP$27,IJ18&lt;&gt;""),AND(IO18&gt;=IP$27,IO18&lt;&gt;""),AND(JL18&gt;=JR$27,JL18&lt;&gt;""),AND(JQ18&gt;=JR$27,JQ18&lt;&gt;""),AND(KN18&gt;=KT$27,KN18&lt;&gt;""),AND(KS18&gt;=KT$27,KS18&lt;&gt;""),AND(LP18&gt;=LV$27,LP18&lt;&gt;""),AND(LU18&gt;=LV$27,LU18&lt;&gt;""),AND(MR18&gt;=MX$27,MR18&lt;&gt;""),AND(MW18&gt;=MX$27,MW18&lt;&gt;""),AND(NT18&gt;=NZ$27,NT18&lt;&gt;""),AND(NY18&gt;=NZ$27,NY18&lt;&gt;""),AND(OV18&gt;=PB$27,OV18&lt;&gt;""),AND(PA18&gt;=PB$27,PA18&lt;&gt;""),AND(PX18&gt;=QD$27,PX18&lt;&gt;""),AND(QC18&gt;=QD$27,QC18&lt;&gt;"")),"P","")</f>
        <v/>
      </c>
      <c r="H18" s="36" t="str">
        <f>IF(AND(G18="P",F18=""),"No DD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Merit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Excellence",IF(I18="P","Worlds Team",IF(F18="P","National Team","")))))</f>
        <v/>
      </c>
      <c r="I18" s="3" t="str">
        <f>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P","")</f>
        <v/>
      </c>
      <c r="J18" s="8">
        <f>IF(COUNT(AQ18,BT18,CW18)&gt;0,LARGE((AQ18,BT18,CW18),1),0)</f>
        <v>40.1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32.1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17</v>
      </c>
      <c r="O18" s="8" t="str">
        <f>IF(N18=0,"",IF(N18=CX18,$CA$1,IF(N18=BU18,$AX$1,IF(N18=AR18,$U$1,""))))</f>
        <v>2023 Nationals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15.2</v>
      </c>
      <c r="AY18" s="18">
        <v>1.9</v>
      </c>
      <c r="AZ18" s="18">
        <v>0</v>
      </c>
      <c r="BA18" s="18">
        <v>0.3</v>
      </c>
      <c r="BB18" s="18">
        <v>12.6</v>
      </c>
      <c r="BC18" s="18">
        <v>1.8</v>
      </c>
      <c r="BD18" s="18">
        <v>0</v>
      </c>
      <c r="BE18" s="18">
        <v>0.3</v>
      </c>
      <c r="BF18" s="18">
        <v>15.4</v>
      </c>
      <c r="BG18" s="18">
        <v>1.2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3.7</v>
      </c>
      <c r="BT18" s="11">
        <f>IF(SUM(AX18:AY18,BA18:BC18,BE18)-AZ18-BD18&gt;0,SUM(AX18:AY18,BA18:BC18,BE18)-AZ18-BD18,"")</f>
        <v>32.1</v>
      </c>
      <c r="BU18" s="11">
        <f>IF(SUM(BF18:BG18,BI18)-BH18&gt;0,SUM(BF18:BG18,BI18)-BH18,"")</f>
        <v>16.600000000000001</v>
      </c>
      <c r="BV18" s="11">
        <f>IF(SUM(AY18,BC18,BG18)&gt;0,SUM(AY18,BC18,BG18),"")</f>
        <v>4.9000000000000004</v>
      </c>
      <c r="BW18" s="11">
        <f>IF(SUM(BT18,BU18)&gt;0,SUM(BT18,BU18),"")</f>
        <v>48.7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32.1</v>
      </c>
      <c r="CA18" s="19">
        <v>16</v>
      </c>
      <c r="CB18" s="19">
        <v>3.9</v>
      </c>
      <c r="CC18" s="19">
        <v>0</v>
      </c>
      <c r="CD18" s="19">
        <v>0.3</v>
      </c>
      <c r="CE18" s="19">
        <v>15.5</v>
      </c>
      <c r="CF18" s="19">
        <v>4.0999999999999996</v>
      </c>
      <c r="CG18" s="19">
        <v>0</v>
      </c>
      <c r="CH18" s="19">
        <v>0.3</v>
      </c>
      <c r="CI18" s="19">
        <v>15.8</v>
      </c>
      <c r="CJ18" s="19">
        <v>1.2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8</v>
      </c>
      <c r="CW18" s="40">
        <f>IF(SUM(CA18:CB18,CD18:CF18,CH18)-CC18-CG18&gt;0,SUM(CA18:CB18,CD18:CF18,CH18)-CC18-CG18,"")</f>
        <v>40.1</v>
      </c>
      <c r="CX18" s="40">
        <f>IF(SUM(CI18:CJ18,CL18)-CK18&gt;0,SUM(CI18:CJ18,CL18)-CK18,"")</f>
        <v>17</v>
      </c>
      <c r="CY18" s="40">
        <f>IF(SUM(CB18,CF18,CJ18)&gt;0,SUM(CB18,CF18,CJ18),"")</f>
        <v>9.1999999999999993</v>
      </c>
      <c r="CZ18" s="40">
        <f>IF(SUM(CW18,CX18)&gt;0,SUM(CW18,CX18),"")</f>
        <v>57.1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40.1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15.6</v>
      </c>
      <c r="QF18" s="22">
        <f>IF($CU18="P",CB18,(CB18+AY18)/2)</f>
        <v>2.9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14.05</v>
      </c>
      <c r="QJ18" s="22">
        <f>IF($CU18="P",CF18,(CF18+BC18)/2)</f>
        <v>2.9499999999999997</v>
      </c>
      <c r="QK18" s="22">
        <f>IF($CU18="P",CG18,(CG18+BD18)/2)</f>
        <v>0</v>
      </c>
      <c r="QL18" s="22">
        <f>IF($CU18="P",CH18,(CH18+BE18)/2)</f>
        <v>0.3</v>
      </c>
      <c r="QM18" s="22">
        <f>IF($CU18="P",CI18,(CI18+BF18)/2)</f>
        <v>15.600000000000001</v>
      </c>
      <c r="QN18" s="22">
        <f>IF($CU18="P",CJ18,(CJ18+BG18)/2)</f>
        <v>1.2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5.85</v>
      </c>
      <c r="RA18" s="40">
        <f>IF(SUM(QE18:QF18,QH18:QJ18,QL18)-QG18-QK18&gt;0,SUM(QE18:QF18,QH18:QJ18,QL18)-QG18-QK18,"")</f>
        <v>36.1</v>
      </c>
      <c r="RB18" s="40">
        <f>IF(SUM(QM18:QN18,QP18)-QO18&gt;0,SUM(QM18:QN18,QP18)-QO18,"")</f>
        <v>16.8</v>
      </c>
      <c r="RC18" s="40">
        <f>IF(SUM(QF18,QJ18,QN18)&gt;0,SUM(QF18,QJ18,QN18),"")</f>
        <v>7.05</v>
      </c>
      <c r="RD18" s="40">
        <f>IF(SUM(RA18,RB18)&gt;0,SUM(RA18,RB18),"")</f>
        <v>52.900000000000006</v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>
        <f>IF(SUM(RA18,RF18)&gt;0,SUM(RA18,RF18),"")</f>
        <v>36.1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211</v>
      </c>
      <c r="C19" s="4" t="s">
        <v>3</v>
      </c>
      <c r="D19" s="4">
        <v>2003</v>
      </c>
      <c r="E19" s="9">
        <f>SUM(J19:R19)+SUM(J19:N19)*0.0000001+SUM(J19)*0.0000000000001</f>
        <v>85.360005666003644</v>
      </c>
      <c r="F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EA19&gt;=EH$23,EB19&gt;=EH$27,EA19&lt;&gt;""),AND(EF19&gt;=EH$23,EG19&gt;=EH$27,EF19&lt;&gt;""),AND(FC19&gt;=FJ$23,FD19&gt;=FJ$27,FC19&lt;&gt;""),AND(FH19&gt;=FJ$23,FI19&gt;=FJ$27,FH19&lt;&gt;""),AND(GE19&gt;=GL$23,GF19&gt;=GL$27,GE19&lt;&gt;""),AND(GJ19&gt;=GL$23,GK19&gt;=GL$27,GJ19&lt;&gt;""),AND(HG19&gt;=HN$23,HH19&gt;=HN$27,HG19&lt;&gt;""),AND(HL19&gt;=HN$23,HM19&gt;=HN$27,HL19&lt;&gt;""),AND(II19&gt;=IP$23,IJ19&gt;=IP$27,II19&lt;&gt;""),AND(IN19&gt;=IP$23,IO19&gt;=IP$27,IN19&lt;&gt;""),AND(JK19&gt;=JR$23,JL19&gt;=JR$27,JK19&lt;&gt;""),AND(JP19&gt;=JR$23,JQ19&gt;=JR$27,JP19&lt;&gt;""),AND(KM19&gt;=KT$23,KN19&gt;=KT$27,KM19&lt;&gt;""),AND(KR19&gt;=KT$23,KS19&gt;=KT$27,KR19&lt;&gt;""),AND(LO19&gt;=LV$23,LP19&gt;=LV$27,LO19&lt;&gt;""),AND(LT19&gt;=LV$23,LU19&gt;=LV$27,LT19&lt;&gt;""),AND(MQ19&gt;=MX$23,MR19&gt;=MX$27,MQ19&lt;&gt;""),AND(MV19&gt;=MX$23,MW19&gt;=MX$27,MV19&lt;&gt;""),AND(NS19&gt;=NZ$23,NT19&gt;=NZ$27,NS19&lt;&gt;""),AND(NX19&gt;=NZ$23,NY19&gt;=NZ$27,NX19&lt;&gt;""),AND(OU19&gt;=PB$23,OV19&gt;=PB$27,OU19&lt;&gt;""),AND(OZ19&gt;=PB$23,PA19&gt;=PB$27,OZ19&lt;&gt;""),AND(PW19&gt;=QD$23,PX19&gt;=QD$27,PW19&lt;&gt;""),AND(QB19&gt;=QD$23,QC19&gt;=QD$27,QB19&lt;&gt;"")),"P","")</f>
        <v/>
      </c>
      <c r="G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B19&gt;=EH$27,EB19&lt;&gt;""),AND(EG19&gt;=EH$27,EG19&lt;&gt;""),AND(FD19&gt;=FJ$27,FD19&lt;&gt;""),AND(FI19&gt;=FJ$27,FI19&lt;&gt;""),AND(GF19&gt;=GL$27,GF19&lt;&gt;""),AND(GK19&gt;=GL$27,GK19&lt;&gt;""),AND(HH19&gt;=HN$27,HH19&lt;&gt;""),AND(HM19&gt;=HN$27,HM19&lt;&gt;""),AND(IJ19&gt;=IP$27,IJ19&lt;&gt;""),AND(IO19&gt;=IP$27,IO19&lt;&gt;""),AND(JL19&gt;=JR$27,JL19&lt;&gt;""),AND(JQ19&gt;=JR$27,JQ19&lt;&gt;""),AND(KN19&gt;=KT$27,KN19&lt;&gt;""),AND(KS19&gt;=KT$27,KS19&lt;&gt;""),AND(LP19&gt;=LV$27,LP19&lt;&gt;""),AND(LU19&gt;=LV$27,LU19&lt;&gt;""),AND(MR19&gt;=MX$27,MR19&lt;&gt;""),AND(MW19&gt;=MX$27,MW19&lt;&gt;""),AND(NT19&gt;=NZ$27,NT19&lt;&gt;""),AND(NY19&gt;=NZ$27,NY19&lt;&gt;""),AND(OV19&gt;=PB$27,OV19&lt;&gt;""),AND(PA19&gt;=PB$27,PA19&lt;&gt;""),AND(PX19&gt;=QD$27,PX19&lt;&gt;""),AND(QC19&gt;=QD$27,QC19&lt;&gt;"")),"P","")</f>
        <v/>
      </c>
      <c r="H19" s="36" t="str">
        <f>IF(AND(G19="P",F19=""),"No DD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Merit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Excellence",IF(I19="P","Worlds Team",IF(F19="P","National Team","")))))</f>
        <v/>
      </c>
      <c r="I19" s="3" t="str">
        <f>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P","")</f>
        <v/>
      </c>
      <c r="J19" s="8">
        <f>IF(COUNT(AQ19,BT19,CW19)&gt;0,LARGE((AQ19,BT19,CW19),1),0)</f>
        <v>36.359999999999992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20.300000000000004</v>
      </c>
      <c r="O19" s="8" t="str">
        <f>IF(N19=0,"",IF(N19=CX19,$CA$1,IF(N19=BU19,$AX$1,IF(N19=AR19,$U$1,""))))</f>
        <v>2023 Nationals</v>
      </c>
      <c r="P19" s="8">
        <f>IF(MAX(AV19,BY19,DB19)&gt;0,MAX(AV19,BY19,DB19),0)</f>
        <v>28.7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14.26</v>
      </c>
      <c r="CB19" s="19">
        <v>1.8</v>
      </c>
      <c r="CC19" s="19">
        <v>0</v>
      </c>
      <c r="CD19" s="19">
        <v>0.3</v>
      </c>
      <c r="CE19" s="19">
        <v>16.899999999999999</v>
      </c>
      <c r="CF19" s="19">
        <v>2.9</v>
      </c>
      <c r="CG19" s="19">
        <v>0.1</v>
      </c>
      <c r="CH19" s="19">
        <v>0.3</v>
      </c>
      <c r="CI19" s="19">
        <v>16.100000000000001</v>
      </c>
      <c r="CJ19" s="19">
        <v>3.6</v>
      </c>
      <c r="CK19" s="19">
        <v>0</v>
      </c>
      <c r="CL19" s="19">
        <v>0.6</v>
      </c>
      <c r="CM19" s="19">
        <v>8.8000000000000007</v>
      </c>
      <c r="CN19" s="19">
        <v>1.9</v>
      </c>
      <c r="CO19" s="19">
        <v>0</v>
      </c>
      <c r="CP19" s="19">
        <v>0.6</v>
      </c>
      <c r="CQ19" s="19">
        <v>15.1</v>
      </c>
      <c r="CR19" s="19">
        <v>2</v>
      </c>
      <c r="CS19" s="19">
        <v>0</v>
      </c>
      <c r="CT19" s="19">
        <v>0.3</v>
      </c>
      <c r="CU19" s="27"/>
      <c r="CV19" s="40">
        <f>IF(SUM(CB19,CF19)&gt;0,SUM(CB19,CF19),"")</f>
        <v>4.7</v>
      </c>
      <c r="CW19" s="40">
        <f>IF(SUM(CA19:CB19,CD19:CF19,CH19)-CC19-CG19&gt;0,SUM(CA19:CB19,CD19:CF19,CH19)-CC19-CG19,"")</f>
        <v>36.359999999999992</v>
      </c>
      <c r="CX19" s="40">
        <f>IF(SUM(CI19:CJ19,CL19)-CK19&gt;0,SUM(CI19:CJ19,CL19)-CK19,"")</f>
        <v>20.300000000000004</v>
      </c>
      <c r="CY19" s="40">
        <f>IF(SUM(CB19,CF19,CJ19)&gt;0,SUM(CB19,CF19,CJ19),"")</f>
        <v>8.3000000000000007</v>
      </c>
      <c r="CZ19" s="40">
        <f>IF(SUM(CW19,CX19)&gt;0,SUM(CW19,CX19),"")</f>
        <v>56.66</v>
      </c>
      <c r="DA19" s="40">
        <f>IF(SUM(CN19,CR19)&gt;0,SUM(CN19,CR19),"")</f>
        <v>3.9</v>
      </c>
      <c r="DB19" s="40">
        <f>IF(SUM(CM19:CN19,CP19:CR19,CT19)-SUM(CO19,CS19)&gt;0,SUM(CM19:CN19,CP19:CR19,CT19)-SUM(CO19,CS19),"")</f>
        <v>28.7</v>
      </c>
      <c r="DC19" s="40">
        <f>IF(SUM(CW19,DB19)&gt;0,SUM(CW19,DB19),"")</f>
        <v>65.059999999999988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7.13</v>
      </c>
      <c r="QF19" s="22">
        <f>IF($CU19="P",CB19,(CB19+AY19)/2)</f>
        <v>0.9</v>
      </c>
      <c r="QG19" s="22">
        <f>IF($CU19="P",CC19,(CC19+AZ19)/2)</f>
        <v>0</v>
      </c>
      <c r="QH19" s="22">
        <f>IF($CU19="P",CD19,(CD19+BA19)/2)</f>
        <v>0.15</v>
      </c>
      <c r="QI19" s="22">
        <f>IF($CU19="P",CE19,(CE19+BB19)/2)</f>
        <v>8.4499999999999993</v>
      </c>
      <c r="QJ19" s="22">
        <f>IF($CU19="P",CF19,(CF19+BC19)/2)</f>
        <v>1.45</v>
      </c>
      <c r="QK19" s="22">
        <f>IF($CU19="P",CG19,(CG19+BD19)/2)</f>
        <v>0.05</v>
      </c>
      <c r="QL19" s="22">
        <f>IF($CU19="P",CH19,(CH19+BE19)/2)</f>
        <v>0.15</v>
      </c>
      <c r="QM19" s="22">
        <f>IF($CU19="P",CI19,(CI19+BF19)/2)</f>
        <v>8.0500000000000007</v>
      </c>
      <c r="QN19" s="22">
        <f>IF($CU19="P",CJ19,(CJ19+BG19)/2)</f>
        <v>1.8</v>
      </c>
      <c r="QO19" s="22">
        <f>IF($CU19="P",CK19,(CK19+BH19)/2)</f>
        <v>0</v>
      </c>
      <c r="QP19" s="22">
        <f>IF($CU19="P",CL19,(CL19+BI19)/2)</f>
        <v>0.3</v>
      </c>
      <c r="QQ19" s="22">
        <f>IF($CU19="P",CM19,(CM19+BJ19)/2)</f>
        <v>4.4000000000000004</v>
      </c>
      <c r="QR19" s="22">
        <f>IF($CU19="P",CN19,(CN19+BK19)/2)</f>
        <v>0.95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7.55</v>
      </c>
      <c r="QV19" s="22">
        <f>IF($CU19="P",CR19,(CR19+BO19)/2)</f>
        <v>1</v>
      </c>
      <c r="QW19" s="22">
        <f>IF($CU19="P",CS19,(CS19+BP19)/2)</f>
        <v>0</v>
      </c>
      <c r="QX19" s="22">
        <f>IF($CU19="P",CT19,(CT19+BQ19)/2)</f>
        <v>0.15</v>
      </c>
      <c r="QY19" s="27" t="s">
        <v>46</v>
      </c>
      <c r="QZ19" s="40">
        <f>IF(SUM(QF19,QJ19)&gt;0,SUM(QF19,QJ19),"")</f>
        <v>2.35</v>
      </c>
      <c r="RA19" s="40">
        <f>IF(SUM(QE19:QF19,QH19:QJ19,QL19)-QG19-QK19&gt;0,SUM(QE19:QF19,QH19:QJ19,QL19)-QG19-QK19,"")</f>
        <v>18.179999999999996</v>
      </c>
      <c r="RB19" s="40">
        <f>IF(SUM(QM19:QN19,QP19)-QO19&gt;0,SUM(QM19:QN19,QP19)-QO19,"")</f>
        <v>10.150000000000002</v>
      </c>
      <c r="RC19" s="40">
        <f>IF(SUM(QF19,QJ19,QN19)&gt;0,SUM(QF19,QJ19,QN19),"")</f>
        <v>4.1500000000000004</v>
      </c>
      <c r="RD19" s="40">
        <f>IF(SUM(RA19,RB19)&gt;0,SUM(RA19,RB19),"")</f>
        <v>28.33</v>
      </c>
      <c r="RE19" s="40">
        <f>IF(SUM(QR19,QV19)&gt;0,SUM(QR19,QV19),"")</f>
        <v>1.95</v>
      </c>
      <c r="RF19" s="40">
        <f>IF(SUM(QQ19:QR19,QT19:QV19,QX19)-SUM(QS19,QW19)&gt;0,SUM(QQ19:QR19,QT19:QV19,QX19)-SUM(QS19,QW19),"")</f>
        <v>14.35</v>
      </c>
      <c r="RG19" s="40">
        <f>IF(SUM(RA19,RF19)&gt;0,SUM(RA19,RF19),"")</f>
        <v>32.529999999999994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77</v>
      </c>
      <c r="C20" s="4" t="s">
        <v>3</v>
      </c>
      <c r="D20" s="4">
        <v>2003</v>
      </c>
      <c r="E20" s="9">
        <f>SUM(J20:R20)+SUM(J20:N20)*0.0000001+SUM(J20)*0.0000000000001</f>
        <v>43.90000218000219</v>
      </c>
      <c r="F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EA20&gt;=EH$23,EB20&gt;=EH$27,EA20&lt;&gt;""),AND(EF20&gt;=EH$23,EG20&gt;=EH$27,EF20&lt;&gt;""),AND(FC20&gt;=FJ$23,FD20&gt;=FJ$27,FC20&lt;&gt;""),AND(FH20&gt;=FJ$23,FI20&gt;=FJ$27,FH20&lt;&gt;""),AND(GE20&gt;=GL$23,GF20&gt;=GL$27,GE20&lt;&gt;""),AND(GJ20&gt;=GL$23,GK20&gt;=GL$27,GJ20&lt;&gt;""),AND(HG20&gt;=HN$23,HH20&gt;=HN$27,HG20&lt;&gt;""),AND(HL20&gt;=HN$23,HM20&gt;=HN$27,HL20&lt;&gt;""),AND(II20&gt;=IP$23,IJ20&gt;=IP$27,II20&lt;&gt;""),AND(IN20&gt;=IP$23,IO20&gt;=IP$27,IN20&lt;&gt;""),AND(JK20&gt;=JR$23,JL20&gt;=JR$27,JK20&lt;&gt;""),AND(JP20&gt;=JR$23,JQ20&gt;=JR$27,JP20&lt;&gt;""),AND(KM20&gt;=KT$23,KN20&gt;=KT$27,KM20&lt;&gt;""),AND(KR20&gt;=KT$23,KS20&gt;=KT$27,KR20&lt;&gt;""),AND(LO20&gt;=LV$23,LP20&gt;=LV$27,LO20&lt;&gt;""),AND(LT20&gt;=LV$23,LU20&gt;=LV$27,LT20&lt;&gt;""),AND(MQ20&gt;=MX$23,MR20&gt;=MX$27,MQ20&lt;&gt;""),AND(MV20&gt;=MX$23,MW20&gt;=MX$27,MV20&lt;&gt;""),AND(NS20&gt;=NZ$23,NT20&gt;=NZ$27,NS20&lt;&gt;""),AND(NX20&gt;=NZ$23,NY20&gt;=NZ$27,NX20&lt;&gt;""),AND(OU20&gt;=PB$23,OV20&gt;=PB$27,OU20&lt;&gt;""),AND(OZ20&gt;=PB$23,PA20&gt;=PB$27,OZ20&lt;&gt;""),AND(PW20&gt;=QD$23,PX20&gt;=QD$27,PW20&lt;&gt;""),AND(QB20&gt;=QD$23,QC20&gt;=QD$27,QB20&lt;&gt;"")),"P","")</f>
        <v/>
      </c>
      <c r="G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B20&gt;=EH$27,EB20&lt;&gt;""),AND(EG20&gt;=EH$27,EG20&lt;&gt;""),AND(FD20&gt;=FJ$27,FD20&lt;&gt;""),AND(FI20&gt;=FJ$27,FI20&lt;&gt;""),AND(GF20&gt;=GL$27,GF20&lt;&gt;""),AND(GK20&gt;=GL$27,GK20&lt;&gt;""),AND(HH20&gt;=HN$27,HH20&lt;&gt;""),AND(HM20&gt;=HN$27,HM20&lt;&gt;""),AND(IJ20&gt;=IP$27,IJ20&lt;&gt;""),AND(IO20&gt;=IP$27,IO20&lt;&gt;""),AND(JL20&gt;=JR$27,JL20&lt;&gt;""),AND(JQ20&gt;=JR$27,JQ20&lt;&gt;""),AND(KN20&gt;=KT$27,KN20&lt;&gt;""),AND(KS20&gt;=KT$27,KS20&lt;&gt;""),AND(LP20&gt;=LV$27,LP20&lt;&gt;""),AND(LU20&gt;=LV$27,LU20&lt;&gt;""),AND(MR20&gt;=MX$27,MR20&lt;&gt;""),AND(MW20&gt;=MX$27,MW20&lt;&gt;""),AND(NT20&gt;=NZ$27,NT20&lt;&gt;""),AND(NY20&gt;=NZ$27,NY20&lt;&gt;""),AND(OV20&gt;=PB$27,OV20&lt;&gt;""),AND(PA20&gt;=PB$27,PA20&lt;&gt;""),AND(PX20&gt;=QD$27,PX20&lt;&gt;""),AND(QC20&gt;=QD$27,QC20&lt;&gt;"")),"P","")</f>
        <v/>
      </c>
      <c r="H20" s="36" t="str">
        <f>IF(AND(G20="P",F20=""),"No DD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Merit",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Excellence",IF(I20="P","Worlds Team",IF(F20="P","National Team","")))))</f>
        <v/>
      </c>
      <c r="I20" s="3" t="str">
        <f>IF(OR(AND(AS20&gt;=AW$24,AT20&gt;=AW$28,AS20&lt;&gt;"",AO20=""),AND(BV20&gt;=BZ$24,BW20&gt;=BZ$28,BV20&lt;&gt;"",BR20=""),AND(CY20&gt;=DC$24,CZ20&gt;=DC$28,CY20&lt;&gt;"",CU20=""),AND(ED20&gt;=EH$24,EE20&gt;=EH$28,ED20&lt;&gt;""),AND(FF20&gt;=FJ$24,FG20&gt;=FJ$28,FF20&lt;&gt;""),AND(GH20&gt;=GL$24,GI20&gt;=GL$28,GH20&lt;&gt;""),AND(HJ20&gt;=HN$24,HK20&gt;=HN$28,HJ20&lt;&gt;""),AND(IL20&gt;=IP$24,IM20&gt;=IP$28,IL20&lt;&gt;""),AND(JN20&gt;=JR$24,JO20&gt;=JR$28,JN20&lt;&gt;""),AND(KP20&gt;=KT$24,KQ20&gt;=KT$28,KP20&lt;&gt;""),AND(LR20&gt;=LV$24,LS20&gt;=LV$28,LR20&lt;&gt;""),AND(MT20&gt;=MX$24,MU20&gt;=MX$28,MT20&lt;&gt;""),AND(NV20&gt;=NZ$24,NW20&gt;=NZ$28,NV20&lt;&gt;""),AND(OX20&gt;=PB$24,OY20&gt;=PB$28,OX20&lt;&gt;""),AND(PZ20&gt;=QD$24,QA20&gt;=QD$28,PZ20&lt;&gt;"")),"P","")</f>
        <v/>
      </c>
      <c r="J20" s="8">
        <f>IF(COUNT(AQ20,BT20,CW20)&gt;0,LARGE((AQ20,BT20,CW20),1),0)</f>
        <v>21.8</v>
      </c>
      <c r="K20" s="8" t="str">
        <f>IF(J20=0,"",IF(J20=CW20,$CA$1,IF(J20=BT20,$AX$1,IF(J20=AQ20,$U$1,""))))</f>
        <v>2022 3rd Domestic Trial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22.1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8.6</v>
      </c>
      <c r="V20" s="19">
        <v>2.15</v>
      </c>
      <c r="W20" s="19">
        <v>0</v>
      </c>
      <c r="X20" s="19">
        <v>0.15</v>
      </c>
      <c r="Y20" s="19">
        <v>8.6999999999999993</v>
      </c>
      <c r="Z20" s="19">
        <v>2.0499999999999998</v>
      </c>
      <c r="AA20" s="19">
        <v>0</v>
      </c>
      <c r="AB20" s="19">
        <v>0.15</v>
      </c>
      <c r="AC20" s="19">
        <v>0</v>
      </c>
      <c r="AD20" s="19">
        <v>0</v>
      </c>
      <c r="AE20" s="19">
        <v>0</v>
      </c>
      <c r="AF20" s="19">
        <v>0</v>
      </c>
      <c r="AG20" s="19">
        <v>8.8000000000000007</v>
      </c>
      <c r="AH20" s="19">
        <v>2.15</v>
      </c>
      <c r="AI20" s="19">
        <v>0</v>
      </c>
      <c r="AJ20" s="19">
        <v>0.15</v>
      </c>
      <c r="AK20" s="19">
        <v>8.8000000000000007</v>
      </c>
      <c r="AL20" s="19">
        <v>2.0499999999999998</v>
      </c>
      <c r="AM20" s="19">
        <v>0</v>
      </c>
      <c r="AN20" s="19">
        <v>0.15</v>
      </c>
      <c r="AO20" s="27" t="s">
        <v>46</v>
      </c>
      <c r="AP20" s="40">
        <f>IF(SUM(V20,Z20)&gt;0,SUM(V20,Z20),"")</f>
        <v>4.1999999999999993</v>
      </c>
      <c r="AQ20" s="40">
        <f>IF(SUM(U20:V20,X20:Z20,AB20)-W20-AA20&gt;0,SUM(U20:V20,X20:Z20,AB20)-W20-AA20,"")</f>
        <v>21.8</v>
      </c>
      <c r="AR20" s="40" t="str">
        <f>IF(SUM(AC20:AD20,AF20)-AE20&gt;0,SUM(AC20:AD20,AF20)-AE20,"")</f>
        <v/>
      </c>
      <c r="AS20" s="40">
        <f>IF(SUM(V20,Z20,AD20)&gt;0,SUM(V20,Z20,AD20),"")</f>
        <v>4.1999999999999993</v>
      </c>
      <c r="AT20" s="40">
        <f>IF(SUM(AQ20,AR20)&gt;0,SUM(AQ20,AR20),"")</f>
        <v>21.8</v>
      </c>
      <c r="AU20" s="40">
        <f>IF(SUM(AH20,AL20)&gt;0,SUM(AH20,AL20),"")</f>
        <v>4.1999999999999993</v>
      </c>
      <c r="AV20" s="40">
        <f>IF(SUM(AG20:AH20,AJ20:AL20,AN20)-SUM(AI20,AM20)&gt;0,SUM(AG20:AH20,AJ20:AL20,AN20)-SUM(AI20,AM20),"")</f>
        <v>22.1</v>
      </c>
      <c r="AW20" s="40">
        <f>IF(SUM(AQ20,AV20)&gt;0,SUM(AQ20,AV20),"")</f>
        <v>43.900000000000006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3" t="s">
        <v>44</v>
      </c>
      <c r="R23" s="10"/>
      <c r="S23" s="10"/>
      <c r="T23" s="10"/>
      <c r="AP23" s="4"/>
      <c r="AW23" s="42">
        <v>7.2</v>
      </c>
      <c r="BS23" s="4"/>
      <c r="BZ23" s="42">
        <v>8</v>
      </c>
      <c r="CV23" s="4"/>
      <c r="DC23" s="42">
        <v>8</v>
      </c>
      <c r="EA23" s="4"/>
      <c r="EH23" s="42">
        <v>7.2</v>
      </c>
      <c r="FC23" s="4"/>
      <c r="FJ23" s="42">
        <v>7.2</v>
      </c>
      <c r="GE23" s="4"/>
      <c r="GL23" s="42">
        <v>7.2</v>
      </c>
      <c r="HG23" s="4"/>
      <c r="HN23" s="42">
        <v>8</v>
      </c>
      <c r="II23" s="4"/>
      <c r="IP23" s="42">
        <v>8</v>
      </c>
      <c r="JK23" s="4"/>
      <c r="JR23" s="42">
        <v>8</v>
      </c>
      <c r="KM23" s="4"/>
      <c r="KT23" s="42">
        <v>8</v>
      </c>
      <c r="LO23" s="4"/>
      <c r="LV23" s="42">
        <v>8</v>
      </c>
      <c r="MQ23" s="4"/>
      <c r="MX23" s="42">
        <v>8</v>
      </c>
      <c r="NS23" s="4"/>
      <c r="NZ23" s="42">
        <v>8</v>
      </c>
      <c r="OU23" s="4"/>
      <c r="PB23" s="42">
        <v>8</v>
      </c>
      <c r="PW23" s="4"/>
      <c r="QD23" s="42">
        <v>8</v>
      </c>
    </row>
    <row r="24" spans="1:475" ht="17" hidden="1" x14ac:dyDescent="0.2">
      <c r="B24" s="30" t="s">
        <v>43</v>
      </c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EA24" s="4"/>
      <c r="EH24" s="51">
        <v>1000</v>
      </c>
      <c r="FC24" s="4"/>
      <c r="FJ24" s="51">
        <v>1000</v>
      </c>
      <c r="GE24" s="4"/>
      <c r="GL24" s="51">
        <v>1000</v>
      </c>
      <c r="HG24" s="4"/>
      <c r="HN24" s="51">
        <v>1000</v>
      </c>
      <c r="II24" s="4"/>
      <c r="IP24" s="51">
        <v>1000</v>
      </c>
      <c r="JK24" s="4"/>
      <c r="JR24" s="51">
        <v>1000</v>
      </c>
      <c r="KM24" s="4"/>
      <c r="KT24" s="51">
        <v>1000</v>
      </c>
      <c r="LO24" s="4"/>
      <c r="LV24" s="51">
        <v>1000</v>
      </c>
      <c r="MQ24" s="4"/>
      <c r="MX24" s="51">
        <v>1000</v>
      </c>
      <c r="NS24" s="4"/>
      <c r="NZ24" s="51">
        <v>1000</v>
      </c>
      <c r="OU24" s="4"/>
      <c r="PB24" s="51">
        <v>1000</v>
      </c>
      <c r="PW24" s="4"/>
      <c r="QD24" s="51">
        <v>1000</v>
      </c>
    </row>
    <row r="25" spans="1:475" ht="17" hidden="1" x14ac:dyDescent="0.2">
      <c r="A25" s="5"/>
      <c r="B25" s="31" t="s">
        <v>55</v>
      </c>
      <c r="C25" s="20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EA25" s="4"/>
      <c r="EH25" s="43">
        <v>1000</v>
      </c>
      <c r="FC25" s="4"/>
      <c r="FJ25" s="43">
        <v>1000</v>
      </c>
      <c r="GE25" s="4"/>
      <c r="GL25" s="43">
        <v>1000</v>
      </c>
      <c r="HG25" s="4"/>
      <c r="HN25" s="43">
        <v>1000</v>
      </c>
      <c r="II25" s="4"/>
      <c r="IP25" s="43">
        <v>1000</v>
      </c>
      <c r="JK25" s="4"/>
      <c r="JR25" s="43">
        <v>1000</v>
      </c>
      <c r="KM25" s="4"/>
      <c r="KT25" s="43">
        <v>1000</v>
      </c>
      <c r="LO25" s="4"/>
      <c r="LV25" s="43">
        <v>1000</v>
      </c>
      <c r="MQ25" s="4"/>
      <c r="MX25" s="43">
        <v>1000</v>
      </c>
      <c r="NS25" s="4"/>
      <c r="NZ25" s="43">
        <v>1000</v>
      </c>
      <c r="OU25" s="4"/>
      <c r="PB25" s="43">
        <v>1000</v>
      </c>
      <c r="PW25" s="4"/>
      <c r="QD25" s="43">
        <v>1000</v>
      </c>
    </row>
    <row r="26" spans="1:475" ht="17" hidden="1" x14ac:dyDescent="0.2">
      <c r="A26" s="5"/>
      <c r="B26" s="35" t="s">
        <v>62</v>
      </c>
      <c r="C26" s="20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EA26" s="4"/>
      <c r="EH26" s="44">
        <v>1000</v>
      </c>
      <c r="FC26" s="4"/>
      <c r="FJ26" s="44">
        <v>1000</v>
      </c>
      <c r="GE26" s="4"/>
      <c r="GL26" s="44">
        <v>1000</v>
      </c>
      <c r="HG26" s="4"/>
      <c r="HN26" s="44">
        <v>1000</v>
      </c>
      <c r="II26" s="4"/>
      <c r="IP26" s="44">
        <v>1000</v>
      </c>
      <c r="JK26" s="4"/>
      <c r="JR26" s="44">
        <v>1000</v>
      </c>
      <c r="KM26" s="4"/>
      <c r="KT26" s="44">
        <v>1000</v>
      </c>
      <c r="LO26" s="4"/>
      <c r="LV26" s="44">
        <v>1000</v>
      </c>
      <c r="MQ26" s="4"/>
      <c r="MX26" s="44">
        <v>1000</v>
      </c>
      <c r="NS26" s="4"/>
      <c r="NZ26" s="44">
        <v>1000</v>
      </c>
      <c r="OU26" s="4"/>
      <c r="PB26" s="44">
        <v>1000</v>
      </c>
      <c r="PW26" s="4"/>
      <c r="QD26" s="44">
        <v>1000</v>
      </c>
    </row>
    <row r="27" spans="1:475" ht="17" x14ac:dyDescent="0.2">
      <c r="A27" s="5"/>
      <c r="B27" s="34" t="s">
        <v>41</v>
      </c>
      <c r="C27" s="20"/>
      <c r="R27" s="10"/>
      <c r="S27" s="10"/>
      <c r="T27" s="10"/>
      <c r="AP27" s="4"/>
      <c r="AW27" s="45">
        <v>42.4</v>
      </c>
      <c r="BS27" s="4"/>
      <c r="BZ27" s="45">
        <v>42.1</v>
      </c>
      <c r="CV27" s="4"/>
      <c r="DC27" s="45">
        <v>42.1</v>
      </c>
      <c r="EA27" s="4"/>
      <c r="EH27" s="45">
        <v>42.4</v>
      </c>
      <c r="FC27" s="4"/>
      <c r="FJ27" s="45">
        <v>42.4</v>
      </c>
      <c r="GE27" s="4"/>
      <c r="GL27" s="45">
        <v>42.4</v>
      </c>
      <c r="HG27" s="4"/>
      <c r="HN27" s="45">
        <v>42.1</v>
      </c>
      <c r="II27" s="4"/>
      <c r="IP27" s="45">
        <v>42.1</v>
      </c>
      <c r="JK27" s="4"/>
      <c r="JR27" s="45">
        <v>42.1</v>
      </c>
      <c r="KM27" s="4"/>
      <c r="KT27" s="45">
        <v>42.1</v>
      </c>
      <c r="LO27" s="4"/>
      <c r="LV27" s="45">
        <v>42.1</v>
      </c>
      <c r="MQ27" s="4"/>
      <c r="MX27" s="45">
        <v>42.1</v>
      </c>
      <c r="NS27" s="4"/>
      <c r="NZ27" s="45">
        <v>42.1</v>
      </c>
      <c r="OU27" s="4"/>
      <c r="PB27" s="45">
        <v>42.1</v>
      </c>
      <c r="PW27" s="4"/>
      <c r="QD27" s="45">
        <v>42.1</v>
      </c>
    </row>
    <row r="28" spans="1:475" ht="17" hidden="1" x14ac:dyDescent="0.2">
      <c r="A28" s="5"/>
      <c r="B28" s="24" t="s">
        <v>42</v>
      </c>
      <c r="C28" s="20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EA28" s="4"/>
      <c r="EH28" s="46">
        <v>1000</v>
      </c>
      <c r="FC28" s="4"/>
      <c r="FJ28" s="46">
        <v>1000</v>
      </c>
      <c r="GE28" s="4"/>
      <c r="GL28" s="46">
        <v>1000</v>
      </c>
      <c r="HG28" s="4"/>
      <c r="HN28" s="46">
        <v>1000</v>
      </c>
      <c r="II28" s="4"/>
      <c r="IP28" s="46">
        <v>1000</v>
      </c>
      <c r="JK28" s="4"/>
      <c r="JR28" s="46">
        <v>1000</v>
      </c>
      <c r="KM28" s="4"/>
      <c r="KT28" s="46">
        <v>1000</v>
      </c>
      <c r="LO28" s="4"/>
      <c r="LV28" s="46">
        <v>1000</v>
      </c>
      <c r="MQ28" s="4"/>
      <c r="MX28" s="46">
        <v>1000</v>
      </c>
      <c r="NS28" s="4"/>
      <c r="NZ28" s="46">
        <v>1000</v>
      </c>
      <c r="OU28" s="4"/>
      <c r="PB28" s="46">
        <v>1000</v>
      </c>
      <c r="PW28" s="4"/>
      <c r="QD28" s="46">
        <v>1000</v>
      </c>
    </row>
    <row r="29" spans="1:475" ht="17" hidden="1" x14ac:dyDescent="0.2">
      <c r="A29" s="5"/>
      <c r="B29" s="33" t="s">
        <v>54</v>
      </c>
      <c r="C29" s="20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EA29" s="4"/>
      <c r="EH29" s="47">
        <v>1000</v>
      </c>
      <c r="FC29" s="4"/>
      <c r="FJ29" s="47">
        <v>1000</v>
      </c>
      <c r="GE29" s="4"/>
      <c r="GL29" s="47">
        <v>1000</v>
      </c>
      <c r="HG29" s="4"/>
      <c r="HN29" s="47">
        <v>1000</v>
      </c>
      <c r="II29" s="4"/>
      <c r="IP29" s="47">
        <v>1000</v>
      </c>
      <c r="JK29" s="4"/>
      <c r="JR29" s="47">
        <v>1000</v>
      </c>
      <c r="KM29" s="4"/>
      <c r="KT29" s="47">
        <v>1000</v>
      </c>
      <c r="LO29" s="4"/>
      <c r="LV29" s="47">
        <v>1000</v>
      </c>
      <c r="MQ29" s="4"/>
      <c r="MX29" s="47">
        <v>1000</v>
      </c>
      <c r="NS29" s="4"/>
      <c r="NZ29" s="47">
        <v>1000</v>
      </c>
      <c r="OU29" s="4"/>
      <c r="PB29" s="47">
        <v>1000</v>
      </c>
      <c r="PW29" s="4"/>
      <c r="QD29" s="47">
        <v>1000</v>
      </c>
    </row>
    <row r="30" spans="1:475" ht="17" hidden="1" x14ac:dyDescent="0.2">
      <c r="A30" s="5"/>
      <c r="B30" s="25" t="s">
        <v>27</v>
      </c>
      <c r="C30" s="20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EA30" s="4"/>
      <c r="EH30" s="48">
        <v>1000</v>
      </c>
      <c r="FC30" s="4"/>
      <c r="FJ30" s="48">
        <v>1000</v>
      </c>
      <c r="GE30" s="4"/>
      <c r="GL30" s="48">
        <v>1000</v>
      </c>
      <c r="HG30" s="4"/>
      <c r="HN30" s="48">
        <v>1000</v>
      </c>
      <c r="II30" s="4"/>
      <c r="IP30" s="48">
        <v>1000</v>
      </c>
      <c r="JK30" s="4"/>
      <c r="JR30" s="48">
        <v>1000</v>
      </c>
      <c r="KM30" s="4"/>
      <c r="KT30" s="48">
        <v>1000</v>
      </c>
      <c r="LO30" s="4"/>
      <c r="LV30" s="48">
        <v>1000</v>
      </c>
      <c r="MQ30" s="4"/>
      <c r="MX30" s="48">
        <v>1000</v>
      </c>
      <c r="NS30" s="4"/>
      <c r="NZ30" s="48">
        <v>1000</v>
      </c>
      <c r="OU30" s="4"/>
      <c r="PB30" s="48">
        <v>1000</v>
      </c>
      <c r="PW30" s="4"/>
      <c r="QD30" s="48">
        <v>1000</v>
      </c>
    </row>
    <row r="31" spans="1:475" x14ac:dyDescent="0.2">
      <c r="B31" s="29" t="s">
        <v>47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0">
      <sortCondition descending="1" ref="F1:F21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0">
    <cfRule type="expression" dxfId="83" priority="28" stopIfTrue="1">
      <formula>IF($AO4&lt;&gt;"",1,0)</formula>
    </cfRule>
  </conditionalFormatting>
  <conditionalFormatting sqref="AX4:BZ20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0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71" priority="14" operator="between">
      <formula>AW$30</formula>
      <formula>1000</formula>
    </cfRule>
    <cfRule type="cellIs" dxfId="70" priority="15" operator="between">
      <formula>AW$29</formula>
      <formula>AW$30</formula>
    </cfRule>
    <cfRule type="cellIs" dxfId="69" priority="16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0293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0338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0383" operator="between">
      <formula>AW$23</formula>
      <formula>AW$24</formula>
    </cfRule>
    <cfRule type="cellIs" dxfId="65" priority="110384" operator="between">
      <formula>AW$24</formula>
      <formula>AW$25</formula>
    </cfRule>
    <cfRule type="cellIs" dxfId="64" priority="110385" operator="between">
      <formula>AW$25</formula>
      <formula>AW$26</formula>
    </cfRule>
    <cfRule type="cellIs" dxfId="63" priority="110386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0563" operator="between">
      <formula>AW$27</formula>
      <formula>AW$28</formula>
    </cfRule>
    <cfRule type="cellIs" dxfId="61" priority="110564" operator="between">
      <formula>AW$28</formula>
      <formula>AW$29</formula>
    </cfRule>
    <cfRule type="cellIs" dxfId="60" priority="110565" operator="between">
      <formula>AW$29</formula>
      <formula>AW$30</formula>
    </cfRule>
    <cfRule type="cellIs" dxfId="59" priority="110566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0743" operator="between">
      <formula>AW$26</formula>
      <formula>1000</formula>
    </cfRule>
    <cfRule type="cellIs" dxfId="57" priority="110744" operator="between">
      <formula>AW$25</formula>
      <formula>AW$26</formula>
    </cfRule>
    <cfRule type="cellIs" dxfId="56" priority="110745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125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121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127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198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197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199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200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230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DD"),SUMPRODUCT((H$4:H$41&lt;&gt;"")*(H$4:H$41&lt;&gt;"No DD")*(E$4:E$41&gt;E4))+1,IF(H4="No DD",SUMPRODUCT((H$4:H$41="No DD")*(E$4:E$41&gt;E4))+1+SUMPRODUCT((H$4:H$41&lt;&gt;"")*(H$4:H$41&lt;&gt;"No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206.80001469000604</v>
      </c>
      <c r="F4" s="3" t="str">
        <f>IF(OR(AND(AP4&gt;=AW$43,AQ4&gt;=AW$47,AP4&lt;&gt;"",AO4=""),AND(AU4&gt;=AW$43,AV4&gt;=AW$47,AU4&lt;&gt;"",AO4=""),AND(BS4&gt;=BZ$43,BT4&gt;=BZ$47,BS4&lt;&gt;"",BR4=""),AND(BX4&gt;=BZ$43,BY4&gt;=BZ$47,BX4&lt;&gt;"",BR4=""),AND(CV4&gt;=DC$43,CW4&gt;=DC$47,CV4&lt;&gt;"",CU4=""),AND(DA4&gt;=DC$43,DB4&gt;=DC$47,DA4&lt;&gt;""),AND(EA4&gt;=EH$43,EB4&gt;=EH$47,EA4&lt;&gt;""),AND(EF4&gt;=EH$43,EG4&gt;=EH$47,EF4&lt;&gt;""),AND(FC4&gt;=FJ$43,FD4&gt;=FJ$47,FC4&lt;&gt;""),AND(FH4&gt;=FJ$43,FI4&gt;=FJ$47,FH4&lt;&gt;""),AND(GE4&gt;=GL$43,GF4&gt;=GL$47,GE4&lt;&gt;""),AND(GJ4&gt;=GL$43,GK4&gt;=GL$47,GJ4&lt;&gt;""),AND(HG4&gt;=HN$43,HH4&gt;=HN$47,HG4&lt;&gt;""),AND(HL4&gt;=HN$43,HM4&gt;=HN$47,HL4&lt;&gt;""),AND(II4&gt;=IP$43,IJ4&gt;=IP$47,II4&lt;&gt;""),AND(IN4&gt;=IP$43,IO4&gt;=IP$47,IN4&lt;&gt;""),AND(JK4&gt;=JR$43,JL4&gt;=JR$47,JK4&lt;&gt;""),AND(JP4&gt;=JR$43,JQ4&gt;=JR$47,JP4&lt;&gt;""),AND(KM4&gt;=KT$43,KN4&gt;=KT$47,KM4&lt;&gt;""),AND(KR4&gt;=KT$43,KS4&gt;=KT$47,KR4&lt;&gt;""),AND(LO4&gt;=LV$43,LP4&gt;=LV$47,LO4&lt;&gt;""),AND(LT4&gt;=LV$43,LU4&gt;=LV$47,LT4&lt;&gt;""),AND(MQ4&gt;=MX$43,MR4&gt;=MX$47,MQ4&lt;&gt;""),AND(MV4&gt;=MX$43,MW4&gt;=MX$47,MV4&lt;&gt;""),AND(NS4&gt;=NZ$43,NT4&gt;=NZ$47,NS4&lt;&gt;""),AND(NX4&gt;=NZ$43,NY4&gt;=NZ$47,NX4&lt;&gt;""),AND(OU4&gt;=PB$43,OV4&gt;=PB$47,OU4&lt;&gt;""),AND(OZ4&gt;=PB$43,PA4&gt;=PB$47,OZ4&lt;&gt;""),AND(PW4&gt;=QD$43,PX4&gt;=QD$47,PW4&lt;&gt;""),AND(QB4&gt;=QD$43,QC4&gt;=QD$47,QB4&lt;&gt;"")),"P","")</f>
        <v>P</v>
      </c>
      <c r="G4" s="3" t="str">
        <f>IF(OR(AND(AQ4&gt;=AW$47,AQ4&lt;&gt;"",AO4=""),AND(AV4&gt;=AW$47,AV4&lt;&gt;"",AO4=""),AND(BT4&gt;=BZ$47,BT4&lt;&gt;"",BR4=""),AND(BY4&gt;=BZ$47,BY4&lt;&gt;"",BR4=""),AND(CW4&gt;=DC$47,CW4&lt;&gt;"",CU4=""),AND(DB4&gt;=DC$47,DB4&lt;&gt;"",CU4=""),AND(EB4&gt;=EH$47,EB4&lt;&gt;""),AND(EG4&gt;=EH$47,EG4&lt;&gt;""),AND(FD4&gt;=FJ$47,FD4&lt;&gt;""),AND(FI4&gt;=FJ$47,FI4&lt;&gt;""),AND(GF4&gt;=GL$47,GF4&lt;&gt;""),AND(GK4&gt;=GL$47,GK4&lt;&gt;""),AND(HH4&gt;=HN$47,HH4&lt;&gt;""),AND(HM4&gt;=HN$47,HM4&lt;&gt;""),AND(IJ4&gt;=IP$47,IJ4&lt;&gt;""),AND(IO4&gt;=IP$47,IO4&lt;&gt;""),AND(JL4&gt;=JR$47,JL4&lt;&gt;""),AND(JQ4&gt;=JR$47,JQ4&lt;&gt;""),AND(KN4&gt;=KT$47,KN4&lt;&gt;""),AND(KS4&gt;=KT$47,KS4&lt;&gt;""),AND(LP4&gt;=LV$47,LP4&lt;&gt;""),AND(LU4&gt;=LV$47,LU4&lt;&gt;""),AND(MR4&gt;=MX$47,MR4&lt;&gt;""),AND(MW4&gt;=MX$47,MW4&lt;&gt;""),AND(NT4&gt;=NZ$47,NT4&lt;&gt;""),AND(NY4&gt;=NZ$47,NY4&lt;&gt;""),AND(OV4&gt;=PB$47,OV4&lt;&gt;""),AND(PA4&gt;=PB$47,PA4&lt;&gt;""),AND(PX4&gt;=QD$47,PX4&lt;&gt;""),AND(QC4&gt;=QD$47,QC4&lt;&gt;"")),"P","")</f>
        <v>P</v>
      </c>
      <c r="H4" s="36" t="str">
        <f>IF(AND(G4="P",F4=""),"No DD",IF(OR(AND(AS4&gt;=AW$46,AT4&gt;=AW$50,AS4&lt;&gt;"",AO4=""),AND(BV4&gt;=BZ$46,BW4&gt;=BZ$50,BV4&lt;&gt;"",BR4=""),AND(CY4&gt;=DC$46,CZ4&gt;=DC$50,CY4&lt;&gt;"",CU4=""),AND(ED4&gt;=EH$46,EE4&gt;=EH$50,ED4&lt;&gt;""),AND(FF4&gt;=FJ$46,FG4&gt;=FJ$50,FF4&lt;&gt;""),AND(GH4&gt;=GL$46,GI4&gt;=GL$50,GH4&lt;&gt;""),AND(HJ4&gt;=HN$46,HK4&gt;=HN$50,HJ4&lt;&gt;""),AND(IL4&gt;=IP$46,IM4&gt;=IP$50,IL4&lt;&gt;""),AND(JN4&gt;=JR$46,JO4&gt;=JR$50,JN4&lt;&gt;""),AND(KP4&gt;=KT$46,KQ4&gt;=KT$50,KP4&lt;&gt;""),AND(LR4&gt;=LV$46,LS4&gt;=LV$50,LR4&lt;&gt;""),AND(MT4&gt;=MX$46,MU4&gt;=MX$50,MT4&lt;&gt;""),AND(NV4&gt;=NZ$46,NW4&gt;=NZ$50,NV4&lt;&gt;""),AND(OX4&gt;=PB$46,OY4&gt;=PB$50,OX4&lt;&gt;""),AND(PZ4&gt;=QD$46,QA4&gt;=QD$50,PZ4&lt;&gt;"")),"Merit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Excellence",IF(I4="P","Worlds Team",IF(F4="P","National Team","")))))</f>
        <v>National Team</v>
      </c>
      <c r="I4" s="3" t="str">
        <f>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7"/>
      <c r="AP4" s="40">
        <f>IF(SUM(V4,Z4)&gt;0,SUM(V4,Z4),"")</f>
        <v>20.100000000000001</v>
      </c>
      <c r="AQ4" s="40">
        <f>IF(SUM(U4:V4,X4:Z4,AB4)-W4-AA4&gt;0,SUM(U4:V4,X4:Z4,AB4)-W4-AA4,"")</f>
        <v>56.760000000000005</v>
      </c>
      <c r="AR4" s="40">
        <f>IF(SUM(AC4:AD4,AF4)-AE4&gt;0,SUM(AC4:AD4,AF4)-AE4,"")</f>
        <v>21.200000000000003</v>
      </c>
      <c r="AS4" s="40">
        <f>IF(SUM(V4,Z4,AD4)&gt;0,SUM(V4,Z4,AD4),"")</f>
        <v>23.700000000000003</v>
      </c>
      <c r="AT4" s="40">
        <f>IF(SUM(AQ4,AR4)&gt;0,SUM(AQ4,AR4),"")</f>
        <v>77.960000000000008</v>
      </c>
      <c r="AU4" s="40">
        <f>IF(SUM(AH4,AL4)&gt;0,SUM(AH4,AL4),"")</f>
        <v>14.399999999999999</v>
      </c>
      <c r="AV4" s="40">
        <f>IF(SUM(AG4:AH4,AJ4:AL4,AN4)-SUM(AI4,AM4)&gt;0,SUM(AG4:AH4,AJ4:AL4,AN4)-SUM(AI4,AM4),"")</f>
        <v>50.800000000000004</v>
      </c>
      <c r="AW4" s="40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8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7"/>
      <c r="CV4" s="40">
        <f>IF(SUM(CB4,CF4)&gt;0,SUM(CB4,CF4),"")</f>
        <v>21.1</v>
      </c>
      <c r="CW4" s="40">
        <f>IF(SUM(CA4:CB4,CD4:CF4,CH4)-CC4-CG4&gt;0,SUM(CA4:CB4,CD4:CF4,CH4)-CC4-CG4,"")</f>
        <v>60.5</v>
      </c>
      <c r="CX4" s="40">
        <f>IF(SUM(CI4:CJ4,CL4)-CK4&gt;0,SUM(CI4:CJ4,CL4)-CK4,"")</f>
        <v>27.7</v>
      </c>
      <c r="CY4" s="40">
        <f>IF(SUM(CB4,CF4,CJ4)&gt;0,SUM(CB4,CF4,CJ4),"")</f>
        <v>30.400000000000002</v>
      </c>
      <c r="CZ4" s="40">
        <f>IF(SUM(CW4,CX4)&gt;0,SUM(CW4,CX4),"")</f>
        <v>88.2</v>
      </c>
      <c r="DA4" s="40">
        <f>IF(SUM(CN4,CR4)&gt;0,SUM(CN4,CR4),"")</f>
        <v>22.7</v>
      </c>
      <c r="DB4" s="40">
        <f>IF(SUM(CM4:CN4,CP4:CR4,CT4)-SUM(CO4,CS4)&gt;0,SUM(CM4:CN4,CP4:CR4,CT4)-SUM(CO4,CS4),"")</f>
        <v>59.400000000000006</v>
      </c>
      <c r="DC4" s="40">
        <f>IF(SUM(CW4,DB4)&gt;0,SUM(CW4,DB4),"")</f>
        <v>119.9</v>
      </c>
      <c r="DD4" s="50" t="str">
        <f>IF(MAX(EB4,FD4,GF4,HH4,IJ4,JL4,KN4,LP4,MR4,NT4,OV4,PX4)-IF(L4="",0,L4)&gt;0.001,MAX(EB4,FD4,GF4,HH4,IJ4,JL4,KN4,LP4,MR4,NT4,OV4,PX4)-IF(L4="",0,L4),"")</f>
        <v/>
      </c>
      <c r="DE4" s="50">
        <f>IF(MAX(EC4,FE4,GG4,HI4,IK4,JM4,KO4,LQ4,MS4,NU4,OW4,PY4)-IF(N4="",0,N4)&gt;0.001,MAX(EC4,FE4,GG4,HI4,IK4,JM4,KO4,LQ4,MS4,NU4,OW4,PY4)-IF(N4="",0,N4),"")</f>
        <v>0.5</v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19.100000000000001</v>
      </c>
      <c r="QF4" s="22">
        <f>IF($CU4="P",CB4,(CB4+AY4)/2)</f>
        <v>10</v>
      </c>
      <c r="QG4" s="22">
        <f>IF($CU4="P",CC4,(CC4+AZ4)/2)</f>
        <v>0.1</v>
      </c>
      <c r="QH4" s="22">
        <f>IF($CU4="P",CD4,(CD4+BA4)/2)</f>
        <v>0.6</v>
      </c>
      <c r="QI4" s="22">
        <f>IF($CU4="P",CE4,(CE4+BB4)/2)</f>
        <v>18.55</v>
      </c>
      <c r="QJ4" s="22">
        <f>IF($CU4="P",CF4,(CF4+BC4)/2)</f>
        <v>10.95</v>
      </c>
      <c r="QK4" s="22">
        <f>IF($CU4="P",CG4,(CG4+BD4)/2)</f>
        <v>0.1</v>
      </c>
      <c r="QL4" s="22">
        <f>IF($CU4="P",CH4,(CH4+BE4)/2)</f>
        <v>0.6</v>
      </c>
      <c r="QM4" s="22">
        <f>IF($CU4="P",CI4,(CI4+BF4)/2)</f>
        <v>18.95</v>
      </c>
      <c r="QN4" s="22">
        <f>IF($CU4="P",CJ4,(CJ4+BG4)/2)</f>
        <v>8.8500000000000014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10.8</v>
      </c>
      <c r="QS4" s="22">
        <f>IF($CU4="P",CO4,(CO4+BL4)/2)</f>
        <v>0.6</v>
      </c>
      <c r="QT4" s="22">
        <f>IF($CU4="P",CP4,(CP4+BM4)/2)</f>
        <v>0.44999999999999996</v>
      </c>
      <c r="QU4" s="22">
        <f>IF($CU4="P",CQ4,(CQ4+BN4)/2)</f>
        <v>18.700000000000003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20.95</v>
      </c>
      <c r="RA4" s="40">
        <f>IF(SUM(QE4:QF4,QH4:QJ4,QL4)-QG4-QK4&gt;0,SUM(QE4:QF4,QH4:QJ4,QL4)-QG4-QK4,"")</f>
        <v>59.6</v>
      </c>
      <c r="RB4" s="40">
        <f>IF(SUM(QM4:QN4,QP4)-QO4&gt;0,SUM(QM4:QN4,QP4)-QO4,"")</f>
        <v>27.65</v>
      </c>
      <c r="RC4" s="40">
        <f>IF(SUM(QF4,QJ4,QN4)&gt;0,SUM(QF4,QJ4,QN4),"")</f>
        <v>29.8</v>
      </c>
      <c r="RD4" s="40">
        <f>IF(SUM(RA4,RB4)&gt;0,SUM(RA4,RB4),"")</f>
        <v>87.25</v>
      </c>
      <c r="RE4" s="40">
        <f>IF(SUM(QR4,QV4)&gt;0,SUM(QR4,QV4),"")</f>
        <v>21.75</v>
      </c>
      <c r="RF4" s="40">
        <f>IF(SUM(QQ4:QR4,QT4:QV4,QX4)-SUM(QS4,QW4)&gt;0,SUM(QQ4:QR4,QT4:QV4,QX4)-SUM(QS4,QW4),"")</f>
        <v>59.100000000000009</v>
      </c>
      <c r="RG4" s="40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DD"),SUMPRODUCT((H$4:H$41&lt;&gt;"")*(H$4:H$41&lt;&gt;"No DD")*(E$4:E$41&gt;E5))+1,IF(H5="No DD",SUMPRODUCT((H$4:H$41="No DD")*(E$4:E$41&gt;E5))+1+SUMPRODUCT((H$4:H$41&lt;&gt;"")*(H$4:H$41&lt;&gt;"No DD")),""))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$43,AQ5&gt;=AW$47,AP5&lt;&gt;"",AO5=""),AND(AU5&gt;=AW$43,AV5&gt;=AW$47,AU5&lt;&gt;"",AO5=""),AND(BS5&gt;=BZ$43,BT5&gt;=BZ$47,BS5&lt;&gt;"",BR5=""),AND(BX5&gt;=BZ$43,BY5&gt;=BZ$47,BX5&lt;&gt;"",BR5=""),AND(CV5&gt;=DC$43,CW5&gt;=DC$47,CV5&lt;&gt;"",CU5=""),AND(DA5&gt;=DC$43,DB5&gt;=DC$47,DA5&lt;&gt;""),AND(EA5&gt;=EH$43,EB5&gt;=EH$47,EA5&lt;&gt;""),AND(EF5&gt;=EH$43,EG5&gt;=EH$47,EF5&lt;&gt;""),AND(FC5&gt;=FJ$43,FD5&gt;=FJ$47,FC5&lt;&gt;""),AND(FH5&gt;=FJ$43,FI5&gt;=FJ$47,FH5&lt;&gt;""),AND(GE5&gt;=GL$43,GF5&gt;=GL$47,GE5&lt;&gt;""),AND(GJ5&gt;=GL$43,GK5&gt;=GL$47,GJ5&lt;&gt;""),AND(HG5&gt;=HN$43,HH5&gt;=HN$47,HG5&lt;&gt;""),AND(HL5&gt;=HN$43,HM5&gt;=HN$47,HL5&lt;&gt;""),AND(II5&gt;=IP$43,IJ5&gt;=IP$47,II5&lt;&gt;""),AND(IN5&gt;=IP$43,IO5&gt;=IP$47,IN5&lt;&gt;""),AND(JK5&gt;=JR$43,JL5&gt;=JR$47,JK5&lt;&gt;""),AND(JP5&gt;=JR$43,JQ5&gt;=JR$47,JP5&lt;&gt;""),AND(KM5&gt;=KT$43,KN5&gt;=KT$47,KM5&lt;&gt;""),AND(KR5&gt;=KT$43,KS5&gt;=KT$47,KR5&lt;&gt;""),AND(LO5&gt;=LV$43,LP5&gt;=LV$47,LO5&lt;&gt;""),AND(LT5&gt;=LV$43,LU5&gt;=LV$47,LT5&lt;&gt;""),AND(MQ5&gt;=MX$43,MR5&gt;=MX$47,MQ5&lt;&gt;""),AND(MV5&gt;=MX$43,MW5&gt;=MX$47,MV5&lt;&gt;""),AND(NS5&gt;=NZ$43,NT5&gt;=NZ$47,NS5&lt;&gt;""),AND(NX5&gt;=NZ$43,NY5&gt;=NZ$47,NX5&lt;&gt;""),AND(OU5&gt;=PB$43,OV5&gt;=PB$47,OU5&lt;&gt;""),AND(OZ5&gt;=PB$43,PA5&gt;=PB$47,OZ5&lt;&gt;""),AND(PW5&gt;=QD$43,PX5&gt;=QD$47,PW5&lt;&gt;""),AND(QB5&gt;=QD$43,QC5&gt;=QD$47,QB5&lt;&gt;"")),"P","")</f>
        <v>P</v>
      </c>
      <c r="G5" s="3" t="str">
        <f>IF(OR(AND(AQ5&gt;=AW$47,AQ5&lt;&gt;"",AO5=""),AND(AV5&gt;=AW$47,AV5&lt;&gt;"",AO5=""),AND(BT5&gt;=BZ$47,BT5&lt;&gt;"",BR5=""),AND(BY5&gt;=BZ$47,BY5&lt;&gt;"",BR5=""),AND(CW5&gt;=DC$47,CW5&lt;&gt;"",CU5=""),AND(DB5&gt;=DC$47,DB5&lt;&gt;"",CU5=""),AND(EB5&gt;=EH$47,EB5&lt;&gt;""),AND(EG5&gt;=EH$47,EG5&lt;&gt;""),AND(FD5&gt;=FJ$47,FD5&lt;&gt;""),AND(FI5&gt;=FJ$47,FI5&lt;&gt;""),AND(GF5&gt;=GL$47,GF5&lt;&gt;""),AND(GK5&gt;=GL$47,GK5&lt;&gt;""),AND(HH5&gt;=HN$47,HH5&lt;&gt;""),AND(HM5&gt;=HN$47,HM5&lt;&gt;""),AND(IJ5&gt;=IP$47,IJ5&lt;&gt;""),AND(IO5&gt;=IP$47,IO5&lt;&gt;""),AND(JL5&gt;=JR$47,JL5&lt;&gt;""),AND(JQ5&gt;=JR$47,JQ5&lt;&gt;""),AND(KN5&gt;=KT$47,KN5&lt;&gt;""),AND(KS5&gt;=KT$47,KS5&lt;&gt;""),AND(LP5&gt;=LV$47,LP5&lt;&gt;""),AND(LU5&gt;=LV$47,LU5&lt;&gt;""),AND(MR5&gt;=MX$47,MR5&lt;&gt;""),AND(MW5&gt;=MX$47,MW5&lt;&gt;""),AND(NT5&gt;=NZ$47,NT5&lt;&gt;""),AND(NY5&gt;=NZ$47,NY5&lt;&gt;""),AND(OV5&gt;=PB$47,OV5&lt;&gt;""),AND(PA5&gt;=PB$47,PA5&lt;&gt;""),AND(PX5&gt;=QD$47,PX5&lt;&gt;""),AND(QC5&gt;=QD$47,QC5&lt;&gt;"")),"P","")</f>
        <v>P</v>
      </c>
      <c r="H5" s="36" t="str">
        <f>IF(AND(G5="P",F5=""),"No DD",IF(OR(AND(AS5&gt;=AW$46,AT5&gt;=AW$50,AS5&lt;&gt;"",AO5=""),AND(BV5&gt;=BZ$46,BW5&gt;=BZ$50,BV5&lt;&gt;"",BR5=""),AND(CY5&gt;=DC$46,CZ5&gt;=DC$50,CY5&lt;&gt;"",CU5=""),AND(ED5&gt;=EH$46,EE5&gt;=EH$50,ED5&lt;&gt;""),AND(FF5&gt;=FJ$46,FG5&gt;=FJ$50,FF5&lt;&gt;""),AND(GH5&gt;=GL$46,GI5&gt;=GL$50,GH5&lt;&gt;""),AND(HJ5&gt;=HN$46,HK5&gt;=HN$50,HJ5&lt;&gt;""),AND(IL5&gt;=IP$46,IM5&gt;=IP$50,IL5&lt;&gt;""),AND(JN5&gt;=JR$46,JO5&gt;=JR$50,JN5&lt;&gt;""),AND(KP5&gt;=KT$46,KQ5&gt;=KT$50,KP5&lt;&gt;""),AND(LR5&gt;=LV$46,LS5&gt;=LV$50,LR5&lt;&gt;""),AND(MT5&gt;=MX$46,MU5&gt;=MX$50,MT5&lt;&gt;""),AND(NV5&gt;=NZ$46,NW5&gt;=NZ$50,NV5&lt;&gt;""),AND(OX5&gt;=PB$46,OY5&gt;=PB$50,OX5&lt;&gt;""),AND(PZ5&gt;=QD$46,QA5&gt;=QD$50,PZ5&lt;&gt;"")),"Merit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Excellence",IF(I5="P","Worlds Team",IF(F5="P","National Team","")))))</f>
        <v>National Team</v>
      </c>
      <c r="I5" s="3" t="str">
        <f>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7" t="s">
        <v>46</v>
      </c>
      <c r="AP5" s="40">
        <f>IF(SUM(V5,Z5)&gt;0,SUM(V5,Z5),"")</f>
        <v>18.599999999999998</v>
      </c>
      <c r="AQ5" s="40">
        <f>IF(SUM(U5:V5,X5:Z5,AB5)-W5-AA5&gt;0,SUM(U5:V5,X5:Z5,AB5)-W5-AA5,"")</f>
        <v>55.199999999999996</v>
      </c>
      <c r="AR5" s="40">
        <f>IF(SUM(AC5:AD5,AF5)-AE5&gt;0,SUM(AC5:AD5,AF5)-AE5,"")</f>
        <v>24.85</v>
      </c>
      <c r="AS5" s="40">
        <f>IF(SUM(V5,Z5,AD5)&gt;0,SUM(V5,Z5,AD5),"")</f>
        <v>24.599999999999998</v>
      </c>
      <c r="AT5" s="40">
        <f>IF(SUM(AQ5,AR5)&gt;0,SUM(AQ5,AR5),"")</f>
        <v>80.05</v>
      </c>
      <c r="AU5" s="40">
        <f>IF(SUM(AH5,AL5)&gt;0,SUM(AH5,AL5),"")</f>
        <v>18.649999999999999</v>
      </c>
      <c r="AV5" s="40">
        <f>IF(SUM(AG5:AH5,AJ5:AL5,AN5)-SUM(AI5,AM5)&gt;0,SUM(AG5:AH5,AJ5:AL5,AN5)-SUM(AI5,AM5),"")</f>
        <v>56.400000000000006</v>
      </c>
      <c r="AW5" s="40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>IF(SUM(CB5,CF5)&gt;0,SUM(CB5,CF5),"")</f>
        <v>14</v>
      </c>
      <c r="CW5" s="40">
        <f>IF(SUM(CA5:CB5,CD5:CF5,CH5)-CC5-CG5&gt;0,SUM(CA5:CB5,CD5:CF5,CH5)-CC5-CG5,"")</f>
        <v>51.199999999999989</v>
      </c>
      <c r="CX5" s="40">
        <f>IF(SUM(CI5:CJ5,CL5)-CK5&gt;0,SUM(CI5:CJ5,CL5)-CK5,"")</f>
        <v>21.200000000000003</v>
      </c>
      <c r="CY5" s="40">
        <f>IF(SUM(CB5,CF5,CJ5)&gt;0,SUM(CB5,CF5,CJ5),"")</f>
        <v>17.600000000000001</v>
      </c>
      <c r="CZ5" s="40">
        <f>IF(SUM(CW5,CX5)&gt;0,SUM(CW5,CX5),"")</f>
        <v>72.399999999999991</v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>
        <f>IF(SUM(CW5,DB5)&gt;0,SUM(CW5,DB5),"")</f>
        <v>51.199999999999989</v>
      </c>
      <c r="DD5" s="50">
        <f>IF(MAX(EB5,FD5,GF5,HH5,IJ5,JL5,KN5,LP5,MR5,NT5,OV5,PX5)-IF(L5="",0,L5)&gt;0.001,MAX(EB5,FD5,GF5,HH5,IJ5,JL5,KN5,LP5,MR5,NT5,OV5,PX5)-IF(L5="",0,L5),"")</f>
        <v>4.2000000000000171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9.6</v>
      </c>
      <c r="QF5" s="22">
        <f>IF($CU5="P",CB5,(CB5+AY5)/2)</f>
        <v>4.5999999999999996</v>
      </c>
      <c r="QG5" s="22">
        <f>IF($CU5="P",CC5,(CC5+AZ5)/2)</f>
        <v>0.1</v>
      </c>
      <c r="QH5" s="22">
        <f>IF($CU5="P",CD5,(CD5+BA5)/2)</f>
        <v>0.15</v>
      </c>
      <c r="QI5" s="22">
        <f>IF($CU5="P",CE5,(CE5+BB5)/2)</f>
        <v>8.8000000000000007</v>
      </c>
      <c r="QJ5" s="22">
        <f>IF($CU5="P",CF5,(CF5+BC5)/2)</f>
        <v>2.4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8.8000000000000007</v>
      </c>
      <c r="QN5" s="22">
        <f>IF($CU5="P",CJ5,(CJ5+BG5)/2)</f>
        <v>1.8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0</v>
      </c>
      <c r="QR5" s="22">
        <f>IF($CU5="P",CN5,(CN5+BK5)/2)</f>
        <v>0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0</v>
      </c>
      <c r="QV5" s="22">
        <f>IF($CU5="P",CR5,(CR5+BO5)/2)</f>
        <v>0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7</v>
      </c>
      <c r="RA5" s="40">
        <f>IF(SUM(QE5:QF5,QH5:QJ5,QL5)-QG5-QK5&gt;0,SUM(QE5:QF5,QH5:QJ5,QL5)-QG5-QK5,"")</f>
        <v>25.599999999999994</v>
      </c>
      <c r="RB5" s="40">
        <f>IF(SUM(QM5:QN5,QP5)-QO5&gt;0,SUM(QM5:QN5,QP5)-QO5,"")</f>
        <v>10.600000000000001</v>
      </c>
      <c r="RC5" s="40">
        <f>IF(SUM(QF5,QJ5,QN5)&gt;0,SUM(QF5,QJ5,QN5),"")</f>
        <v>8.8000000000000007</v>
      </c>
      <c r="RD5" s="40">
        <f>IF(SUM(RA5,RB5)&gt;0,SUM(RA5,RB5),"")</f>
        <v>36.199999999999996</v>
      </c>
      <c r="RE5" s="40" t="str">
        <f>IF(SUM(QR5,QV5)&gt;0,SUM(QR5,QV5),"")</f>
        <v/>
      </c>
      <c r="RF5" s="40" t="str">
        <f>IF(SUM(QQ5:QR5,QT5:QV5,QX5)-SUM(QS5,QW5)&gt;0,SUM(QQ5:QR5,QT5:QV5,QX5)-SUM(QS5,QW5),"")</f>
        <v/>
      </c>
      <c r="RG5" s="40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DD"),SUMPRODUCT((H$4:H$41&lt;&gt;"")*(H$4:H$41&lt;&gt;"No DD")*(E$4:E$41&gt;E6))+1,IF(H6="No DD",SUMPRODUCT((H$4:H$41="No DD")*(E$4:E$41&gt;E6))+1+SUMPRODUCT((H$4:H$41&lt;&gt;"")*(H$4:H$41&lt;&gt;"No DD")),""))</f>
        <v>3</v>
      </c>
      <c r="B6" s="5" t="s">
        <v>68</v>
      </c>
      <c r="C6" s="4" t="s">
        <v>4</v>
      </c>
      <c r="D6" s="4">
        <v>2003</v>
      </c>
      <c r="E6" s="9">
        <f>SUM(J6:R6)+SUM(J6:O6)*0.0000001+SUM(J6)*0.0000000000001</f>
        <v>186.88001332800536</v>
      </c>
      <c r="F6" s="3" t="str">
        <f>IF(OR(AND(AP6&gt;=AW$43,AQ6&gt;=AW$47,AP6&lt;&gt;"",AO6=""),AND(AU6&gt;=AW$43,AV6&gt;=AW$47,AU6&lt;&gt;"",AO6=""),AND(BS6&gt;=BZ$43,BT6&gt;=BZ$47,BS6&lt;&gt;"",BR6=""),AND(BX6&gt;=BZ$43,BY6&gt;=BZ$47,BX6&lt;&gt;"",BR6=""),AND(CV6&gt;=DC$43,CW6&gt;=DC$47,CV6&lt;&gt;"",CU6=""),AND(DA6&gt;=DC$43,DB6&gt;=DC$47,DA6&lt;&gt;""),AND(EA6&gt;=EH$43,EB6&gt;=EH$47,EA6&lt;&gt;""),AND(EF6&gt;=EH$43,EG6&gt;=EH$47,EF6&lt;&gt;""),AND(FC6&gt;=FJ$43,FD6&gt;=FJ$47,FC6&lt;&gt;""),AND(FH6&gt;=FJ$43,FI6&gt;=FJ$47,FH6&lt;&gt;""),AND(GE6&gt;=GL$43,GF6&gt;=GL$47,GE6&lt;&gt;""),AND(GJ6&gt;=GL$43,GK6&gt;=GL$47,GJ6&lt;&gt;""),AND(HG6&gt;=HN$43,HH6&gt;=HN$47,HG6&lt;&gt;""),AND(HL6&gt;=HN$43,HM6&gt;=HN$47,HL6&lt;&gt;""),AND(II6&gt;=IP$43,IJ6&gt;=IP$47,II6&lt;&gt;""),AND(IN6&gt;=IP$43,IO6&gt;=IP$47,IN6&lt;&gt;""),AND(JK6&gt;=JR$43,JL6&gt;=JR$47,JK6&lt;&gt;""),AND(JP6&gt;=JR$43,JQ6&gt;=JR$47,JP6&lt;&gt;""),AND(KM6&gt;=KT$43,KN6&gt;=KT$47,KM6&lt;&gt;""),AND(KR6&gt;=KT$43,KS6&gt;=KT$47,KR6&lt;&gt;""),AND(LO6&gt;=LV$43,LP6&gt;=LV$47,LO6&lt;&gt;""),AND(LT6&gt;=LV$43,LU6&gt;=LV$47,LT6&lt;&gt;""),AND(MQ6&gt;=MX$43,MR6&gt;=MX$47,MQ6&lt;&gt;""),AND(MV6&gt;=MX$43,MW6&gt;=MX$47,MV6&lt;&gt;""),AND(NS6&gt;=NZ$43,NT6&gt;=NZ$47,NS6&lt;&gt;""),AND(NX6&gt;=NZ$43,NY6&gt;=NZ$47,NX6&lt;&gt;""),AND(OU6&gt;=PB$43,OV6&gt;=PB$47,OU6&lt;&gt;""),AND(OZ6&gt;=PB$43,PA6&gt;=PB$47,OZ6&lt;&gt;""),AND(PW6&gt;=QD$43,PX6&gt;=QD$47,PW6&lt;&gt;""),AND(QB6&gt;=QD$43,QC6&gt;=QD$47,QB6&lt;&gt;"")),"P","")</f>
        <v>P</v>
      </c>
      <c r="G6" s="3" t="str">
        <f>IF(OR(AND(AQ6&gt;=AW$47,AQ6&lt;&gt;"",AO6=""),AND(AV6&gt;=AW$47,AV6&lt;&gt;"",AO6=""),AND(BT6&gt;=BZ$47,BT6&lt;&gt;"",BR6=""),AND(BY6&gt;=BZ$47,BY6&lt;&gt;"",BR6=""),AND(CW6&gt;=DC$47,CW6&lt;&gt;"",CU6=""),AND(DB6&gt;=DC$47,DB6&lt;&gt;"",CU6=""),AND(EB6&gt;=EH$47,EB6&lt;&gt;""),AND(EG6&gt;=EH$47,EG6&lt;&gt;""),AND(FD6&gt;=FJ$47,FD6&lt;&gt;""),AND(FI6&gt;=FJ$47,FI6&lt;&gt;""),AND(GF6&gt;=GL$47,GF6&lt;&gt;""),AND(GK6&gt;=GL$47,GK6&lt;&gt;""),AND(HH6&gt;=HN$47,HH6&lt;&gt;""),AND(HM6&gt;=HN$47,HM6&lt;&gt;""),AND(IJ6&gt;=IP$47,IJ6&lt;&gt;""),AND(IO6&gt;=IP$47,IO6&lt;&gt;""),AND(JL6&gt;=JR$47,JL6&lt;&gt;""),AND(JQ6&gt;=JR$47,JQ6&lt;&gt;""),AND(KN6&gt;=KT$47,KN6&lt;&gt;""),AND(KS6&gt;=KT$47,KS6&lt;&gt;""),AND(LP6&gt;=LV$47,LP6&lt;&gt;""),AND(LU6&gt;=LV$47,LU6&lt;&gt;""),AND(MR6&gt;=MX$47,MR6&lt;&gt;""),AND(MW6&gt;=MX$47,MW6&lt;&gt;""),AND(NT6&gt;=NZ$47,NT6&lt;&gt;""),AND(NY6&gt;=NZ$47,NY6&lt;&gt;""),AND(OV6&gt;=PB$47,OV6&lt;&gt;""),AND(PA6&gt;=PB$47,PA6&lt;&gt;""),AND(PX6&gt;=QD$47,PX6&lt;&gt;""),AND(QC6&gt;=QD$47,QC6&lt;&gt;"")),"P","")</f>
        <v>P</v>
      </c>
      <c r="H6" s="36" t="str">
        <f>IF(AND(G6="P",F6=""),"No DD",IF(OR(AND(AS6&gt;=AW$46,AT6&gt;=AW$50,AS6&lt;&gt;"",AO6=""),AND(BV6&gt;=BZ$46,BW6&gt;=BZ$50,BV6&lt;&gt;"",BR6=""),AND(CY6&gt;=DC$46,CZ6&gt;=DC$50,CY6&lt;&gt;"",CU6=""),AND(ED6&gt;=EH$46,EE6&gt;=EH$50,ED6&lt;&gt;""),AND(FF6&gt;=FJ$46,FG6&gt;=FJ$50,FF6&lt;&gt;""),AND(GH6&gt;=GL$46,GI6&gt;=GL$50,GH6&lt;&gt;""),AND(HJ6&gt;=HN$46,HK6&gt;=HN$50,HJ6&lt;&gt;""),AND(IL6&gt;=IP$46,IM6&gt;=IP$50,IL6&lt;&gt;""),AND(JN6&gt;=JR$46,JO6&gt;=JR$50,JN6&lt;&gt;""),AND(KP6&gt;=KT$46,KQ6&gt;=KT$50,KP6&lt;&gt;""),AND(LR6&gt;=LV$46,LS6&gt;=LV$50,LR6&lt;&gt;""),AND(MT6&gt;=MX$46,MU6&gt;=MX$50,MT6&lt;&gt;""),AND(NV6&gt;=NZ$46,NW6&gt;=NZ$50,NV6&lt;&gt;""),AND(OX6&gt;=PB$46,OY6&gt;=PB$50,OX6&lt;&gt;""),AND(PZ6&gt;=QD$46,QA6&gt;=QD$50,PZ6&lt;&gt;"")),"Merit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Excellence",IF(I6="P","Worlds Team",IF(F6="P","National Team","")))))</f>
        <v>National Team</v>
      </c>
      <c r="I6" s="3" t="str">
        <f>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P","")</f>
        <v/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7"/>
      <c r="AP6" s="40">
        <f>IF(SUM(V6,Z6)&gt;0,SUM(V6,Z6),"")</f>
        <v>14.8</v>
      </c>
      <c r="AQ6" s="40">
        <f>IF(SUM(U6:V6,X6:Z6,AB6)-W6-AA6&gt;0,SUM(U6:V6,X6:Z6,AB6)-W6-AA6,"")</f>
        <v>52.3</v>
      </c>
      <c r="AR6" s="40">
        <f>IF(SUM(AC6:AD6,AF6)-AE6&gt;0,SUM(AC6:AD6,AF6)-AE6,"")</f>
        <v>27.380000000000003</v>
      </c>
      <c r="AS6" s="40">
        <f>IF(SUM(V6,Z6,AD6)&gt;0,SUM(V6,Z6,AD6),"")</f>
        <v>23.200000000000003</v>
      </c>
      <c r="AT6" s="40">
        <f>IF(SUM(AQ6,AR6)&gt;0,SUM(AQ6,AR6),"")</f>
        <v>79.680000000000007</v>
      </c>
      <c r="AU6" s="40">
        <f>IF(SUM(AH6,AL6)&gt;0,SUM(AH6,AL6),"")</f>
        <v>13.2</v>
      </c>
      <c r="AV6" s="40">
        <f>IF(SUM(AG6:AH6,AJ6:AL6,AN6)-SUM(AI6,AM6)&gt;0,SUM(AG6:AH6,AJ6:AL6,AN6)-SUM(AI6,AM6),"")</f>
        <v>50.199999999999996</v>
      </c>
      <c r="AW6" s="40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8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7"/>
      <c r="CV6" s="40">
        <f>IF(SUM(CB6,CF6)&gt;0,SUM(CB6,CF6),"")</f>
        <v>16.799999999999997</v>
      </c>
      <c r="CW6" s="40">
        <f>IF(SUM(CA6:CB6,CD6:CF6,CH6)-CC6-CG6&gt;0,SUM(CA6:CB6,CD6:CF6,CH6)-CC6-CG6,"")</f>
        <v>53.6</v>
      </c>
      <c r="CX6" s="40">
        <f>IF(SUM(CI6:CJ6,CL6)-CK6&gt;0,SUM(CI6:CJ6,CL6)-CK6,"")</f>
        <v>26.499999999999996</v>
      </c>
      <c r="CY6" s="40">
        <f>IF(SUM(CB6,CF6,CJ6)&gt;0,SUM(CB6,CF6,CJ6),"")</f>
        <v>25.199999999999996</v>
      </c>
      <c r="CZ6" s="40">
        <f>IF(SUM(CW6,CX6)&gt;0,SUM(CW6,CX6),"")</f>
        <v>80.099999999999994</v>
      </c>
      <c r="DA6" s="40">
        <f>IF(SUM(CN6,CR6)&gt;0,SUM(CN6,CR6),"")</f>
        <v>14.8</v>
      </c>
      <c r="DB6" s="40">
        <f>IF(SUM(CM6:CN6,CP6:CR6,CT6)-SUM(CO6,CS6)&gt;0,SUM(CM6:CN6,CP6:CR6,CT6)-SUM(CO6,CS6),"")</f>
        <v>50.9</v>
      </c>
      <c r="DC6" s="40">
        <f>IF(SUM(CW6,DB6)&gt;0,SUM(CW6,DB6),"")</f>
        <v>104.5</v>
      </c>
      <c r="DD6" s="50">
        <f>IF(MAX(EB6,FD6,GF6,HH6,IJ6,JL6,KN6,LP6,MR6,NT6,OV6,PX6)-IF(L6="",0,L6)&gt;0.001,MAX(EB6,FD6,GF6,HH6,IJ6,JL6,KN6,LP6,MR6,NT6,OV6,PX6)-IF(L6="",0,L6),"")</f>
        <v>2</v>
      </c>
      <c r="DE6" s="50" t="str">
        <f>IF(MAX(EC6,FE6,GG6,HI6,IK6,JM6,KO6,LQ6,MS6,NU6,OW6,PY6)-IF(N6="",0,N6)&gt;0.001,MAX(EC6,FE6,GG6,HI6,IK6,JM6,KO6,LQ6,MS6,NU6,OW6,PY6)-IF(N6="",0,N6),"")</f>
        <v/>
      </c>
      <c r="DF6" s="50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15.6</v>
      </c>
      <c r="EB6" s="40">
        <f>IF(SUM(DG6:DH6,DJ6:DL6,DN6)-DI6-DM6&gt;0,SUM(DG6:DH6,DJ6:DL6,DN6)-DI6-DM6,"")</f>
        <v>52.2</v>
      </c>
      <c r="EC6" s="40" t="str">
        <f>IF(SUM(DO6:DP6,DR6)-DQ6&gt;0,SUM(DO6:DP6,DR6)-DQ6,"")</f>
        <v/>
      </c>
      <c r="ED6" s="40">
        <f>IF(SUM(DH6,DL6,DP6)&gt;0,SUM(DH6,DL6,DP6),"")</f>
        <v>15.6</v>
      </c>
      <c r="EE6" s="40">
        <f>IF(SUM(EB6,EC6)&gt;0,SUM(EB6,EC6),"")</f>
        <v>52.2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0">
        <f>IF(SUM(JT6,JX6)&gt;0,SUM(JT6,JX6),"")</f>
        <v>16.8</v>
      </c>
      <c r="KN6" s="40">
        <f>IF(SUM(JS6:JT6,JV6:JX6,JZ6)-JU6-JY6&gt;0,SUM(JS6:JT6,JV6:JX6,JZ6)-JU6-JY6,"")</f>
        <v>54.3</v>
      </c>
      <c r="KO6" s="40" t="str">
        <f>IF(SUM(KA6:KB6,KD6)-KC6&gt;0,SUM(KA6:KB6,KD6)-KC6,"")</f>
        <v/>
      </c>
      <c r="KP6" s="40">
        <f>IF(SUM(JT6,JX6,KB6)&gt;0,SUM(JT6,JX6,KB6),"")</f>
        <v>16.8</v>
      </c>
      <c r="KQ6" s="40">
        <f>IF(SUM(KN6,KO6)&gt;0,SUM(KN6,KO6),"")</f>
        <v>54.3</v>
      </c>
      <c r="KR6" s="40">
        <f>IF(SUM(KF6,KJ6)&gt;0,SUM(KF6,KJ6),"")</f>
        <v>17.2</v>
      </c>
      <c r="KS6" s="40">
        <f>IF(SUM(KE6:KF6,KH6:KJ6,KL6)-SUM(KG6,KK6)&gt;0,SUM(KE6:KF6,KH6:KJ6,KL6)-SUM(KG6,KK6),"")</f>
        <v>53.6</v>
      </c>
      <c r="KT6" s="40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>
        <v>18.399999999999999</v>
      </c>
      <c r="LX6" s="17">
        <v>8.8000000000000007</v>
      </c>
      <c r="LY6" s="17">
        <v>0</v>
      </c>
      <c r="LZ6" s="17">
        <v>0</v>
      </c>
      <c r="MA6" s="17">
        <v>18.100000000000001</v>
      </c>
      <c r="MB6" s="17">
        <v>7.2</v>
      </c>
      <c r="MC6" s="17">
        <v>0.6</v>
      </c>
      <c r="MD6" s="17">
        <v>0</v>
      </c>
      <c r="ME6" s="17"/>
      <c r="MF6" s="17"/>
      <c r="MG6" s="17"/>
      <c r="MH6" s="17"/>
      <c r="MI6" s="17">
        <v>18.600000000000001</v>
      </c>
      <c r="MJ6" s="17">
        <v>9.1999999999999993</v>
      </c>
      <c r="MK6" s="17">
        <v>0.6</v>
      </c>
      <c r="ML6" s="17">
        <v>0</v>
      </c>
      <c r="MM6" s="17">
        <v>18.399999999999999</v>
      </c>
      <c r="MN6" s="17">
        <v>8.4</v>
      </c>
      <c r="MO6" s="17">
        <v>0.6</v>
      </c>
      <c r="MP6" s="17">
        <v>0</v>
      </c>
      <c r="MQ6" s="40">
        <f>IF(SUM(LX6,MB6)&gt;0,SUM(LX6,MB6),"")</f>
        <v>16</v>
      </c>
      <c r="MR6" s="40">
        <f>IF(SUM(LW6:LX6,LZ6:MB6,MD6)-LY6-MC6&gt;0,SUM(LW6:LX6,LZ6:MB6,MD6)-LY6-MC6,"")</f>
        <v>51.9</v>
      </c>
      <c r="MS6" s="40" t="str">
        <f>IF(SUM(ME6:MF6,MH6)-MG6&gt;0,SUM(ME6:MF6,MH6)-MG6,"")</f>
        <v/>
      </c>
      <c r="MT6" s="40">
        <f>IF(SUM(LX6,MB6,MF6)&gt;0,SUM(LX6,MB6,MF6),"")</f>
        <v>16</v>
      </c>
      <c r="MU6" s="40">
        <f>IF(SUM(MR6,MS6)&gt;0,SUM(MR6,MS6),"")</f>
        <v>51.9</v>
      </c>
      <c r="MV6" s="40">
        <f>IF(SUM(MJ6,MN6)&gt;0,SUM(MJ6,MN6),"")</f>
        <v>17.600000000000001</v>
      </c>
      <c r="MW6" s="40">
        <f>IF(SUM(MI6:MJ6,ML6:MN6,MP6)-SUM(MK6,MO6)&gt;0,SUM(MI6:MJ6,ML6:MN6,MP6)-SUM(MK6,MO6),"")</f>
        <v>53.4</v>
      </c>
      <c r="MX6" s="40">
        <f>IF(SUM(MR6,MW6)&gt;0,SUM(MR6,MW6),"")</f>
        <v>105.3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18.399999999999999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</v>
      </c>
      <c r="QI6" s="22">
        <f>IF($CU6="P",CE6,(CE6+BB6)/2)</f>
        <v>18.149999999999999</v>
      </c>
      <c r="QJ6" s="22">
        <f>IF($CU6="P",CF6,(CF6+BC6)/2)</f>
        <v>8.3999999999999986</v>
      </c>
      <c r="QK6" s="22">
        <f>IF($CU6="P",CG6,(CG6+BD6)/2)</f>
        <v>0.3</v>
      </c>
      <c r="QL6" s="22">
        <f>IF($CU6="P",CH6,(CH6+BE6)/2)</f>
        <v>0.15</v>
      </c>
      <c r="QM6" s="22">
        <f>IF($CU6="P",CI6,(CI6+BF6)/2)</f>
        <v>18.600000000000001</v>
      </c>
      <c r="QN6" s="22">
        <f>IF($CU6="P",CJ6,(CJ6+BG6)/2)</f>
        <v>8</v>
      </c>
      <c r="QO6" s="22">
        <f>IF($CU6="P",CK6,(CK6+BH6)/2)</f>
        <v>0.3</v>
      </c>
      <c r="QP6" s="22">
        <f>IF($CU6="P",CL6,(CL6+BI6)/2)</f>
        <v>0.3</v>
      </c>
      <c r="QQ6" s="22">
        <f>IF($CU6="P",CM6,(CM6+BJ6)/2)</f>
        <v>18.450000000000003</v>
      </c>
      <c r="QR6" s="22">
        <f>IF($CU6="P",CN6,(CN6+BK6)/2)</f>
        <v>7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18.8</v>
      </c>
      <c r="QV6" s="22">
        <f>IF($CU6="P",CR6,(CR6+BO6)/2)</f>
        <v>7.8</v>
      </c>
      <c r="QW6" s="22">
        <f>IF($CU6="P",CS6,(CS6+BP6)/2)</f>
        <v>0.6</v>
      </c>
      <c r="QX6" s="22">
        <f>IF($CU6="P",CT6,(CT6+BQ6)/2)</f>
        <v>0.15</v>
      </c>
      <c r="QY6" s="27" t="s">
        <v>46</v>
      </c>
      <c r="QZ6" s="40">
        <f>IF(SUM(QF6,QJ6)&gt;0,SUM(QF6,QJ6),"")</f>
        <v>16.399999999999999</v>
      </c>
      <c r="RA6" s="40">
        <f>IF(SUM(QE6:QF6,QH6:QJ6,QL6)-QG6-QK6&gt;0,SUM(QE6:QF6,QH6:QJ6,QL6)-QG6-QK6,"")</f>
        <v>52.199999999999996</v>
      </c>
      <c r="RB6" s="40">
        <f>IF(SUM(QM6:QN6,QP6)-QO6&gt;0,SUM(QM6:QN6,QP6)-QO6,"")</f>
        <v>26.6</v>
      </c>
      <c r="RC6" s="40">
        <f>IF(SUM(QF6,QJ6,QN6)&gt;0,SUM(QF6,QJ6,QN6),"")</f>
        <v>24.4</v>
      </c>
      <c r="RD6" s="40">
        <f>IF(SUM(RA6,RB6)&gt;0,SUM(RA6,RB6),"")</f>
        <v>78.8</v>
      </c>
      <c r="RE6" s="40">
        <f>IF(SUM(QR6,QV6)&gt;0,SUM(QR6,QV6),"")</f>
        <v>14.8</v>
      </c>
      <c r="RF6" s="40">
        <f>IF(SUM(QQ6:QR6,QT6:QV6,QX6)-SUM(QS6,QW6)&gt;0,SUM(QQ6:QR6,QT6:QV6,QX6)-SUM(QS6,QW6),"")</f>
        <v>51.099999999999994</v>
      </c>
      <c r="RG6" s="40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DD"),SUMPRODUCT((H$4:H$41&lt;&gt;"")*(H$4:H$41&lt;&gt;"No DD")*(E$4:E$41&gt;E7))+1,IF(H7="No DD",SUMPRODUCT((H$4:H$41="No DD")*(E$4:E$41&gt;E7))+1+SUMPRODUCT((H$4:H$41&lt;&gt;"")*(H$4:H$41&lt;&gt;"No DD")),""))</f>
        <v>4</v>
      </c>
      <c r="B7" s="5" t="s">
        <v>108</v>
      </c>
      <c r="C7" s="4" t="s">
        <v>4</v>
      </c>
      <c r="D7" s="4">
        <v>2004</v>
      </c>
      <c r="E7" s="9">
        <f>SUM(J7:R7)+SUM(J7:O7)*0.0000001+SUM(J7)*0.0000000000001</f>
        <v>179.40001277000511</v>
      </c>
      <c r="F7" s="3" t="str">
        <f>IF(OR(AND(AP7&gt;=AW$43,AQ7&gt;=AW$47,AP7&lt;&gt;"",AO7=""),AND(AU7&gt;=AW$43,AV7&gt;=AW$47,AU7&lt;&gt;"",AO7=""),AND(BS7&gt;=BZ$43,BT7&gt;=BZ$47,BS7&lt;&gt;"",BR7=""),AND(BX7&gt;=BZ$43,BY7&gt;=BZ$47,BX7&lt;&gt;"",BR7=""),AND(CV7&gt;=DC$43,CW7&gt;=DC$47,CV7&lt;&gt;"",CU7=""),AND(DA7&gt;=DC$43,DB7&gt;=DC$47,DA7&lt;&gt;""),AND(EA7&gt;=EH$43,EB7&gt;=EH$47,EA7&lt;&gt;""),AND(EF7&gt;=EH$43,EG7&gt;=EH$47,EF7&lt;&gt;""),AND(FC7&gt;=FJ$43,FD7&gt;=FJ$47,FC7&lt;&gt;""),AND(FH7&gt;=FJ$43,FI7&gt;=FJ$47,FH7&lt;&gt;""),AND(GE7&gt;=GL$43,GF7&gt;=GL$47,GE7&lt;&gt;""),AND(GJ7&gt;=GL$43,GK7&gt;=GL$47,GJ7&lt;&gt;""),AND(HG7&gt;=HN$43,HH7&gt;=HN$47,HG7&lt;&gt;""),AND(HL7&gt;=HN$43,HM7&gt;=HN$47,HL7&lt;&gt;""),AND(II7&gt;=IP$43,IJ7&gt;=IP$47,II7&lt;&gt;""),AND(IN7&gt;=IP$43,IO7&gt;=IP$47,IN7&lt;&gt;""),AND(JK7&gt;=JR$43,JL7&gt;=JR$47,JK7&lt;&gt;""),AND(JP7&gt;=JR$43,JQ7&gt;=JR$47,JP7&lt;&gt;""),AND(KM7&gt;=KT$43,KN7&gt;=KT$47,KM7&lt;&gt;""),AND(KR7&gt;=KT$43,KS7&gt;=KT$47,KR7&lt;&gt;""),AND(LO7&gt;=LV$43,LP7&gt;=LV$47,LO7&lt;&gt;""),AND(LT7&gt;=LV$43,LU7&gt;=LV$47,LT7&lt;&gt;""),AND(MQ7&gt;=MX$43,MR7&gt;=MX$47,MQ7&lt;&gt;""),AND(MV7&gt;=MX$43,MW7&gt;=MX$47,MV7&lt;&gt;""),AND(NS7&gt;=NZ$43,NT7&gt;=NZ$47,NS7&lt;&gt;""),AND(NX7&gt;=NZ$43,NY7&gt;=NZ$47,NX7&lt;&gt;""),AND(OU7&gt;=PB$43,OV7&gt;=PB$47,OU7&lt;&gt;""),AND(OZ7&gt;=PB$43,PA7&gt;=PB$47,OZ7&lt;&gt;""),AND(PW7&gt;=QD$43,PX7&gt;=QD$47,PW7&lt;&gt;""),AND(QB7&gt;=QD$43,QC7&gt;=QD$47,QB7&lt;&gt;"")),"P","")</f>
        <v>P</v>
      </c>
      <c r="G7" s="3" t="str">
        <f>IF(OR(AND(AQ7&gt;=AW$47,AQ7&lt;&gt;"",AO7=""),AND(AV7&gt;=AW$47,AV7&lt;&gt;"",AO7=""),AND(BT7&gt;=BZ$47,BT7&lt;&gt;"",BR7=""),AND(BY7&gt;=BZ$47,BY7&lt;&gt;"",BR7=""),AND(CW7&gt;=DC$47,CW7&lt;&gt;"",CU7=""),AND(DB7&gt;=DC$47,DB7&lt;&gt;"",CU7=""),AND(EB7&gt;=EH$47,EB7&lt;&gt;""),AND(EG7&gt;=EH$47,EG7&lt;&gt;""),AND(FD7&gt;=FJ$47,FD7&lt;&gt;""),AND(FI7&gt;=FJ$47,FI7&lt;&gt;""),AND(GF7&gt;=GL$47,GF7&lt;&gt;""),AND(GK7&gt;=GL$47,GK7&lt;&gt;""),AND(HH7&gt;=HN$47,HH7&lt;&gt;""),AND(HM7&gt;=HN$47,HM7&lt;&gt;""),AND(IJ7&gt;=IP$47,IJ7&lt;&gt;""),AND(IO7&gt;=IP$47,IO7&lt;&gt;""),AND(JL7&gt;=JR$47,JL7&lt;&gt;""),AND(JQ7&gt;=JR$47,JQ7&lt;&gt;""),AND(KN7&gt;=KT$47,KN7&lt;&gt;""),AND(KS7&gt;=KT$47,KS7&lt;&gt;""),AND(LP7&gt;=LV$47,LP7&lt;&gt;""),AND(LU7&gt;=LV$47,LU7&lt;&gt;""),AND(MR7&gt;=MX$47,MR7&lt;&gt;""),AND(MW7&gt;=MX$47,MW7&lt;&gt;""),AND(NT7&gt;=NZ$47,NT7&lt;&gt;""),AND(NY7&gt;=NZ$47,NY7&lt;&gt;""),AND(OV7&gt;=PB$47,OV7&lt;&gt;""),AND(PA7&gt;=PB$47,PA7&lt;&gt;""),AND(PX7&gt;=QD$47,PX7&lt;&gt;""),AND(QC7&gt;=QD$47,QC7&lt;&gt;"")),"P","")</f>
        <v>P</v>
      </c>
      <c r="H7" s="36" t="str">
        <f>IF(AND(G7="P",F7=""),"No DD",IF(OR(AND(AS7&gt;=AW$46,AT7&gt;=AW$50,AS7&lt;&gt;"",AO7=""),AND(BV7&gt;=BZ$46,BW7&gt;=BZ$50,BV7&lt;&gt;"",BR7=""),AND(CY7&gt;=DC$46,CZ7&gt;=DC$50,CY7&lt;&gt;"",CU7=""),AND(ED7&gt;=EH$46,EE7&gt;=EH$50,ED7&lt;&gt;""),AND(FF7&gt;=FJ$46,FG7&gt;=FJ$50,FF7&lt;&gt;""),AND(GH7&gt;=GL$46,GI7&gt;=GL$50,GH7&lt;&gt;""),AND(HJ7&gt;=HN$46,HK7&gt;=HN$50,HJ7&lt;&gt;""),AND(IL7&gt;=IP$46,IM7&gt;=IP$50,IL7&lt;&gt;""),AND(JN7&gt;=JR$46,JO7&gt;=JR$50,JN7&lt;&gt;""),AND(KP7&gt;=KT$46,KQ7&gt;=KT$50,KP7&lt;&gt;""),AND(LR7&gt;=LV$46,LS7&gt;=LV$50,LR7&lt;&gt;""),AND(MT7&gt;=MX$46,MU7&gt;=MX$50,MT7&lt;&gt;""),AND(NV7&gt;=NZ$46,NW7&gt;=NZ$50,NV7&lt;&gt;""),AND(OX7&gt;=PB$46,OY7&gt;=PB$50,OX7&lt;&gt;""),AND(PZ7&gt;=QD$46,QA7&gt;=QD$50,PZ7&lt;&gt;"")),"Merit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Excellence",IF(I7="P","Worlds Team",IF(F7="P","National Team","")))))</f>
        <v>National Team</v>
      </c>
      <c r="I7" s="3" t="str">
        <f>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P","")</f>
        <v/>
      </c>
      <c r="J7" s="8">
        <f>IF(COUNT(AQ7,BT7,CW7)&gt;0,LARGE((AQ7,BT7,CW7),1),0)</f>
        <v>50.8</v>
      </c>
      <c r="K7" s="8" t="str">
        <f>IF(J7=0,"",IF(J7=CW7,$CA$1,IF(J7=BT7,$AX$1,IF(J7=AQ7,$U$1,""))))</f>
        <v>2022 3rd Domestic Trial</v>
      </c>
      <c r="L7" s="8">
        <f>IF(COUNT(AQ7,BT7,CW7)&gt;1,LARGE((AQ7,BT7,CW7),2),0)</f>
        <v>50.4</v>
      </c>
      <c r="M7" s="8" t="str">
        <f>IF(L7=0,"",IF(L7=CW7,$CA$1,IF(L7=BT7,$AX$1,IF(L7=AQ7,$U$1,""))))</f>
        <v>2023 Nationals</v>
      </c>
      <c r="N7" s="8">
        <f>IF(COUNT(AR7,BU7,CX7)&gt;0,LARGE((AR7,BU7,CX7),1),0)</f>
        <v>26.5</v>
      </c>
      <c r="O7" s="8" t="str">
        <f>IF(N7=0,"",IF(N7=CX7,$CA$1,IF(N7=BU7,$AX$1,IF(N7=AR7,$U$1,""))))</f>
        <v>2023 Elite Canada</v>
      </c>
      <c r="P7" s="8">
        <f>IF(MAX(AV7,BY7,DB7)&gt;0,MAX(AV7,BY7,DB7),0)</f>
        <v>51.3</v>
      </c>
      <c r="Q7" s="8" t="str">
        <f>IF(P7=0,"",IF(P7=DB7,$CA$1,IF(P7=BY7,$AX$1,IF(P7=AV7,$U$1,""))))</f>
        <v>2023 Elite Canada</v>
      </c>
      <c r="R7" s="8">
        <f>IF(MAX(DD7:DF7)&gt;0,MAX(DD7:DF7),"")</f>
        <v>0.39999999999999858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WAGC (Nov 23)</v>
      </c>
      <c r="U7" s="19">
        <v>19</v>
      </c>
      <c r="V7" s="19">
        <v>7.2</v>
      </c>
      <c r="W7" s="19">
        <v>0.6</v>
      </c>
      <c r="X7" s="19">
        <v>0</v>
      </c>
      <c r="Y7" s="19">
        <v>18.399999999999999</v>
      </c>
      <c r="Z7" s="19">
        <v>7.6</v>
      </c>
      <c r="AA7" s="19">
        <v>0.8</v>
      </c>
      <c r="AB7" s="19">
        <v>0</v>
      </c>
      <c r="AC7" s="19">
        <v>18.600000000000001</v>
      </c>
      <c r="AD7" s="19">
        <v>6.4</v>
      </c>
      <c r="AE7" s="19">
        <v>0.8</v>
      </c>
      <c r="AF7" s="19">
        <v>0</v>
      </c>
      <c r="AG7" s="19">
        <v>18.899999999999999</v>
      </c>
      <c r="AH7" s="19">
        <v>7.2</v>
      </c>
      <c r="AI7" s="19">
        <v>0.6</v>
      </c>
      <c r="AJ7" s="19">
        <v>0</v>
      </c>
      <c r="AK7" s="19">
        <v>18.399999999999999</v>
      </c>
      <c r="AL7" s="19">
        <v>7.6</v>
      </c>
      <c r="AM7" s="19">
        <v>0.6</v>
      </c>
      <c r="AN7" s="19">
        <v>0</v>
      </c>
      <c r="AO7" s="27"/>
      <c r="AP7" s="40">
        <f>IF(SUM(V7,Z7)&gt;0,SUM(V7,Z7),"")</f>
        <v>14.8</v>
      </c>
      <c r="AQ7" s="40">
        <f>IF(SUM(U7:V7,X7:Z7,AB7)-W7-AA7&gt;0,SUM(U7:V7,X7:Z7,AB7)-W7-AA7,"")</f>
        <v>50.8</v>
      </c>
      <c r="AR7" s="40">
        <f>IF(SUM(AC7:AD7,AF7)-AE7&gt;0,SUM(AC7:AD7,AF7)-AE7,"")</f>
        <v>24.2</v>
      </c>
      <c r="AS7" s="40">
        <f>IF(SUM(V7,Z7,AD7)&gt;0,SUM(V7,Z7,AD7),"")</f>
        <v>21.200000000000003</v>
      </c>
      <c r="AT7" s="40">
        <f>IF(SUM(AQ7,AR7)&gt;0,SUM(AQ7,AR7),"")</f>
        <v>75</v>
      </c>
      <c r="AU7" s="40">
        <f>IF(SUM(AH7,AL7)&gt;0,SUM(AH7,AL7),"")</f>
        <v>14.8</v>
      </c>
      <c r="AV7" s="40">
        <f>IF(SUM(AG7:AH7,AJ7:AL7,AN7)-SUM(AI7,AM7)&gt;0,SUM(AG7:AH7,AJ7:AL7,AN7)-SUM(AI7,AM7),"")</f>
        <v>50.9</v>
      </c>
      <c r="AW7" s="40">
        <f>IF(SUM(AQ7,AV7)&gt;0,SUM(AQ7,AV7),"")</f>
        <v>101.69999999999999</v>
      </c>
      <c r="AX7" s="18">
        <v>16.5</v>
      </c>
      <c r="AY7" s="18">
        <v>8.1</v>
      </c>
      <c r="AZ7" s="18">
        <v>0.2</v>
      </c>
      <c r="BA7" s="18">
        <v>0.3</v>
      </c>
      <c r="BB7" s="18">
        <v>18.3</v>
      </c>
      <c r="BC7" s="18">
        <v>7.6</v>
      </c>
      <c r="BD7" s="18">
        <v>0.6</v>
      </c>
      <c r="BE7" s="18">
        <v>0</v>
      </c>
      <c r="BF7" s="18">
        <v>18.5</v>
      </c>
      <c r="BG7" s="18">
        <v>8</v>
      </c>
      <c r="BH7" s="18">
        <v>0</v>
      </c>
      <c r="BI7" s="18">
        <v>0</v>
      </c>
      <c r="BJ7" s="18">
        <v>18.3</v>
      </c>
      <c r="BK7" s="18">
        <v>7.3</v>
      </c>
      <c r="BL7" s="18">
        <v>0.2</v>
      </c>
      <c r="BM7" s="18">
        <v>0.3</v>
      </c>
      <c r="BN7" s="18">
        <v>18.399999999999999</v>
      </c>
      <c r="BO7" s="18">
        <v>8</v>
      </c>
      <c r="BP7" s="18">
        <v>0.8</v>
      </c>
      <c r="BQ7" s="18">
        <v>0</v>
      </c>
      <c r="BR7" s="28"/>
      <c r="BS7" s="11">
        <f>IF(SUM(AY7,BC7)&gt;0,SUM(AY7,BC7),"")</f>
        <v>15.7</v>
      </c>
      <c r="BT7" s="11">
        <f>IF(SUM(AX7:AY7,BA7:BC7,BE7)-AZ7-BD7&gt;0,SUM(AX7:AY7,BA7:BC7,BE7)-AZ7-BD7,"")</f>
        <v>50</v>
      </c>
      <c r="BU7" s="11">
        <f>IF(SUM(BF7:BG7,BI7)-BH7&gt;0,SUM(BF7:BG7,BI7)-BH7,"")</f>
        <v>26.5</v>
      </c>
      <c r="BV7" s="11">
        <f>IF(SUM(AY7,BC7,BG7)&gt;0,SUM(AY7,BC7,BG7),"")</f>
        <v>23.7</v>
      </c>
      <c r="BW7" s="11">
        <f>IF(SUM(BT7,BU7)&gt;0,SUM(BT7,BU7),"")</f>
        <v>76.5</v>
      </c>
      <c r="BX7" s="11">
        <f>IF(SUM(BK7,BO7)&gt;0,SUM(BK7,BO7),"")</f>
        <v>15.3</v>
      </c>
      <c r="BY7" s="11">
        <f>IF(SUM(BJ7:BK7,BM7:BO7,BQ7)-SUM(BL7,BP7)&gt;0,SUM(BJ7:BK7,BM7:BO7,BQ7)-SUM(BL7,BP7),"")</f>
        <v>51.3</v>
      </c>
      <c r="BZ7" s="11">
        <f>IF(SUM(BT7,BY7)&gt;0,SUM(BT7,BY7),"")</f>
        <v>101.3</v>
      </c>
      <c r="CA7" s="19">
        <v>17.75</v>
      </c>
      <c r="CB7" s="19">
        <v>7.65</v>
      </c>
      <c r="CC7" s="19">
        <v>0.4</v>
      </c>
      <c r="CD7" s="19">
        <v>0.15</v>
      </c>
      <c r="CE7" s="19">
        <v>18.350000000000001</v>
      </c>
      <c r="CF7" s="19">
        <v>7.6</v>
      </c>
      <c r="CG7" s="19">
        <v>0.7</v>
      </c>
      <c r="CH7" s="19">
        <v>0</v>
      </c>
      <c r="CI7" s="19">
        <v>18.55</v>
      </c>
      <c r="CJ7" s="19">
        <v>7.2</v>
      </c>
      <c r="CK7" s="19">
        <v>0.4</v>
      </c>
      <c r="CL7" s="19">
        <v>0</v>
      </c>
      <c r="CM7" s="19">
        <v>18.600000000000001</v>
      </c>
      <c r="CN7" s="19">
        <v>7.25</v>
      </c>
      <c r="CO7" s="19">
        <v>0.4</v>
      </c>
      <c r="CP7" s="19">
        <v>0.15</v>
      </c>
      <c r="CQ7" s="19">
        <v>18.399999999999999</v>
      </c>
      <c r="CR7" s="19">
        <v>7.8</v>
      </c>
      <c r="CS7" s="19">
        <v>0.7</v>
      </c>
      <c r="CT7" s="19">
        <v>0</v>
      </c>
      <c r="CU7" s="27" t="s">
        <v>46</v>
      </c>
      <c r="CV7" s="40">
        <f>IF(SUM(CB7,CF7)&gt;0,SUM(CB7,CF7),"")</f>
        <v>15.25</v>
      </c>
      <c r="CW7" s="40">
        <f>IF(SUM(CA7:CB7,CD7:CF7,CH7)-CC7-CG7&gt;0,SUM(CA7:CB7,CD7:CF7,CH7)-CC7-CG7,"")</f>
        <v>50.4</v>
      </c>
      <c r="CX7" s="40">
        <f>IF(SUM(CI7:CJ7,CL7)-CK7&gt;0,SUM(CI7:CJ7,CL7)-CK7,"")</f>
        <v>25.35</v>
      </c>
      <c r="CY7" s="40">
        <f>IF(SUM(CB7,CF7,CJ7)&gt;0,SUM(CB7,CF7,CJ7),"")</f>
        <v>22.45</v>
      </c>
      <c r="CZ7" s="40">
        <f>IF(SUM(CW7,CX7)&gt;0,SUM(CW7,CX7),"")</f>
        <v>75.75</v>
      </c>
      <c r="DA7" s="40">
        <f>IF(SUM(CN7,CR7)&gt;0,SUM(CN7,CR7),"")</f>
        <v>15.05</v>
      </c>
      <c r="DB7" s="40">
        <f>IF(SUM(CM7:CN7,CP7:CR7,CT7)-SUM(CO7,CS7)&gt;0,SUM(CM7:CN7,CP7:CR7,CT7)-SUM(CO7,CS7),"")</f>
        <v>51.099999999999994</v>
      </c>
      <c r="DC7" s="40">
        <f>IF(SUM(CW7,DB7)&gt;0,SUM(CW7,DB7),"")</f>
        <v>101.5</v>
      </c>
      <c r="DD7" s="50">
        <f>IF(MAX(EB7,FD7,GF7,HH7,IJ7,JL7,KN7,LP7,MR7,NT7,OV7,PX7)-IF(L7="",0,L7)&gt;0.001,MAX(EB7,FD7,GF7,HH7,IJ7,JL7,KN7,LP7,MR7,NT7,OV7,PX7)-IF(L7="",0,L7),"")</f>
        <v>0.39999999999999858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18.600000000000001</v>
      </c>
      <c r="GN7" s="18">
        <v>7.2</v>
      </c>
      <c r="GO7" s="18">
        <v>0.2</v>
      </c>
      <c r="GP7" s="18">
        <v>0</v>
      </c>
      <c r="GQ7" s="18">
        <v>18.8</v>
      </c>
      <c r="GR7" s="18">
        <v>7.6</v>
      </c>
      <c r="GS7" s="18">
        <v>1.2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14.8</v>
      </c>
      <c r="HH7" s="11">
        <f>IF(SUM(GM7:GN7,GP7:GR7,GT7)-GO7-GS7&gt;0,SUM(GM7:GN7,GP7:GR7,GT7)-GO7-GS7,"")</f>
        <v>50.8</v>
      </c>
      <c r="HI7" s="11" t="str">
        <f>IF(SUM(GU7:GV7,GX7)-GW7&gt;0,SUM(GU7:GV7,GX7)-GW7,"")</f>
        <v/>
      </c>
      <c r="HJ7" s="11">
        <f>IF(SUM(GN7,GR7,GV7)&gt;0,SUM(GN7,GR7,GV7),"")</f>
        <v>14.8</v>
      </c>
      <c r="HK7" s="11">
        <f>IF(SUM(HH7,HI7)&gt;0,SUM(HH7,HI7),"")</f>
        <v>50.8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50.8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>
        <v>0</v>
      </c>
      <c r="IR7" s="18">
        <v>0</v>
      </c>
      <c r="IS7" s="18">
        <v>0</v>
      </c>
      <c r="IT7" s="18">
        <v>0</v>
      </c>
      <c r="IU7" s="18">
        <v>18</v>
      </c>
      <c r="IV7" s="18">
        <v>5.2</v>
      </c>
      <c r="IW7" s="18">
        <v>0.6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5.2</v>
      </c>
      <c r="JL7" s="11">
        <f>IF(SUM(IQ7:IR7,IT7:IV7,IX7)-IS7-IW7&gt;0,SUM(IQ7:IR7,IT7:IV7,IX7)-IS7-IW7,"")</f>
        <v>22.599999999999998</v>
      </c>
      <c r="JM7" s="11" t="str">
        <f>IF(SUM(IY7:IZ7,JB7)-JA7&gt;0,SUM(IY7:IZ7,JB7)-JA7,"")</f>
        <v/>
      </c>
      <c r="JN7" s="11">
        <f>IF(SUM(IR7,IV7,IZ7)&gt;0,SUM(IR7,IV7,IZ7),"")</f>
        <v>5.2</v>
      </c>
      <c r="JO7" s="11">
        <f>IF(SUM(JL7,JM7)&gt;0,SUM(JL7,JM7),"")</f>
        <v>22.599999999999998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IF(SUM(JL7,JQ7)&gt;0,SUM(JL7,JQ7),"")</f>
        <v>22.599999999999998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17.75</v>
      </c>
      <c r="QF7" s="22">
        <f>IF($CU7="P",CB7,(CB7+AY7)/2)</f>
        <v>7.65</v>
      </c>
      <c r="QG7" s="22">
        <f>IF($CU7="P",CC7,(CC7+AZ7)/2)</f>
        <v>0.4</v>
      </c>
      <c r="QH7" s="22">
        <f>IF($CU7="P",CD7,(CD7+BA7)/2)</f>
        <v>0.15</v>
      </c>
      <c r="QI7" s="22">
        <f>IF($CU7="P",CE7,(CE7+BB7)/2)</f>
        <v>18.350000000000001</v>
      </c>
      <c r="QJ7" s="22">
        <f>IF($CU7="P",CF7,(CF7+BC7)/2)</f>
        <v>7.6</v>
      </c>
      <c r="QK7" s="22">
        <f>IF($CU7="P",CG7,(CG7+BD7)/2)</f>
        <v>0.7</v>
      </c>
      <c r="QL7" s="22">
        <f>IF($CU7="P",CH7,(CH7+BE7)/2)</f>
        <v>0</v>
      </c>
      <c r="QM7" s="22">
        <f>IF($CU7="P",CI7,(CI7+BF7)/2)</f>
        <v>18.55</v>
      </c>
      <c r="QN7" s="22">
        <f>IF($CU7="P",CJ7,(CJ7+BG7)/2)</f>
        <v>7.2</v>
      </c>
      <c r="QO7" s="22">
        <f>IF($CU7="P",CK7,(CK7+BH7)/2)</f>
        <v>0.4</v>
      </c>
      <c r="QP7" s="22">
        <f>IF($CU7="P",CL7,(CL7+BI7)/2)</f>
        <v>0</v>
      </c>
      <c r="QQ7" s="22">
        <f>IF($CU7="P",CM7,(CM7+BJ7)/2)</f>
        <v>18.600000000000001</v>
      </c>
      <c r="QR7" s="22">
        <f>IF($CU7="P",CN7,(CN7+BK7)/2)</f>
        <v>7.25</v>
      </c>
      <c r="QS7" s="22">
        <f>IF($CU7="P",CO7,(CO7+BL7)/2)</f>
        <v>0.4</v>
      </c>
      <c r="QT7" s="22">
        <f>IF($CU7="P",CP7,(CP7+BM7)/2)</f>
        <v>0.15</v>
      </c>
      <c r="QU7" s="22">
        <f>IF($CU7="P",CQ7,(CQ7+BN7)/2)</f>
        <v>18.399999999999999</v>
      </c>
      <c r="QV7" s="22">
        <f>IF($CU7="P",CR7,(CR7+BO7)/2)</f>
        <v>7.8</v>
      </c>
      <c r="QW7" s="22">
        <f>IF($CU7="P",CS7,(CS7+BP7)/2)</f>
        <v>0.7</v>
      </c>
      <c r="QX7" s="22">
        <f>IF($CU7="P",CT7,(CT7+BQ7)/2)</f>
        <v>0</v>
      </c>
      <c r="QY7" s="27" t="s">
        <v>46</v>
      </c>
      <c r="QZ7" s="40">
        <f>IF(SUM(QF7,QJ7)&gt;0,SUM(QF7,QJ7),"")</f>
        <v>15.25</v>
      </c>
      <c r="RA7" s="40">
        <f>IF(SUM(QE7:QF7,QH7:QJ7,QL7)-QG7-QK7&gt;0,SUM(QE7:QF7,QH7:QJ7,QL7)-QG7-QK7,"")</f>
        <v>50.4</v>
      </c>
      <c r="RB7" s="40">
        <f>IF(SUM(QM7:QN7,QP7)-QO7&gt;0,SUM(QM7:QN7,QP7)-QO7,"")</f>
        <v>25.35</v>
      </c>
      <c r="RC7" s="40">
        <f>IF(SUM(QF7,QJ7,QN7)&gt;0,SUM(QF7,QJ7,QN7),"")</f>
        <v>22.45</v>
      </c>
      <c r="RD7" s="40">
        <f>IF(SUM(RA7,RB7)&gt;0,SUM(RA7,RB7),"")</f>
        <v>75.75</v>
      </c>
      <c r="RE7" s="40">
        <f>IF(SUM(QR7,QV7)&gt;0,SUM(QR7,QV7),"")</f>
        <v>15.05</v>
      </c>
      <c r="RF7" s="40">
        <f>IF(SUM(QQ7:QR7,QT7:QV7,QX7)-SUM(QS7,QW7)&gt;0,SUM(QQ7:QR7,QT7:QV7,QX7)-SUM(QS7,QW7),"")</f>
        <v>51.099999999999994</v>
      </c>
      <c r="RG7" s="40">
        <f>IF(SUM(RA7,RF7)&gt;0,SUM(RA7,RF7),"")</f>
        <v>101.5</v>
      </c>
    </row>
    <row r="8" spans="1:475" x14ac:dyDescent="0.2">
      <c r="A8" s="4" cm="1">
        <f t="array" ref="A8">IF(AND(H8&lt;&gt;"",H8&lt;&gt;"No DD"),SUMPRODUCT((H$4:H$41&lt;&gt;"")*(H$4:H$41&lt;&gt;"No DD")*(E$4:E$41&gt;E8))+1,IF(H8="No DD",SUMPRODUCT((H$4:H$41="No DD")*(E$4:E$41&gt;E8))+1+SUMPRODUCT((H$4:H$41&lt;&gt;"")*(H$4:H$41&lt;&gt;"No DD")),""))</f>
        <v>5</v>
      </c>
      <c r="B8" s="5" t="s">
        <v>119</v>
      </c>
      <c r="C8" s="4" t="s">
        <v>3</v>
      </c>
      <c r="D8" s="4">
        <v>2002</v>
      </c>
      <c r="E8" s="9">
        <f>SUM(J8:R8)+SUM(J8:O8)*0.0000001+SUM(J8)*0.0000000000001</f>
        <v>179.30001267500512</v>
      </c>
      <c r="F8" s="3" t="str">
        <f>IF(OR(AND(AP8&gt;=AW$43,AQ8&gt;=AW$47,AP8&lt;&gt;"",AO8=""),AND(AU8&gt;=AW$43,AV8&gt;=AW$47,AU8&lt;&gt;"",AO8=""),AND(BS8&gt;=BZ$43,BT8&gt;=BZ$47,BS8&lt;&gt;"",BR8=""),AND(BX8&gt;=BZ$43,BY8&gt;=BZ$47,BX8&lt;&gt;"",BR8=""),AND(CV8&gt;=DC$43,CW8&gt;=DC$47,CV8&lt;&gt;"",CU8=""),AND(DA8&gt;=DC$43,DB8&gt;=DC$47,DA8&lt;&gt;""),AND(EA8&gt;=EH$43,EB8&gt;=EH$47,EA8&lt;&gt;""),AND(EF8&gt;=EH$43,EG8&gt;=EH$47,EF8&lt;&gt;""),AND(FC8&gt;=FJ$43,FD8&gt;=FJ$47,FC8&lt;&gt;""),AND(FH8&gt;=FJ$43,FI8&gt;=FJ$47,FH8&lt;&gt;""),AND(GE8&gt;=GL$43,GF8&gt;=GL$47,GE8&lt;&gt;""),AND(GJ8&gt;=GL$43,GK8&gt;=GL$47,GJ8&lt;&gt;""),AND(HG8&gt;=HN$43,HH8&gt;=HN$47,HG8&lt;&gt;""),AND(HL8&gt;=HN$43,HM8&gt;=HN$47,HL8&lt;&gt;""),AND(II8&gt;=IP$43,IJ8&gt;=IP$47,II8&lt;&gt;""),AND(IN8&gt;=IP$43,IO8&gt;=IP$47,IN8&lt;&gt;""),AND(JK8&gt;=JR$43,JL8&gt;=JR$47,JK8&lt;&gt;""),AND(JP8&gt;=JR$43,JQ8&gt;=JR$47,JP8&lt;&gt;""),AND(KM8&gt;=KT$43,KN8&gt;=KT$47,KM8&lt;&gt;""),AND(KR8&gt;=KT$43,KS8&gt;=KT$47,KR8&lt;&gt;""),AND(LO8&gt;=LV$43,LP8&gt;=LV$47,LO8&lt;&gt;""),AND(LT8&gt;=LV$43,LU8&gt;=LV$47,LT8&lt;&gt;""),AND(MQ8&gt;=MX$43,MR8&gt;=MX$47,MQ8&lt;&gt;""),AND(MV8&gt;=MX$43,MW8&gt;=MX$47,MV8&lt;&gt;""),AND(NS8&gt;=NZ$43,NT8&gt;=NZ$47,NS8&lt;&gt;""),AND(NX8&gt;=NZ$43,NY8&gt;=NZ$47,NX8&lt;&gt;""),AND(OU8&gt;=PB$43,OV8&gt;=PB$47,OU8&lt;&gt;""),AND(OZ8&gt;=PB$43,PA8&gt;=PB$47,OZ8&lt;&gt;""),AND(PW8&gt;=QD$43,PX8&gt;=QD$47,PW8&lt;&gt;""),AND(QB8&gt;=QD$43,QC8&gt;=QD$47,QB8&lt;&gt;"")),"P","")</f>
        <v>P</v>
      </c>
      <c r="G8" s="3" t="str">
        <f>IF(OR(AND(AQ8&gt;=AW$47,AQ8&lt;&gt;"",AO8=""),AND(AV8&gt;=AW$47,AV8&lt;&gt;"",AO8=""),AND(BT8&gt;=BZ$47,BT8&lt;&gt;"",BR8=""),AND(BY8&gt;=BZ$47,BY8&lt;&gt;"",BR8=""),AND(CW8&gt;=DC$47,CW8&lt;&gt;"",CU8=""),AND(DB8&gt;=DC$47,DB8&lt;&gt;"",CU8=""),AND(EB8&gt;=EH$47,EB8&lt;&gt;""),AND(EG8&gt;=EH$47,EG8&lt;&gt;""),AND(FD8&gt;=FJ$47,FD8&lt;&gt;""),AND(FI8&gt;=FJ$47,FI8&lt;&gt;""),AND(GF8&gt;=GL$47,GF8&lt;&gt;""),AND(GK8&gt;=GL$47,GK8&lt;&gt;""),AND(HH8&gt;=HN$47,HH8&lt;&gt;""),AND(HM8&gt;=HN$47,HM8&lt;&gt;""),AND(IJ8&gt;=IP$47,IJ8&lt;&gt;""),AND(IO8&gt;=IP$47,IO8&lt;&gt;""),AND(JL8&gt;=JR$47,JL8&lt;&gt;""),AND(JQ8&gt;=JR$47,JQ8&lt;&gt;""),AND(KN8&gt;=KT$47,KN8&lt;&gt;""),AND(KS8&gt;=KT$47,KS8&lt;&gt;""),AND(LP8&gt;=LV$47,LP8&lt;&gt;""),AND(LU8&gt;=LV$47,LU8&lt;&gt;""),AND(MR8&gt;=MX$47,MR8&lt;&gt;""),AND(MW8&gt;=MX$47,MW8&lt;&gt;""),AND(NT8&gt;=NZ$47,NT8&lt;&gt;""),AND(NY8&gt;=NZ$47,NY8&lt;&gt;""),AND(OV8&gt;=PB$47,OV8&lt;&gt;""),AND(PA8&gt;=PB$47,PA8&lt;&gt;""),AND(PX8&gt;=QD$47,PX8&lt;&gt;""),AND(QC8&gt;=QD$47,QC8&lt;&gt;"")),"P","")</f>
        <v>P</v>
      </c>
      <c r="H8" s="36" t="str">
        <f>IF(AND(G8="P",F8=""),"No DD",IF(OR(AND(AS8&gt;=AW$46,AT8&gt;=AW$50,AS8&lt;&gt;"",AO8=""),AND(BV8&gt;=BZ$46,BW8&gt;=BZ$50,BV8&lt;&gt;"",BR8=""),AND(CY8&gt;=DC$46,CZ8&gt;=DC$50,CY8&lt;&gt;"",CU8=""),AND(ED8&gt;=EH$46,EE8&gt;=EH$50,ED8&lt;&gt;""),AND(FF8&gt;=FJ$46,FG8&gt;=FJ$50,FF8&lt;&gt;""),AND(GH8&gt;=GL$46,GI8&gt;=GL$50,GH8&lt;&gt;""),AND(HJ8&gt;=HN$46,HK8&gt;=HN$50,HJ8&lt;&gt;""),AND(IL8&gt;=IP$46,IM8&gt;=IP$50,IL8&lt;&gt;""),AND(JN8&gt;=JR$46,JO8&gt;=JR$50,JN8&lt;&gt;""),AND(KP8&gt;=KT$46,KQ8&gt;=KT$50,KP8&lt;&gt;""),AND(LR8&gt;=LV$46,LS8&gt;=LV$50,LR8&lt;&gt;""),AND(MT8&gt;=MX$46,MU8&gt;=MX$50,MT8&lt;&gt;""),AND(NV8&gt;=NZ$46,NW8&gt;=NZ$50,NV8&lt;&gt;""),AND(OX8&gt;=PB$46,OY8&gt;=PB$50,OX8&lt;&gt;""),AND(PZ8&gt;=QD$46,QA8&gt;=QD$50,PZ8&lt;&gt;"")),"Merit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Excellence",IF(I8="P","Worlds Team",IF(F8="P","National Team","")))))</f>
        <v>National Team</v>
      </c>
      <c r="I8" s="3" t="str">
        <f>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P","")</f>
        <v/>
      </c>
      <c r="J8" s="8">
        <f>IF(COUNT(AQ8,BT8,CW8)&gt;0,LARGE((AQ8,BT8,CW8),1),0)</f>
        <v>51.2</v>
      </c>
      <c r="K8" s="8" t="str">
        <f>IF(J8=0,"",IF(J8=CW8,$CA$1,IF(J8=BT8,$AX$1,IF(J8=AQ8,$U$1,""))))</f>
        <v>2023 Elite Canada</v>
      </c>
      <c r="L8" s="8">
        <f>IF(COUNT(AQ8,BT8,CW8)&gt;1,LARGE((AQ8,BT8,CW8),2),0)</f>
        <v>50.449999999999996</v>
      </c>
      <c r="M8" s="8" t="str">
        <f>IF(L8=0,"",IF(L8=CW8,$CA$1,IF(L8=BT8,$AX$1,IF(L8=AQ8,$U$1,""))))</f>
        <v>2023 Nationals</v>
      </c>
      <c r="N8" s="8">
        <f>IF(COUNT(AR8,BU8,CX8)&gt;0,LARGE((AR8,BU8,CX8),1),0)</f>
        <v>25.099999999999998</v>
      </c>
      <c r="O8" s="8" t="str">
        <f>IF(N8=0,"",IF(N8=CX8,$CA$1,IF(N8=BU8,$AX$1,IF(N8=AR8,$U$1,""))))</f>
        <v>2022 3rd Domestic Trial</v>
      </c>
      <c r="P8" s="8">
        <f>IF(MAX(AV8,BY8,DB8)&gt;0,MAX(AV8,BY8,DB8),0)</f>
        <v>51</v>
      </c>
      <c r="Q8" s="8" t="str">
        <f>IF(P8=0,"",IF(P8=DB8,$CA$1,IF(P8=BY8,$AX$1,IF(P8=AV8,$U$1,""))))</f>
        <v>2023 Elite Canada</v>
      </c>
      <c r="R8" s="8">
        <f>IF(MAX(DD8:DF8)&gt;0,MAX(DD8:DF8),"")</f>
        <v>1.5499999999999972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18.399999999999999</v>
      </c>
      <c r="V8" s="19">
        <v>6.8</v>
      </c>
      <c r="W8" s="19">
        <v>0.2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18.899999999999999</v>
      </c>
      <c r="AD8" s="19">
        <v>7.2</v>
      </c>
      <c r="AE8" s="19">
        <v>1</v>
      </c>
      <c r="AF8" s="19">
        <v>0</v>
      </c>
      <c r="AG8" s="19">
        <v>18.100000000000001</v>
      </c>
      <c r="AH8" s="19">
        <v>6</v>
      </c>
      <c r="AI8" s="19">
        <v>0.8</v>
      </c>
      <c r="AJ8" s="19">
        <v>0</v>
      </c>
      <c r="AK8" s="19">
        <v>18.7</v>
      </c>
      <c r="AL8" s="19">
        <v>7.2</v>
      </c>
      <c r="AM8" s="19">
        <v>0.6</v>
      </c>
      <c r="AN8" s="19">
        <v>0</v>
      </c>
      <c r="AO8" s="27"/>
      <c r="AP8" s="40">
        <f>IF(SUM(V8,Z8)&gt;0,SUM(V8,Z8),"")</f>
        <v>12.8</v>
      </c>
      <c r="AQ8" s="40">
        <f>IF(SUM(U8:V8,X8:Z8,AB8)-W8-AA8&gt;0,SUM(U8:V8,X8:Z8,AB8)-W8-AA8,"")</f>
        <v>49.699999999999996</v>
      </c>
      <c r="AR8" s="40">
        <f>IF(SUM(AC8:AD8,AF8)-AE8&gt;0,SUM(AC8:AD8,AF8)-AE8,"")</f>
        <v>25.099999999999998</v>
      </c>
      <c r="AS8" s="40">
        <f>IF(SUM(V8,Z8,AD8)&gt;0,SUM(V8,Z8,AD8),"")</f>
        <v>20</v>
      </c>
      <c r="AT8" s="40">
        <f>IF(SUM(AQ8,AR8)&gt;0,SUM(AQ8,AR8),"")</f>
        <v>74.8</v>
      </c>
      <c r="AU8" s="40">
        <f>IF(SUM(AH8,AL8)&gt;0,SUM(AH8,AL8),"")</f>
        <v>13.2</v>
      </c>
      <c r="AV8" s="40">
        <f>IF(SUM(AG8:AH8,AJ8:AL8,AN8)-SUM(AI8,AM8)&gt;0,SUM(AG8:AH8,AJ8:AL8,AN8)-SUM(AI8,AM8),"")</f>
        <v>48.6</v>
      </c>
      <c r="AW8" s="40">
        <f>IF(SUM(AQ8,AV8)&gt;0,SUM(AQ8,AV8),"")</f>
        <v>98.3</v>
      </c>
      <c r="AX8" s="18">
        <v>19</v>
      </c>
      <c r="AY8" s="18">
        <v>6.8</v>
      </c>
      <c r="AZ8" s="18">
        <v>0</v>
      </c>
      <c r="BA8" s="18">
        <v>0</v>
      </c>
      <c r="BB8" s="18">
        <v>18.399999999999999</v>
      </c>
      <c r="BC8" s="18">
        <v>7.2</v>
      </c>
      <c r="BD8" s="18">
        <v>0.2</v>
      </c>
      <c r="BE8" s="18">
        <v>0</v>
      </c>
      <c r="BF8" s="18">
        <v>18.100000000000001</v>
      </c>
      <c r="BG8" s="18">
        <v>6.8</v>
      </c>
      <c r="BH8" s="18">
        <v>0</v>
      </c>
      <c r="BI8" s="18">
        <v>0</v>
      </c>
      <c r="BJ8" s="18">
        <v>18</v>
      </c>
      <c r="BK8" s="18">
        <v>8.4</v>
      </c>
      <c r="BL8" s="18">
        <v>0.6</v>
      </c>
      <c r="BM8" s="18">
        <v>0</v>
      </c>
      <c r="BN8" s="18">
        <v>18.600000000000001</v>
      </c>
      <c r="BO8" s="18">
        <v>6.8</v>
      </c>
      <c r="BP8" s="18">
        <v>0.2</v>
      </c>
      <c r="BQ8" s="18">
        <v>0</v>
      </c>
      <c r="BR8" s="28"/>
      <c r="BS8" s="11">
        <f>IF(SUM(AY8,BC8)&gt;0,SUM(AY8,BC8),"")</f>
        <v>14</v>
      </c>
      <c r="BT8" s="11">
        <f>IF(SUM(AX8:AY8,BA8:BC8,BE8)-AZ8-BD8&gt;0,SUM(AX8:AY8,BA8:BC8,BE8)-AZ8-BD8,"")</f>
        <v>51.2</v>
      </c>
      <c r="BU8" s="11">
        <f>IF(SUM(BF8:BG8,BI8)-BH8&gt;0,SUM(BF8:BG8,BI8)-BH8,"")</f>
        <v>24.900000000000002</v>
      </c>
      <c r="BV8" s="11">
        <f>IF(SUM(AY8,BC8,BG8)&gt;0,SUM(AY8,BC8,BG8),"")</f>
        <v>20.8</v>
      </c>
      <c r="BW8" s="11">
        <f>IF(SUM(BT8,BU8)&gt;0,SUM(BT8,BU8),"")</f>
        <v>76.100000000000009</v>
      </c>
      <c r="BX8" s="11">
        <f>IF(SUM(BK8,BO8)&gt;0,SUM(BK8,BO8),"")</f>
        <v>15.2</v>
      </c>
      <c r="BY8" s="11">
        <f>IF(SUM(BJ8:BK8,BM8:BO8,BQ8)-SUM(BL8,BP8)&gt;0,SUM(BJ8:BK8,BM8:BO8,BQ8)-SUM(BL8,BP8),"")</f>
        <v>51</v>
      </c>
      <c r="BZ8" s="11">
        <f>IF(SUM(BT8,BY8)&gt;0,SUM(BT8,BY8),"")</f>
        <v>102.2</v>
      </c>
      <c r="CA8" s="19">
        <v>18.7</v>
      </c>
      <c r="CB8" s="19">
        <v>6.8</v>
      </c>
      <c r="CC8" s="19">
        <v>0.1</v>
      </c>
      <c r="CD8" s="19">
        <v>0</v>
      </c>
      <c r="CE8" s="19">
        <v>18.549999999999997</v>
      </c>
      <c r="CF8" s="19">
        <v>6.6</v>
      </c>
      <c r="CG8" s="19">
        <v>0.1</v>
      </c>
      <c r="CH8" s="19">
        <v>0</v>
      </c>
      <c r="CI8" s="19">
        <v>18.5</v>
      </c>
      <c r="CJ8" s="19">
        <v>7</v>
      </c>
      <c r="CK8" s="19">
        <v>0.5</v>
      </c>
      <c r="CL8" s="19">
        <v>0</v>
      </c>
      <c r="CM8" s="19">
        <v>18.05</v>
      </c>
      <c r="CN8" s="19">
        <v>7.2</v>
      </c>
      <c r="CO8" s="19">
        <v>0.7</v>
      </c>
      <c r="CP8" s="19">
        <v>0</v>
      </c>
      <c r="CQ8" s="19">
        <v>18.649999999999999</v>
      </c>
      <c r="CR8" s="19">
        <v>7</v>
      </c>
      <c r="CS8" s="19">
        <v>0.4</v>
      </c>
      <c r="CT8" s="19">
        <v>0</v>
      </c>
      <c r="CU8" s="27" t="s">
        <v>46</v>
      </c>
      <c r="CV8" s="40">
        <f>IF(SUM(CB8,CF8)&gt;0,SUM(CB8,CF8),"")</f>
        <v>13.399999999999999</v>
      </c>
      <c r="CW8" s="40">
        <f>IF(SUM(CA8:CB8,CD8:CF8,CH8)-CC8-CG8&gt;0,SUM(CA8:CB8,CD8:CF8,CH8)-CC8-CG8,"")</f>
        <v>50.449999999999996</v>
      </c>
      <c r="CX8" s="40">
        <f>IF(SUM(CI8:CJ8,CL8)-CK8&gt;0,SUM(CI8:CJ8,CL8)-CK8,"")</f>
        <v>25</v>
      </c>
      <c r="CY8" s="40">
        <f>IF(SUM(CB8,CF8,CJ8)&gt;0,SUM(CB8,CF8,CJ8),"")</f>
        <v>20.399999999999999</v>
      </c>
      <c r="CZ8" s="40">
        <f>IF(SUM(CW8,CX8)&gt;0,SUM(CW8,CX8),"")</f>
        <v>75.449999999999989</v>
      </c>
      <c r="DA8" s="40">
        <f>IF(SUM(CN8,CR8)&gt;0,SUM(CN8,CR8),"")</f>
        <v>14.2</v>
      </c>
      <c r="DB8" s="40">
        <f>IF(SUM(CM8:CN8,CP8:CR8,CT8)-SUM(CO8,CS8)&gt;0,SUM(CM8:CN8,CP8:CR8,CT8)-SUM(CO8,CS8),"")</f>
        <v>49.8</v>
      </c>
      <c r="DC8" s="40">
        <f>IF(SUM(CW8,DB8)&gt;0,SUM(CW8,DB8),"")</f>
        <v>100.25</v>
      </c>
      <c r="DD8" s="50">
        <f>IF(MAX(EB8,FD8,GF8,HH8,IJ8,JL8,KN8,LP8,MR8,NT8,OV8,PX8)-IF(L8="",0,L8)&gt;0.001,MAX(EB8,FD8,GF8,HH8,IJ8,JL8,KN8,LP8,MR8,NT8,OV8,PX8)-IF(L8="",0,L8),"")</f>
        <v>1.5499999999999972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0.69999999999999574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>
        <v>18.399999999999999</v>
      </c>
      <c r="IR8" s="18">
        <v>8.4</v>
      </c>
      <c r="IS8" s="18">
        <v>0.6</v>
      </c>
      <c r="IT8" s="18">
        <v>0</v>
      </c>
      <c r="IU8" s="18">
        <v>18.600000000000001</v>
      </c>
      <c r="IV8" s="18">
        <v>6.8</v>
      </c>
      <c r="IW8" s="18">
        <v>0.2</v>
      </c>
      <c r="IX8" s="18">
        <v>0</v>
      </c>
      <c r="IY8" s="18"/>
      <c r="IZ8" s="18"/>
      <c r="JA8" s="18"/>
      <c r="JB8" s="18"/>
      <c r="JC8" s="18">
        <v>18.600000000000001</v>
      </c>
      <c r="JD8" s="18">
        <v>8.4</v>
      </c>
      <c r="JE8" s="18">
        <v>0.6</v>
      </c>
      <c r="JF8" s="18">
        <v>0</v>
      </c>
      <c r="JG8" s="18">
        <v>19.100000000000001</v>
      </c>
      <c r="JH8" s="18">
        <v>6.8</v>
      </c>
      <c r="JI8" s="18">
        <v>0.6</v>
      </c>
      <c r="JJ8" s="18">
        <v>0</v>
      </c>
      <c r="JK8" s="11">
        <f>IF(SUM(IR8,IV8)&gt;0,SUM(IR8,IV8),"")</f>
        <v>15.2</v>
      </c>
      <c r="JL8" s="11">
        <f>IF(SUM(IQ8:IR8,IT8:IV8,IX8)-IS8-IW8&gt;0,SUM(IQ8:IR8,IT8:IV8,IX8)-IS8-IW8,"")</f>
        <v>51.399999999999991</v>
      </c>
      <c r="JM8" s="11" t="str">
        <f>IF(SUM(IY8:IZ8,JB8)-JA8&gt;0,SUM(IY8:IZ8,JB8)-JA8,"")</f>
        <v/>
      </c>
      <c r="JN8" s="11">
        <f>IF(SUM(IR8,IV8,IZ8)&gt;0,SUM(IR8,IV8,IZ8),"")</f>
        <v>15.2</v>
      </c>
      <c r="JO8" s="11">
        <f>IF(SUM(JL8,JM8)&gt;0,SUM(JL8,JM8),"")</f>
        <v>51.399999999999991</v>
      </c>
      <c r="JP8" s="11">
        <f>IF(SUM(JD8,JH8)&gt;0,SUM(JD8,JH8),"")</f>
        <v>15.2</v>
      </c>
      <c r="JQ8" s="11">
        <f>IF(SUM(JC8:JD8,JF8:JH8,JJ8)-SUM(JE8,JI8)&gt;0,SUM(JC8:JD8,JF8:JH8,JJ8)-SUM(JE8,JI8),"")</f>
        <v>51.699999999999996</v>
      </c>
      <c r="JR8" s="11">
        <f>IF(SUM(JL8,JQ8)&gt;0,SUM(JL8,JQ8),"")</f>
        <v>103.1</v>
      </c>
      <c r="JS8" s="17">
        <v>18.600000000000001</v>
      </c>
      <c r="JT8" s="17">
        <v>8.4</v>
      </c>
      <c r="JU8" s="17">
        <v>0.6</v>
      </c>
      <c r="JV8" s="17">
        <v>0</v>
      </c>
      <c r="JW8" s="17">
        <v>18.8</v>
      </c>
      <c r="JX8" s="17">
        <v>6.8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>IF(SUM(JT8,JX8)&gt;0,SUM(JT8,JX8),"")</f>
        <v>15.2</v>
      </c>
      <c r="KN8" s="40">
        <f>IF(SUM(JS8:JT8,JV8:JX8,JZ8)-JU8-JY8&gt;0,SUM(JS8:JT8,JV8:JX8,JZ8)-JU8-JY8,"")</f>
        <v>51.999999999999993</v>
      </c>
      <c r="KO8" s="40" t="str">
        <f>IF(SUM(KA8:KB8,KD8)-KC8&gt;0,SUM(KA8:KB8,KD8)-KC8,"")</f>
        <v/>
      </c>
      <c r="KP8" s="40">
        <f>IF(SUM(JT8,JX8,KB8)&gt;0,SUM(JT8,JX8,KB8),"")</f>
        <v>15.2</v>
      </c>
      <c r="KQ8" s="40">
        <f>IF(SUM(KN8,KO8)&gt;0,SUM(KN8,KO8),"")</f>
        <v>51.999999999999993</v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>
        <f>IF(SUM(KN8,KS8)&gt;0,SUM(KN8,KS8),"")</f>
        <v>51.999999999999993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18.7</v>
      </c>
      <c r="QF8" s="22">
        <f>IF($CU8="P",CB8,(CB8+AY8)/2)</f>
        <v>6.8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18.549999999999997</v>
      </c>
      <c r="QJ8" s="22">
        <f>IF($CU8="P",CF8,(CF8+BC8)/2)</f>
        <v>6.6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18.5</v>
      </c>
      <c r="QN8" s="22">
        <f>IF($CU8="P",CJ8,(CJ8+BG8)/2)</f>
        <v>7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18.05</v>
      </c>
      <c r="QR8" s="22">
        <f>IF($CU8="P",CN8,(CN8+BK8)/2)</f>
        <v>7.2</v>
      </c>
      <c r="QS8" s="22">
        <f>IF($CU8="P",CO8,(CO8+BL8)/2)</f>
        <v>0.7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7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13.399999999999999</v>
      </c>
      <c r="RA8" s="40">
        <f>IF(SUM(QE8:QF8,QH8:QJ8,QL8)-QG8-QK8&gt;0,SUM(QE8:QF8,QH8:QJ8,QL8)-QG8-QK8,"")</f>
        <v>50.449999999999996</v>
      </c>
      <c r="RB8" s="40">
        <f>IF(SUM(QM8:QN8,QP8)-QO8&gt;0,SUM(QM8:QN8,QP8)-QO8,"")</f>
        <v>25</v>
      </c>
      <c r="RC8" s="40">
        <f>IF(SUM(QF8,QJ8,QN8)&gt;0,SUM(QF8,QJ8,QN8),"")</f>
        <v>20.399999999999999</v>
      </c>
      <c r="RD8" s="40">
        <f>IF(SUM(RA8,RB8)&gt;0,SUM(RA8,RB8),"")</f>
        <v>75.449999999999989</v>
      </c>
      <c r="RE8" s="40">
        <f>IF(SUM(QR8,QV8)&gt;0,SUM(QR8,QV8),"")</f>
        <v>14.2</v>
      </c>
      <c r="RF8" s="40">
        <f>IF(SUM(QQ8:QR8,QT8:QV8,QX8)-SUM(QS8,QW8)&gt;0,SUM(QQ8:QR8,QT8:QV8,QX8)-SUM(QS8,QW8),"")</f>
        <v>49.8</v>
      </c>
      <c r="RG8" s="40">
        <f>IF(SUM(RA8,RF8)&gt;0,SUM(RA8,RF8),"")</f>
        <v>100.25</v>
      </c>
    </row>
    <row r="9" spans="1:475" x14ac:dyDescent="0.2">
      <c r="A9" s="4" cm="1">
        <f t="array" ref="A9">IF(AND(H9&lt;&gt;"",H9&lt;&gt;"No DD"),SUMPRODUCT((H$4:H$41&lt;&gt;"")*(H$4:H$41&lt;&gt;"No DD")*(E$4:E$41&gt;E9))+1,IF(H9="No DD",SUMPRODUCT((H$4:H$41="No DD")*(E$4:E$41&gt;E9))+1+SUMPRODUCT((H$4:H$41&lt;&gt;"")*(H$4:H$41&lt;&gt;"No DD")),""))</f>
        <v>6</v>
      </c>
      <c r="B9" s="5" t="s">
        <v>103</v>
      </c>
      <c r="C9" s="4" t="s">
        <v>5</v>
      </c>
      <c r="D9" s="4">
        <v>2003</v>
      </c>
      <c r="E9" s="9">
        <f>SUM(J9:R9)+SUM(J9:O9)*0.0000001+SUM(J9)*0.0000000000001</f>
        <v>177.90001294000521</v>
      </c>
      <c r="F9" s="3" t="str">
        <f>IF(OR(AND(AP9&gt;=AW$43,AQ9&gt;=AW$47,AP9&lt;&gt;"",AO9=""),AND(AU9&gt;=AW$43,AV9&gt;=AW$47,AU9&lt;&gt;"",AO9=""),AND(BS9&gt;=BZ$43,BT9&gt;=BZ$47,BS9&lt;&gt;"",BR9=""),AND(BX9&gt;=BZ$43,BY9&gt;=BZ$47,BX9&lt;&gt;"",BR9=""),AND(CV9&gt;=DC$43,CW9&gt;=DC$47,CV9&lt;&gt;"",CU9=""),AND(DA9&gt;=DC$43,DB9&gt;=DC$47,DA9&lt;&gt;""),AND(EA9&gt;=EH$43,EB9&gt;=EH$47,EA9&lt;&gt;""),AND(EF9&gt;=EH$43,EG9&gt;=EH$47,EF9&lt;&gt;""),AND(FC9&gt;=FJ$43,FD9&gt;=FJ$47,FC9&lt;&gt;""),AND(FH9&gt;=FJ$43,FI9&gt;=FJ$47,FH9&lt;&gt;""),AND(GE9&gt;=GL$43,GF9&gt;=GL$47,GE9&lt;&gt;""),AND(GJ9&gt;=GL$43,GK9&gt;=GL$47,GJ9&lt;&gt;""),AND(HG9&gt;=HN$43,HH9&gt;=HN$47,HG9&lt;&gt;""),AND(HL9&gt;=HN$43,HM9&gt;=HN$47,HL9&lt;&gt;""),AND(II9&gt;=IP$43,IJ9&gt;=IP$47,II9&lt;&gt;""),AND(IN9&gt;=IP$43,IO9&gt;=IP$47,IN9&lt;&gt;""),AND(JK9&gt;=JR$43,JL9&gt;=JR$47,JK9&lt;&gt;""),AND(JP9&gt;=JR$43,JQ9&gt;=JR$47,JP9&lt;&gt;""),AND(KM9&gt;=KT$43,KN9&gt;=KT$47,KM9&lt;&gt;""),AND(KR9&gt;=KT$43,KS9&gt;=KT$47,KR9&lt;&gt;""),AND(LO9&gt;=LV$43,LP9&gt;=LV$47,LO9&lt;&gt;""),AND(LT9&gt;=LV$43,LU9&gt;=LV$47,LT9&lt;&gt;""),AND(MQ9&gt;=MX$43,MR9&gt;=MX$47,MQ9&lt;&gt;""),AND(MV9&gt;=MX$43,MW9&gt;=MX$47,MV9&lt;&gt;""),AND(NS9&gt;=NZ$43,NT9&gt;=NZ$47,NS9&lt;&gt;""),AND(NX9&gt;=NZ$43,NY9&gt;=NZ$47,NX9&lt;&gt;""),AND(OU9&gt;=PB$43,OV9&gt;=PB$47,OU9&lt;&gt;""),AND(OZ9&gt;=PB$43,PA9&gt;=PB$47,OZ9&lt;&gt;""),AND(PW9&gt;=QD$43,PX9&gt;=QD$47,PW9&lt;&gt;""),AND(QB9&gt;=QD$43,QC9&gt;=QD$47,QB9&lt;&gt;"")),"P","")</f>
        <v>P</v>
      </c>
      <c r="G9" s="3" t="str">
        <f>IF(OR(AND(AQ9&gt;=AW$47,AQ9&lt;&gt;"",AO9=""),AND(AV9&gt;=AW$47,AV9&lt;&gt;"",AO9=""),AND(BT9&gt;=BZ$47,BT9&lt;&gt;"",BR9=""),AND(BY9&gt;=BZ$47,BY9&lt;&gt;"",BR9=""),AND(CW9&gt;=DC$47,CW9&lt;&gt;"",CU9=""),AND(DB9&gt;=DC$47,DB9&lt;&gt;"",CU9=""),AND(EB9&gt;=EH$47,EB9&lt;&gt;""),AND(EG9&gt;=EH$47,EG9&lt;&gt;""),AND(FD9&gt;=FJ$47,FD9&lt;&gt;""),AND(FI9&gt;=FJ$47,FI9&lt;&gt;""),AND(GF9&gt;=GL$47,GF9&lt;&gt;""),AND(GK9&gt;=GL$47,GK9&lt;&gt;""),AND(HH9&gt;=HN$47,HH9&lt;&gt;""),AND(HM9&gt;=HN$47,HM9&lt;&gt;""),AND(IJ9&gt;=IP$47,IJ9&lt;&gt;""),AND(IO9&gt;=IP$47,IO9&lt;&gt;""),AND(JL9&gt;=JR$47,JL9&lt;&gt;""),AND(JQ9&gt;=JR$47,JQ9&lt;&gt;""),AND(KN9&gt;=KT$47,KN9&lt;&gt;""),AND(KS9&gt;=KT$47,KS9&lt;&gt;""),AND(LP9&gt;=LV$47,LP9&lt;&gt;""),AND(LU9&gt;=LV$47,LU9&lt;&gt;""),AND(MR9&gt;=MX$47,MR9&lt;&gt;""),AND(MW9&gt;=MX$47,MW9&lt;&gt;""),AND(NT9&gt;=NZ$47,NT9&lt;&gt;""),AND(NY9&gt;=NZ$47,NY9&lt;&gt;""),AND(OV9&gt;=PB$47,OV9&lt;&gt;""),AND(PA9&gt;=PB$47,PA9&lt;&gt;""),AND(PX9&gt;=QD$47,PX9&lt;&gt;""),AND(QC9&gt;=QD$47,QC9&lt;&gt;"")),"P","")</f>
        <v>P</v>
      </c>
      <c r="H9" s="36" t="str">
        <f>IF(AND(G9="P",F9=""),"No DD",IF(OR(AND(AS9&gt;=AW$46,AT9&gt;=AW$50,AS9&lt;&gt;"",AO9=""),AND(BV9&gt;=BZ$46,BW9&gt;=BZ$50,BV9&lt;&gt;"",BR9=""),AND(CY9&gt;=DC$46,CZ9&gt;=DC$50,CY9&lt;&gt;"",CU9=""),AND(ED9&gt;=EH$46,EE9&gt;=EH$50,ED9&lt;&gt;""),AND(FF9&gt;=FJ$46,FG9&gt;=FJ$50,FF9&lt;&gt;""),AND(GH9&gt;=GL$46,GI9&gt;=GL$50,GH9&lt;&gt;""),AND(HJ9&gt;=HN$46,HK9&gt;=HN$50,HJ9&lt;&gt;""),AND(IL9&gt;=IP$46,IM9&gt;=IP$50,IL9&lt;&gt;""),AND(JN9&gt;=JR$46,JO9&gt;=JR$50,JN9&lt;&gt;""),AND(KP9&gt;=KT$46,KQ9&gt;=KT$50,KP9&lt;&gt;""),AND(LR9&gt;=LV$46,LS9&gt;=LV$50,LR9&lt;&gt;""),AND(MT9&gt;=MX$46,MU9&gt;=MX$50,MT9&lt;&gt;""),AND(NV9&gt;=NZ$46,NW9&gt;=NZ$50,NV9&lt;&gt;""),AND(OX9&gt;=PB$46,OY9&gt;=PB$50,OX9&lt;&gt;""),AND(PZ9&gt;=QD$46,QA9&gt;=QD$50,PZ9&lt;&gt;"")),"Merit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Excellence",IF(I9="P","Worlds Team",IF(F9="P","National Team","")))))</f>
        <v>National Team</v>
      </c>
      <c r="I9" s="3" t="str">
        <f>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P","")</f>
        <v/>
      </c>
      <c r="J9" s="8">
        <f>IF(COUNT(AQ9,BT9,CW9)&gt;0,LARGE((AQ9,BT9,CW9),1),0)</f>
        <v>52.100000000000009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51.4</v>
      </c>
      <c r="M9" s="8" t="str">
        <f>IF(L9=0,"",IF(L9=CW9,$CA$1,IF(L9=BT9,$AX$1,IF(L9=AQ9,$U$1,""))))</f>
        <v>2023 Nationals</v>
      </c>
      <c r="N9" s="8">
        <f>IF(COUNT(AR9,BU9,CX9)&gt;0,LARGE((AR9,BU9,CX9),1),0)</f>
        <v>25.9</v>
      </c>
      <c r="O9" s="8" t="str">
        <f>IF(N9=0,"",IF(N9=CX9,$CA$1,IF(N9=BU9,$AX$1,IF(N9=AR9,$U$1,""))))</f>
        <v>2023 Nationals</v>
      </c>
      <c r="P9" s="8">
        <f>IF(MAX(AV9,BY9,DB9)&gt;0,MAX(AV9,BY9,DB9),0)</f>
        <v>48.5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18.600000000000001</v>
      </c>
      <c r="V9" s="19">
        <v>8.1</v>
      </c>
      <c r="W9" s="19">
        <v>0.6</v>
      </c>
      <c r="X9" s="19">
        <v>0.3</v>
      </c>
      <c r="Y9" s="19">
        <v>18.600000000000001</v>
      </c>
      <c r="Z9" s="19">
        <v>7.7</v>
      </c>
      <c r="AA9" s="19">
        <v>0.6</v>
      </c>
      <c r="AB9" s="19">
        <v>0</v>
      </c>
      <c r="AC9" s="19">
        <v>17.399999999999999</v>
      </c>
      <c r="AD9" s="19">
        <v>2.4</v>
      </c>
      <c r="AE9" s="19">
        <v>0</v>
      </c>
      <c r="AF9" s="19">
        <v>0</v>
      </c>
      <c r="AG9" s="19">
        <v>18.399999999999999</v>
      </c>
      <c r="AH9" s="19">
        <v>5.2</v>
      </c>
      <c r="AI9" s="19">
        <v>1</v>
      </c>
      <c r="AJ9" s="19">
        <v>0</v>
      </c>
      <c r="AK9" s="19">
        <v>17.399999999999999</v>
      </c>
      <c r="AL9" s="19">
        <v>3.2</v>
      </c>
      <c r="AM9" s="19">
        <v>0</v>
      </c>
      <c r="AN9" s="19">
        <v>0</v>
      </c>
      <c r="AO9" s="27"/>
      <c r="AP9" s="40">
        <f>IF(SUM(V9,Z9)&gt;0,SUM(V9,Z9),"")</f>
        <v>15.8</v>
      </c>
      <c r="AQ9" s="40">
        <f>IF(SUM(U9:V9,X9:Z9,AB9)-W9-AA9&gt;0,SUM(U9:V9,X9:Z9,AB9)-W9-AA9,"")</f>
        <v>52.100000000000009</v>
      </c>
      <c r="AR9" s="40">
        <f>IF(SUM(AC9:AD9,AF9)-AE9&gt;0,SUM(AC9:AD9,AF9)-AE9,"")</f>
        <v>19.799999999999997</v>
      </c>
      <c r="AS9" s="40">
        <f>IF(SUM(V9,Z9,AD9)&gt;0,SUM(V9,Z9,AD9),"")</f>
        <v>18.2</v>
      </c>
      <c r="AT9" s="40">
        <f>IF(SUM(AQ9,AR9)&gt;0,SUM(AQ9,AR9),"")</f>
        <v>71.900000000000006</v>
      </c>
      <c r="AU9" s="40">
        <f>IF(SUM(AH9,AL9)&gt;0,SUM(AH9,AL9),"")</f>
        <v>8.4</v>
      </c>
      <c r="AV9" s="40">
        <f>IF(SUM(AG9:AH9,AJ9:AL9,AN9)-SUM(AI9,AM9)&gt;0,SUM(AG9:AH9,AJ9:AL9,AN9)-SUM(AI9,AM9),"")</f>
        <v>43.2</v>
      </c>
      <c r="AW9" s="40">
        <f>IF(SUM(AQ9,AV9)&gt;0,SUM(AQ9,AV9),"")</f>
        <v>95.300000000000011</v>
      </c>
      <c r="AX9" s="18">
        <v>17.399999999999999</v>
      </c>
      <c r="AY9" s="18">
        <v>2.4</v>
      </c>
      <c r="AZ9" s="18">
        <v>0</v>
      </c>
      <c r="BA9" s="18">
        <v>0</v>
      </c>
      <c r="BB9" s="18">
        <v>18.399999999999999</v>
      </c>
      <c r="BC9" s="18">
        <v>7.3</v>
      </c>
      <c r="BD9" s="18">
        <v>0</v>
      </c>
      <c r="BE9" s="18">
        <v>0</v>
      </c>
      <c r="BF9" s="18">
        <v>17.399999999999999</v>
      </c>
      <c r="BG9" s="18">
        <v>4.4000000000000004</v>
      </c>
      <c r="BH9" s="18">
        <v>2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9.6999999999999993</v>
      </c>
      <c r="BT9" s="11">
        <f>IF(SUM(AX9:AY9,BA9:BC9,BE9)-AZ9-BD9&gt;0,SUM(AX9:AY9,BA9:BC9,BE9)-AZ9-BD9,"")</f>
        <v>45.499999999999993</v>
      </c>
      <c r="BU9" s="11">
        <f>IF(SUM(BF9:BG9,BI9)-BH9&gt;0,SUM(BF9:BG9,BI9)-BH9,"")</f>
        <v>19.799999999999997</v>
      </c>
      <c r="BV9" s="11">
        <f>IF(SUM(AY9,BC9,BG9)&gt;0,SUM(AY9,BC9,BG9),"")</f>
        <v>14.1</v>
      </c>
      <c r="BW9" s="11">
        <f>IF(SUM(BT9,BU9)&gt;0,SUM(BT9,BU9),"")</f>
        <v>65.299999999999983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45.499999999999993</v>
      </c>
      <c r="CA9" s="19">
        <v>18.2</v>
      </c>
      <c r="CB9" s="19">
        <v>6.9</v>
      </c>
      <c r="CC9" s="19">
        <v>0.6</v>
      </c>
      <c r="CD9" s="19">
        <v>0</v>
      </c>
      <c r="CE9" s="19">
        <v>18.3</v>
      </c>
      <c r="CF9" s="19">
        <v>8.5</v>
      </c>
      <c r="CG9" s="19">
        <v>0.2</v>
      </c>
      <c r="CH9" s="19">
        <v>0.3</v>
      </c>
      <c r="CI9" s="19">
        <v>18.7</v>
      </c>
      <c r="CJ9" s="19">
        <v>7.5</v>
      </c>
      <c r="CK9" s="19">
        <v>0.6</v>
      </c>
      <c r="CL9" s="19">
        <v>0.3</v>
      </c>
      <c r="CM9" s="19">
        <v>18.600000000000001</v>
      </c>
      <c r="CN9" s="19">
        <v>7.3</v>
      </c>
      <c r="CO9" s="19">
        <v>0</v>
      </c>
      <c r="CP9" s="19">
        <v>0</v>
      </c>
      <c r="CQ9" s="19">
        <v>17.2</v>
      </c>
      <c r="CR9" s="19">
        <v>5.0999999999999996</v>
      </c>
      <c r="CS9" s="19">
        <v>0</v>
      </c>
      <c r="CT9" s="19">
        <v>0.3</v>
      </c>
      <c r="CU9" s="27"/>
      <c r="CV9" s="40">
        <f>IF(SUM(CB9,CF9)&gt;0,SUM(CB9,CF9),"")</f>
        <v>15.4</v>
      </c>
      <c r="CW9" s="40">
        <f>IF(SUM(CA9:CB9,CD9:CF9,CH9)-CC9-CG9&gt;0,SUM(CA9:CB9,CD9:CF9,CH9)-CC9-CG9,"")</f>
        <v>51.4</v>
      </c>
      <c r="CX9" s="40">
        <f>IF(SUM(CI9:CJ9,CL9)-CK9&gt;0,SUM(CI9:CJ9,CL9)-CK9,"")</f>
        <v>25.9</v>
      </c>
      <c r="CY9" s="40">
        <f>IF(SUM(CB9,CF9,CJ9)&gt;0,SUM(CB9,CF9,CJ9),"")</f>
        <v>22.9</v>
      </c>
      <c r="CZ9" s="40">
        <f>IF(SUM(CW9,CX9)&gt;0,SUM(CW9,CX9),"")</f>
        <v>77.3</v>
      </c>
      <c r="DA9" s="40">
        <f>IF(SUM(CN9,CR9)&gt;0,SUM(CN9,CR9),"")</f>
        <v>12.399999999999999</v>
      </c>
      <c r="DB9" s="40">
        <f>IF(SUM(CM9:CN9,CP9:CR9,CT9)-SUM(CO9,CS9)&gt;0,SUM(CM9:CN9,CP9:CR9,CT9)-SUM(CO9,CS9),"")</f>
        <v>48.5</v>
      </c>
      <c r="DC9" s="40">
        <f>IF(SUM(CW9,DB9)&gt;0,SUM(CW9,DB9),"")</f>
        <v>99.9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17.799999999999997</v>
      </c>
      <c r="QF9" s="22">
        <f>IF($CU9="P",CB9,(CB9+AY9)/2)</f>
        <v>4.6500000000000004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18.350000000000001</v>
      </c>
      <c r="QJ9" s="22">
        <f>IF($CU9="P",CF9,(CF9+BC9)/2)</f>
        <v>7.9</v>
      </c>
      <c r="QK9" s="22">
        <f>IF($CU9="P",CG9,(CG9+BD9)/2)</f>
        <v>0.1</v>
      </c>
      <c r="QL9" s="22">
        <f>IF($CU9="P",CH9,(CH9+BE9)/2)</f>
        <v>0.15</v>
      </c>
      <c r="QM9" s="22">
        <f>IF($CU9="P",CI9,(CI9+BF9)/2)</f>
        <v>18.049999999999997</v>
      </c>
      <c r="QN9" s="22">
        <f>IF($CU9="P",CJ9,(CJ9+BG9)/2)</f>
        <v>5.95</v>
      </c>
      <c r="QO9" s="22">
        <f>IF($CU9="P",CK9,(CK9+BH9)/2)</f>
        <v>1.3</v>
      </c>
      <c r="QP9" s="22">
        <f>IF($CU9="P",CL9,(CL9+BI9)/2)</f>
        <v>0.15</v>
      </c>
      <c r="QQ9" s="22">
        <f>IF($CU9="P",CM9,(CM9+BJ9)/2)</f>
        <v>9.3000000000000007</v>
      </c>
      <c r="QR9" s="22">
        <f>IF($CU9="P",CN9,(CN9+BK9)/2)</f>
        <v>3.65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8.6</v>
      </c>
      <c r="QV9" s="22">
        <f>IF($CU9="P",CR9,(CR9+BO9)/2)</f>
        <v>2.5499999999999998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12.55</v>
      </c>
      <c r="RA9" s="40">
        <f>IF(SUM(QE9:QF9,QH9:QJ9,QL9)-QG9-QK9&gt;0,SUM(QE9:QF9,QH9:QJ9,QL9)-QG9-QK9,"")</f>
        <v>48.449999999999996</v>
      </c>
      <c r="RB9" s="40">
        <f>IF(SUM(QM9:QN9,QP9)-QO9&gt;0,SUM(QM9:QN9,QP9)-QO9,"")</f>
        <v>22.849999999999994</v>
      </c>
      <c r="RC9" s="40">
        <f>IF(SUM(QF9,QJ9,QN9)&gt;0,SUM(QF9,QJ9,QN9),"")</f>
        <v>18.5</v>
      </c>
      <c r="RD9" s="40">
        <f>IF(SUM(RA9,RB9)&gt;0,SUM(RA9,RB9),"")</f>
        <v>71.299999999999983</v>
      </c>
      <c r="RE9" s="40">
        <f>IF(SUM(QR9,QV9)&gt;0,SUM(QR9,QV9),"")</f>
        <v>6.1999999999999993</v>
      </c>
      <c r="RF9" s="40">
        <f>IF(SUM(QQ9:QR9,QT9:QV9,QX9)-SUM(QS9,QW9)&gt;0,SUM(QQ9:QR9,QT9:QV9,QX9)-SUM(QS9,QW9),"")</f>
        <v>24.25</v>
      </c>
      <c r="RG9" s="40">
        <f>IF(SUM(RA9,RF9)&gt;0,SUM(RA9,RF9),"")</f>
        <v>72.699999999999989</v>
      </c>
    </row>
    <row r="10" spans="1:475" x14ac:dyDescent="0.2">
      <c r="A10" s="4" cm="1">
        <f t="array" ref="A10">IF(AND(H10&lt;&gt;"",H10&lt;&gt;"No DD"),SUMPRODUCT((H$4:H$41&lt;&gt;"")*(H$4:H$41&lt;&gt;"No DD")*(E$4:E$41&gt;E10))+1,IF(H10="No DD",SUMPRODUCT((H$4:H$41="No DD")*(E$4:E$41&gt;E10))+1+SUMPRODUCT((H$4:H$41&lt;&gt;"")*(H$4:H$41&lt;&gt;"No DD")),""))</f>
        <v>7</v>
      </c>
      <c r="B10" s="5" t="s">
        <v>105</v>
      </c>
      <c r="C10" s="4" t="s">
        <v>4</v>
      </c>
      <c r="D10" s="4">
        <v>2004</v>
      </c>
      <c r="E10" s="9">
        <f>SUM(J10:R10)+SUM(J10:O10)*0.0000001+SUM(J10)*0.0000000000001</f>
        <v>177.70001247000516</v>
      </c>
      <c r="F10" s="3" t="str">
        <f>IF(OR(AND(AP10&gt;=AW$43,AQ10&gt;=AW$47,AP10&lt;&gt;"",AO10=""),AND(AU10&gt;=AW$43,AV10&gt;=AW$47,AU10&lt;&gt;"",AO10=""),AND(BS10&gt;=BZ$43,BT10&gt;=BZ$47,BS10&lt;&gt;"",BR10=""),AND(BX10&gt;=BZ$43,BY10&gt;=BZ$47,BX10&lt;&gt;"",BR10=""),AND(CV10&gt;=DC$43,CW10&gt;=DC$47,CV10&lt;&gt;"",CU10=""),AND(DA10&gt;=DC$43,DB10&gt;=DC$47,DA10&lt;&gt;""),AND(EA10&gt;=EH$43,EB10&gt;=EH$47,EA10&lt;&gt;""),AND(EF10&gt;=EH$43,EG10&gt;=EH$47,EF10&lt;&gt;""),AND(FC10&gt;=FJ$43,FD10&gt;=FJ$47,FC10&lt;&gt;""),AND(FH10&gt;=FJ$43,FI10&gt;=FJ$47,FH10&lt;&gt;""),AND(GE10&gt;=GL$43,GF10&gt;=GL$47,GE10&lt;&gt;""),AND(GJ10&gt;=GL$43,GK10&gt;=GL$47,GJ10&lt;&gt;""),AND(HG10&gt;=HN$43,HH10&gt;=HN$47,HG10&lt;&gt;""),AND(HL10&gt;=HN$43,HM10&gt;=HN$47,HL10&lt;&gt;""),AND(II10&gt;=IP$43,IJ10&gt;=IP$47,II10&lt;&gt;""),AND(IN10&gt;=IP$43,IO10&gt;=IP$47,IN10&lt;&gt;""),AND(JK10&gt;=JR$43,JL10&gt;=JR$47,JK10&lt;&gt;""),AND(JP10&gt;=JR$43,JQ10&gt;=JR$47,JP10&lt;&gt;""),AND(KM10&gt;=KT$43,KN10&gt;=KT$47,KM10&lt;&gt;""),AND(KR10&gt;=KT$43,KS10&gt;=KT$47,KR10&lt;&gt;""),AND(LO10&gt;=LV$43,LP10&gt;=LV$47,LO10&lt;&gt;""),AND(LT10&gt;=LV$43,LU10&gt;=LV$47,LT10&lt;&gt;""),AND(MQ10&gt;=MX$43,MR10&gt;=MX$47,MQ10&lt;&gt;""),AND(MV10&gt;=MX$43,MW10&gt;=MX$47,MV10&lt;&gt;""),AND(NS10&gt;=NZ$43,NT10&gt;=NZ$47,NS10&lt;&gt;""),AND(NX10&gt;=NZ$43,NY10&gt;=NZ$47,NX10&lt;&gt;""),AND(OU10&gt;=PB$43,OV10&gt;=PB$47,OU10&lt;&gt;""),AND(OZ10&gt;=PB$43,PA10&gt;=PB$47,OZ10&lt;&gt;""),AND(PW10&gt;=QD$43,PX10&gt;=QD$47,PW10&lt;&gt;""),AND(QB10&gt;=QD$43,QC10&gt;=QD$47,QB10&lt;&gt;"")),"P","")</f>
        <v>P</v>
      </c>
      <c r="G10" s="3" t="str">
        <f>IF(OR(AND(AQ10&gt;=AW$47,AQ10&lt;&gt;"",AO10=""),AND(AV10&gt;=AW$47,AV10&lt;&gt;"",AO10=""),AND(BT10&gt;=BZ$47,BT10&lt;&gt;"",BR10=""),AND(BY10&gt;=BZ$47,BY10&lt;&gt;"",BR10=""),AND(CW10&gt;=DC$47,CW10&lt;&gt;"",CU10=""),AND(DB10&gt;=DC$47,DB10&lt;&gt;"",CU10=""),AND(EB10&gt;=EH$47,EB10&lt;&gt;""),AND(EG10&gt;=EH$47,EG10&lt;&gt;""),AND(FD10&gt;=FJ$47,FD10&lt;&gt;""),AND(FI10&gt;=FJ$47,FI10&lt;&gt;""),AND(GF10&gt;=GL$47,GF10&lt;&gt;""),AND(GK10&gt;=GL$47,GK10&lt;&gt;""),AND(HH10&gt;=HN$47,HH10&lt;&gt;""),AND(HM10&gt;=HN$47,HM10&lt;&gt;""),AND(IJ10&gt;=IP$47,IJ10&lt;&gt;""),AND(IO10&gt;=IP$47,IO10&lt;&gt;""),AND(JL10&gt;=JR$47,JL10&lt;&gt;""),AND(JQ10&gt;=JR$47,JQ10&lt;&gt;""),AND(KN10&gt;=KT$47,KN10&lt;&gt;""),AND(KS10&gt;=KT$47,KS10&lt;&gt;""),AND(LP10&gt;=LV$47,LP10&lt;&gt;""),AND(LU10&gt;=LV$47,LU10&lt;&gt;""),AND(MR10&gt;=MX$47,MR10&lt;&gt;""),AND(MW10&gt;=MX$47,MW10&lt;&gt;""),AND(NT10&gt;=NZ$47,NT10&lt;&gt;""),AND(NY10&gt;=NZ$47,NY10&lt;&gt;""),AND(OV10&gt;=PB$47,OV10&lt;&gt;""),AND(PA10&gt;=PB$47,PA10&lt;&gt;""),AND(PX10&gt;=QD$47,PX10&lt;&gt;""),AND(QC10&gt;=QD$47,QC10&lt;&gt;"")),"P","")</f>
        <v>P</v>
      </c>
      <c r="H10" s="36" t="str">
        <f>IF(AND(G10="P",F10=""),"No DD",IF(OR(AND(AS10&gt;=AW$46,AT10&gt;=AW$50,AS10&lt;&gt;"",AO10=""),AND(BV10&gt;=BZ$46,BW10&gt;=BZ$50,BV10&lt;&gt;"",BR10=""),AND(CY10&gt;=DC$46,CZ10&gt;=DC$50,CY10&lt;&gt;"",CU10=""),AND(ED10&gt;=EH$46,EE10&gt;=EH$50,ED10&lt;&gt;""),AND(FF10&gt;=FJ$46,FG10&gt;=FJ$50,FF10&lt;&gt;""),AND(GH10&gt;=GL$46,GI10&gt;=GL$50,GH10&lt;&gt;""),AND(HJ10&gt;=HN$46,HK10&gt;=HN$50,HJ10&lt;&gt;""),AND(IL10&gt;=IP$46,IM10&gt;=IP$50,IL10&lt;&gt;""),AND(JN10&gt;=JR$46,JO10&gt;=JR$50,JN10&lt;&gt;""),AND(KP10&gt;=KT$46,KQ10&gt;=KT$50,KP10&lt;&gt;""),AND(LR10&gt;=LV$46,LS10&gt;=LV$50,LR10&lt;&gt;""),AND(MT10&gt;=MX$46,MU10&gt;=MX$50,MT10&lt;&gt;""),AND(NV10&gt;=NZ$46,NW10&gt;=NZ$50,NV10&lt;&gt;""),AND(OX10&gt;=PB$46,OY10&gt;=PB$50,OX10&lt;&gt;""),AND(PZ10&gt;=QD$46,QA10&gt;=QD$50,PZ10&lt;&gt;"")),"Merit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Excellence",IF(I10="P","Worlds Team",IF(F10="P","National Team","")))))</f>
        <v>National Team</v>
      </c>
      <c r="I10" s="3" t="str">
        <f>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P","")</f>
        <v/>
      </c>
      <c r="J10" s="8">
        <f>IF(COUNT(AQ10,BT10,CW10)&gt;0,LARGE((AQ10,BT10,CW10),1),0)</f>
        <v>51.699999999999996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46.4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26.6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46.699999999999996</v>
      </c>
      <c r="Q10" s="8" t="str">
        <f>IF(P10=0,"",IF(P10=DB10,$CA$1,IF(P10=BY10,$AX$1,IF(P10=AV10,$U$1,""))))</f>
        <v>2022 3rd Domestic Trial</v>
      </c>
      <c r="R10" s="8">
        <f>IF(MAX(DD10:DF10)&gt;0,MAX(DD10:DF10),"")</f>
        <v>6.3000000000000114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Pan Am Club Championships (May 14)</v>
      </c>
      <c r="U10" s="19">
        <v>18.399999999999999</v>
      </c>
      <c r="V10" s="19">
        <v>7.7</v>
      </c>
      <c r="W10" s="19">
        <v>0</v>
      </c>
      <c r="X10" s="19">
        <v>0.3</v>
      </c>
      <c r="Y10" s="19">
        <v>18.600000000000001</v>
      </c>
      <c r="Z10" s="19">
        <v>7.3</v>
      </c>
      <c r="AA10" s="19">
        <v>0.6</v>
      </c>
      <c r="AB10" s="19">
        <v>0</v>
      </c>
      <c r="AC10" s="19">
        <v>18.8</v>
      </c>
      <c r="AD10" s="19">
        <v>8.4</v>
      </c>
      <c r="AE10" s="19">
        <v>0.6</v>
      </c>
      <c r="AF10" s="19">
        <v>0</v>
      </c>
      <c r="AG10" s="19">
        <v>17.7</v>
      </c>
      <c r="AH10" s="19">
        <v>2.8</v>
      </c>
      <c r="AI10" s="19">
        <v>0</v>
      </c>
      <c r="AJ10" s="19">
        <v>0</v>
      </c>
      <c r="AK10" s="19">
        <v>18.8</v>
      </c>
      <c r="AL10" s="19">
        <v>7.6</v>
      </c>
      <c r="AM10" s="19">
        <v>0.2</v>
      </c>
      <c r="AN10" s="19">
        <v>0</v>
      </c>
      <c r="AO10" s="27"/>
      <c r="AP10" s="40">
        <f>IF(SUM(V10,Z10)&gt;0,SUM(V10,Z10),"")</f>
        <v>15</v>
      </c>
      <c r="AQ10" s="40">
        <f>IF(SUM(U10:V10,X10:Z10,AB10)-W10-AA10&gt;0,SUM(U10:V10,X10:Z10,AB10)-W10-AA10,"")</f>
        <v>51.699999999999996</v>
      </c>
      <c r="AR10" s="40">
        <f>IF(SUM(AC10:AD10,AF10)-AE10&gt;0,SUM(AC10:AD10,AF10)-AE10,"")</f>
        <v>26.6</v>
      </c>
      <c r="AS10" s="40">
        <f>IF(SUM(V10,Z10,AD10)&gt;0,SUM(V10,Z10,AD10),"")</f>
        <v>23.4</v>
      </c>
      <c r="AT10" s="40">
        <f>IF(SUM(AQ10,AR10)&gt;0,SUM(AQ10,AR10),"")</f>
        <v>78.3</v>
      </c>
      <c r="AU10" s="40">
        <f>IF(SUM(AH10,AL10)&gt;0,SUM(AH10,AL10),"")</f>
        <v>10.399999999999999</v>
      </c>
      <c r="AV10" s="40">
        <f>IF(SUM(AG10:AH10,AJ10:AL10,AN10)-SUM(AI10,AM10)&gt;0,SUM(AG10:AH10,AJ10:AL10,AN10)-SUM(AI10,AM10),"")</f>
        <v>46.699999999999996</v>
      </c>
      <c r="AW10" s="40">
        <f>IF(SUM(AQ10,AV10)&gt;0,SUM(AQ10,AV10),"")</f>
        <v>98.399999999999991</v>
      </c>
      <c r="AX10" s="18">
        <v>19</v>
      </c>
      <c r="AY10" s="18">
        <v>8</v>
      </c>
      <c r="AZ10" s="18">
        <v>0.6</v>
      </c>
      <c r="BA10" s="18">
        <v>0.3</v>
      </c>
      <c r="BB10" s="18">
        <v>17.3</v>
      </c>
      <c r="BC10" s="18">
        <v>2.4</v>
      </c>
      <c r="BD10" s="18">
        <v>0</v>
      </c>
      <c r="BE10" s="18">
        <v>0</v>
      </c>
      <c r="BF10" s="18">
        <v>16.600000000000001</v>
      </c>
      <c r="BG10" s="18">
        <v>8.9</v>
      </c>
      <c r="BH10" s="18">
        <v>0.2</v>
      </c>
      <c r="BI10" s="18">
        <v>0.3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46.4</v>
      </c>
      <c r="BU10" s="11">
        <f>IF(SUM(BF10:BG10,BI10)-BH10&gt;0,SUM(BF10:BG10,BI10)-BH10,"")</f>
        <v>25.6</v>
      </c>
      <c r="BV10" s="11">
        <f>IF(SUM(AY10,BC10,BG10)&gt;0,SUM(AY10,BC10,BG10),"")</f>
        <v>19.3</v>
      </c>
      <c r="BW10" s="11">
        <f>IF(SUM(BT10,BU10)&gt;0,SUM(BT10,BU10),"")</f>
        <v>72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IF(SUM(BT10,BY10)&gt;0,SUM(BT10,BY10),"")</f>
        <v>46.4</v>
      </c>
      <c r="CA10" s="19">
        <v>17.2</v>
      </c>
      <c r="CB10" s="19">
        <v>9.1999999999999993</v>
      </c>
      <c r="CC10" s="19">
        <v>0.2</v>
      </c>
      <c r="CD10" s="19">
        <v>0.3</v>
      </c>
      <c r="CE10" s="19">
        <v>0</v>
      </c>
      <c r="CF10" s="19">
        <v>0</v>
      </c>
      <c r="CG10" s="19">
        <v>0</v>
      </c>
      <c r="CH10" s="19">
        <v>0</v>
      </c>
      <c r="CI10" s="19">
        <v>18.600000000000001</v>
      </c>
      <c r="CJ10" s="19">
        <v>8.1</v>
      </c>
      <c r="CK10" s="19">
        <v>0.8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9.1999999999999993</v>
      </c>
      <c r="CW10" s="40">
        <f>IF(SUM(CA10:CB10,CD10:CF10,CH10)-CC10-CG10&gt;0,SUM(CA10:CB10,CD10:CF10,CH10)-CC10-CG10,"")</f>
        <v>26.5</v>
      </c>
      <c r="CX10" s="40">
        <f>IF(SUM(CI10:CJ10,CL10)-CK10&gt;0,SUM(CI10:CJ10,CL10)-CK10,"")</f>
        <v>26.200000000000003</v>
      </c>
      <c r="CY10" s="40">
        <f>IF(SUM(CB10,CF10,CJ10)&gt;0,SUM(CB10,CF10,CJ10),"")</f>
        <v>17.299999999999997</v>
      </c>
      <c r="CZ10" s="40">
        <f>IF(SUM(CW10,CX10)&gt;0,SUM(CW10,CX10),"")</f>
        <v>52.7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IF(SUM(CW10,DB10)&gt;0,SUM(CW10,DB10),"")</f>
        <v>26.5</v>
      </c>
      <c r="DD10" s="50">
        <f>IF(MAX(EB10,FD10,GF10,HH10,IJ10,JL10,KN10,LP10,MR10,NT10,OV10,PX10)-IF(L10="",0,L10)&gt;0.001,MAX(EB10,FD10,GF10,HH10,IJ10,JL10,KN10,LP10,MR10,NT10,OV10,PX10)-IF(L10="",0,L10),"")</f>
        <v>5.9999999999999929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6.3000000000000114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18.7</v>
      </c>
      <c r="GN10" s="18">
        <v>8.4</v>
      </c>
      <c r="GO10" s="18">
        <v>0.8</v>
      </c>
      <c r="GP10" s="18">
        <v>0</v>
      </c>
      <c r="GQ10" s="18">
        <v>16.899999999999999</v>
      </c>
      <c r="GR10" s="18">
        <v>8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16.399999999999999</v>
      </c>
      <c r="HH10" s="11">
        <f>IF(SUM(GM10:GN10,GP10:GR10,GT10)-GO10-GS10&gt;0,SUM(GM10:GN10,GP10:GR10,GT10)-GO10-GS10,"")</f>
        <v>50.2</v>
      </c>
      <c r="HI10" s="11" t="str">
        <f>IF(SUM(GU10:GV10,GX10)-GW10&gt;0,SUM(GU10:GV10,GX10)-GW10,"")</f>
        <v/>
      </c>
      <c r="HJ10" s="11">
        <f>IF(SUM(GN10,GR10,GV10)&gt;0,SUM(GN10,GR10,GV10),"")</f>
        <v>16.399999999999999</v>
      </c>
      <c r="HK10" s="11">
        <f>IF(SUM(HH10,HI10)&gt;0,SUM(HH10,HI10),"")</f>
        <v>50.2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50.2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18.600000000000001</v>
      </c>
      <c r="IB10" s="17">
        <v>8</v>
      </c>
      <c r="IC10" s="17">
        <v>0.8</v>
      </c>
      <c r="ID10" s="17">
        <v>0</v>
      </c>
      <c r="IE10" s="17">
        <v>18.600000000000001</v>
      </c>
      <c r="IF10" s="17">
        <v>9.1999999999999993</v>
      </c>
      <c r="IG10" s="17">
        <v>0.6</v>
      </c>
      <c r="IH10" s="17">
        <v>0</v>
      </c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>
        <f>IF(SUM(IB10,IF10)&gt;0,SUM(IB10,IF10),"")</f>
        <v>17.2</v>
      </c>
      <c r="IO10" s="40">
        <f>IF(SUM(IA10:IB10,ID10:IF10,IH10)-SUM(IC10,IG10)&gt;0,SUM(IA10:IB10,ID10:IF10,IH10)-SUM(IC10,IG10),"")</f>
        <v>53.000000000000007</v>
      </c>
      <c r="IP10" s="40">
        <f>IF(SUM(IJ10,IO10)&gt;0,SUM(IJ10,IO10),"")</f>
        <v>53.000000000000007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>
        <v>18.600000000000001</v>
      </c>
      <c r="LX10" s="17">
        <v>9.1999999999999993</v>
      </c>
      <c r="LY10" s="17">
        <v>0.6</v>
      </c>
      <c r="LZ10" s="17">
        <v>0</v>
      </c>
      <c r="MA10" s="17">
        <v>16.5</v>
      </c>
      <c r="MB10" s="17">
        <v>8.9</v>
      </c>
      <c r="MC10" s="17">
        <v>0.2</v>
      </c>
      <c r="MD10" s="17">
        <v>0</v>
      </c>
      <c r="ME10" s="17"/>
      <c r="MF10" s="17"/>
      <c r="MG10" s="17"/>
      <c r="MH10" s="17"/>
      <c r="MI10" s="17">
        <v>18.7</v>
      </c>
      <c r="MJ10" s="17">
        <v>9.1999999999999993</v>
      </c>
      <c r="MK10" s="17">
        <v>0.8</v>
      </c>
      <c r="ML10" s="17">
        <v>0</v>
      </c>
      <c r="MM10" s="17">
        <v>0</v>
      </c>
      <c r="MN10" s="17">
        <v>0</v>
      </c>
      <c r="MO10" s="17">
        <v>0</v>
      </c>
      <c r="MP10" s="17">
        <v>0</v>
      </c>
      <c r="MQ10" s="40">
        <f>IF(SUM(LX10,MB10)&gt;0,SUM(LX10,MB10),"")</f>
        <v>18.100000000000001</v>
      </c>
      <c r="MR10" s="40">
        <f>IF(SUM(LW10:LX10,LZ10:MB10,MD10)-LY10-MC10&gt;0,SUM(LW10:LX10,LZ10:MB10,MD10)-LY10-MC10,"")</f>
        <v>52.399999999999991</v>
      </c>
      <c r="MS10" s="40" t="str">
        <f>IF(SUM(ME10:MF10,MH10)-MG10&gt;0,SUM(ME10:MF10,MH10)-MG10,"")</f>
        <v/>
      </c>
      <c r="MT10" s="40">
        <f>IF(SUM(LX10,MB10,MF10)&gt;0,SUM(LX10,MB10,MF10),"")</f>
        <v>18.100000000000001</v>
      </c>
      <c r="MU10" s="40">
        <f>IF(SUM(MR10,MS10)&gt;0,SUM(MR10,MS10),"")</f>
        <v>52.399999999999991</v>
      </c>
      <c r="MV10" s="40">
        <f>IF(SUM(MJ10,MN10)&gt;0,SUM(MJ10,MN10),"")</f>
        <v>9.1999999999999993</v>
      </c>
      <c r="MW10" s="40">
        <f>IF(SUM(MI10:MJ10,ML10:MN10,MP10)-SUM(MK10,MO10)&gt;0,SUM(MI10:MJ10,ML10:MN10,MP10)-SUM(MK10,MO10),"")</f>
        <v>27.099999999999998</v>
      </c>
      <c r="MX10" s="40">
        <f>IF(SUM(MR10,MW10)&gt;0,SUM(MR10,MW10),"")</f>
        <v>79.499999999999986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18.100000000000001</v>
      </c>
      <c r="QF10" s="22">
        <f>IF($CU10="P",CB10,(CB10+AY10)/2)</f>
        <v>8.6</v>
      </c>
      <c r="QG10" s="22">
        <f>IF($CU10="P",CC10,(CC10+AZ10)/2)</f>
        <v>0.4</v>
      </c>
      <c r="QH10" s="22">
        <f>IF($CU10="P",CD10,(CD10+BA10)/2)</f>
        <v>0.3</v>
      </c>
      <c r="QI10" s="22">
        <f>IF($CU10="P",CE10,(CE10+BB10)/2)</f>
        <v>8.65</v>
      </c>
      <c r="QJ10" s="22">
        <f>IF($CU10="P",CF10,(CF10+BC10)/2)</f>
        <v>1.2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17.600000000000001</v>
      </c>
      <c r="QN10" s="22">
        <f>IF($CU10="P",CJ10,(CJ10+BG10)/2)</f>
        <v>8.5</v>
      </c>
      <c r="QO10" s="22">
        <f>IF($CU10="P",CK10,(CK10+BH10)/2)</f>
        <v>0.5</v>
      </c>
      <c r="QP10" s="22">
        <f>IF($CU10="P",CL10,(CL10+BI10)/2)</f>
        <v>0.3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9.7999999999999989</v>
      </c>
      <c r="RA10" s="40">
        <f>IF(SUM(QE10:QF10,QH10:QJ10,QL10)-QG10-QK10&gt;0,SUM(QE10:QF10,QH10:QJ10,QL10)-QG10-QK10,"")</f>
        <v>36.45000000000001</v>
      </c>
      <c r="RB10" s="40">
        <f>IF(SUM(QM10:QN10,QP10)-QO10&gt;0,SUM(QM10:QN10,QP10)-QO10,"")</f>
        <v>25.900000000000002</v>
      </c>
      <c r="RC10" s="40">
        <f>IF(SUM(QF10,QJ10,QN10)&gt;0,SUM(QF10,QJ10,QN10),"")</f>
        <v>18.299999999999997</v>
      </c>
      <c r="RD10" s="40">
        <f>IF(SUM(RA10,RB10)&gt;0,SUM(RA10,RB10),"")</f>
        <v>62.350000000000009</v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>
        <f>IF(SUM(RA10,RF10)&gt;0,SUM(RA10,RF10),"")</f>
        <v>36.45000000000001</v>
      </c>
    </row>
    <row r="11" spans="1:475" x14ac:dyDescent="0.2">
      <c r="A11" s="4" cm="1">
        <f t="array" ref="A11">IF(AND(H11&lt;&gt;"",H11&lt;&gt;"No DD"),SUMPRODUCT((H$4:H$41&lt;&gt;"")*(H$4:H$41&lt;&gt;"No DD")*(E$4:E$41&gt;E11))+1,IF(H11="No DD",SUMPRODUCT((H$4:H$41="No DD")*(E$4:E$41&gt;E11))+1+SUMPRODUCT((H$4:H$41&lt;&gt;"")*(H$4:H$41&lt;&gt;"No DD")),""))</f>
        <v>8</v>
      </c>
      <c r="B11" s="5" t="s">
        <v>66</v>
      </c>
      <c r="C11" s="4" t="s">
        <v>4</v>
      </c>
      <c r="D11" s="4">
        <v>2002</v>
      </c>
      <c r="E11" s="9">
        <f>SUM(J11:R11)+SUM(J11:O11)*0.0000001+SUM(J11)*0.0000000000001</f>
        <v>176.50001244000489</v>
      </c>
      <c r="F11" s="3" t="str">
        <f>IF(OR(AND(AP11&gt;=AW$43,AQ11&gt;=AW$47,AP11&lt;&gt;"",AO11=""),AND(AU11&gt;=AW$43,AV11&gt;=AW$47,AU11&lt;&gt;"",AO11=""),AND(BS11&gt;=BZ$43,BT11&gt;=BZ$47,BS11&lt;&gt;"",BR11=""),AND(BX11&gt;=BZ$43,BY11&gt;=BZ$47,BX11&lt;&gt;"",BR11=""),AND(CV11&gt;=DC$43,CW11&gt;=DC$47,CV11&lt;&gt;"",CU11=""),AND(DA11&gt;=DC$43,DB11&gt;=DC$47,DA11&lt;&gt;""),AND(EA11&gt;=EH$43,EB11&gt;=EH$47,EA11&lt;&gt;""),AND(EF11&gt;=EH$43,EG11&gt;=EH$47,EF11&lt;&gt;""),AND(FC11&gt;=FJ$43,FD11&gt;=FJ$47,FC11&lt;&gt;""),AND(FH11&gt;=FJ$43,FI11&gt;=FJ$47,FH11&lt;&gt;""),AND(GE11&gt;=GL$43,GF11&gt;=GL$47,GE11&lt;&gt;""),AND(GJ11&gt;=GL$43,GK11&gt;=GL$47,GJ11&lt;&gt;""),AND(HG11&gt;=HN$43,HH11&gt;=HN$47,HG11&lt;&gt;""),AND(HL11&gt;=HN$43,HM11&gt;=HN$47,HL11&lt;&gt;""),AND(II11&gt;=IP$43,IJ11&gt;=IP$47,II11&lt;&gt;""),AND(IN11&gt;=IP$43,IO11&gt;=IP$47,IN11&lt;&gt;""),AND(JK11&gt;=JR$43,JL11&gt;=JR$47,JK11&lt;&gt;""),AND(JP11&gt;=JR$43,JQ11&gt;=JR$47,JP11&lt;&gt;""),AND(KM11&gt;=KT$43,KN11&gt;=KT$47,KM11&lt;&gt;""),AND(KR11&gt;=KT$43,KS11&gt;=KT$47,KR11&lt;&gt;""),AND(LO11&gt;=LV$43,LP11&gt;=LV$47,LO11&lt;&gt;""),AND(LT11&gt;=LV$43,LU11&gt;=LV$47,LT11&lt;&gt;""),AND(MQ11&gt;=MX$43,MR11&gt;=MX$47,MQ11&lt;&gt;""),AND(MV11&gt;=MX$43,MW11&gt;=MX$47,MV11&lt;&gt;""),AND(NS11&gt;=NZ$43,NT11&gt;=NZ$47,NS11&lt;&gt;""),AND(NX11&gt;=NZ$43,NY11&gt;=NZ$47,NX11&lt;&gt;""),AND(OU11&gt;=PB$43,OV11&gt;=PB$47,OU11&lt;&gt;""),AND(OZ11&gt;=PB$43,PA11&gt;=PB$47,OZ11&lt;&gt;""),AND(PW11&gt;=QD$43,PX11&gt;=QD$47,PW11&lt;&gt;""),AND(QB11&gt;=QD$43,QC11&gt;=QD$47,QB11&lt;&gt;"")),"P","")</f>
        <v>P</v>
      </c>
      <c r="G11" s="3" t="str">
        <f>IF(OR(AND(AQ11&gt;=AW$47,AQ11&lt;&gt;"",AO11=""),AND(AV11&gt;=AW$47,AV11&lt;&gt;"",AO11=""),AND(BT11&gt;=BZ$47,BT11&lt;&gt;"",BR11=""),AND(BY11&gt;=BZ$47,BY11&lt;&gt;"",BR11=""),AND(CW11&gt;=DC$47,CW11&lt;&gt;"",CU11=""),AND(DB11&gt;=DC$47,DB11&lt;&gt;"",CU11=""),AND(EB11&gt;=EH$47,EB11&lt;&gt;""),AND(EG11&gt;=EH$47,EG11&lt;&gt;""),AND(FD11&gt;=FJ$47,FD11&lt;&gt;""),AND(FI11&gt;=FJ$47,FI11&lt;&gt;""),AND(GF11&gt;=GL$47,GF11&lt;&gt;""),AND(GK11&gt;=GL$47,GK11&lt;&gt;""),AND(HH11&gt;=HN$47,HH11&lt;&gt;""),AND(HM11&gt;=HN$47,HM11&lt;&gt;""),AND(IJ11&gt;=IP$47,IJ11&lt;&gt;""),AND(IO11&gt;=IP$47,IO11&lt;&gt;""),AND(JL11&gt;=JR$47,JL11&lt;&gt;""),AND(JQ11&gt;=JR$47,JQ11&lt;&gt;""),AND(KN11&gt;=KT$47,KN11&lt;&gt;""),AND(KS11&gt;=KT$47,KS11&lt;&gt;""),AND(LP11&gt;=LV$47,LP11&lt;&gt;""),AND(LU11&gt;=LV$47,LU11&lt;&gt;""),AND(MR11&gt;=MX$47,MR11&lt;&gt;""),AND(MW11&gt;=MX$47,MW11&lt;&gt;""),AND(NT11&gt;=NZ$47,NT11&lt;&gt;""),AND(NY11&gt;=NZ$47,NY11&lt;&gt;""),AND(OV11&gt;=PB$47,OV11&lt;&gt;""),AND(PA11&gt;=PB$47,PA11&lt;&gt;""),AND(PX11&gt;=QD$47,PX11&lt;&gt;""),AND(QC11&gt;=QD$47,QC11&lt;&gt;"")),"P","")</f>
        <v>P</v>
      </c>
      <c r="H11" s="36" t="str">
        <f>IF(AND(G11="P",F11=""),"No DD",IF(OR(AND(AS11&gt;=AW$46,AT11&gt;=AW$50,AS11&lt;&gt;"",AO11=""),AND(BV11&gt;=BZ$46,BW11&gt;=BZ$50,BV11&lt;&gt;"",BR11=""),AND(CY11&gt;=DC$46,CZ11&gt;=DC$50,CY11&lt;&gt;"",CU11=""),AND(ED11&gt;=EH$46,EE11&gt;=EH$50,ED11&lt;&gt;""),AND(FF11&gt;=FJ$46,FG11&gt;=FJ$50,FF11&lt;&gt;""),AND(GH11&gt;=GL$46,GI11&gt;=GL$50,GH11&lt;&gt;""),AND(HJ11&gt;=HN$46,HK11&gt;=HN$50,HJ11&lt;&gt;""),AND(IL11&gt;=IP$46,IM11&gt;=IP$50,IL11&lt;&gt;""),AND(JN11&gt;=JR$46,JO11&gt;=JR$50,JN11&lt;&gt;""),AND(KP11&gt;=KT$46,KQ11&gt;=KT$50,KP11&lt;&gt;""),AND(LR11&gt;=LV$46,LS11&gt;=LV$50,LR11&lt;&gt;""),AND(MT11&gt;=MX$46,MU11&gt;=MX$50,MT11&lt;&gt;""),AND(NV11&gt;=NZ$46,NW11&gt;=NZ$50,NV11&lt;&gt;""),AND(OX11&gt;=PB$46,OY11&gt;=PB$50,OX11&lt;&gt;""),AND(PZ11&gt;=QD$46,QA11&gt;=QD$50,PZ11&lt;&gt;"")),"Merit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Excellence",IF(I11="P","Worlds Team",IF(F11="P","National Team","")))))</f>
        <v>National Team</v>
      </c>
      <c r="I11" s="3" t="str">
        <f>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P","")</f>
        <v/>
      </c>
      <c r="J11" s="8">
        <f>IF(COUNT(AQ11,BT11,CW11)&gt;0,LARGE((AQ11,BT11,CW11),1),0)</f>
        <v>49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48.8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26.6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2022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5.6</v>
      </c>
      <c r="W11" s="19">
        <v>1.2</v>
      </c>
      <c r="X11" s="19">
        <v>0</v>
      </c>
      <c r="Y11" s="19">
        <v>18.5</v>
      </c>
      <c r="Z11" s="19">
        <v>8.5</v>
      </c>
      <c r="AA11" s="19">
        <v>1</v>
      </c>
      <c r="AB11" s="19">
        <v>0</v>
      </c>
      <c r="AC11" s="19">
        <v>18.579999999999998</v>
      </c>
      <c r="AD11" s="19">
        <v>7.2</v>
      </c>
      <c r="AE11" s="19">
        <v>1</v>
      </c>
      <c r="AF11" s="19">
        <v>0</v>
      </c>
      <c r="AG11" s="19">
        <v>18.899999999999999</v>
      </c>
      <c r="AH11" s="19">
        <v>8.4</v>
      </c>
      <c r="AI11" s="19">
        <v>0.6</v>
      </c>
      <c r="AJ11" s="19">
        <v>0</v>
      </c>
      <c r="AK11" s="19">
        <v>18.8</v>
      </c>
      <c r="AL11" s="19">
        <v>7.2</v>
      </c>
      <c r="AM11" s="19">
        <v>0.6</v>
      </c>
      <c r="AN11" s="19">
        <v>0</v>
      </c>
      <c r="AO11" s="27"/>
      <c r="AP11" s="40">
        <f>IF(SUM(V11,Z11)&gt;0,SUM(V11,Z11),"")</f>
        <v>14.1</v>
      </c>
      <c r="AQ11" s="40">
        <f>IF(SUM(U11:V11,X11:Z11,AB11)-W11-AA11&gt;0,SUM(U11:V11,X11:Z11,AB11)-W11-AA11,"")</f>
        <v>49</v>
      </c>
      <c r="AR11" s="40">
        <f>IF(SUM(AC11:AD11,AF11)-AE11&gt;0,SUM(AC11:AD11,AF11)-AE11,"")</f>
        <v>24.779999999999998</v>
      </c>
      <c r="AS11" s="40">
        <f>IF(SUM(V11,Z11,AD11)&gt;0,SUM(V11,Z11,AD11),"")</f>
        <v>21.3</v>
      </c>
      <c r="AT11" s="40">
        <f>IF(SUM(AQ11,AR11)&gt;0,SUM(AQ11,AR11),"")</f>
        <v>73.78</v>
      </c>
      <c r="AU11" s="40">
        <f>IF(SUM(AH11,AL11)&gt;0,SUM(AH11,AL11),"")</f>
        <v>15.600000000000001</v>
      </c>
      <c r="AV11" s="40">
        <f>IF(SUM(AG11:AH11,AJ11:AL11,AN11)-SUM(AI11,AM11)&gt;0,SUM(AG11:AH11,AJ11:AL11,AN11)-SUM(AI11,AM11),"")</f>
        <v>52.099999999999994</v>
      </c>
      <c r="AW11" s="40">
        <f>IF(SUM(AQ11,AV11)&gt;0,SUM(AQ11,AV11),"")</f>
        <v>101.1</v>
      </c>
      <c r="AX11" s="18">
        <v>19</v>
      </c>
      <c r="AY11" s="18">
        <v>6</v>
      </c>
      <c r="AZ11" s="18">
        <v>0.6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18.600000000000001</v>
      </c>
      <c r="BG11" s="18">
        <v>8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6</v>
      </c>
      <c r="BT11" s="11">
        <f>IF(SUM(AX11:AY11,BA11:BC11,BE11)-AZ11-BD11&gt;0,SUM(AX11:AY11,BA11:BC11,BE11)-AZ11-BD11,"")</f>
        <v>24.4</v>
      </c>
      <c r="BU11" s="11">
        <f>IF(SUM(BF11:BG11,BI11)-BH11&gt;0,SUM(BF11:BG11,BI11)-BH11,"")</f>
        <v>26.6</v>
      </c>
      <c r="BV11" s="11">
        <f>IF(SUM(AY11,BC11,BG11)&gt;0,SUM(AY11,BC11,BG11),"")</f>
        <v>14</v>
      </c>
      <c r="BW11" s="11">
        <f>IF(SUM(BT11,BU11)&gt;0,SUM(BT11,BU11),"")</f>
        <v>51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24.4</v>
      </c>
      <c r="CA11" s="19">
        <v>18.3</v>
      </c>
      <c r="CB11" s="19">
        <v>5.6</v>
      </c>
      <c r="CC11" s="19">
        <v>1.4</v>
      </c>
      <c r="CD11" s="19">
        <v>0</v>
      </c>
      <c r="CE11" s="19">
        <v>18.7</v>
      </c>
      <c r="CF11" s="19">
        <v>7.6</v>
      </c>
      <c r="CG11" s="19">
        <v>0</v>
      </c>
      <c r="CH11" s="19">
        <v>0</v>
      </c>
      <c r="CI11" s="19">
        <v>16.600000000000001</v>
      </c>
      <c r="CJ11" s="19">
        <v>7.3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13.2</v>
      </c>
      <c r="CW11" s="40">
        <f>IF(SUM(CA11:CB11,CD11:CF11,CH11)-CC11-CG11&gt;0,SUM(CA11:CB11,CD11:CF11,CH11)-CC11-CG11,"")</f>
        <v>48.8</v>
      </c>
      <c r="CX11" s="40">
        <f>IF(SUM(CI11:CJ11,CL11)-CK11&gt;0,SUM(CI11:CJ11,CL11)-CK11,"")</f>
        <v>23.3</v>
      </c>
      <c r="CY11" s="40">
        <f>IF(SUM(CB11,CF11,CJ11)&gt;0,SUM(CB11,CF11,CJ11),"")</f>
        <v>20.5</v>
      </c>
      <c r="CZ11" s="40">
        <f>IF(SUM(CW11,CX11)&gt;0,SUM(CW11,CX11),"")</f>
        <v>72.099999999999994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IF(SUM(CW11,DB11)&gt;0,SUM(CW11,DB11),"")</f>
        <v>48.8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18.649999999999999</v>
      </c>
      <c r="QF11" s="22">
        <f>IF($CU11="P",CB11,(CB11+AY11)/2)</f>
        <v>5.8</v>
      </c>
      <c r="QG11" s="22">
        <f>IF($CU11="P",CC11,(CC11+AZ11)/2)</f>
        <v>1</v>
      </c>
      <c r="QH11" s="22">
        <f>IF($CU11="P",CD11,(CD11+BA11)/2)</f>
        <v>0</v>
      </c>
      <c r="QI11" s="22">
        <f>IF($CU11="P",CE11,(CE11+BB11)/2)</f>
        <v>9.35</v>
      </c>
      <c r="QJ11" s="22">
        <f>IF($CU11="P",CF11,(CF11+BC11)/2)</f>
        <v>3.8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17.600000000000001</v>
      </c>
      <c r="QN11" s="22">
        <f>IF($CU11="P",CJ11,(CJ11+BG11)/2)</f>
        <v>7.65</v>
      </c>
      <c r="QO11" s="22">
        <f>IF($CU11="P",CK11,(CK11+BH11)/2)</f>
        <v>0.3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>
        <f>IF(SUM(QF11,QJ11)&gt;0,SUM(QF11,QJ11),"")</f>
        <v>9.6</v>
      </c>
      <c r="RA11" s="40">
        <f>IF(SUM(QE11:QF11,QH11:QJ11,QL11)-QG11-QK11&gt;0,SUM(QE11:QF11,QH11:QJ11,QL11)-QG11-QK11,"")</f>
        <v>36.599999999999994</v>
      </c>
      <c r="RB11" s="40">
        <f>IF(SUM(QM11:QN11,QP11)-QO11&gt;0,SUM(QM11:QN11,QP11)-QO11,"")</f>
        <v>24.95</v>
      </c>
      <c r="RC11" s="40">
        <f>IF(SUM(QF11,QJ11,QN11)&gt;0,SUM(QF11,QJ11,QN11),"")</f>
        <v>17.25</v>
      </c>
      <c r="RD11" s="40">
        <f>IF(SUM(RA11,RB11)&gt;0,SUM(RA11,RB11),"")</f>
        <v>61.55</v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>
        <f>IF(SUM(RA11,RF11)&gt;0,SUM(RA11,RF11),"")</f>
        <v>36.599999999999994</v>
      </c>
    </row>
    <row r="12" spans="1:475" x14ac:dyDescent="0.2">
      <c r="A12" s="4" cm="1">
        <f t="array" ref="A12">IF(AND(H12&lt;&gt;"",H12&lt;&gt;"No DD"),SUMPRODUCT((H$4:H$41&lt;&gt;"")*(H$4:H$41&lt;&gt;"No DD")*(E$4:E$41&gt;E12))+1,IF(H12="No DD",SUMPRODUCT((H$4:H$41="No DD")*(E$4:E$41&gt;E12))+1+SUMPRODUCT((H$4:H$41&lt;&gt;"")*(H$4:H$41&lt;&gt;"No DD")),""))</f>
        <v>9</v>
      </c>
      <c r="B12" s="5" t="s">
        <v>160</v>
      </c>
      <c r="C12" s="4" t="s">
        <v>116</v>
      </c>
      <c r="D12" s="4">
        <v>2005</v>
      </c>
      <c r="E12" s="9">
        <f>SUM(J12:R12)+SUM(J12:O12)*0.0000001+SUM(J12)*0.0000000000001</f>
        <v>175.6000124600051</v>
      </c>
      <c r="F12" s="3" t="str">
        <f>IF(OR(AND(AP12&gt;=AW$43,AQ12&gt;=AW$47,AP12&lt;&gt;"",AO12=""),AND(AU12&gt;=AW$43,AV12&gt;=AW$47,AU12&lt;&gt;"",AO12=""),AND(BS12&gt;=BZ$43,BT12&gt;=BZ$47,BS12&lt;&gt;"",BR12=""),AND(BX12&gt;=BZ$43,BY12&gt;=BZ$47,BX12&lt;&gt;"",BR12=""),AND(CV12&gt;=DC$43,CW12&gt;=DC$47,CV12&lt;&gt;"",CU12=""),AND(DA12&gt;=DC$43,DB12&gt;=DC$47,DA12&lt;&gt;""),AND(EA12&gt;=EH$43,EB12&gt;=EH$47,EA12&lt;&gt;""),AND(EF12&gt;=EH$43,EG12&gt;=EH$47,EF12&lt;&gt;""),AND(FC12&gt;=FJ$43,FD12&gt;=FJ$47,FC12&lt;&gt;""),AND(FH12&gt;=FJ$43,FI12&gt;=FJ$47,FH12&lt;&gt;""),AND(GE12&gt;=GL$43,GF12&gt;=GL$47,GE12&lt;&gt;""),AND(GJ12&gt;=GL$43,GK12&gt;=GL$47,GJ12&lt;&gt;""),AND(HG12&gt;=HN$43,HH12&gt;=HN$47,HG12&lt;&gt;""),AND(HL12&gt;=HN$43,HM12&gt;=HN$47,HL12&lt;&gt;""),AND(II12&gt;=IP$43,IJ12&gt;=IP$47,II12&lt;&gt;""),AND(IN12&gt;=IP$43,IO12&gt;=IP$47,IN12&lt;&gt;""),AND(JK12&gt;=JR$43,JL12&gt;=JR$47,JK12&lt;&gt;""),AND(JP12&gt;=JR$43,JQ12&gt;=JR$47,JP12&lt;&gt;""),AND(KM12&gt;=KT$43,KN12&gt;=KT$47,KM12&lt;&gt;""),AND(KR12&gt;=KT$43,KS12&gt;=KT$47,KR12&lt;&gt;""),AND(LO12&gt;=LV$43,LP12&gt;=LV$47,LO12&lt;&gt;""),AND(LT12&gt;=LV$43,LU12&gt;=LV$47,LT12&lt;&gt;""),AND(MQ12&gt;=MX$43,MR12&gt;=MX$47,MQ12&lt;&gt;""),AND(MV12&gt;=MX$43,MW12&gt;=MX$47,MV12&lt;&gt;""),AND(NS12&gt;=NZ$43,NT12&gt;=NZ$47,NS12&lt;&gt;""),AND(NX12&gt;=NZ$43,NY12&gt;=NZ$47,NX12&lt;&gt;""),AND(OU12&gt;=PB$43,OV12&gt;=PB$47,OU12&lt;&gt;""),AND(OZ12&gt;=PB$43,PA12&gt;=PB$47,OZ12&lt;&gt;""),AND(PW12&gt;=QD$43,PX12&gt;=QD$47,PW12&lt;&gt;""),AND(QB12&gt;=QD$43,QC12&gt;=QD$47,QB12&lt;&gt;"")),"P","")</f>
        <v>P</v>
      </c>
      <c r="G12" s="3" t="str">
        <f>IF(OR(AND(AQ12&gt;=AW$47,AQ12&lt;&gt;"",AO12=""),AND(AV12&gt;=AW$47,AV12&lt;&gt;"",AO12=""),AND(BT12&gt;=BZ$47,BT12&lt;&gt;"",BR12=""),AND(BY12&gt;=BZ$47,BY12&lt;&gt;"",BR12=""),AND(CW12&gt;=DC$47,CW12&lt;&gt;"",CU12=""),AND(DB12&gt;=DC$47,DB12&lt;&gt;"",CU12=""),AND(EB12&gt;=EH$47,EB12&lt;&gt;""),AND(EG12&gt;=EH$47,EG12&lt;&gt;""),AND(FD12&gt;=FJ$47,FD12&lt;&gt;""),AND(FI12&gt;=FJ$47,FI12&lt;&gt;""),AND(GF12&gt;=GL$47,GF12&lt;&gt;""),AND(GK12&gt;=GL$47,GK12&lt;&gt;""),AND(HH12&gt;=HN$47,HH12&lt;&gt;""),AND(HM12&gt;=HN$47,HM12&lt;&gt;""),AND(IJ12&gt;=IP$47,IJ12&lt;&gt;""),AND(IO12&gt;=IP$47,IO12&lt;&gt;""),AND(JL12&gt;=JR$47,JL12&lt;&gt;""),AND(JQ12&gt;=JR$47,JQ12&lt;&gt;""),AND(KN12&gt;=KT$47,KN12&lt;&gt;""),AND(KS12&gt;=KT$47,KS12&lt;&gt;""),AND(LP12&gt;=LV$47,LP12&lt;&gt;""),AND(LU12&gt;=LV$47,LU12&lt;&gt;""),AND(MR12&gt;=MX$47,MR12&lt;&gt;""),AND(MW12&gt;=MX$47,MW12&lt;&gt;""),AND(NT12&gt;=NZ$47,NT12&lt;&gt;""),AND(NY12&gt;=NZ$47,NY12&lt;&gt;""),AND(OV12&gt;=PB$47,OV12&lt;&gt;""),AND(PA12&gt;=PB$47,PA12&lt;&gt;""),AND(PX12&gt;=QD$47,PX12&lt;&gt;""),AND(QC12&gt;=QD$47,QC12&lt;&gt;"")),"P","")</f>
        <v>P</v>
      </c>
      <c r="H12" s="36" t="str">
        <f>IF(AND(G12="P",F12=""),"No DD",IF(OR(AND(AS12&gt;=AW$46,AT12&gt;=AW$50,AS12&lt;&gt;"",AO12=""),AND(BV12&gt;=BZ$46,BW12&gt;=BZ$50,BV12&lt;&gt;"",BR12=""),AND(CY12&gt;=DC$46,CZ12&gt;=DC$50,CY12&lt;&gt;"",CU12=""),AND(ED12&gt;=EH$46,EE12&gt;=EH$50,ED12&lt;&gt;""),AND(FF12&gt;=FJ$46,FG12&gt;=FJ$50,FF12&lt;&gt;""),AND(GH12&gt;=GL$46,GI12&gt;=GL$50,GH12&lt;&gt;""),AND(HJ12&gt;=HN$46,HK12&gt;=HN$50,HJ12&lt;&gt;""),AND(IL12&gt;=IP$46,IM12&gt;=IP$50,IL12&lt;&gt;""),AND(JN12&gt;=JR$46,JO12&gt;=JR$50,JN12&lt;&gt;""),AND(KP12&gt;=KT$46,KQ12&gt;=KT$50,KP12&lt;&gt;""),AND(LR12&gt;=LV$46,LS12&gt;=LV$50,LR12&lt;&gt;""),AND(MT12&gt;=MX$46,MU12&gt;=MX$50,MT12&lt;&gt;""),AND(NV12&gt;=NZ$46,NW12&gt;=NZ$50,NV12&lt;&gt;""),AND(OX12&gt;=PB$46,OY12&gt;=PB$50,OX12&lt;&gt;""),AND(PZ12&gt;=QD$46,QA12&gt;=QD$50,PZ12&lt;&gt;"")),"Merit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Excellence",IF(I12="P","Worlds Team",IF(F12="P","National Team","")))))</f>
        <v>National Team</v>
      </c>
      <c r="I12" s="3" t="str">
        <f>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48.400000000000006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18.600000000000001</v>
      </c>
      <c r="AY12" s="18">
        <v>6</v>
      </c>
      <c r="AZ12" s="18">
        <v>0.8</v>
      </c>
      <c r="BA12" s="18">
        <v>0</v>
      </c>
      <c r="BB12" s="18">
        <v>18.8</v>
      </c>
      <c r="BC12" s="18">
        <v>6.4</v>
      </c>
      <c r="BD12" s="18">
        <v>0.6</v>
      </c>
      <c r="BE12" s="18">
        <v>0</v>
      </c>
      <c r="BF12" s="18">
        <v>18.600000000000001</v>
      </c>
      <c r="BG12" s="18">
        <v>6</v>
      </c>
      <c r="BH12" s="18">
        <v>0</v>
      </c>
      <c r="BI12" s="18">
        <v>0</v>
      </c>
      <c r="BJ12" s="18">
        <v>18.7</v>
      </c>
      <c r="BK12" s="18">
        <v>6.8</v>
      </c>
      <c r="BL12" s="18">
        <v>0.6</v>
      </c>
      <c r="BM12" s="18">
        <v>0</v>
      </c>
      <c r="BN12" s="18">
        <v>18.7</v>
      </c>
      <c r="BO12" s="18">
        <v>6.4</v>
      </c>
      <c r="BP12" s="18">
        <v>0.2</v>
      </c>
      <c r="BQ12" s="18">
        <v>0</v>
      </c>
      <c r="BR12" s="28"/>
      <c r="BS12" s="11">
        <f>IF(SUM(AY12,BC12)&gt;0,SUM(AY12,BC12),"")</f>
        <v>12.4</v>
      </c>
      <c r="BT12" s="11">
        <f>IF(SUM(AX12:AY12,BA12:BC12,BE12)-AZ12-BD12&gt;0,SUM(AX12:AY12,BA12:BC12,BE12)-AZ12-BD12,"")</f>
        <v>48.400000000000006</v>
      </c>
      <c r="BU12" s="11">
        <f>IF(SUM(BF12:BG12,BI12)-BH12&gt;0,SUM(BF12:BG12,BI12)-BH12,"")</f>
        <v>24.6</v>
      </c>
      <c r="BV12" s="11">
        <f>IF(SUM(AY12,BC12,BG12)&gt;0,SUM(AY12,BC12,BG12),"")</f>
        <v>18.399999999999999</v>
      </c>
      <c r="BW12" s="11">
        <f>IF(SUM(BT12,BU12)&gt;0,SUM(BT12,BU12),"")</f>
        <v>73</v>
      </c>
      <c r="BX12" s="11">
        <f>IF(SUM(BK12,BO12)&gt;0,SUM(BK12,BO12),"")</f>
        <v>13.2</v>
      </c>
      <c r="BY12" s="11">
        <f>IF(SUM(BJ12:BK12,BM12:BO12,BQ12)-SUM(BL12,BP12)&gt;0,SUM(BJ12:BK12,BM12:BO12,BQ12)-SUM(BL12,BP12),"")</f>
        <v>49.800000000000004</v>
      </c>
      <c r="BZ12" s="11">
        <f>IF(SUM(BT12,BY12)&gt;0,SUM(BT12,BY12),"")</f>
        <v>98.200000000000017</v>
      </c>
      <c r="CA12" s="19">
        <v>18.5</v>
      </c>
      <c r="CB12" s="19">
        <v>6.8</v>
      </c>
      <c r="CC12" s="19">
        <v>0</v>
      </c>
      <c r="CD12" s="19">
        <v>0</v>
      </c>
      <c r="CE12" s="19">
        <v>19</v>
      </c>
      <c r="CF12" s="19">
        <v>7.2</v>
      </c>
      <c r="CG12" s="19">
        <v>0.6</v>
      </c>
      <c r="CH12" s="19">
        <v>0</v>
      </c>
      <c r="CI12" s="19">
        <v>18.600000000000001</v>
      </c>
      <c r="CJ12" s="19">
        <v>6.9</v>
      </c>
      <c r="CK12" s="19">
        <v>0.2</v>
      </c>
      <c r="CL12" s="19">
        <v>0</v>
      </c>
      <c r="CM12" s="19">
        <v>18.7</v>
      </c>
      <c r="CN12" s="19">
        <v>6.8</v>
      </c>
      <c r="CO12" s="19">
        <v>0</v>
      </c>
      <c r="CP12" s="19">
        <v>0</v>
      </c>
      <c r="CQ12" s="19">
        <v>18.899999999999999</v>
      </c>
      <c r="CR12" s="19">
        <v>7.2</v>
      </c>
      <c r="CS12" s="19">
        <v>0.6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50.9</v>
      </c>
      <c r="CX12" s="40">
        <f>IF(SUM(CI12:CJ12,CL12)-CK12&gt;0,SUM(CI12:CJ12,CL12)-CK12,"")</f>
        <v>25.3</v>
      </c>
      <c r="CY12" s="40">
        <f>IF(SUM(CB12,CF12,CJ12)&gt;0,SUM(CB12,CF12,CJ12),"")</f>
        <v>20.9</v>
      </c>
      <c r="CZ12" s="40">
        <f>IF(SUM(CW12,CX12)&gt;0,SUM(CW12,CX12),"")</f>
        <v>76.2</v>
      </c>
      <c r="DA12" s="40">
        <f>IF(SUM(CN12,CR12)&gt;0,SUM(CN12,CR12),"")</f>
        <v>14</v>
      </c>
      <c r="DB12" s="40">
        <f>IF(SUM(CM12:CN12,CP12:CR12,CT12)-SUM(CO12,CS12)&gt;0,SUM(CM12:CN12,CP12:CR12,CT12)-SUM(CO12,CS12),"")</f>
        <v>51</v>
      </c>
      <c r="DC12" s="40">
        <f>IF(SUM(CW12,DB12)&gt;0,SUM(CW12,DB12),"")</f>
        <v>101.9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18.55</v>
      </c>
      <c r="QF12" s="22">
        <f>IF($CU12="P",CB12,(CB12+AY12)/2)</f>
        <v>6.4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18.899999999999999</v>
      </c>
      <c r="QJ12" s="22">
        <f>IF($CU12="P",CF12,(CF12+BC12)/2)</f>
        <v>6.8000000000000007</v>
      </c>
      <c r="QK12" s="22">
        <f>IF($CU12="P",CG12,(CG12+BD12)/2)</f>
        <v>0.6</v>
      </c>
      <c r="QL12" s="22">
        <f>IF($CU12="P",CH12,(CH12+BE12)/2)</f>
        <v>0</v>
      </c>
      <c r="QM12" s="22">
        <f>IF($CU12="P",CI12,(CI12+BF12)/2)</f>
        <v>18.600000000000001</v>
      </c>
      <c r="QN12" s="22">
        <f>IF($CU12="P",CJ12,(CJ12+BG12)/2)</f>
        <v>6.45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18.7</v>
      </c>
      <c r="QR12" s="22">
        <f>IF($CU12="P",CN12,(CN12+BK12)/2)</f>
        <v>6.8</v>
      </c>
      <c r="QS12" s="22">
        <f>IF($CU12="P",CO12,(CO12+BL12)/2)</f>
        <v>0.3</v>
      </c>
      <c r="QT12" s="22">
        <f>IF($CU12="P",CP12,(CP12+BM12)/2)</f>
        <v>0</v>
      </c>
      <c r="QU12" s="22">
        <f>IF($CU12="P",CQ12,(CQ12+BN12)/2)</f>
        <v>18.799999999999997</v>
      </c>
      <c r="QV12" s="22">
        <f>IF($CU12="P",CR12,(CR12+BO12)/2)</f>
        <v>6.8000000000000007</v>
      </c>
      <c r="QW12" s="22">
        <f>IF($CU12="P",CS12,(CS12+BP12)/2)</f>
        <v>0.4</v>
      </c>
      <c r="QX12" s="22">
        <f>IF($CU12="P",CT12,(CT12+BQ12)/2)</f>
        <v>0</v>
      </c>
      <c r="QY12" s="27" t="s">
        <v>46</v>
      </c>
      <c r="QZ12" s="40">
        <f>IF(SUM(QF12,QJ12)&gt;0,SUM(QF12,QJ12),"")</f>
        <v>13.200000000000001</v>
      </c>
      <c r="RA12" s="40">
        <f>IF(SUM(QE12:QF12,QH12:QJ12,QL12)-QG12-QK12&gt;0,SUM(QE12:QF12,QH12:QJ12,QL12)-QG12-QK12,"")</f>
        <v>49.650000000000006</v>
      </c>
      <c r="RB12" s="40">
        <f>IF(SUM(QM12:QN12,QP12)-QO12&gt;0,SUM(QM12:QN12,QP12)-QO12,"")</f>
        <v>24.95</v>
      </c>
      <c r="RC12" s="40">
        <f>IF(SUM(QF12,QJ12,QN12)&gt;0,SUM(QF12,QJ12,QN12),"")</f>
        <v>19.650000000000002</v>
      </c>
      <c r="RD12" s="40">
        <f>IF(SUM(RA12,RB12)&gt;0,SUM(RA12,RB12),"")</f>
        <v>74.600000000000009</v>
      </c>
      <c r="RE12" s="40">
        <f>IF(SUM(QR12,QV12)&gt;0,SUM(QR12,QV12),"")</f>
        <v>13.600000000000001</v>
      </c>
      <c r="RF12" s="40">
        <f>IF(SUM(QQ12:QR12,QT12:QV12,QX12)-SUM(QS12,QW12)&gt;0,SUM(QQ12:QR12,QT12:QV12,QX12)-SUM(QS12,QW12),"")</f>
        <v>50.399999999999991</v>
      </c>
      <c r="RG12" s="40">
        <f>IF(SUM(RA12,RF12)&gt;0,SUM(RA12,RF12),"")</f>
        <v>100.05</v>
      </c>
    </row>
    <row r="13" spans="1:475" x14ac:dyDescent="0.2">
      <c r="A13" s="4" cm="1">
        <f t="array" ref="A13">IF(AND(H13&lt;&gt;"",H13&lt;&gt;"No DD"),SUMPRODUCT((H$4:H$41&lt;&gt;"")*(H$4:H$41&lt;&gt;"No DD")*(E$4:E$41&gt;E13))+1,IF(H13="No DD",SUMPRODUCT((H$4:H$41="No DD")*(E$4:E$41&gt;E13))+1+SUMPRODUCT((H$4:H$41&lt;&gt;"")*(H$4:H$41&lt;&gt;"No DD")),""))</f>
        <v>10</v>
      </c>
      <c r="B13" s="5" t="s">
        <v>135</v>
      </c>
      <c r="C13" s="4" t="s">
        <v>3</v>
      </c>
      <c r="D13" s="4">
        <v>2005</v>
      </c>
      <c r="E13" s="9">
        <f>SUM(J13:R13)+SUM(J13:O13)*0.0000001+SUM(J13)*0.0000000000001</f>
        <v>172.70001223000494</v>
      </c>
      <c r="F13" s="3" t="str">
        <f>IF(OR(AND(AP13&gt;=AW$43,AQ13&gt;=AW$47,AP13&lt;&gt;"",AO13=""),AND(AU13&gt;=AW$43,AV13&gt;=AW$47,AU13&lt;&gt;"",AO13=""),AND(BS13&gt;=BZ$43,BT13&gt;=BZ$47,BS13&lt;&gt;"",BR13=""),AND(BX13&gt;=BZ$43,BY13&gt;=BZ$47,BX13&lt;&gt;"",BR13=""),AND(CV13&gt;=DC$43,CW13&gt;=DC$47,CV13&lt;&gt;"",CU13=""),AND(DA13&gt;=DC$43,DB13&gt;=DC$47,DA13&lt;&gt;""),AND(EA13&gt;=EH$43,EB13&gt;=EH$47,EA13&lt;&gt;""),AND(EF13&gt;=EH$43,EG13&gt;=EH$47,EF13&lt;&gt;""),AND(FC13&gt;=FJ$43,FD13&gt;=FJ$47,FC13&lt;&gt;""),AND(FH13&gt;=FJ$43,FI13&gt;=FJ$47,FH13&lt;&gt;""),AND(GE13&gt;=GL$43,GF13&gt;=GL$47,GE13&lt;&gt;""),AND(GJ13&gt;=GL$43,GK13&gt;=GL$47,GJ13&lt;&gt;""),AND(HG13&gt;=HN$43,HH13&gt;=HN$47,HG13&lt;&gt;""),AND(HL13&gt;=HN$43,HM13&gt;=HN$47,HL13&lt;&gt;""),AND(II13&gt;=IP$43,IJ13&gt;=IP$47,II13&lt;&gt;""),AND(IN13&gt;=IP$43,IO13&gt;=IP$47,IN13&lt;&gt;""),AND(JK13&gt;=JR$43,JL13&gt;=JR$47,JK13&lt;&gt;""),AND(JP13&gt;=JR$43,JQ13&gt;=JR$47,JP13&lt;&gt;""),AND(KM13&gt;=KT$43,KN13&gt;=KT$47,KM13&lt;&gt;""),AND(KR13&gt;=KT$43,KS13&gt;=KT$47,KR13&lt;&gt;""),AND(LO13&gt;=LV$43,LP13&gt;=LV$47,LO13&lt;&gt;""),AND(LT13&gt;=LV$43,LU13&gt;=LV$47,LT13&lt;&gt;""),AND(MQ13&gt;=MX$43,MR13&gt;=MX$47,MQ13&lt;&gt;""),AND(MV13&gt;=MX$43,MW13&gt;=MX$47,MV13&lt;&gt;""),AND(NS13&gt;=NZ$43,NT13&gt;=NZ$47,NS13&lt;&gt;""),AND(NX13&gt;=NZ$43,NY13&gt;=NZ$47,NX13&lt;&gt;""),AND(OU13&gt;=PB$43,OV13&gt;=PB$47,OU13&lt;&gt;""),AND(OZ13&gt;=PB$43,PA13&gt;=PB$47,OZ13&lt;&gt;""),AND(PW13&gt;=QD$43,PX13&gt;=QD$47,PW13&lt;&gt;""),AND(QB13&gt;=QD$43,QC13&gt;=QD$47,QB13&lt;&gt;"")),"P","")</f>
        <v>P</v>
      </c>
      <c r="G13" s="3" t="str">
        <f>IF(OR(AND(AQ13&gt;=AW$47,AQ13&lt;&gt;"",AO13=""),AND(AV13&gt;=AW$47,AV13&lt;&gt;"",AO13=""),AND(BT13&gt;=BZ$47,BT13&lt;&gt;"",BR13=""),AND(BY13&gt;=BZ$47,BY13&lt;&gt;"",BR13=""),AND(CW13&gt;=DC$47,CW13&lt;&gt;"",CU13=""),AND(DB13&gt;=DC$47,DB13&lt;&gt;"",CU13=""),AND(EB13&gt;=EH$47,EB13&lt;&gt;""),AND(EG13&gt;=EH$47,EG13&lt;&gt;""),AND(FD13&gt;=FJ$47,FD13&lt;&gt;""),AND(FI13&gt;=FJ$47,FI13&lt;&gt;""),AND(GF13&gt;=GL$47,GF13&lt;&gt;""),AND(GK13&gt;=GL$47,GK13&lt;&gt;""),AND(HH13&gt;=HN$47,HH13&lt;&gt;""),AND(HM13&gt;=HN$47,HM13&lt;&gt;""),AND(IJ13&gt;=IP$47,IJ13&lt;&gt;""),AND(IO13&gt;=IP$47,IO13&lt;&gt;""),AND(JL13&gt;=JR$47,JL13&lt;&gt;""),AND(JQ13&gt;=JR$47,JQ13&lt;&gt;""),AND(KN13&gt;=KT$47,KN13&lt;&gt;""),AND(KS13&gt;=KT$47,KS13&lt;&gt;""),AND(LP13&gt;=LV$47,LP13&lt;&gt;""),AND(LU13&gt;=LV$47,LU13&lt;&gt;""),AND(MR13&gt;=MX$47,MR13&lt;&gt;""),AND(MW13&gt;=MX$47,MW13&lt;&gt;""),AND(NT13&gt;=NZ$47,NT13&lt;&gt;""),AND(NY13&gt;=NZ$47,NY13&lt;&gt;""),AND(OV13&gt;=PB$47,OV13&lt;&gt;""),AND(PA13&gt;=PB$47,PA13&lt;&gt;""),AND(PX13&gt;=QD$47,PX13&lt;&gt;""),AND(QC13&gt;=QD$47,QC13&lt;&gt;"")),"P","")</f>
        <v>P</v>
      </c>
      <c r="H13" s="36" t="str">
        <f>IF(AND(G13="P",F13=""),"No DD",IF(OR(AND(AS13&gt;=AW$46,AT13&gt;=AW$50,AS13&lt;&gt;"",AO13=""),AND(BV13&gt;=BZ$46,BW13&gt;=BZ$50,BV13&lt;&gt;"",BR13=""),AND(CY13&gt;=DC$46,CZ13&gt;=DC$50,CY13&lt;&gt;"",CU13=""),AND(ED13&gt;=EH$46,EE13&gt;=EH$50,ED13&lt;&gt;""),AND(FF13&gt;=FJ$46,FG13&gt;=FJ$50,FF13&lt;&gt;""),AND(GH13&gt;=GL$46,GI13&gt;=GL$50,GH13&lt;&gt;""),AND(HJ13&gt;=HN$46,HK13&gt;=HN$50,HJ13&lt;&gt;""),AND(IL13&gt;=IP$46,IM13&gt;=IP$50,IL13&lt;&gt;""),AND(JN13&gt;=JR$46,JO13&gt;=JR$50,JN13&lt;&gt;""),AND(KP13&gt;=KT$46,KQ13&gt;=KT$50,KP13&lt;&gt;""),AND(LR13&gt;=LV$46,LS13&gt;=LV$50,LR13&lt;&gt;""),AND(MT13&gt;=MX$46,MU13&gt;=MX$50,MT13&lt;&gt;""),AND(NV13&gt;=NZ$46,NW13&gt;=NZ$50,NV13&lt;&gt;""),AND(OX13&gt;=PB$46,OY13&gt;=PB$50,OX13&lt;&gt;""),AND(PZ13&gt;=QD$46,QA13&gt;=QD$50,PZ13&lt;&gt;"")),"Merit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Excellence",IF(I13="P","Worlds Team",IF(F13="P","National Team","")))))</f>
        <v>National Team</v>
      </c>
      <c r="I13" s="3" t="str">
        <f>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P","")</f>
        <v/>
      </c>
      <c r="J13" s="8">
        <f>IF(COUNT(AQ13,BT13,CW13)&gt;0,LARGE((AQ13,BT13,CW13),1),0)</f>
        <v>49.499999999999993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47.099999999999994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25.7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4.8</v>
      </c>
      <c r="W13" s="19">
        <v>0</v>
      </c>
      <c r="X13" s="19">
        <v>0</v>
      </c>
      <c r="Y13" s="19">
        <v>18.899999999999999</v>
      </c>
      <c r="Z13" s="19">
        <v>4.8</v>
      </c>
      <c r="AA13" s="19">
        <v>0</v>
      </c>
      <c r="AB13" s="19">
        <v>0</v>
      </c>
      <c r="AC13" s="19">
        <v>19.04</v>
      </c>
      <c r="AD13" s="19">
        <v>4.3</v>
      </c>
      <c r="AE13" s="19">
        <v>0</v>
      </c>
      <c r="AF13" s="19">
        <v>0</v>
      </c>
      <c r="AG13" s="19">
        <v>18.600000000000001</v>
      </c>
      <c r="AH13" s="19">
        <v>4.8</v>
      </c>
      <c r="AI13" s="19">
        <v>0.2</v>
      </c>
      <c r="AJ13" s="19">
        <v>0</v>
      </c>
      <c r="AK13" s="19">
        <v>17.2</v>
      </c>
      <c r="AL13" s="19">
        <v>2</v>
      </c>
      <c r="AM13" s="19">
        <v>0</v>
      </c>
      <c r="AN13" s="19">
        <v>0</v>
      </c>
      <c r="AO13" s="27"/>
      <c r="AP13" s="40">
        <f>IF(SUM(V13,Z13)&gt;0,SUM(V13,Z13),"")</f>
        <v>9.6</v>
      </c>
      <c r="AQ13" s="40">
        <f>IF(SUM(U13:V13,X13:Z13,AB13)-W13-AA13&gt;0,SUM(U13:V13,X13:Z13,AB13)-W13-AA13,"")</f>
        <v>47.099999999999994</v>
      </c>
      <c r="AR13" s="40">
        <f>IF(SUM(AC13:AD13,AF13)-AE13&gt;0,SUM(AC13:AD13,AF13)-AE13,"")</f>
        <v>23.34</v>
      </c>
      <c r="AS13" s="40">
        <f>IF(SUM(V13,Z13,AD13)&gt;0,SUM(V13,Z13,AD13),"")</f>
        <v>13.899999999999999</v>
      </c>
      <c r="AT13" s="40">
        <f>IF(SUM(AQ13,AR13)&gt;0,SUM(AQ13,AR13),"")</f>
        <v>70.44</v>
      </c>
      <c r="AU13" s="40">
        <f>IF(SUM(AH13,AL13)&gt;0,SUM(AH13,AL13),"")</f>
        <v>6.8</v>
      </c>
      <c r="AV13" s="40">
        <f>IF(SUM(AG13:AH13,AJ13:AL13,AN13)-SUM(AI13,AM13)&gt;0,SUM(AG13:AH13,AJ13:AL13,AN13)-SUM(AI13,AM13),"")</f>
        <v>42.4</v>
      </c>
      <c r="AW13" s="40">
        <f>IF(SUM(AQ13,AV13)&gt;0,SUM(AQ13,AV13),"")</f>
        <v>89.5</v>
      </c>
      <c r="AX13" s="18">
        <v>18.8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18.5</v>
      </c>
      <c r="BG13" s="18">
        <v>7.2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6</v>
      </c>
      <c r="BT13" s="11">
        <f>IF(SUM(AX13:AY13,BA13:BC13,BE13)-AZ13-BD13&gt;0,SUM(AX13:AY13,BA13:BC13,BE13)-AZ13-BD13,"")</f>
        <v>24.2</v>
      </c>
      <c r="BU13" s="11">
        <f>IF(SUM(BF13:BG13,BI13)-BH13&gt;0,SUM(BF13:BG13,BI13)-BH13,"")</f>
        <v>25.7</v>
      </c>
      <c r="BV13" s="11">
        <f>IF(SUM(AY13,BC13,BG13)&gt;0,SUM(AY13,BC13,BG13),"")</f>
        <v>13.2</v>
      </c>
      <c r="BW13" s="11">
        <f>IF(SUM(BT13,BU13)&gt;0,SUM(BT13,BU13),"")</f>
        <v>49.9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24.2</v>
      </c>
      <c r="CA13" s="19">
        <v>18.7</v>
      </c>
      <c r="CB13" s="19">
        <v>6</v>
      </c>
      <c r="CC13" s="19">
        <v>0</v>
      </c>
      <c r="CD13" s="19">
        <v>0</v>
      </c>
      <c r="CE13" s="19">
        <v>18.399999999999999</v>
      </c>
      <c r="CF13" s="19">
        <v>6.4</v>
      </c>
      <c r="CG13" s="19">
        <v>0</v>
      </c>
      <c r="CH13" s="19">
        <v>0</v>
      </c>
      <c r="CI13" s="19">
        <v>18.399999999999999</v>
      </c>
      <c r="CJ13" s="19">
        <v>6.4</v>
      </c>
      <c r="CK13" s="19">
        <v>0</v>
      </c>
      <c r="CL13" s="19">
        <v>0</v>
      </c>
      <c r="CM13" s="19">
        <v>18.8</v>
      </c>
      <c r="CN13" s="19">
        <v>6.4</v>
      </c>
      <c r="CO13" s="19">
        <v>0</v>
      </c>
      <c r="CP13" s="19">
        <v>0</v>
      </c>
      <c r="CQ13" s="19">
        <v>18.399999999999999</v>
      </c>
      <c r="CR13" s="19">
        <v>6.8</v>
      </c>
      <c r="CS13" s="19">
        <v>0</v>
      </c>
      <c r="CT13" s="19">
        <v>0</v>
      </c>
      <c r="CU13" s="27"/>
      <c r="CV13" s="40">
        <f>IF(SUM(CB13,CF13)&gt;0,SUM(CB13,CF13),"")</f>
        <v>12.4</v>
      </c>
      <c r="CW13" s="40">
        <f>IF(SUM(CA13:CB13,CD13:CF13,CH13)-CC13-CG13&gt;0,SUM(CA13:CB13,CD13:CF13,CH13)-CC13-CG13,"")</f>
        <v>49.499999999999993</v>
      </c>
      <c r="CX13" s="40">
        <f>IF(SUM(CI13:CJ13,CL13)-CK13&gt;0,SUM(CI13:CJ13,CL13)-CK13,"")</f>
        <v>24.799999999999997</v>
      </c>
      <c r="CY13" s="40">
        <f>IF(SUM(CB13,CF13,CJ13)&gt;0,SUM(CB13,CF13,CJ13),"")</f>
        <v>18.8</v>
      </c>
      <c r="CZ13" s="40">
        <f>IF(SUM(CW13,CX13)&gt;0,SUM(CW13,CX13),"")</f>
        <v>74.299999999999983</v>
      </c>
      <c r="DA13" s="40">
        <f>IF(SUM(CN13,CR13)&gt;0,SUM(CN13,CR13),"")</f>
        <v>13.2</v>
      </c>
      <c r="DB13" s="40">
        <f>IF(SUM(CM13:CN13,CP13:CR13,CT13)-SUM(CO13,CS13)&gt;0,SUM(CM13:CN13,CP13:CR13,CT13)-SUM(CO13,CS13),"")</f>
        <v>50.4</v>
      </c>
      <c r="DC13" s="40">
        <f>IF(SUM(CW13,DB13)&gt;0,SUM(CW13,DB13),"")</f>
        <v>99.899999999999991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18.75</v>
      </c>
      <c r="QF13" s="22">
        <f>IF($CU13="P",CB13,(CB13+AY13)/2)</f>
        <v>6</v>
      </c>
      <c r="QG13" s="22">
        <f>IF($CU13="P",CC13,(CC13+AZ13)/2)</f>
        <v>0.3</v>
      </c>
      <c r="QH13" s="22">
        <f>IF($CU13="P",CD13,(CD13+BA13)/2)</f>
        <v>0</v>
      </c>
      <c r="QI13" s="22">
        <f>IF($CU13="P",CE13,(CE13+BB13)/2)</f>
        <v>9.1999999999999993</v>
      </c>
      <c r="QJ13" s="22">
        <f>IF($CU13="P",CF13,(CF13+BC13)/2)</f>
        <v>3.2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18.45</v>
      </c>
      <c r="QN13" s="22">
        <f>IF($CU13="P",CJ13,(CJ13+BG13)/2)</f>
        <v>6.8000000000000007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9.4</v>
      </c>
      <c r="QR13" s="22">
        <f>IF($CU13="P",CN13,(CN13+BK13)/2)</f>
        <v>3.2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9.1999999999999993</v>
      </c>
      <c r="QV13" s="22">
        <f>IF($CU13="P",CR13,(CR13+BO13)/2)</f>
        <v>3.4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9.1999999999999993</v>
      </c>
      <c r="RA13" s="40">
        <f>IF(SUM(QE13:QF13,QH13:QJ13,QL13)-QG13-QK13&gt;0,SUM(QE13:QF13,QH13:QJ13,QL13)-QG13-QK13,"")</f>
        <v>36.850000000000009</v>
      </c>
      <c r="RB13" s="40">
        <f>IF(SUM(QM13:QN13,QP13)-QO13&gt;0,SUM(QM13:QN13,QP13)-QO13,"")</f>
        <v>25.25</v>
      </c>
      <c r="RC13" s="40">
        <f>IF(SUM(QF13,QJ13,QN13)&gt;0,SUM(QF13,QJ13,QN13),"")</f>
        <v>16</v>
      </c>
      <c r="RD13" s="40">
        <f>IF(SUM(RA13,RB13)&gt;0,SUM(RA13,RB13),"")</f>
        <v>62.100000000000009</v>
      </c>
      <c r="RE13" s="40">
        <f>IF(SUM(QR13,QV13)&gt;0,SUM(QR13,QV13),"")</f>
        <v>6.6</v>
      </c>
      <c r="RF13" s="40">
        <f>IF(SUM(QQ13:QR13,QT13:QV13,QX13)-SUM(QS13,QW13)&gt;0,SUM(QQ13:QR13,QT13:QV13,QX13)-SUM(QS13,QW13),"")</f>
        <v>25.2</v>
      </c>
      <c r="RG13" s="40">
        <f>IF(SUM(RA13,RF13)&gt;0,SUM(RA13,RF13),"")</f>
        <v>62.050000000000011</v>
      </c>
    </row>
    <row r="14" spans="1:475" x14ac:dyDescent="0.2">
      <c r="A14" s="4" cm="1">
        <f t="array" ref="A14">IF(AND(H14&lt;&gt;"",H14&lt;&gt;"No DD"),SUMPRODUCT((H$4:H$41&lt;&gt;"")*(H$4:H$41&lt;&gt;"No DD")*(E$4:E$41&gt;E14))+1,IF(H14="No DD",SUMPRODUCT((H$4:H$41="No DD")*(E$4:E$41&gt;E14))+1+SUMPRODUCT((H$4:H$41&lt;&gt;"")*(H$4:H$41&lt;&gt;"No DD")),""))</f>
        <v>11</v>
      </c>
      <c r="B14" s="5" t="s">
        <v>179</v>
      </c>
      <c r="C14" s="4" t="s">
        <v>3</v>
      </c>
      <c r="D14" s="4">
        <v>2006</v>
      </c>
      <c r="E14" s="9">
        <f>SUM(J14:R14)+SUM(J14:O14)*0.0000001+SUM(J14)*0.0000000000001</f>
        <v>172.00001130000496</v>
      </c>
      <c r="F14" s="3" t="str">
        <f>IF(OR(AND(AP14&gt;=AW$43,AQ14&gt;=AW$47,AP14&lt;&gt;"",AO14=""),AND(AU14&gt;=AW$43,AV14&gt;=AW$47,AU14&lt;&gt;"",AO14=""),AND(BS14&gt;=BZ$43,BT14&gt;=BZ$47,BS14&lt;&gt;"",BR14=""),AND(BX14&gt;=BZ$43,BY14&gt;=BZ$47,BX14&lt;&gt;"",BR14=""),AND(CV14&gt;=DC$43,CW14&gt;=DC$47,CV14&lt;&gt;"",CU14=""),AND(DA14&gt;=DC$43,DB14&gt;=DC$47,DA14&lt;&gt;""),AND(EA14&gt;=EH$43,EB14&gt;=EH$47,EA14&lt;&gt;""),AND(EF14&gt;=EH$43,EG14&gt;=EH$47,EF14&lt;&gt;""),AND(FC14&gt;=FJ$43,FD14&gt;=FJ$47,FC14&lt;&gt;""),AND(FH14&gt;=FJ$43,FI14&gt;=FJ$47,FH14&lt;&gt;""),AND(GE14&gt;=GL$43,GF14&gt;=GL$47,GE14&lt;&gt;""),AND(GJ14&gt;=GL$43,GK14&gt;=GL$47,GJ14&lt;&gt;""),AND(HG14&gt;=HN$43,HH14&gt;=HN$47,HG14&lt;&gt;""),AND(HL14&gt;=HN$43,HM14&gt;=HN$47,HL14&lt;&gt;""),AND(II14&gt;=IP$43,IJ14&gt;=IP$47,II14&lt;&gt;""),AND(IN14&gt;=IP$43,IO14&gt;=IP$47,IN14&lt;&gt;""),AND(JK14&gt;=JR$43,JL14&gt;=JR$47,JK14&lt;&gt;""),AND(JP14&gt;=JR$43,JQ14&gt;=JR$47,JP14&lt;&gt;""),AND(KM14&gt;=KT$43,KN14&gt;=KT$47,KM14&lt;&gt;""),AND(KR14&gt;=KT$43,KS14&gt;=KT$47,KR14&lt;&gt;""),AND(LO14&gt;=LV$43,LP14&gt;=LV$47,LO14&lt;&gt;""),AND(LT14&gt;=LV$43,LU14&gt;=LV$47,LT14&lt;&gt;""),AND(MQ14&gt;=MX$43,MR14&gt;=MX$47,MQ14&lt;&gt;""),AND(MV14&gt;=MX$43,MW14&gt;=MX$47,MV14&lt;&gt;""),AND(NS14&gt;=NZ$43,NT14&gt;=NZ$47,NS14&lt;&gt;""),AND(NX14&gt;=NZ$43,NY14&gt;=NZ$47,NX14&lt;&gt;""),AND(OU14&gt;=PB$43,OV14&gt;=PB$47,OU14&lt;&gt;""),AND(OZ14&gt;=PB$43,PA14&gt;=PB$47,OZ14&lt;&gt;""),AND(PW14&gt;=QD$43,PX14&gt;=QD$47,PW14&lt;&gt;""),AND(QB14&gt;=QD$43,QC14&gt;=QD$47,QB14&lt;&gt;"")),"P","")</f>
        <v>P</v>
      </c>
      <c r="G14" s="3" t="str">
        <f>IF(OR(AND(AQ14&gt;=AW$47,AQ14&lt;&gt;"",AO14=""),AND(AV14&gt;=AW$47,AV14&lt;&gt;"",AO14=""),AND(BT14&gt;=BZ$47,BT14&lt;&gt;"",BR14=""),AND(BY14&gt;=BZ$47,BY14&lt;&gt;"",BR14=""),AND(CW14&gt;=DC$47,CW14&lt;&gt;"",CU14=""),AND(DB14&gt;=DC$47,DB14&lt;&gt;"",CU14=""),AND(EB14&gt;=EH$47,EB14&lt;&gt;""),AND(EG14&gt;=EH$47,EG14&lt;&gt;""),AND(FD14&gt;=FJ$47,FD14&lt;&gt;""),AND(FI14&gt;=FJ$47,FI14&lt;&gt;""),AND(GF14&gt;=GL$47,GF14&lt;&gt;""),AND(GK14&gt;=GL$47,GK14&lt;&gt;""),AND(HH14&gt;=HN$47,HH14&lt;&gt;""),AND(HM14&gt;=HN$47,HM14&lt;&gt;""),AND(IJ14&gt;=IP$47,IJ14&lt;&gt;""),AND(IO14&gt;=IP$47,IO14&lt;&gt;""),AND(JL14&gt;=JR$47,JL14&lt;&gt;""),AND(JQ14&gt;=JR$47,JQ14&lt;&gt;""),AND(KN14&gt;=KT$47,KN14&lt;&gt;""),AND(KS14&gt;=KT$47,KS14&lt;&gt;""),AND(LP14&gt;=LV$47,LP14&lt;&gt;""),AND(LU14&gt;=LV$47,LU14&lt;&gt;""),AND(MR14&gt;=MX$47,MR14&lt;&gt;""),AND(MW14&gt;=MX$47,MW14&lt;&gt;""),AND(NT14&gt;=NZ$47,NT14&lt;&gt;""),AND(NY14&gt;=NZ$47,NY14&lt;&gt;""),AND(OV14&gt;=PB$47,OV14&lt;&gt;""),AND(PA14&gt;=PB$47,PA14&lt;&gt;""),AND(PX14&gt;=QD$47,PX14&lt;&gt;""),AND(QC14&gt;=QD$47,QC14&lt;&gt;"")),"P","")</f>
        <v>P</v>
      </c>
      <c r="H14" s="36" t="str">
        <f>IF(AND(G14="P",F14=""),"No DD",IF(OR(AND(AS14&gt;=AW$46,AT14&gt;=AW$50,AS14&lt;&gt;"",AO14=""),AND(BV14&gt;=BZ$46,BW14&gt;=BZ$50,BV14&lt;&gt;"",BR14=""),AND(CY14&gt;=DC$46,CZ14&gt;=DC$50,CY14&lt;&gt;"",CU14=""),AND(ED14&gt;=EH$46,EE14&gt;=EH$50,ED14&lt;&gt;""),AND(FF14&gt;=FJ$46,FG14&gt;=FJ$50,FF14&lt;&gt;""),AND(GH14&gt;=GL$46,GI14&gt;=GL$50,GH14&lt;&gt;""),AND(HJ14&gt;=HN$46,HK14&gt;=HN$50,HJ14&lt;&gt;""),AND(IL14&gt;=IP$46,IM14&gt;=IP$50,IL14&lt;&gt;""),AND(JN14&gt;=JR$46,JO14&gt;=JR$50,JN14&lt;&gt;""),AND(KP14&gt;=KT$46,KQ14&gt;=KT$50,KP14&lt;&gt;""),AND(LR14&gt;=LV$46,LS14&gt;=LV$50,LR14&lt;&gt;""),AND(MT14&gt;=MX$46,MU14&gt;=MX$50,MT14&lt;&gt;""),AND(NV14&gt;=NZ$46,NW14&gt;=NZ$50,NV14&lt;&gt;""),AND(OX14&gt;=PB$46,OY14&gt;=PB$50,OX14&lt;&gt;""),AND(PZ14&gt;=QD$46,QA14&gt;=QD$50,PZ14&lt;&gt;"")),"Merit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Excellence",IF(I14="P","Worlds Team",IF(F14="P","National Team","")))))</f>
        <v>National Team</v>
      </c>
      <c r="I14" s="3" t="str">
        <f>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P","")</f>
        <v/>
      </c>
      <c r="J14" s="8">
        <f>IF(COUNT(AQ14,BT14,CW14)&gt;0,LARGE((AQ14,BT14,CW14),1),0)</f>
        <v>49.399999999999991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40.1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50.2</v>
      </c>
      <c r="Q14" s="8" t="str">
        <f>IF(P14=0,"",IF(P14=DB14,$CA$1,IF(P14=BY14,$AX$1,IF(P14=AV14,$U$1,""))))</f>
        <v>2023 Nationals</v>
      </c>
      <c r="R14" s="8">
        <f>IF(MAX(DD14:DF14)&gt;0,MAX(DD14:DF14),"")</f>
        <v>8.7999999999999972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WAGC (Nov 23)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18.600000000000001</v>
      </c>
      <c r="AY14" s="18">
        <v>0</v>
      </c>
      <c r="AZ14" s="18">
        <v>0.8</v>
      </c>
      <c r="BA14" s="18">
        <v>0</v>
      </c>
      <c r="BB14" s="18">
        <v>19</v>
      </c>
      <c r="BC14" s="18">
        <v>3.5</v>
      </c>
      <c r="BD14" s="18">
        <v>0.2</v>
      </c>
      <c r="BE14" s="18">
        <v>0</v>
      </c>
      <c r="BF14" s="18">
        <v>19.100000000000001</v>
      </c>
      <c r="BG14" s="18">
        <v>4.4000000000000004</v>
      </c>
      <c r="BH14" s="18">
        <v>0</v>
      </c>
      <c r="BI14" s="18">
        <v>0</v>
      </c>
      <c r="BJ14" s="18">
        <v>18.8</v>
      </c>
      <c r="BK14" s="18">
        <v>5.2</v>
      </c>
      <c r="BL14" s="18">
        <v>0.6</v>
      </c>
      <c r="BM14" s="18">
        <v>0</v>
      </c>
      <c r="BN14" s="18">
        <v>18.8</v>
      </c>
      <c r="BO14" s="18">
        <v>4.4000000000000004</v>
      </c>
      <c r="BP14" s="18">
        <v>1</v>
      </c>
      <c r="BQ14" s="18">
        <v>0</v>
      </c>
      <c r="BR14" s="28"/>
      <c r="BS14" s="11">
        <f>IF(SUM(AY14,BC14)&gt;0,SUM(AY14,BC14),"")</f>
        <v>3.5</v>
      </c>
      <c r="BT14" s="11">
        <f>IF(SUM(AX14:AY14,BA14:BC14,BE14)-AZ14-BD14&gt;0,SUM(AX14:AY14,BA14:BC14,BE14)-AZ14-BD14,"")</f>
        <v>40.1</v>
      </c>
      <c r="BU14" s="11">
        <f>IF(SUM(BF14:BG14,BI14)-BH14&gt;0,SUM(BF14:BG14,BI14)-BH14,"")</f>
        <v>23.5</v>
      </c>
      <c r="BV14" s="11">
        <f>IF(SUM(AY14,BC14,BG14)&gt;0,SUM(AY14,BC14,BG14),"")</f>
        <v>7.9</v>
      </c>
      <c r="BW14" s="11">
        <f>IF(SUM(BT14,BU14)&gt;0,SUM(BT14,BU14),"")</f>
        <v>63.6</v>
      </c>
      <c r="BX14" s="11">
        <f>IF(SUM(BK14,BO14)&gt;0,SUM(BK14,BO14),"")</f>
        <v>9.6000000000000014</v>
      </c>
      <c r="BY14" s="11">
        <f>IF(SUM(BJ14:BK14,BM14:BO14,BQ14)-SUM(BL14,BP14)&gt;0,SUM(BJ14:BK14,BM14:BO14,BQ14)-SUM(BL14,BP14),"")</f>
        <v>45.599999999999994</v>
      </c>
      <c r="BZ14" s="11">
        <f>IF(SUM(BT14,BY14)&gt;0,SUM(BT14,BY14),"")</f>
        <v>85.699999999999989</v>
      </c>
      <c r="CA14" s="19">
        <v>18.399999999999999</v>
      </c>
      <c r="CB14" s="19">
        <v>6.4</v>
      </c>
      <c r="CC14" s="19">
        <v>0.6</v>
      </c>
      <c r="CD14" s="19">
        <v>0</v>
      </c>
      <c r="CE14" s="19">
        <v>19</v>
      </c>
      <c r="CF14" s="19">
        <v>6.4</v>
      </c>
      <c r="CG14" s="19">
        <v>0.2</v>
      </c>
      <c r="CH14" s="19">
        <v>0</v>
      </c>
      <c r="CI14" s="19">
        <v>18.399999999999999</v>
      </c>
      <c r="CJ14" s="19">
        <v>2.8</v>
      </c>
      <c r="CK14" s="19">
        <v>0.7</v>
      </c>
      <c r="CL14" s="19">
        <v>0</v>
      </c>
      <c r="CM14" s="19">
        <v>18.8</v>
      </c>
      <c r="CN14" s="19">
        <v>6.4</v>
      </c>
      <c r="CO14" s="19">
        <v>0.6</v>
      </c>
      <c r="CP14" s="19">
        <v>0</v>
      </c>
      <c r="CQ14" s="19">
        <v>19.2</v>
      </c>
      <c r="CR14" s="19">
        <v>6.4</v>
      </c>
      <c r="CS14" s="19">
        <v>0</v>
      </c>
      <c r="CT14" s="19">
        <v>0</v>
      </c>
      <c r="CU14" s="27"/>
      <c r="CV14" s="40">
        <f>IF(SUM(CB14,CF14)&gt;0,SUM(CB14,CF14),"")</f>
        <v>12.8</v>
      </c>
      <c r="CW14" s="40">
        <f>IF(SUM(CA14:CB14,CD14:CF14,CH14)-CC14-CG14&gt;0,SUM(CA14:CB14,CD14:CF14,CH14)-CC14-CG14,"")</f>
        <v>49.399999999999991</v>
      </c>
      <c r="CX14" s="40">
        <f>IF(SUM(CI14:CJ14,CL14)-CK14&gt;0,SUM(CI14:CJ14,CL14)-CK14,"")</f>
        <v>20.5</v>
      </c>
      <c r="CY14" s="40">
        <f>IF(SUM(CB14,CF14,CJ14)&gt;0,SUM(CB14,CF14,CJ14),"")</f>
        <v>15.600000000000001</v>
      </c>
      <c r="CZ14" s="40">
        <f>IF(SUM(CW14,CX14)&gt;0,SUM(CW14,CX14),"")</f>
        <v>69.899999999999991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50.2</v>
      </c>
      <c r="DC14" s="40">
        <f>IF(SUM(CW14,DB14)&gt;0,SUM(CW14,DB14),"")</f>
        <v>99.6</v>
      </c>
      <c r="DD14" s="50">
        <f>IF(MAX(EB14,FD14,GF14,HH14,IJ14,JL14,KN14,LP14,MR14,NT14,OV14,PX14)-IF(L14="",0,L14)&gt;0.001,MAX(EB14,FD14,GF14,HH14,IJ14,JL14,KN14,LP14,MR14,NT14,OV14,PX14)-IF(L14="",0,L14),"")</f>
        <v>8.7999999999999972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>
        <v>18.8</v>
      </c>
      <c r="GN14" s="18">
        <v>6</v>
      </c>
      <c r="GO14" s="18">
        <v>0.2</v>
      </c>
      <c r="GP14" s="18">
        <v>0</v>
      </c>
      <c r="GQ14" s="18">
        <v>18.7</v>
      </c>
      <c r="GR14" s="18">
        <v>5.6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>IF(SUM(GN14,GR14)&gt;0,SUM(GN14,GR14),"")</f>
        <v>11.6</v>
      </c>
      <c r="HH14" s="11">
        <f>IF(SUM(GM14:GN14,GP14:GR14,GT14)-GO14-GS14&gt;0,SUM(GM14:GN14,GP14:GR14,GT14)-GO14-GS14,"")</f>
        <v>48.9</v>
      </c>
      <c r="HI14" s="11" t="str">
        <f>IF(SUM(GU14:GV14,GX14)-GW14&gt;0,SUM(GU14:GV14,GX14)-GW14,"")</f>
        <v/>
      </c>
      <c r="HJ14" s="11">
        <f>IF(SUM(GN14,GR14,GV14)&gt;0,SUM(GN14,GR14,GV14),"")</f>
        <v>11.6</v>
      </c>
      <c r="HK14" s="11">
        <f>IF(SUM(HH14,HI14)&gt;0,SUM(HH14,HI14),"")</f>
        <v>48.9</v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>
        <f>IF(SUM(HH14,HM14)&gt;0,SUM(HH14,HM14),"")</f>
        <v>48.9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18.5</v>
      </c>
      <c r="QF14" s="22">
        <f>IF($CU14="P",CB14,(CB14+AY14)/2)</f>
        <v>3.2</v>
      </c>
      <c r="QG14" s="22">
        <f>IF($CU14="P",CC14,(CC14+AZ14)/2)</f>
        <v>0.7</v>
      </c>
      <c r="QH14" s="22">
        <f>IF($CU14="P",CD14,(CD14+BA14)/2)</f>
        <v>0</v>
      </c>
      <c r="QI14" s="22">
        <f>IF($CU14="P",CE14,(CE14+BB14)/2)</f>
        <v>19</v>
      </c>
      <c r="QJ14" s="22">
        <f>IF($CU14="P",CF14,(CF14+BC14)/2)</f>
        <v>4.95</v>
      </c>
      <c r="QK14" s="22">
        <f>IF($CU14="P",CG14,(CG14+BD14)/2)</f>
        <v>0.2</v>
      </c>
      <c r="QL14" s="22">
        <f>IF($CU14="P",CH14,(CH14+BE14)/2)</f>
        <v>0</v>
      </c>
      <c r="QM14" s="22">
        <f>IF($CU14="P",CI14,(CI14+BF14)/2)</f>
        <v>18.75</v>
      </c>
      <c r="QN14" s="22">
        <f>IF($CU14="P",CJ14,(CJ14+BG14)/2)</f>
        <v>3.6</v>
      </c>
      <c r="QO14" s="22">
        <f>IF($CU14="P",CK14,(CK14+BH14)/2)</f>
        <v>0.35</v>
      </c>
      <c r="QP14" s="22">
        <f>IF($CU14="P",CL14,(CL14+BI14)/2)</f>
        <v>0</v>
      </c>
      <c r="QQ14" s="22">
        <f>IF($CU14="P",CM14,(CM14+BJ14)/2)</f>
        <v>18.8</v>
      </c>
      <c r="QR14" s="22">
        <f>IF($CU14="P",CN14,(CN14+BK14)/2)</f>
        <v>5.8000000000000007</v>
      </c>
      <c r="QS14" s="22">
        <f>IF($CU14="P",CO14,(CO14+BL14)/2)</f>
        <v>0.6</v>
      </c>
      <c r="QT14" s="22">
        <f>IF($CU14="P",CP14,(CP14+BM14)/2)</f>
        <v>0</v>
      </c>
      <c r="QU14" s="22">
        <f>IF($CU14="P",CQ14,(CQ14+BN14)/2)</f>
        <v>19</v>
      </c>
      <c r="QV14" s="22">
        <f>IF($CU14="P",CR14,(CR14+BO14)/2)</f>
        <v>5.4</v>
      </c>
      <c r="QW14" s="22">
        <f>IF($CU14="P",CS14,(CS14+BP14)/2)</f>
        <v>0.5</v>
      </c>
      <c r="QX14" s="22">
        <f>IF($CU14="P",CT14,(CT14+BQ14)/2)</f>
        <v>0</v>
      </c>
      <c r="QY14" s="27" t="s">
        <v>46</v>
      </c>
      <c r="QZ14" s="40">
        <f>IF(SUM(QF14,QJ14)&gt;0,SUM(QF14,QJ14),"")</f>
        <v>8.15</v>
      </c>
      <c r="RA14" s="40">
        <f>IF(SUM(QE14:QF14,QH14:QJ14,QL14)-QG14-QK14&gt;0,SUM(QE14:QF14,QH14:QJ14,QL14)-QG14-QK14,"")</f>
        <v>44.75</v>
      </c>
      <c r="RB14" s="40">
        <f>IF(SUM(QM14:QN14,QP14)-QO14&gt;0,SUM(QM14:QN14,QP14)-QO14,"")</f>
        <v>22</v>
      </c>
      <c r="RC14" s="40">
        <f>IF(SUM(QF14,QJ14,QN14)&gt;0,SUM(QF14,QJ14,QN14),"")</f>
        <v>11.75</v>
      </c>
      <c r="RD14" s="40">
        <f>IF(SUM(RA14,RB14)&gt;0,SUM(RA14,RB14),"")</f>
        <v>66.75</v>
      </c>
      <c r="RE14" s="40">
        <f>IF(SUM(QR14,QV14)&gt;0,SUM(QR14,QV14),"")</f>
        <v>11.200000000000001</v>
      </c>
      <c r="RF14" s="40">
        <f>IF(SUM(QQ14:QR14,QT14:QV14,QX14)-SUM(QS14,QW14)&gt;0,SUM(QQ14:QR14,QT14:QV14,QX14)-SUM(QS14,QW14),"")</f>
        <v>47.9</v>
      </c>
      <c r="RG14" s="40">
        <f>IF(SUM(RA14,RF14)&gt;0,SUM(RA14,RF14),"")</f>
        <v>92.65</v>
      </c>
    </row>
    <row r="15" spans="1:475" x14ac:dyDescent="0.2">
      <c r="A15" s="4" cm="1">
        <f t="array" ref="A15">IF(AND(H15&lt;&gt;"",H15&lt;&gt;"No DD"),SUMPRODUCT((H$4:H$41&lt;&gt;"")*(H$4:H$41&lt;&gt;"No DD")*(E$4:E$41&gt;E15))+1,IF(H15="No DD",SUMPRODUCT((H$4:H$41="No DD")*(E$4:E$41&gt;E15))+1+SUMPRODUCT((H$4:H$41&lt;&gt;"")*(H$4:H$41&lt;&gt;"No DD")),""))</f>
        <v>12</v>
      </c>
      <c r="B15" s="5" t="s">
        <v>74</v>
      </c>
      <c r="C15" s="4" t="s">
        <v>6</v>
      </c>
      <c r="D15" s="4">
        <v>2004</v>
      </c>
      <c r="E15" s="9">
        <f>SUM(J15:R15)+SUM(J15:O15)*0.0000001+SUM(J15)*0.0000000000001</f>
        <v>171.75001214500497</v>
      </c>
      <c r="F15" s="3" t="str">
        <f>IF(OR(AND(AP15&gt;=AW$43,AQ15&gt;=AW$47,AP15&lt;&gt;"",AO15=""),AND(AU15&gt;=AW$43,AV15&gt;=AW$47,AU15&lt;&gt;"",AO15=""),AND(BS15&gt;=BZ$43,BT15&gt;=BZ$47,BS15&lt;&gt;"",BR15=""),AND(BX15&gt;=BZ$43,BY15&gt;=BZ$47,BX15&lt;&gt;"",BR15=""),AND(CV15&gt;=DC$43,CW15&gt;=DC$47,CV15&lt;&gt;"",CU15=""),AND(DA15&gt;=DC$43,DB15&gt;=DC$47,DA15&lt;&gt;""),AND(EA15&gt;=EH$43,EB15&gt;=EH$47,EA15&lt;&gt;""),AND(EF15&gt;=EH$43,EG15&gt;=EH$47,EF15&lt;&gt;""),AND(FC15&gt;=FJ$43,FD15&gt;=FJ$47,FC15&lt;&gt;""),AND(FH15&gt;=FJ$43,FI15&gt;=FJ$47,FH15&lt;&gt;""),AND(GE15&gt;=GL$43,GF15&gt;=GL$47,GE15&lt;&gt;""),AND(GJ15&gt;=GL$43,GK15&gt;=GL$47,GJ15&lt;&gt;""),AND(HG15&gt;=HN$43,HH15&gt;=HN$47,HG15&lt;&gt;""),AND(HL15&gt;=HN$43,HM15&gt;=HN$47,HL15&lt;&gt;""),AND(II15&gt;=IP$43,IJ15&gt;=IP$47,II15&lt;&gt;""),AND(IN15&gt;=IP$43,IO15&gt;=IP$47,IN15&lt;&gt;""),AND(JK15&gt;=JR$43,JL15&gt;=JR$47,JK15&lt;&gt;""),AND(JP15&gt;=JR$43,JQ15&gt;=JR$47,JP15&lt;&gt;""),AND(KM15&gt;=KT$43,KN15&gt;=KT$47,KM15&lt;&gt;""),AND(KR15&gt;=KT$43,KS15&gt;=KT$47,KR15&lt;&gt;""),AND(LO15&gt;=LV$43,LP15&gt;=LV$47,LO15&lt;&gt;""),AND(LT15&gt;=LV$43,LU15&gt;=LV$47,LT15&lt;&gt;""),AND(MQ15&gt;=MX$43,MR15&gt;=MX$47,MQ15&lt;&gt;""),AND(MV15&gt;=MX$43,MW15&gt;=MX$47,MV15&lt;&gt;""),AND(NS15&gt;=NZ$43,NT15&gt;=NZ$47,NS15&lt;&gt;""),AND(NX15&gt;=NZ$43,NY15&gt;=NZ$47,NX15&lt;&gt;""),AND(OU15&gt;=PB$43,OV15&gt;=PB$47,OU15&lt;&gt;""),AND(OZ15&gt;=PB$43,PA15&gt;=PB$47,OZ15&lt;&gt;""),AND(PW15&gt;=QD$43,PX15&gt;=QD$47,PW15&lt;&gt;""),AND(QB15&gt;=QD$43,QC15&gt;=QD$47,QB15&lt;&gt;"")),"P","")</f>
        <v>P</v>
      </c>
      <c r="G15" s="3" t="str">
        <f>IF(OR(AND(AQ15&gt;=AW$47,AQ15&lt;&gt;"",AO15=""),AND(AV15&gt;=AW$47,AV15&lt;&gt;"",AO15=""),AND(BT15&gt;=BZ$47,BT15&lt;&gt;"",BR15=""),AND(BY15&gt;=BZ$47,BY15&lt;&gt;"",BR15=""),AND(CW15&gt;=DC$47,CW15&lt;&gt;"",CU15=""),AND(DB15&gt;=DC$47,DB15&lt;&gt;"",CU15=""),AND(EB15&gt;=EH$47,EB15&lt;&gt;""),AND(EG15&gt;=EH$47,EG15&lt;&gt;""),AND(FD15&gt;=FJ$47,FD15&lt;&gt;""),AND(FI15&gt;=FJ$47,FI15&lt;&gt;""),AND(GF15&gt;=GL$47,GF15&lt;&gt;""),AND(GK15&gt;=GL$47,GK15&lt;&gt;""),AND(HH15&gt;=HN$47,HH15&lt;&gt;""),AND(HM15&gt;=HN$47,HM15&lt;&gt;""),AND(IJ15&gt;=IP$47,IJ15&lt;&gt;""),AND(IO15&gt;=IP$47,IO15&lt;&gt;""),AND(JL15&gt;=JR$47,JL15&lt;&gt;""),AND(JQ15&gt;=JR$47,JQ15&lt;&gt;""),AND(KN15&gt;=KT$47,KN15&lt;&gt;""),AND(KS15&gt;=KT$47,KS15&lt;&gt;""),AND(LP15&gt;=LV$47,LP15&lt;&gt;""),AND(LU15&gt;=LV$47,LU15&lt;&gt;""),AND(MR15&gt;=MX$47,MR15&lt;&gt;""),AND(MW15&gt;=MX$47,MW15&lt;&gt;""),AND(NT15&gt;=NZ$47,NT15&lt;&gt;""),AND(NY15&gt;=NZ$47,NY15&lt;&gt;""),AND(OV15&gt;=PB$47,OV15&lt;&gt;""),AND(PA15&gt;=PB$47,PA15&lt;&gt;""),AND(PX15&gt;=QD$47,PX15&lt;&gt;""),AND(QC15&gt;=QD$47,QC15&lt;&gt;"")),"P","")</f>
        <v>P</v>
      </c>
      <c r="H15" s="36" t="str">
        <f>IF(AND(G15="P",F15=""),"No DD",IF(OR(AND(AS15&gt;=AW$46,AT15&gt;=AW$50,AS15&lt;&gt;"",AO15=""),AND(BV15&gt;=BZ$46,BW15&gt;=BZ$50,BV15&lt;&gt;"",BR15=""),AND(CY15&gt;=DC$46,CZ15&gt;=DC$50,CY15&lt;&gt;"",CU15=""),AND(ED15&gt;=EH$46,EE15&gt;=EH$50,ED15&lt;&gt;""),AND(FF15&gt;=FJ$46,FG15&gt;=FJ$50,FF15&lt;&gt;""),AND(GH15&gt;=GL$46,GI15&gt;=GL$50,GH15&lt;&gt;""),AND(HJ15&gt;=HN$46,HK15&gt;=HN$50,HJ15&lt;&gt;""),AND(IL15&gt;=IP$46,IM15&gt;=IP$50,IL15&lt;&gt;""),AND(JN15&gt;=JR$46,JO15&gt;=JR$50,JN15&lt;&gt;""),AND(KP15&gt;=KT$46,KQ15&gt;=KT$50,KP15&lt;&gt;""),AND(LR15&gt;=LV$46,LS15&gt;=LV$50,LR15&lt;&gt;""),AND(MT15&gt;=MX$46,MU15&gt;=MX$50,MT15&lt;&gt;""),AND(NV15&gt;=NZ$46,NW15&gt;=NZ$50,NV15&lt;&gt;""),AND(OX15&gt;=PB$46,OY15&gt;=PB$50,OX15&lt;&gt;""),AND(PZ15&gt;=QD$46,QA15&gt;=QD$50,PZ15&lt;&gt;"")),"Merit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Excellence",IF(I15="P","Worlds Team",IF(F15="P","National Team","")))))</f>
        <v>National Team</v>
      </c>
      <c r="I15" s="3" t="str">
        <f>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P","")</f>
        <v/>
      </c>
      <c r="J15" s="8">
        <f>IF(COUNT(AQ15,BT15,CW15)&gt;0,LARGE((AQ15,BT15,CW15),1),0)</f>
        <v>49.699999999999996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48.050000000000004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23.7</v>
      </c>
      <c r="O15" s="8" t="str">
        <f>IF(N15=0,"",IF(N15=CX15,$CA$1,IF(N15=BU15,$AX$1,IF(N15=AR15,$U$1,""))))</f>
        <v>2022 3rd Domestic Trial</v>
      </c>
      <c r="P15" s="8">
        <f>IF(MAX(AV15,BY15,DB15)&gt;0,MAX(AV15,BY15,DB15),0)</f>
        <v>50.3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19</v>
      </c>
      <c r="V15" s="19">
        <v>5.2</v>
      </c>
      <c r="W15" s="19">
        <v>0.3</v>
      </c>
      <c r="X15" s="19">
        <v>0</v>
      </c>
      <c r="Y15" s="19">
        <v>18.95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18.899999999999999</v>
      </c>
      <c r="AH15" s="19">
        <v>5.6</v>
      </c>
      <c r="AI15" s="19">
        <v>0</v>
      </c>
      <c r="AJ15" s="19">
        <v>0</v>
      </c>
      <c r="AK15" s="19">
        <v>18.850000000000001</v>
      </c>
      <c r="AL15" s="19">
        <v>5.4</v>
      </c>
      <c r="AM15" s="19">
        <v>0.1</v>
      </c>
      <c r="AN15" s="19">
        <v>0</v>
      </c>
      <c r="AO15" s="27" t="s">
        <v>46</v>
      </c>
      <c r="AP15" s="40">
        <f>IF(SUM(V15,Z15)&gt;0,SUM(V15,Z15),"")</f>
        <v>10.4</v>
      </c>
      <c r="AQ15" s="40">
        <f>IF(SUM(U15:V15,X15:Z15,AB15)-W15-AA15&gt;0,SUM(U15:V15,X15:Z15,AB15)-W15-AA15,"")</f>
        <v>48.050000000000004</v>
      </c>
      <c r="AR15" s="40">
        <f>IF(SUM(AC15:AD15,AF15)-AE15&gt;0,SUM(AC15:AD15,AF15)-AE15,"")</f>
        <v>23.7</v>
      </c>
      <c r="AS15" s="40">
        <f>IF(SUM(V15,Z15,AD15)&gt;0,SUM(V15,Z15,AD15),"")</f>
        <v>14.7</v>
      </c>
      <c r="AT15" s="40">
        <f>IF(SUM(AQ15,AR15)&gt;0,SUM(AQ15,AR15),"")</f>
        <v>71.75</v>
      </c>
      <c r="AU15" s="40">
        <f>IF(SUM(AH15,AL15)&gt;0,SUM(AH15,AL15),"")</f>
        <v>11</v>
      </c>
      <c r="AV15" s="40">
        <f>IF(SUM(AG15:AH15,AJ15:AL15,AN15)-SUM(AI15,AM15)&gt;0,SUM(AG15:AH15,AJ15:AL15,AN15)-SUM(AI15,AM15),"")</f>
        <v>48.65</v>
      </c>
      <c r="AW15" s="40">
        <f>IF(SUM(AQ15,AV15)&gt;0,SUM(AQ15,AV15),"")</f>
        <v>96.7</v>
      </c>
      <c r="AX15" s="18">
        <v>18.7</v>
      </c>
      <c r="AY15" s="18">
        <v>6</v>
      </c>
      <c r="AZ15" s="18">
        <v>0</v>
      </c>
      <c r="BA15" s="18">
        <v>0</v>
      </c>
      <c r="BB15" s="18">
        <v>18.600000000000001</v>
      </c>
      <c r="BC15" s="18">
        <v>6.4</v>
      </c>
      <c r="BD15" s="18">
        <v>0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18.899999999999999</v>
      </c>
      <c r="BK15" s="18">
        <v>6</v>
      </c>
      <c r="BL15" s="18">
        <v>0</v>
      </c>
      <c r="BM15" s="18">
        <v>0</v>
      </c>
      <c r="BN15" s="18">
        <v>19</v>
      </c>
      <c r="BO15" s="18">
        <v>6.4</v>
      </c>
      <c r="BP15" s="18">
        <v>0</v>
      </c>
      <c r="BQ15" s="18">
        <v>0</v>
      </c>
      <c r="BR15" s="28"/>
      <c r="BS15" s="11">
        <f>IF(SUM(AY15,BC15)&gt;0,SUM(AY15,BC15),"")</f>
        <v>12.4</v>
      </c>
      <c r="BT15" s="11">
        <f>IF(SUM(AX15:AY15,BA15:BC15,BE15)-AZ15-BD15&gt;0,SUM(AX15:AY15,BA15:BC15,BE15)-AZ15-BD15,"")</f>
        <v>49.699999999999996</v>
      </c>
      <c r="BU15" s="11">
        <f>IF(SUM(BF15:BG15,BI15)-BH15&gt;0,SUM(BF15:BG15,BI15)-BH15,"")</f>
        <v>23.5</v>
      </c>
      <c r="BV15" s="11">
        <f>IF(SUM(AY15,BC15,BG15)&gt;0,SUM(AY15,BC15,BG15),"")</f>
        <v>16.7</v>
      </c>
      <c r="BW15" s="11">
        <f>IF(SUM(BT15,BU15)&gt;0,SUM(BT15,BU15),"")</f>
        <v>73.199999999999989</v>
      </c>
      <c r="BX15" s="11">
        <f>IF(SUM(BK15,BO15)&gt;0,SUM(BK15,BO15),"")</f>
        <v>12.4</v>
      </c>
      <c r="BY15" s="11">
        <f>IF(SUM(BJ15:BK15,BM15:BO15,BQ15)-SUM(BL15,BP15)&gt;0,SUM(BJ15:BK15,BM15:BO15,BQ15)-SUM(BL15,BP15),"")</f>
        <v>50.3</v>
      </c>
      <c r="BZ15" s="11">
        <f>IF(SUM(BT15,BY15)&gt;0,SUM(BT15,BY15),"")</f>
        <v>100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>
        <v>17.399999999999999</v>
      </c>
      <c r="GN15" s="18">
        <v>2.8</v>
      </c>
      <c r="GO15" s="18">
        <v>0</v>
      </c>
      <c r="GP15" s="18">
        <v>0</v>
      </c>
      <c r="GQ15" s="18">
        <v>18.8</v>
      </c>
      <c r="GR15" s="18">
        <v>6</v>
      </c>
      <c r="GS15" s="18">
        <v>0.6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8.8000000000000007</v>
      </c>
      <c r="HH15" s="11">
        <f>IF(SUM(GM15:GN15,GP15:GR15,GT15)-GO15-GS15&gt;0,SUM(GM15:GN15,GP15:GR15,GT15)-GO15-GS15,"")</f>
        <v>44.4</v>
      </c>
      <c r="HI15" s="11" t="str">
        <f>IF(SUM(GU15:GV15,GX15)-GW15&gt;0,SUM(GU15:GV15,GX15)-GW15,"")</f>
        <v/>
      </c>
      <c r="HJ15" s="11">
        <f>IF(SUM(GN15,GR15,GV15)&gt;0,SUM(GN15,GR15,GV15),"")</f>
        <v>8.8000000000000007</v>
      </c>
      <c r="HK15" s="11">
        <f>IF(SUM(HH15,HI15)&gt;0,SUM(HH15,HI15),"")</f>
        <v>44.4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44.4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9.35</v>
      </c>
      <c r="QF15" s="22">
        <f>IF($CU15="P",CB15,(CB15+AY15)/2)</f>
        <v>3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9.3000000000000007</v>
      </c>
      <c r="QJ15" s="22">
        <f>IF($CU15="P",CF15,(CF15+BC15)/2)</f>
        <v>3.2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9.6</v>
      </c>
      <c r="QN15" s="22">
        <f>IF($CU15="P",CJ15,(CJ15+BG15)/2)</f>
        <v>2.15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9.4499999999999993</v>
      </c>
      <c r="QR15" s="22">
        <f>IF($CU15="P",CN15,(CN15+BK15)/2)</f>
        <v>3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9.5</v>
      </c>
      <c r="QV15" s="22">
        <f>IF($CU15="P",CR15,(CR15+BO15)/2)</f>
        <v>3.2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6.2</v>
      </c>
      <c r="RA15" s="40">
        <f>IF(SUM(QE15:QF15,QH15:QJ15,QL15)-QG15-QK15&gt;0,SUM(QE15:QF15,QH15:QJ15,QL15)-QG15-QK15,"")</f>
        <v>24.849999999999998</v>
      </c>
      <c r="RB15" s="40">
        <f>IF(SUM(QM15:QN15,QP15)-QO15&gt;0,SUM(QM15:QN15,QP15)-QO15,"")</f>
        <v>11.75</v>
      </c>
      <c r="RC15" s="40">
        <f>IF(SUM(QF15,QJ15,QN15)&gt;0,SUM(QF15,QJ15,QN15),"")</f>
        <v>8.35</v>
      </c>
      <c r="RD15" s="40">
        <f>IF(SUM(RA15,RB15)&gt;0,SUM(RA15,RB15),"")</f>
        <v>36.599999999999994</v>
      </c>
      <c r="RE15" s="40">
        <f>IF(SUM(QR15,QV15)&gt;0,SUM(QR15,QV15),"")</f>
        <v>6.2</v>
      </c>
      <c r="RF15" s="40">
        <f>IF(SUM(QQ15:QR15,QT15:QV15,QX15)-SUM(QS15,QW15)&gt;0,SUM(QQ15:QR15,QT15:QV15,QX15)-SUM(QS15,QW15),"")</f>
        <v>25.15</v>
      </c>
      <c r="RG15" s="40">
        <f>IF(SUM(RA15,RF15)&gt;0,SUM(RA15,RF15),"")</f>
        <v>50</v>
      </c>
    </row>
    <row r="16" spans="1:475" x14ac:dyDescent="0.2">
      <c r="A16" s="4" cm="1">
        <f t="array" ref="A16">IF(AND(H16&lt;&gt;"",H16&lt;&gt;"No DD"),SUMPRODUCT((H$4:H$41&lt;&gt;"")*(H$4:H$41&lt;&gt;"No DD")*(E$4:E$41&gt;E16))+1,IF(H16="No DD",SUMPRODUCT((H$4:H$41="No DD")*(E$4:E$41&gt;E16))+1+SUMPRODUCT((H$4:H$41&lt;&gt;"")*(H$4:H$41&lt;&gt;"No DD")),""))</f>
        <v>13</v>
      </c>
      <c r="B16" s="5" t="s">
        <v>155</v>
      </c>
      <c r="C16" s="4" t="s">
        <v>4</v>
      </c>
      <c r="D16" s="4">
        <v>2005</v>
      </c>
      <c r="E16" s="9">
        <f>SUM(J16:R16)+SUM(J16:O16)*0.0000001+SUM(J16)*0.0000000000001</f>
        <v>171.00001217000496</v>
      </c>
      <c r="F16" s="3" t="str">
        <f>IF(OR(AND(AP16&gt;=AW$43,AQ16&gt;=AW$47,AP16&lt;&gt;"",AO16=""),AND(AU16&gt;=AW$43,AV16&gt;=AW$47,AU16&lt;&gt;"",AO16=""),AND(BS16&gt;=BZ$43,BT16&gt;=BZ$47,BS16&lt;&gt;"",BR16=""),AND(BX16&gt;=BZ$43,BY16&gt;=BZ$47,BX16&lt;&gt;"",BR16=""),AND(CV16&gt;=DC$43,CW16&gt;=DC$47,CV16&lt;&gt;"",CU16=""),AND(DA16&gt;=DC$43,DB16&gt;=DC$47,DA16&lt;&gt;""),AND(EA16&gt;=EH$43,EB16&gt;=EH$47,EA16&lt;&gt;""),AND(EF16&gt;=EH$43,EG16&gt;=EH$47,EF16&lt;&gt;""),AND(FC16&gt;=FJ$43,FD16&gt;=FJ$47,FC16&lt;&gt;""),AND(FH16&gt;=FJ$43,FI16&gt;=FJ$47,FH16&lt;&gt;""),AND(GE16&gt;=GL$43,GF16&gt;=GL$47,GE16&lt;&gt;""),AND(GJ16&gt;=GL$43,GK16&gt;=GL$47,GJ16&lt;&gt;""),AND(HG16&gt;=HN$43,HH16&gt;=HN$47,HG16&lt;&gt;""),AND(HL16&gt;=HN$43,HM16&gt;=HN$47,HL16&lt;&gt;""),AND(II16&gt;=IP$43,IJ16&gt;=IP$47,II16&lt;&gt;""),AND(IN16&gt;=IP$43,IO16&gt;=IP$47,IN16&lt;&gt;""),AND(JK16&gt;=JR$43,JL16&gt;=JR$47,JK16&lt;&gt;""),AND(JP16&gt;=JR$43,JQ16&gt;=JR$47,JP16&lt;&gt;""),AND(KM16&gt;=KT$43,KN16&gt;=KT$47,KM16&lt;&gt;""),AND(KR16&gt;=KT$43,KS16&gt;=KT$47,KR16&lt;&gt;""),AND(LO16&gt;=LV$43,LP16&gt;=LV$47,LO16&lt;&gt;""),AND(LT16&gt;=LV$43,LU16&gt;=LV$47,LT16&lt;&gt;""),AND(MQ16&gt;=MX$43,MR16&gt;=MX$47,MQ16&lt;&gt;""),AND(MV16&gt;=MX$43,MW16&gt;=MX$47,MV16&lt;&gt;""),AND(NS16&gt;=NZ$43,NT16&gt;=NZ$47,NS16&lt;&gt;""),AND(NX16&gt;=NZ$43,NY16&gt;=NZ$47,NX16&lt;&gt;""),AND(OU16&gt;=PB$43,OV16&gt;=PB$47,OU16&lt;&gt;""),AND(OZ16&gt;=PB$43,PA16&gt;=PB$47,OZ16&lt;&gt;""),AND(PW16&gt;=QD$43,PX16&gt;=QD$47,PW16&lt;&gt;""),AND(QB16&gt;=QD$43,QC16&gt;=QD$47,QB16&lt;&gt;"")),"P","")</f>
        <v>P</v>
      </c>
      <c r="G16" s="3" t="str">
        <f>IF(OR(AND(AQ16&gt;=AW$47,AQ16&lt;&gt;"",AO16=""),AND(AV16&gt;=AW$47,AV16&lt;&gt;"",AO16=""),AND(BT16&gt;=BZ$47,BT16&lt;&gt;"",BR16=""),AND(BY16&gt;=BZ$47,BY16&lt;&gt;"",BR16=""),AND(CW16&gt;=DC$47,CW16&lt;&gt;"",CU16=""),AND(DB16&gt;=DC$47,DB16&lt;&gt;"",CU16=""),AND(EB16&gt;=EH$47,EB16&lt;&gt;""),AND(EG16&gt;=EH$47,EG16&lt;&gt;""),AND(FD16&gt;=FJ$47,FD16&lt;&gt;""),AND(FI16&gt;=FJ$47,FI16&lt;&gt;""),AND(GF16&gt;=GL$47,GF16&lt;&gt;""),AND(GK16&gt;=GL$47,GK16&lt;&gt;""),AND(HH16&gt;=HN$47,HH16&lt;&gt;""),AND(HM16&gt;=HN$47,HM16&lt;&gt;""),AND(IJ16&gt;=IP$47,IJ16&lt;&gt;""),AND(IO16&gt;=IP$47,IO16&lt;&gt;""),AND(JL16&gt;=JR$47,JL16&lt;&gt;""),AND(JQ16&gt;=JR$47,JQ16&lt;&gt;""),AND(KN16&gt;=KT$47,KN16&lt;&gt;""),AND(KS16&gt;=KT$47,KS16&lt;&gt;""),AND(LP16&gt;=LV$47,LP16&lt;&gt;""),AND(LU16&gt;=LV$47,LU16&lt;&gt;""),AND(MR16&gt;=MX$47,MR16&lt;&gt;""),AND(MW16&gt;=MX$47,MW16&lt;&gt;""),AND(NT16&gt;=NZ$47,NT16&lt;&gt;""),AND(NY16&gt;=NZ$47,NY16&lt;&gt;""),AND(OV16&gt;=PB$47,OV16&lt;&gt;""),AND(PA16&gt;=PB$47,PA16&lt;&gt;""),AND(PX16&gt;=QD$47,PX16&lt;&gt;""),AND(QC16&gt;=QD$47,QC16&lt;&gt;"")),"P","")</f>
        <v>P</v>
      </c>
      <c r="H16" s="36" t="str">
        <f>IF(AND(G16="P",F16=""),"No DD",IF(OR(AND(AS16&gt;=AW$46,AT16&gt;=AW$50,AS16&lt;&gt;"",AO16=""),AND(BV16&gt;=BZ$46,BW16&gt;=BZ$50,BV16&lt;&gt;"",BR16=""),AND(CY16&gt;=DC$46,CZ16&gt;=DC$50,CY16&lt;&gt;"",CU16=""),AND(ED16&gt;=EH$46,EE16&gt;=EH$50,ED16&lt;&gt;""),AND(FF16&gt;=FJ$46,FG16&gt;=FJ$50,FF16&lt;&gt;""),AND(GH16&gt;=GL$46,GI16&gt;=GL$50,GH16&lt;&gt;""),AND(HJ16&gt;=HN$46,HK16&gt;=HN$50,HJ16&lt;&gt;""),AND(IL16&gt;=IP$46,IM16&gt;=IP$50,IL16&lt;&gt;""),AND(JN16&gt;=JR$46,JO16&gt;=JR$50,JN16&lt;&gt;""),AND(KP16&gt;=KT$46,KQ16&gt;=KT$50,KP16&lt;&gt;""),AND(LR16&gt;=LV$46,LS16&gt;=LV$50,LR16&lt;&gt;""),AND(MT16&gt;=MX$46,MU16&gt;=MX$50,MT16&lt;&gt;""),AND(NV16&gt;=NZ$46,NW16&gt;=NZ$50,NV16&lt;&gt;""),AND(OX16&gt;=PB$46,OY16&gt;=PB$50,OX16&lt;&gt;""),AND(PZ16&gt;=QD$46,QA16&gt;=QD$50,PZ16&lt;&gt;"")),"Merit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Excellence",IF(I16="P","Worlds Team",IF(F16="P","National Team","")))))</f>
        <v>National Team</v>
      </c>
      <c r="I16" s="3" t="str">
        <f>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P","")</f>
        <v/>
      </c>
      <c r="J16" s="8">
        <f>IF(COUNT(AQ16,BT16,CW16)&gt;0,LARGE((AQ16,BT16,CW16),1),0)</f>
        <v>49.7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48.5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23.5</v>
      </c>
      <c r="O16" s="8" t="str">
        <f>IF(N16=0,"",IF(N16=CX16,$CA$1,IF(N16=BU16,$AX$1,IF(N16=AR16,$U$1,""))))</f>
        <v>2023 Nationals</v>
      </c>
      <c r="P16" s="8">
        <f>IF(MAX(AV16,BY16,DB16)&gt;0,MAX(AV16,BY16,DB16),0)</f>
        <v>49.300000000000004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>
        <v>18.3</v>
      </c>
      <c r="AY16" s="18">
        <v>6.9</v>
      </c>
      <c r="AZ16" s="18">
        <v>0.8</v>
      </c>
      <c r="BA16" s="18">
        <v>0</v>
      </c>
      <c r="BB16" s="18">
        <v>18.3</v>
      </c>
      <c r="BC16" s="18">
        <v>6.4</v>
      </c>
      <c r="BD16" s="18">
        <v>0.6</v>
      </c>
      <c r="BE16" s="18">
        <v>0</v>
      </c>
      <c r="BF16" s="18">
        <v>18.8</v>
      </c>
      <c r="BG16" s="18">
        <v>4.3</v>
      </c>
      <c r="BH16" s="18">
        <v>0</v>
      </c>
      <c r="BI16" s="18">
        <v>0</v>
      </c>
      <c r="BJ16" s="18">
        <v>18</v>
      </c>
      <c r="BK16" s="18">
        <v>6.9</v>
      </c>
      <c r="BL16" s="18">
        <v>0.2</v>
      </c>
      <c r="BM16" s="18">
        <v>0</v>
      </c>
      <c r="BN16" s="18">
        <v>18.8</v>
      </c>
      <c r="BO16" s="18">
        <v>6.4</v>
      </c>
      <c r="BP16" s="18">
        <v>0.6</v>
      </c>
      <c r="BQ16" s="18">
        <v>0</v>
      </c>
      <c r="BR16" s="28"/>
      <c r="BS16" s="11">
        <f>IF(SUM(AY16,BC16)&gt;0,SUM(AY16,BC16),"")</f>
        <v>13.3</v>
      </c>
      <c r="BT16" s="11">
        <f>IF(SUM(AX16:AY16,BA16:BC16,BE16)-AZ16-BD16&gt;0,SUM(AX16:AY16,BA16:BC16,BE16)-AZ16-BD16,"")</f>
        <v>48.5</v>
      </c>
      <c r="BU16" s="11">
        <f>IF(SUM(BF16:BG16,BI16)-BH16&gt;0,SUM(BF16:BG16,BI16)-BH16,"")</f>
        <v>23.1</v>
      </c>
      <c r="BV16" s="11">
        <f>IF(SUM(AY16,BC16,BG16)&gt;0,SUM(AY16,BC16,BG16),"")</f>
        <v>17.600000000000001</v>
      </c>
      <c r="BW16" s="11">
        <f>IF(SUM(BT16,BU16)&gt;0,SUM(BT16,BU16),"")</f>
        <v>71.599999999999994</v>
      </c>
      <c r="BX16" s="11">
        <f>IF(SUM(BK16,BO16)&gt;0,SUM(BK16,BO16),"")</f>
        <v>13.3</v>
      </c>
      <c r="BY16" s="11">
        <f>IF(SUM(BJ16:BK16,BM16:BO16,BQ16)-SUM(BL16,BP16)&gt;0,SUM(BJ16:BK16,BM16:BO16,BQ16)-SUM(BL16,BP16),"")</f>
        <v>49.300000000000004</v>
      </c>
      <c r="BZ16" s="11">
        <f>IF(SUM(BT16,BY16)&gt;0,SUM(BT16,BY16),"")</f>
        <v>97.800000000000011</v>
      </c>
      <c r="CA16" s="19">
        <v>18.3</v>
      </c>
      <c r="CB16" s="19">
        <v>6.8</v>
      </c>
      <c r="CC16" s="19">
        <v>0.2</v>
      </c>
      <c r="CD16" s="19">
        <v>0</v>
      </c>
      <c r="CE16" s="19">
        <v>18.3</v>
      </c>
      <c r="CF16" s="19">
        <v>7.3</v>
      </c>
      <c r="CG16" s="19">
        <v>0.8</v>
      </c>
      <c r="CH16" s="19">
        <v>0</v>
      </c>
      <c r="CI16" s="19">
        <v>19.2</v>
      </c>
      <c r="CJ16" s="19">
        <v>4.3</v>
      </c>
      <c r="CK16" s="19">
        <v>0</v>
      </c>
      <c r="CL16" s="19">
        <v>0</v>
      </c>
      <c r="CM16" s="19">
        <v>18.600000000000001</v>
      </c>
      <c r="CN16" s="19">
        <v>6.8</v>
      </c>
      <c r="CO16" s="19">
        <v>0.6</v>
      </c>
      <c r="CP16" s="19">
        <v>0</v>
      </c>
      <c r="CQ16" s="19">
        <v>18</v>
      </c>
      <c r="CR16" s="19">
        <v>7.3</v>
      </c>
      <c r="CS16" s="19">
        <v>1</v>
      </c>
      <c r="CT16" s="19">
        <v>0</v>
      </c>
      <c r="CU16" s="27"/>
      <c r="CV16" s="40">
        <f>IF(SUM(CB16,CF16)&gt;0,SUM(CB16,CF16),"")</f>
        <v>14.1</v>
      </c>
      <c r="CW16" s="40">
        <f>IF(SUM(CA16:CB16,CD16:CF16,CH16)-CC16-CG16&gt;0,SUM(CA16:CB16,CD16:CF16,CH16)-CC16-CG16,"")</f>
        <v>49.7</v>
      </c>
      <c r="CX16" s="40">
        <f>IF(SUM(CI16:CJ16,CL16)-CK16&gt;0,SUM(CI16:CJ16,CL16)-CK16,"")</f>
        <v>23.5</v>
      </c>
      <c r="CY16" s="40">
        <f>IF(SUM(CB16,CF16,CJ16)&gt;0,SUM(CB16,CF16,CJ16),"")</f>
        <v>18.399999999999999</v>
      </c>
      <c r="CZ16" s="40">
        <f>IF(SUM(CW16,CX16)&gt;0,SUM(CW16,CX16),"")</f>
        <v>73.2</v>
      </c>
      <c r="DA16" s="40">
        <f>IF(SUM(CN16,CR16)&gt;0,SUM(CN16,CR16),"")</f>
        <v>14.1</v>
      </c>
      <c r="DB16" s="40">
        <f>IF(SUM(CM16:CN16,CP16:CR16,CT16)-SUM(CO16,CS16)&gt;0,SUM(CM16:CN16,CP16:CR16,CT16)-SUM(CO16,CS16),"")</f>
        <v>49.1</v>
      </c>
      <c r="DC16" s="40">
        <f>IF(SUM(CW16,DB16)&gt;0,SUM(CW16,DB16),"")</f>
        <v>98.800000000000011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18.3</v>
      </c>
      <c r="QF16" s="22">
        <f>IF($CU16="P",CB16,(CB16+AY16)/2)</f>
        <v>6.85</v>
      </c>
      <c r="QG16" s="22">
        <f>IF($CU16="P",CC16,(CC16+AZ16)/2)</f>
        <v>0.5</v>
      </c>
      <c r="QH16" s="22">
        <f>IF($CU16="P",CD16,(CD16+BA16)/2)</f>
        <v>0</v>
      </c>
      <c r="QI16" s="22">
        <f>IF($CU16="P",CE16,(CE16+BB16)/2)</f>
        <v>18.3</v>
      </c>
      <c r="QJ16" s="22">
        <f>IF($CU16="P",CF16,(CF16+BC16)/2)</f>
        <v>6.85</v>
      </c>
      <c r="QK16" s="22">
        <f>IF($CU16="P",CG16,(CG16+BD16)/2)</f>
        <v>0.7</v>
      </c>
      <c r="QL16" s="22">
        <f>IF($CU16="P",CH16,(CH16+BE16)/2)</f>
        <v>0</v>
      </c>
      <c r="QM16" s="22">
        <f>IF($CU16="P",CI16,(CI16+BF16)/2)</f>
        <v>19</v>
      </c>
      <c r="QN16" s="22">
        <f>IF($CU16="P",CJ16,(CJ16+BG16)/2)</f>
        <v>4.3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18.3</v>
      </c>
      <c r="QR16" s="22">
        <f>IF($CU16="P",CN16,(CN16+BK16)/2)</f>
        <v>6.85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18.399999999999999</v>
      </c>
      <c r="QV16" s="22">
        <f>IF($CU16="P",CR16,(CR16+BO16)/2)</f>
        <v>6.85</v>
      </c>
      <c r="QW16" s="22">
        <f>IF($CU16="P",CS16,(CS16+BP16)/2)</f>
        <v>0.8</v>
      </c>
      <c r="QX16" s="22">
        <f>IF($CU16="P",CT16,(CT16+BQ16)/2)</f>
        <v>0</v>
      </c>
      <c r="QY16" s="27" t="s">
        <v>46</v>
      </c>
      <c r="QZ16" s="40">
        <f>IF(SUM(QF16,QJ16)&gt;0,SUM(QF16,QJ16),"")</f>
        <v>13.7</v>
      </c>
      <c r="RA16" s="40">
        <f>IF(SUM(QE16:QF16,QH16:QJ16,QL16)-QG16-QK16&gt;0,SUM(QE16:QF16,QH16:QJ16,QL16)-QG16-QK16,"")</f>
        <v>49.1</v>
      </c>
      <c r="RB16" s="40">
        <f>IF(SUM(QM16:QN16,QP16)-QO16&gt;0,SUM(QM16:QN16,QP16)-QO16,"")</f>
        <v>23.3</v>
      </c>
      <c r="RC16" s="40">
        <f>IF(SUM(QF16,QJ16,QN16)&gt;0,SUM(QF16,QJ16,QN16),"")</f>
        <v>18</v>
      </c>
      <c r="RD16" s="40">
        <f>IF(SUM(RA16,RB16)&gt;0,SUM(RA16,RB16),"")</f>
        <v>72.400000000000006</v>
      </c>
      <c r="RE16" s="40">
        <f>IF(SUM(QR16,QV16)&gt;0,SUM(QR16,QV16),"")</f>
        <v>13.7</v>
      </c>
      <c r="RF16" s="40">
        <f>IF(SUM(QQ16:QR16,QT16:QV16,QX16)-SUM(QS16,QW16)&gt;0,SUM(QQ16:QR16,QT16:QV16,QX16)-SUM(QS16,QW16),"")</f>
        <v>49.199999999999996</v>
      </c>
      <c r="RG16" s="40">
        <f>IF(SUM(RA16,RF16)&gt;0,SUM(RA16,RF16),"")</f>
        <v>98.3</v>
      </c>
    </row>
    <row r="17" spans="1:475" x14ac:dyDescent="0.2">
      <c r="A17" s="4" cm="1">
        <f t="array" ref="A17">IF(AND(H17&lt;&gt;"",H17&lt;&gt;"No DD"),SUMPRODUCT((H$4:H$41&lt;&gt;"")*(H$4:H$41&lt;&gt;"No DD")*(E$4:E$41&gt;E17))+1,IF(H17="No DD",SUMPRODUCT((H$4:H$41="No DD")*(E$4:E$41&gt;E17))+1+SUMPRODUCT((H$4:H$41&lt;&gt;"")*(H$4:H$41&lt;&gt;"No DD")),""))</f>
        <v>14</v>
      </c>
      <c r="B17" s="5" t="s">
        <v>192</v>
      </c>
      <c r="C17" s="4" t="s">
        <v>3</v>
      </c>
      <c r="D17" s="4">
        <v>2006</v>
      </c>
      <c r="E17" s="9">
        <f>SUM(J17:R17)+SUM(J17:O17)*0.0000001+SUM(J17)*0.0000000000001</f>
        <v>168.10001183000489</v>
      </c>
      <c r="F17" s="3" t="str">
        <f>IF(OR(AND(AP17&gt;=AW$43,AQ17&gt;=AW$47,AP17&lt;&gt;"",AO17=""),AND(AU17&gt;=AW$43,AV17&gt;=AW$47,AU17&lt;&gt;"",AO17=""),AND(BS17&gt;=BZ$43,BT17&gt;=BZ$47,BS17&lt;&gt;"",BR17=""),AND(BX17&gt;=BZ$43,BY17&gt;=BZ$47,BX17&lt;&gt;"",BR17=""),AND(CV17&gt;=DC$43,CW17&gt;=DC$47,CV17&lt;&gt;"",CU17=""),AND(DA17&gt;=DC$43,DB17&gt;=DC$47,DA17&lt;&gt;""),AND(EA17&gt;=EH$43,EB17&gt;=EH$47,EA17&lt;&gt;""),AND(EF17&gt;=EH$43,EG17&gt;=EH$47,EF17&lt;&gt;""),AND(FC17&gt;=FJ$43,FD17&gt;=FJ$47,FC17&lt;&gt;""),AND(FH17&gt;=FJ$43,FI17&gt;=FJ$47,FH17&lt;&gt;""),AND(GE17&gt;=GL$43,GF17&gt;=GL$47,GE17&lt;&gt;""),AND(GJ17&gt;=GL$43,GK17&gt;=GL$47,GJ17&lt;&gt;""),AND(HG17&gt;=HN$43,HH17&gt;=HN$47,HG17&lt;&gt;""),AND(HL17&gt;=HN$43,HM17&gt;=HN$47,HL17&lt;&gt;""),AND(II17&gt;=IP$43,IJ17&gt;=IP$47,II17&lt;&gt;""),AND(IN17&gt;=IP$43,IO17&gt;=IP$47,IN17&lt;&gt;""),AND(JK17&gt;=JR$43,JL17&gt;=JR$47,JK17&lt;&gt;""),AND(JP17&gt;=JR$43,JQ17&gt;=JR$47,JP17&lt;&gt;""),AND(KM17&gt;=KT$43,KN17&gt;=KT$47,KM17&lt;&gt;""),AND(KR17&gt;=KT$43,KS17&gt;=KT$47,KR17&lt;&gt;""),AND(LO17&gt;=LV$43,LP17&gt;=LV$47,LO17&lt;&gt;""),AND(LT17&gt;=LV$43,LU17&gt;=LV$47,LT17&lt;&gt;""),AND(MQ17&gt;=MX$43,MR17&gt;=MX$47,MQ17&lt;&gt;""),AND(MV17&gt;=MX$43,MW17&gt;=MX$47,MV17&lt;&gt;""),AND(NS17&gt;=NZ$43,NT17&gt;=NZ$47,NS17&lt;&gt;""),AND(NX17&gt;=NZ$43,NY17&gt;=NZ$47,NX17&lt;&gt;""),AND(OU17&gt;=PB$43,OV17&gt;=PB$47,OU17&lt;&gt;""),AND(OZ17&gt;=PB$43,PA17&gt;=PB$47,OZ17&lt;&gt;""),AND(PW17&gt;=QD$43,PX17&gt;=QD$47,PW17&lt;&gt;""),AND(QB17&gt;=QD$43,QC17&gt;=QD$47,QB17&lt;&gt;"")),"P","")</f>
        <v>P</v>
      </c>
      <c r="G17" s="3" t="str">
        <f>IF(OR(AND(AQ17&gt;=AW$47,AQ17&lt;&gt;"",AO17=""),AND(AV17&gt;=AW$47,AV17&lt;&gt;"",AO17=""),AND(BT17&gt;=BZ$47,BT17&lt;&gt;"",BR17=""),AND(BY17&gt;=BZ$47,BY17&lt;&gt;"",BR17=""),AND(CW17&gt;=DC$47,CW17&lt;&gt;"",CU17=""),AND(DB17&gt;=DC$47,DB17&lt;&gt;"",CU17=""),AND(EB17&gt;=EH$47,EB17&lt;&gt;""),AND(EG17&gt;=EH$47,EG17&lt;&gt;""),AND(FD17&gt;=FJ$47,FD17&lt;&gt;""),AND(FI17&gt;=FJ$47,FI17&lt;&gt;""),AND(GF17&gt;=GL$47,GF17&lt;&gt;""),AND(GK17&gt;=GL$47,GK17&lt;&gt;""),AND(HH17&gt;=HN$47,HH17&lt;&gt;""),AND(HM17&gt;=HN$47,HM17&lt;&gt;""),AND(IJ17&gt;=IP$47,IJ17&lt;&gt;""),AND(IO17&gt;=IP$47,IO17&lt;&gt;""),AND(JL17&gt;=JR$47,JL17&lt;&gt;""),AND(JQ17&gt;=JR$47,JQ17&lt;&gt;""),AND(KN17&gt;=KT$47,KN17&lt;&gt;""),AND(KS17&gt;=KT$47,KS17&lt;&gt;""),AND(LP17&gt;=LV$47,LP17&lt;&gt;""),AND(LU17&gt;=LV$47,LU17&lt;&gt;""),AND(MR17&gt;=MX$47,MR17&lt;&gt;""),AND(MW17&gt;=MX$47,MW17&lt;&gt;""),AND(NT17&gt;=NZ$47,NT17&lt;&gt;""),AND(NY17&gt;=NZ$47,NY17&lt;&gt;""),AND(OV17&gt;=PB$47,OV17&lt;&gt;""),AND(PA17&gt;=PB$47,PA17&lt;&gt;""),AND(PX17&gt;=QD$47,PX17&lt;&gt;""),AND(QC17&gt;=QD$47,QC17&lt;&gt;"")),"P","")</f>
        <v>P</v>
      </c>
      <c r="H17" s="36" t="str">
        <f>IF(AND(G17="P",F17=""),"No DD",IF(OR(AND(AS17&gt;=AW$46,AT17&gt;=AW$50,AS17&lt;&gt;"",AO17=""),AND(BV17&gt;=BZ$46,BW17&gt;=BZ$50,BV17&lt;&gt;"",BR17=""),AND(CY17&gt;=DC$46,CZ17&gt;=DC$50,CY17&lt;&gt;"",CU17=""),AND(ED17&gt;=EH$46,EE17&gt;=EH$50,ED17&lt;&gt;""),AND(FF17&gt;=FJ$46,FG17&gt;=FJ$50,FF17&lt;&gt;""),AND(GH17&gt;=GL$46,GI17&gt;=GL$50,GH17&lt;&gt;""),AND(HJ17&gt;=HN$46,HK17&gt;=HN$50,HJ17&lt;&gt;""),AND(IL17&gt;=IP$46,IM17&gt;=IP$50,IL17&lt;&gt;""),AND(JN17&gt;=JR$46,JO17&gt;=JR$50,JN17&lt;&gt;""),AND(KP17&gt;=KT$46,KQ17&gt;=KT$50,KP17&lt;&gt;""),AND(LR17&gt;=LV$46,LS17&gt;=LV$50,LR17&lt;&gt;""),AND(MT17&gt;=MX$46,MU17&gt;=MX$50,MT17&lt;&gt;""),AND(NV17&gt;=NZ$46,NW17&gt;=NZ$50,NV17&lt;&gt;""),AND(OX17&gt;=PB$46,OY17&gt;=PB$50,OX17&lt;&gt;""),AND(PZ17&gt;=QD$46,QA17&gt;=QD$50,PZ17&lt;&gt;"")),"Merit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Excellence",IF(I17="P","Worlds Team",IF(F17="P","National Team","")))))</f>
        <v>National Team</v>
      </c>
      <c r="I17" s="3" t="str">
        <f>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48.7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20.599999999999998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49.8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18.899999999999999</v>
      </c>
      <c r="AY17" s="18">
        <v>6</v>
      </c>
      <c r="AZ17" s="18">
        <v>0.2</v>
      </c>
      <c r="BA17" s="18">
        <v>0</v>
      </c>
      <c r="BB17" s="18">
        <v>18.3</v>
      </c>
      <c r="BC17" s="18">
        <v>6</v>
      </c>
      <c r="BD17" s="18">
        <v>0</v>
      </c>
      <c r="BE17" s="18">
        <v>0</v>
      </c>
      <c r="BF17" s="18">
        <v>17.600000000000001</v>
      </c>
      <c r="BG17" s="18">
        <v>0.7</v>
      </c>
      <c r="BH17" s="18">
        <v>0</v>
      </c>
      <c r="BI17" s="18">
        <v>0</v>
      </c>
      <c r="BJ17" s="18">
        <v>18.600000000000001</v>
      </c>
      <c r="BK17" s="18">
        <v>6</v>
      </c>
      <c r="BL17" s="18">
        <v>0.2</v>
      </c>
      <c r="BM17" s="18">
        <v>0</v>
      </c>
      <c r="BN17" s="18">
        <v>17.899999999999999</v>
      </c>
      <c r="BO17" s="18">
        <v>5.6</v>
      </c>
      <c r="BP17" s="18">
        <v>0.8</v>
      </c>
      <c r="BQ17" s="18">
        <v>0</v>
      </c>
      <c r="BR17" s="28"/>
      <c r="BS17" s="11">
        <f>IF(SUM(AY17,BC17)&gt;0,SUM(AY17,BC17),"")</f>
        <v>12</v>
      </c>
      <c r="BT17" s="11">
        <f>IF(SUM(AX17:AY17,BA17:BC17,BE17)-AZ17-BD17&gt;0,SUM(AX17:AY17,BA17:BC17,BE17)-AZ17-BD17,"")</f>
        <v>49</v>
      </c>
      <c r="BU17" s="11">
        <f>IF(SUM(BF17:BG17,BI17)-BH17&gt;0,SUM(BF17:BG17,BI17)-BH17,"")</f>
        <v>18.3</v>
      </c>
      <c r="BV17" s="11">
        <f>IF(SUM(AY17,BC17,BG17)&gt;0,SUM(AY17,BC17,BG17),"")</f>
        <v>12.7</v>
      </c>
      <c r="BW17" s="11">
        <f>IF(SUM(BT17,BU17)&gt;0,SUM(BT17,BU17),"")</f>
        <v>67.3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47.1</v>
      </c>
      <c r="BZ17" s="11">
        <f>IF(SUM(BT17,BY17)&gt;0,SUM(BT17,BY17),"")</f>
        <v>96.1</v>
      </c>
      <c r="CA17" s="19">
        <v>18.3</v>
      </c>
      <c r="CB17" s="19">
        <v>6.4</v>
      </c>
      <c r="CC17" s="19">
        <v>0.8</v>
      </c>
      <c r="CD17" s="19">
        <v>0</v>
      </c>
      <c r="CE17" s="19">
        <v>18.600000000000001</v>
      </c>
      <c r="CF17" s="19">
        <v>6.8</v>
      </c>
      <c r="CG17" s="19">
        <v>0.6</v>
      </c>
      <c r="CH17" s="19">
        <v>0</v>
      </c>
      <c r="CI17" s="19">
        <v>17.399999999999999</v>
      </c>
      <c r="CJ17" s="19">
        <v>3.2</v>
      </c>
      <c r="CK17" s="19">
        <v>0</v>
      </c>
      <c r="CL17" s="19">
        <v>0</v>
      </c>
      <c r="CM17" s="19">
        <v>18.399999999999999</v>
      </c>
      <c r="CN17" s="19">
        <v>7.2</v>
      </c>
      <c r="CO17" s="19">
        <v>0.2</v>
      </c>
      <c r="CP17" s="19">
        <v>0</v>
      </c>
      <c r="CQ17" s="19">
        <v>18.2</v>
      </c>
      <c r="CR17" s="19">
        <v>6.8</v>
      </c>
      <c r="CS17" s="19">
        <v>0.6</v>
      </c>
      <c r="CT17" s="19">
        <v>0</v>
      </c>
      <c r="CU17" s="27"/>
      <c r="CV17" s="40">
        <f>IF(SUM(CB17,CF17)&gt;0,SUM(CB17,CF17),"")</f>
        <v>13.2</v>
      </c>
      <c r="CW17" s="40">
        <f>IF(SUM(CA17:CB17,CD17:CF17,CH17)-CC17-CG17&gt;0,SUM(CA17:CB17,CD17:CF17,CH17)-CC17-CG17,"")</f>
        <v>48.7</v>
      </c>
      <c r="CX17" s="40">
        <f>IF(SUM(CI17:CJ17,CL17)-CK17&gt;0,SUM(CI17:CJ17,CL17)-CK17,"")</f>
        <v>20.599999999999998</v>
      </c>
      <c r="CY17" s="40">
        <f>IF(SUM(CB17,CF17,CJ17)&gt;0,SUM(CB17,CF17,CJ17),"")</f>
        <v>16.399999999999999</v>
      </c>
      <c r="CZ17" s="40">
        <f>IF(SUM(CW17,CX17)&gt;0,SUM(CW17,CX17),"")</f>
        <v>69.3</v>
      </c>
      <c r="DA17" s="40">
        <f>IF(SUM(CN17,CR17)&gt;0,SUM(CN17,CR17),"")</f>
        <v>14</v>
      </c>
      <c r="DB17" s="40">
        <f>IF(SUM(CM17:CN17,CP17:CR17,CT17)-SUM(CO17,CS17)&gt;0,SUM(CM17:CN17,CP17:CR17,CT17)-SUM(CO17,CS17),"")</f>
        <v>49.8</v>
      </c>
      <c r="DC17" s="40">
        <f>IF(SUM(CW17,DB17)&gt;0,SUM(CW17,DB17),"")</f>
        <v>98.5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18.600000000000001</v>
      </c>
      <c r="QF17" s="22">
        <f>IF($CU17="P",CB17,(CB17+AY17)/2)</f>
        <v>6.2</v>
      </c>
      <c r="QG17" s="22">
        <f>IF($CU17="P",CC17,(CC17+AZ17)/2)</f>
        <v>0.5</v>
      </c>
      <c r="QH17" s="22">
        <f>IF($CU17="P",CD17,(CD17+BA17)/2)</f>
        <v>0</v>
      </c>
      <c r="QI17" s="22">
        <f>IF($CU17="P",CE17,(CE17+BB17)/2)</f>
        <v>18.450000000000003</v>
      </c>
      <c r="QJ17" s="22">
        <f>IF($CU17="P",CF17,(CF17+BC17)/2)</f>
        <v>6.4</v>
      </c>
      <c r="QK17" s="22">
        <f>IF($CU17="P",CG17,(CG17+BD17)/2)</f>
        <v>0.3</v>
      </c>
      <c r="QL17" s="22">
        <f>IF($CU17="P",CH17,(CH17+BE17)/2)</f>
        <v>0</v>
      </c>
      <c r="QM17" s="22">
        <f>IF($CU17="P",CI17,(CI17+BF17)/2)</f>
        <v>17.5</v>
      </c>
      <c r="QN17" s="22">
        <f>IF($CU17="P",CJ17,(CJ17+BG17)/2)</f>
        <v>1.9500000000000002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18.5</v>
      </c>
      <c r="QR17" s="22">
        <f>IF($CU17="P",CN17,(CN17+BK17)/2)</f>
        <v>6.6</v>
      </c>
      <c r="QS17" s="22">
        <f>IF($CU17="P",CO17,(CO17+BL17)/2)</f>
        <v>0.2</v>
      </c>
      <c r="QT17" s="22">
        <f>IF($CU17="P",CP17,(CP17+BM17)/2)</f>
        <v>0</v>
      </c>
      <c r="QU17" s="22">
        <f>IF($CU17="P",CQ17,(CQ17+BN17)/2)</f>
        <v>18.049999999999997</v>
      </c>
      <c r="QV17" s="22">
        <f>IF($CU17="P",CR17,(CR17+BO17)/2)</f>
        <v>6.1999999999999993</v>
      </c>
      <c r="QW17" s="22">
        <f>IF($CU17="P",CS17,(CS17+BP17)/2)</f>
        <v>0.7</v>
      </c>
      <c r="QX17" s="22">
        <f>IF($CU17="P",CT17,(CT17+BQ17)/2)</f>
        <v>0</v>
      </c>
      <c r="QY17" s="27" t="s">
        <v>46</v>
      </c>
      <c r="QZ17" s="40">
        <f>IF(SUM(QF17,QJ17)&gt;0,SUM(QF17,QJ17),"")</f>
        <v>12.600000000000001</v>
      </c>
      <c r="RA17" s="40">
        <f>IF(SUM(QE17:QF17,QH17:QJ17,QL17)-QG17-QK17&gt;0,SUM(QE17:QF17,QH17:QJ17,QL17)-QG17-QK17,"")</f>
        <v>48.85</v>
      </c>
      <c r="RB17" s="40">
        <f>IF(SUM(QM17:QN17,QP17)-QO17&gt;0,SUM(QM17:QN17,QP17)-QO17,"")</f>
        <v>19.45</v>
      </c>
      <c r="RC17" s="40">
        <f>IF(SUM(QF17,QJ17,QN17)&gt;0,SUM(QF17,QJ17,QN17),"")</f>
        <v>14.55</v>
      </c>
      <c r="RD17" s="40">
        <f>IF(SUM(RA17,RB17)&gt;0,SUM(RA17,RB17),"")</f>
        <v>68.3</v>
      </c>
      <c r="RE17" s="40">
        <f>IF(SUM(QR17,QV17)&gt;0,SUM(QR17,QV17),"")</f>
        <v>12.799999999999999</v>
      </c>
      <c r="RF17" s="40">
        <f>IF(SUM(QQ17:QR17,QT17:QV17,QX17)-SUM(QS17,QW17)&gt;0,SUM(QQ17:QR17,QT17:QV17,QX17)-SUM(QS17,QW17),"")</f>
        <v>48.449999999999996</v>
      </c>
      <c r="RG17" s="40">
        <f>IF(SUM(RA17,RF17)&gt;0,SUM(RA17,RF17),"")</f>
        <v>97.3</v>
      </c>
    </row>
    <row r="18" spans="1:475" x14ac:dyDescent="0.2">
      <c r="A18" s="4" cm="1">
        <f t="array" ref="A18">IF(AND(H18&lt;&gt;"",H18&lt;&gt;"No DD"),SUMPRODUCT((H$4:H$41&lt;&gt;"")*(H$4:H$41&lt;&gt;"No DD")*(E$4:E$41&gt;E18))+1,IF(H18="No DD",SUMPRODUCT((H$4:H$41="No DD")*(E$4:E$41&gt;E18))+1+SUMPRODUCT((H$4:H$41&lt;&gt;"")*(H$4:H$41&lt;&gt;"No DD")),""))</f>
        <v>15</v>
      </c>
      <c r="B18" s="5" t="s">
        <v>159</v>
      </c>
      <c r="C18" s="4" t="s">
        <v>6</v>
      </c>
      <c r="D18" s="4">
        <v>2004</v>
      </c>
      <c r="E18" s="9">
        <f>SUM(J18:R18)+SUM(J18:O18)*0.0000001+SUM(J18)*0.0000000000001</f>
        <v>165.50001159000496</v>
      </c>
      <c r="F18" s="3" t="str">
        <f>IF(OR(AND(AP18&gt;=AW$43,AQ18&gt;=AW$47,AP18&lt;&gt;"",AO18=""),AND(AU18&gt;=AW$43,AV18&gt;=AW$47,AU18&lt;&gt;"",AO18=""),AND(BS18&gt;=BZ$43,BT18&gt;=BZ$47,BS18&lt;&gt;"",BR18=""),AND(BX18&gt;=BZ$43,BY18&gt;=BZ$47,BX18&lt;&gt;"",BR18=""),AND(CV18&gt;=DC$43,CW18&gt;=DC$47,CV18&lt;&gt;"",CU18=""),AND(DA18&gt;=DC$43,DB18&gt;=DC$47,DA18&lt;&gt;""),AND(EA18&gt;=EH$43,EB18&gt;=EH$47,EA18&lt;&gt;""),AND(EF18&gt;=EH$43,EG18&gt;=EH$47,EF18&lt;&gt;""),AND(FC18&gt;=FJ$43,FD18&gt;=FJ$47,FC18&lt;&gt;""),AND(FH18&gt;=FJ$43,FI18&gt;=FJ$47,FH18&lt;&gt;""),AND(GE18&gt;=GL$43,GF18&gt;=GL$47,GE18&lt;&gt;""),AND(GJ18&gt;=GL$43,GK18&gt;=GL$47,GJ18&lt;&gt;""),AND(HG18&gt;=HN$43,HH18&gt;=HN$47,HG18&lt;&gt;""),AND(HL18&gt;=HN$43,HM18&gt;=HN$47,HL18&lt;&gt;""),AND(II18&gt;=IP$43,IJ18&gt;=IP$47,II18&lt;&gt;""),AND(IN18&gt;=IP$43,IO18&gt;=IP$47,IN18&lt;&gt;""),AND(JK18&gt;=JR$43,JL18&gt;=JR$47,JK18&lt;&gt;""),AND(JP18&gt;=JR$43,JQ18&gt;=JR$47,JP18&lt;&gt;""),AND(KM18&gt;=KT$43,KN18&gt;=KT$47,KM18&lt;&gt;""),AND(KR18&gt;=KT$43,KS18&gt;=KT$47,KR18&lt;&gt;""),AND(LO18&gt;=LV$43,LP18&gt;=LV$47,LO18&lt;&gt;""),AND(LT18&gt;=LV$43,LU18&gt;=LV$47,LT18&lt;&gt;""),AND(MQ18&gt;=MX$43,MR18&gt;=MX$47,MQ18&lt;&gt;""),AND(MV18&gt;=MX$43,MW18&gt;=MX$47,MV18&lt;&gt;""),AND(NS18&gt;=NZ$43,NT18&gt;=NZ$47,NS18&lt;&gt;""),AND(NX18&gt;=NZ$43,NY18&gt;=NZ$47,NX18&lt;&gt;""),AND(OU18&gt;=PB$43,OV18&gt;=PB$47,OU18&lt;&gt;""),AND(OZ18&gt;=PB$43,PA18&gt;=PB$47,OZ18&lt;&gt;""),AND(PW18&gt;=QD$43,PX18&gt;=QD$47,PW18&lt;&gt;""),AND(QB18&gt;=QD$43,QC18&gt;=QD$47,QB18&lt;&gt;"")),"P","")</f>
        <v>P</v>
      </c>
      <c r="G18" s="3" t="str">
        <f>IF(OR(AND(AQ18&gt;=AW$47,AQ18&lt;&gt;"",AO18=""),AND(AV18&gt;=AW$47,AV18&lt;&gt;"",AO18=""),AND(BT18&gt;=BZ$47,BT18&lt;&gt;"",BR18=""),AND(BY18&gt;=BZ$47,BY18&lt;&gt;"",BR18=""),AND(CW18&gt;=DC$47,CW18&lt;&gt;"",CU18=""),AND(DB18&gt;=DC$47,DB18&lt;&gt;"",CU18=""),AND(EB18&gt;=EH$47,EB18&lt;&gt;""),AND(EG18&gt;=EH$47,EG18&lt;&gt;""),AND(FD18&gt;=FJ$47,FD18&lt;&gt;""),AND(FI18&gt;=FJ$47,FI18&lt;&gt;""),AND(GF18&gt;=GL$47,GF18&lt;&gt;""),AND(GK18&gt;=GL$47,GK18&lt;&gt;""),AND(HH18&gt;=HN$47,HH18&lt;&gt;""),AND(HM18&gt;=HN$47,HM18&lt;&gt;""),AND(IJ18&gt;=IP$47,IJ18&lt;&gt;""),AND(IO18&gt;=IP$47,IO18&lt;&gt;""),AND(JL18&gt;=JR$47,JL18&lt;&gt;""),AND(JQ18&gt;=JR$47,JQ18&lt;&gt;""),AND(KN18&gt;=KT$47,KN18&lt;&gt;""),AND(KS18&gt;=KT$47,KS18&lt;&gt;""),AND(LP18&gt;=LV$47,LP18&lt;&gt;""),AND(LU18&gt;=LV$47,LU18&lt;&gt;""),AND(MR18&gt;=MX$47,MR18&lt;&gt;""),AND(MW18&gt;=MX$47,MW18&lt;&gt;""),AND(NT18&gt;=NZ$47,NT18&lt;&gt;""),AND(NY18&gt;=NZ$47,NY18&lt;&gt;""),AND(OV18&gt;=PB$47,OV18&lt;&gt;""),AND(PA18&gt;=PB$47,PA18&lt;&gt;""),AND(PX18&gt;=QD$47,PX18&lt;&gt;""),AND(QC18&gt;=QD$47,QC18&lt;&gt;"")),"P","")</f>
        <v>P</v>
      </c>
      <c r="H18" s="36" t="str">
        <f>IF(AND(G18="P",F18=""),"No DD",IF(OR(AND(AS18&gt;=AW$46,AT18&gt;=AW$50,AS18&lt;&gt;"",AO18=""),AND(BV18&gt;=BZ$46,BW18&gt;=BZ$50,BV18&lt;&gt;"",BR18=""),AND(CY18&gt;=DC$46,CZ18&gt;=DC$50,CY18&lt;&gt;"",CU18=""),AND(ED18&gt;=EH$46,EE18&gt;=EH$50,ED18&lt;&gt;""),AND(FF18&gt;=FJ$46,FG18&gt;=FJ$50,FF18&lt;&gt;""),AND(GH18&gt;=GL$46,GI18&gt;=GL$50,GH18&lt;&gt;""),AND(HJ18&gt;=HN$46,HK18&gt;=HN$50,HJ18&lt;&gt;""),AND(IL18&gt;=IP$46,IM18&gt;=IP$50,IL18&lt;&gt;""),AND(JN18&gt;=JR$46,JO18&gt;=JR$50,JN18&lt;&gt;""),AND(KP18&gt;=KT$46,KQ18&gt;=KT$50,KP18&lt;&gt;""),AND(LR18&gt;=LV$46,LS18&gt;=LV$50,LR18&lt;&gt;""),AND(MT18&gt;=MX$46,MU18&gt;=MX$50,MT18&lt;&gt;""),AND(NV18&gt;=NZ$46,NW18&gt;=NZ$50,NV18&lt;&gt;""),AND(OX18&gt;=PB$46,OY18&gt;=PB$50,OX18&lt;&gt;""),AND(PZ18&gt;=QD$46,QA18&gt;=QD$50,PZ18&lt;&gt;"")),"Merit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Excellence",IF(I18="P","Worlds Team",IF(F18="P","National Team","")))))</f>
        <v>National Team</v>
      </c>
      <c r="I18" s="3" t="str">
        <f>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P","")</f>
        <v/>
      </c>
      <c r="J18" s="8">
        <f>IF(COUNT(AQ18,BT18,CW18)&gt;0,LARGE((AQ18,BT18,CW18),1),0)</f>
        <v>49.4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43.29999999999999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23.2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49.6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17.7</v>
      </c>
      <c r="AY18" s="18">
        <v>2.4</v>
      </c>
      <c r="AZ18" s="18">
        <v>0</v>
      </c>
      <c r="BA18" s="18">
        <v>0</v>
      </c>
      <c r="BB18" s="18">
        <v>19</v>
      </c>
      <c r="BC18" s="18">
        <v>4.8</v>
      </c>
      <c r="BD18" s="18">
        <v>0.6</v>
      </c>
      <c r="BE18" s="18">
        <v>0</v>
      </c>
      <c r="BF18" s="18">
        <v>18.899999999999999</v>
      </c>
      <c r="BG18" s="18">
        <v>4.3</v>
      </c>
      <c r="BH18" s="18">
        <v>0</v>
      </c>
      <c r="BI18" s="18">
        <v>0</v>
      </c>
      <c r="BJ18" s="18">
        <v>19.2</v>
      </c>
      <c r="BK18" s="18">
        <v>6</v>
      </c>
      <c r="BL18" s="18">
        <v>0</v>
      </c>
      <c r="BM18" s="18">
        <v>0</v>
      </c>
      <c r="BN18" s="18">
        <v>18.8</v>
      </c>
      <c r="BO18" s="18">
        <v>5.6</v>
      </c>
      <c r="BP18" s="18">
        <v>0</v>
      </c>
      <c r="BQ18" s="18">
        <v>0</v>
      </c>
      <c r="BR18" s="28"/>
      <c r="BS18" s="11">
        <f>IF(SUM(AY18,BC18)&gt;0,SUM(AY18,BC18),"")</f>
        <v>7.1999999999999993</v>
      </c>
      <c r="BT18" s="11">
        <f>IF(SUM(AX18:AY18,BA18:BC18,BE18)-AZ18-BD18&gt;0,SUM(AX18:AY18,BA18:BC18,BE18)-AZ18-BD18,"")</f>
        <v>43.29999999999999</v>
      </c>
      <c r="BU18" s="11">
        <f>IF(SUM(BF18:BG18,BI18)-BH18&gt;0,SUM(BF18:BG18,BI18)-BH18,"")</f>
        <v>23.2</v>
      </c>
      <c r="BV18" s="11">
        <f>IF(SUM(AY18,BC18,BG18)&gt;0,SUM(AY18,BC18,BG18),"")</f>
        <v>11.5</v>
      </c>
      <c r="BW18" s="11">
        <f>IF(SUM(BT18,BU18)&gt;0,SUM(BT18,BU18),"")</f>
        <v>66.499999999999986</v>
      </c>
      <c r="BX18" s="11">
        <f>IF(SUM(BK18,BO18)&gt;0,SUM(BK18,BO18),"")</f>
        <v>11.6</v>
      </c>
      <c r="BY18" s="11">
        <f>IF(SUM(BJ18:BK18,BM18:BO18,BQ18)-SUM(BL18,BP18)&gt;0,SUM(BJ18:BK18,BM18:BO18,BQ18)-SUM(BL18,BP18),"")</f>
        <v>49.6</v>
      </c>
      <c r="BZ18" s="11">
        <f>IF(SUM(BT18,BY18)&gt;0,SUM(BT18,BY18),"")</f>
        <v>92.899999999999991</v>
      </c>
      <c r="CA18" s="19">
        <v>19.2</v>
      </c>
      <c r="CB18" s="19">
        <v>6</v>
      </c>
      <c r="CC18" s="19">
        <v>0</v>
      </c>
      <c r="CD18" s="19">
        <v>0</v>
      </c>
      <c r="CE18" s="19">
        <v>19.2</v>
      </c>
      <c r="CF18" s="19">
        <v>5.6</v>
      </c>
      <c r="CG18" s="19">
        <v>0.6</v>
      </c>
      <c r="CH18" s="19">
        <v>0</v>
      </c>
      <c r="CI18" s="19">
        <v>19.399999999999999</v>
      </c>
      <c r="CJ18" s="19">
        <v>3.5</v>
      </c>
      <c r="CK18" s="19">
        <v>0.6</v>
      </c>
      <c r="CL18" s="19">
        <v>0</v>
      </c>
      <c r="CM18" s="19">
        <v>19.600000000000001</v>
      </c>
      <c r="CN18" s="19">
        <v>6</v>
      </c>
      <c r="CO18" s="19">
        <v>0</v>
      </c>
      <c r="CP18" s="19">
        <v>0</v>
      </c>
      <c r="CQ18" s="19">
        <v>19</v>
      </c>
      <c r="CR18" s="19">
        <v>4.8</v>
      </c>
      <c r="CS18" s="19">
        <v>0</v>
      </c>
      <c r="CT18" s="19">
        <v>0</v>
      </c>
      <c r="CU18" s="27"/>
      <c r="CV18" s="40">
        <f>IF(SUM(CB18,CF18)&gt;0,SUM(CB18,CF18),"")</f>
        <v>11.6</v>
      </c>
      <c r="CW18" s="40">
        <f>IF(SUM(CA18:CB18,CD18:CF18,CH18)-CC18-CG18&gt;0,SUM(CA18:CB18,CD18:CF18,CH18)-CC18-CG18,"")</f>
        <v>49.4</v>
      </c>
      <c r="CX18" s="40">
        <f>IF(SUM(CI18:CJ18,CL18)-CK18&gt;0,SUM(CI18:CJ18,CL18)-CK18,"")</f>
        <v>22.299999999999997</v>
      </c>
      <c r="CY18" s="40">
        <f>IF(SUM(CB18,CF18,CJ18)&gt;0,SUM(CB18,CF18,CJ18),"")</f>
        <v>15.1</v>
      </c>
      <c r="CZ18" s="40">
        <f>IF(SUM(CW18,CX18)&gt;0,SUM(CW18,CX18),"")</f>
        <v>71.699999999999989</v>
      </c>
      <c r="DA18" s="40">
        <f>IF(SUM(CN18,CR18)&gt;0,SUM(CN18,CR18),"")</f>
        <v>10.8</v>
      </c>
      <c r="DB18" s="40">
        <f>IF(SUM(CM18:CN18,CP18:CR18,CT18)-SUM(CO18,CS18)&gt;0,SUM(CM18:CN18,CP18:CR18,CT18)-SUM(CO18,CS18),"")</f>
        <v>49.4</v>
      </c>
      <c r="DC18" s="40">
        <f>IF(SUM(CW18,DB18)&gt;0,SUM(CW18,DB18),"")</f>
        <v>98.8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18.45</v>
      </c>
      <c r="QF18" s="22">
        <f>IF($CU18="P",CB18,(CB18+AY18)/2)</f>
        <v>4.2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19.100000000000001</v>
      </c>
      <c r="QJ18" s="22">
        <f>IF($CU18="P",CF18,(CF18+BC18)/2)</f>
        <v>5.1999999999999993</v>
      </c>
      <c r="QK18" s="22">
        <f>IF($CU18="P",CG18,(CG18+BD18)/2)</f>
        <v>0.6</v>
      </c>
      <c r="QL18" s="22">
        <f>IF($CU18="P",CH18,(CH18+BE18)/2)</f>
        <v>0</v>
      </c>
      <c r="QM18" s="22">
        <f>IF($CU18="P",CI18,(CI18+BF18)/2)</f>
        <v>19.149999999999999</v>
      </c>
      <c r="QN18" s="22">
        <f>IF($CU18="P",CJ18,(CJ18+BG18)/2)</f>
        <v>3.9</v>
      </c>
      <c r="QO18" s="22">
        <f>IF($CU18="P",CK18,(CK18+BH18)/2)</f>
        <v>0.3</v>
      </c>
      <c r="QP18" s="22">
        <f>IF($CU18="P",CL18,(CL18+BI18)/2)</f>
        <v>0</v>
      </c>
      <c r="QQ18" s="22">
        <f>IF($CU18="P",CM18,(CM18+BJ18)/2)</f>
        <v>19.399999999999999</v>
      </c>
      <c r="QR18" s="22">
        <f>IF($CU18="P",CN18,(CN18+BK18)/2)</f>
        <v>6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18.899999999999999</v>
      </c>
      <c r="QV18" s="22">
        <f>IF($CU18="P",CR18,(CR18+BO18)/2)</f>
        <v>5.1999999999999993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9.3999999999999986</v>
      </c>
      <c r="RA18" s="40">
        <f>IF(SUM(QE18:QF18,QH18:QJ18,QL18)-QG18-QK18&gt;0,SUM(QE18:QF18,QH18:QJ18,QL18)-QG18-QK18,"")</f>
        <v>46.35</v>
      </c>
      <c r="RB18" s="40">
        <f>IF(SUM(QM18:QN18,QP18)-QO18&gt;0,SUM(QM18:QN18,QP18)-QO18,"")</f>
        <v>22.749999999999996</v>
      </c>
      <c r="RC18" s="40">
        <f>IF(SUM(QF18,QJ18,QN18)&gt;0,SUM(QF18,QJ18,QN18),"")</f>
        <v>13.299999999999999</v>
      </c>
      <c r="RD18" s="40">
        <f>IF(SUM(RA18,RB18)&gt;0,SUM(RA18,RB18),"")</f>
        <v>69.099999999999994</v>
      </c>
      <c r="RE18" s="40">
        <f>IF(SUM(QR18,QV18)&gt;0,SUM(QR18,QV18),"")</f>
        <v>11.2</v>
      </c>
      <c r="RF18" s="40">
        <f>IF(SUM(QQ18:QR18,QT18:QV18,QX18)-SUM(QS18,QW18)&gt;0,SUM(QQ18:QR18,QT18:QV18,QX18)-SUM(QS18,QW18),"")</f>
        <v>49.5</v>
      </c>
      <c r="RG18" s="40">
        <f>IF(SUM(RA18,RF18)&gt;0,SUM(RA18,RF18),"")</f>
        <v>95.85</v>
      </c>
    </row>
    <row r="19" spans="1:475" x14ac:dyDescent="0.2">
      <c r="A19" s="4" cm="1">
        <f t="array" ref="A19">IF(AND(H19&lt;&gt;"",H19&lt;&gt;"No DD"),SUMPRODUCT((H$4:H$41&lt;&gt;"")*(H$4:H$41&lt;&gt;"No DD")*(E$4:E$41&gt;E19))+1,IF(H19="No DD",SUMPRODUCT((H$4:H$41="No DD")*(E$4:E$41&gt;E19))+1+SUMPRODUCT((H$4:H$41&lt;&gt;"")*(H$4:H$41&lt;&gt;"No DD")),""))</f>
        <v>16</v>
      </c>
      <c r="B19" s="5" t="s">
        <v>193</v>
      </c>
      <c r="C19" s="4" t="s">
        <v>5</v>
      </c>
      <c r="D19" s="4">
        <v>2006</v>
      </c>
      <c r="E19" s="9">
        <f>SUM(J19:R19)+SUM(J19:O19)*0.0000001+SUM(J19)*0.0000000000001</f>
        <v>163.70001157000485</v>
      </c>
      <c r="F19" s="3" t="str">
        <f>IF(OR(AND(AP19&gt;=AW$43,AQ19&gt;=AW$47,AP19&lt;&gt;"",AO19=""),AND(AU19&gt;=AW$43,AV19&gt;=AW$47,AU19&lt;&gt;"",AO19=""),AND(BS19&gt;=BZ$43,BT19&gt;=BZ$47,BS19&lt;&gt;"",BR19=""),AND(BX19&gt;=BZ$43,BY19&gt;=BZ$47,BX19&lt;&gt;"",BR19=""),AND(CV19&gt;=DC$43,CW19&gt;=DC$47,CV19&lt;&gt;"",CU19=""),AND(DA19&gt;=DC$43,DB19&gt;=DC$47,DA19&lt;&gt;""),AND(EA19&gt;=EH$43,EB19&gt;=EH$47,EA19&lt;&gt;""),AND(EF19&gt;=EH$43,EG19&gt;=EH$47,EF19&lt;&gt;""),AND(FC19&gt;=FJ$43,FD19&gt;=FJ$47,FC19&lt;&gt;""),AND(FH19&gt;=FJ$43,FI19&gt;=FJ$47,FH19&lt;&gt;""),AND(GE19&gt;=GL$43,GF19&gt;=GL$47,GE19&lt;&gt;""),AND(GJ19&gt;=GL$43,GK19&gt;=GL$47,GJ19&lt;&gt;""),AND(HG19&gt;=HN$43,HH19&gt;=HN$47,HG19&lt;&gt;""),AND(HL19&gt;=HN$43,HM19&gt;=HN$47,HL19&lt;&gt;""),AND(II19&gt;=IP$43,IJ19&gt;=IP$47,II19&lt;&gt;""),AND(IN19&gt;=IP$43,IO19&gt;=IP$47,IN19&lt;&gt;""),AND(JK19&gt;=JR$43,JL19&gt;=JR$47,JK19&lt;&gt;""),AND(JP19&gt;=JR$43,JQ19&gt;=JR$47,JP19&lt;&gt;""),AND(KM19&gt;=KT$43,KN19&gt;=KT$47,KM19&lt;&gt;""),AND(KR19&gt;=KT$43,KS19&gt;=KT$47,KR19&lt;&gt;""),AND(LO19&gt;=LV$43,LP19&gt;=LV$47,LO19&lt;&gt;""),AND(LT19&gt;=LV$43,LU19&gt;=LV$47,LT19&lt;&gt;""),AND(MQ19&gt;=MX$43,MR19&gt;=MX$47,MQ19&lt;&gt;""),AND(MV19&gt;=MX$43,MW19&gt;=MX$47,MV19&lt;&gt;""),AND(NS19&gt;=NZ$43,NT19&gt;=NZ$47,NS19&lt;&gt;""),AND(NX19&gt;=NZ$43,NY19&gt;=NZ$47,NX19&lt;&gt;""),AND(OU19&gt;=PB$43,OV19&gt;=PB$47,OU19&lt;&gt;""),AND(OZ19&gt;=PB$43,PA19&gt;=PB$47,OZ19&lt;&gt;""),AND(PW19&gt;=QD$43,PX19&gt;=QD$47,PW19&lt;&gt;""),AND(QB19&gt;=QD$43,QC19&gt;=QD$47,QB19&lt;&gt;"")),"P","")</f>
        <v>P</v>
      </c>
      <c r="G19" s="3" t="str">
        <f>IF(OR(AND(AQ19&gt;=AW$47,AQ19&lt;&gt;"",AO19=""),AND(AV19&gt;=AW$47,AV19&lt;&gt;"",AO19=""),AND(BT19&gt;=BZ$47,BT19&lt;&gt;"",BR19=""),AND(BY19&gt;=BZ$47,BY19&lt;&gt;"",BR19=""),AND(CW19&gt;=DC$47,CW19&lt;&gt;"",CU19=""),AND(DB19&gt;=DC$47,DB19&lt;&gt;"",CU19=""),AND(EB19&gt;=EH$47,EB19&lt;&gt;""),AND(EG19&gt;=EH$47,EG19&lt;&gt;""),AND(FD19&gt;=FJ$47,FD19&lt;&gt;""),AND(FI19&gt;=FJ$47,FI19&lt;&gt;""),AND(GF19&gt;=GL$47,GF19&lt;&gt;""),AND(GK19&gt;=GL$47,GK19&lt;&gt;""),AND(HH19&gt;=HN$47,HH19&lt;&gt;""),AND(HM19&gt;=HN$47,HM19&lt;&gt;""),AND(IJ19&gt;=IP$47,IJ19&lt;&gt;""),AND(IO19&gt;=IP$47,IO19&lt;&gt;""),AND(JL19&gt;=JR$47,JL19&lt;&gt;""),AND(JQ19&gt;=JR$47,JQ19&lt;&gt;""),AND(KN19&gt;=KT$47,KN19&lt;&gt;""),AND(KS19&gt;=KT$47,KS19&lt;&gt;""),AND(LP19&gt;=LV$47,LP19&lt;&gt;""),AND(LU19&gt;=LV$47,LU19&lt;&gt;""),AND(MR19&gt;=MX$47,MR19&lt;&gt;""),AND(MW19&gt;=MX$47,MW19&lt;&gt;""),AND(NT19&gt;=NZ$47,NT19&lt;&gt;""),AND(NY19&gt;=NZ$47,NY19&lt;&gt;""),AND(OV19&gt;=PB$47,OV19&lt;&gt;""),AND(PA19&gt;=PB$47,PA19&lt;&gt;""),AND(PX19&gt;=QD$47,PX19&lt;&gt;""),AND(QC19&gt;=QD$47,QC19&lt;&gt;"")),"P","")</f>
        <v>P</v>
      </c>
      <c r="H19" s="36" t="str">
        <f>IF(AND(G19="P",F19=""),"No DD",IF(OR(AND(AS19&gt;=AW$46,AT19&gt;=AW$50,AS19&lt;&gt;"",AO19=""),AND(BV19&gt;=BZ$46,BW19&gt;=BZ$50,BV19&lt;&gt;"",BR19=""),AND(CY19&gt;=DC$46,CZ19&gt;=DC$50,CY19&lt;&gt;"",CU19=""),AND(ED19&gt;=EH$46,EE19&gt;=EH$50,ED19&lt;&gt;""),AND(FF19&gt;=FJ$46,FG19&gt;=FJ$50,FF19&lt;&gt;""),AND(GH19&gt;=GL$46,GI19&gt;=GL$50,GH19&lt;&gt;""),AND(HJ19&gt;=HN$46,HK19&gt;=HN$50,HJ19&lt;&gt;""),AND(IL19&gt;=IP$46,IM19&gt;=IP$50,IL19&lt;&gt;""),AND(JN19&gt;=JR$46,JO19&gt;=JR$50,JN19&lt;&gt;""),AND(KP19&gt;=KT$46,KQ19&gt;=KT$50,KP19&lt;&gt;""),AND(LR19&gt;=LV$46,LS19&gt;=LV$50,LR19&lt;&gt;""),AND(MT19&gt;=MX$46,MU19&gt;=MX$50,MT19&lt;&gt;""),AND(NV19&gt;=NZ$46,NW19&gt;=NZ$50,NV19&lt;&gt;""),AND(OX19&gt;=PB$46,OY19&gt;=PB$50,OX19&lt;&gt;""),AND(PZ19&gt;=QD$46,QA19&gt;=QD$50,PZ19&lt;&gt;"")),"Merit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Excellence",IF(I19="P","Worlds Team",IF(F19="P","National Team","")))))</f>
        <v>National Team</v>
      </c>
      <c r="I19" s="3" t="str">
        <f>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P","")</f>
        <v/>
      </c>
      <c r="J19" s="8">
        <f>IF(COUNT(AQ19,BT19,CW19)&gt;0,LARGE((AQ19,BT19,CW19),1),0)</f>
        <v>48.499999999999993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44.099999999999994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23.099999999999998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18.399999999999999</v>
      </c>
      <c r="AY19" s="18">
        <v>3.5</v>
      </c>
      <c r="AZ19" s="18">
        <v>0</v>
      </c>
      <c r="BA19" s="18">
        <v>0</v>
      </c>
      <c r="BB19" s="18">
        <v>18.100000000000001</v>
      </c>
      <c r="BC19" s="18">
        <v>4.3</v>
      </c>
      <c r="BD19" s="18">
        <v>0.2</v>
      </c>
      <c r="BE19" s="18">
        <v>0</v>
      </c>
      <c r="BF19" s="18">
        <v>17.899999999999999</v>
      </c>
      <c r="BG19" s="18">
        <v>5.2</v>
      </c>
      <c r="BH19" s="18">
        <v>0</v>
      </c>
      <c r="BI19" s="18">
        <v>0</v>
      </c>
      <c r="BJ19" s="18">
        <v>18.100000000000001</v>
      </c>
      <c r="BK19" s="18">
        <v>3.5</v>
      </c>
      <c r="BL19" s="18">
        <v>0.2</v>
      </c>
      <c r="BM19" s="18">
        <v>0</v>
      </c>
      <c r="BN19" s="18">
        <v>17</v>
      </c>
      <c r="BO19" s="18">
        <v>2.4</v>
      </c>
      <c r="BP19" s="18">
        <v>0</v>
      </c>
      <c r="BQ19" s="18">
        <v>0</v>
      </c>
      <c r="BR19" s="28"/>
      <c r="BS19" s="11">
        <f>IF(SUM(AY19,BC19)&gt;0,SUM(AY19,BC19),"")</f>
        <v>7.8</v>
      </c>
      <c r="BT19" s="11">
        <f>IF(SUM(AX19:AY19,BA19:BC19,BE19)-AZ19-BD19&gt;0,SUM(AX19:AY19,BA19:BC19,BE19)-AZ19-BD19,"")</f>
        <v>44.099999999999994</v>
      </c>
      <c r="BU19" s="11">
        <f>IF(SUM(BF19:BG19,BI19)-BH19&gt;0,SUM(BF19:BG19,BI19)-BH19,"")</f>
        <v>23.099999999999998</v>
      </c>
      <c r="BV19" s="11">
        <f>IF(SUM(AY19,BC19,BG19)&gt;0,SUM(AY19,BC19,BG19),"")</f>
        <v>13</v>
      </c>
      <c r="BW19" s="11">
        <f>IF(SUM(BT19,BU19)&gt;0,SUM(BT19,BU19),"")</f>
        <v>67.199999999999989</v>
      </c>
      <c r="BX19" s="11">
        <f>IF(SUM(BK19,BO19)&gt;0,SUM(BK19,BO19),"")</f>
        <v>5.9</v>
      </c>
      <c r="BY19" s="11">
        <f>IF(SUM(BJ19:BK19,BM19:BO19,BQ19)-SUM(BL19,BP19)&gt;0,SUM(BJ19:BK19,BM19:BO19,BQ19)-SUM(BL19,BP19),"")</f>
        <v>40.799999999999997</v>
      </c>
      <c r="BZ19" s="11">
        <f>IF(SUM(BT19,BY19)&gt;0,SUM(BT19,BY19),"")</f>
        <v>84.899999999999991</v>
      </c>
      <c r="CA19" s="19">
        <v>18.399999999999999</v>
      </c>
      <c r="CB19" s="19">
        <v>6.8</v>
      </c>
      <c r="CC19" s="19">
        <v>0</v>
      </c>
      <c r="CD19" s="19">
        <v>0</v>
      </c>
      <c r="CE19" s="19">
        <v>16.2</v>
      </c>
      <c r="CF19" s="19">
        <v>7.3</v>
      </c>
      <c r="CG19" s="19">
        <v>0.2</v>
      </c>
      <c r="CH19" s="19">
        <v>0</v>
      </c>
      <c r="CI19" s="19">
        <v>18.5</v>
      </c>
      <c r="CJ19" s="19">
        <v>4.3</v>
      </c>
      <c r="CK19" s="19">
        <v>0.2</v>
      </c>
      <c r="CL19" s="19">
        <v>0</v>
      </c>
      <c r="CM19" s="19">
        <v>18.8</v>
      </c>
      <c r="CN19" s="19">
        <v>6.4</v>
      </c>
      <c r="CO19" s="19">
        <v>0.2</v>
      </c>
      <c r="CP19" s="19">
        <v>0</v>
      </c>
      <c r="CQ19" s="19">
        <v>16.3</v>
      </c>
      <c r="CR19" s="19">
        <v>7.7</v>
      </c>
      <c r="CS19" s="19">
        <v>1</v>
      </c>
      <c r="CT19" s="19">
        <v>0</v>
      </c>
      <c r="CU19" s="27"/>
      <c r="CV19" s="40">
        <f>IF(SUM(CB19,CF19)&gt;0,SUM(CB19,CF19),"")</f>
        <v>14.1</v>
      </c>
      <c r="CW19" s="40">
        <f>IF(SUM(CA19:CB19,CD19:CF19,CH19)-CC19-CG19&gt;0,SUM(CA19:CB19,CD19:CF19,CH19)-CC19-CG19,"")</f>
        <v>48.499999999999993</v>
      </c>
      <c r="CX19" s="40">
        <f>IF(SUM(CI19:CJ19,CL19)-CK19&gt;0,SUM(CI19:CJ19,CL19)-CK19,"")</f>
        <v>22.6</v>
      </c>
      <c r="CY19" s="40">
        <f>IF(SUM(CB19,CF19,CJ19)&gt;0,SUM(CB19,CF19,CJ19),"")</f>
        <v>18.399999999999999</v>
      </c>
      <c r="CZ19" s="40">
        <f>IF(SUM(CW19,CX19)&gt;0,SUM(CW19,CX19),"")</f>
        <v>71.099999999999994</v>
      </c>
      <c r="DA19" s="40">
        <f>IF(SUM(CN19,CR19)&gt;0,SUM(CN19,CR19),"")</f>
        <v>14.100000000000001</v>
      </c>
      <c r="DB19" s="40">
        <f>IF(SUM(CM19:CN19,CP19:CR19,CT19)-SUM(CO19,CS19)&gt;0,SUM(CM19:CN19,CP19:CR19,CT19)-SUM(CO19,CS19),"")</f>
        <v>48</v>
      </c>
      <c r="DC19" s="40">
        <f>IF(SUM(CW19,DB19)&gt;0,SUM(CW19,DB19),"")</f>
        <v>96.5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18.399999999999999</v>
      </c>
      <c r="QF19" s="22">
        <f>IF($CU19="P",CB19,(CB19+AY19)/2)</f>
        <v>5.15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17.149999999999999</v>
      </c>
      <c r="QJ19" s="22">
        <f>IF($CU19="P",CF19,(CF19+BC19)/2)</f>
        <v>5.8</v>
      </c>
      <c r="QK19" s="22">
        <f>IF($CU19="P",CG19,(CG19+BD19)/2)</f>
        <v>0.2</v>
      </c>
      <c r="QL19" s="22">
        <f>IF($CU19="P",CH19,(CH19+BE19)/2)</f>
        <v>0</v>
      </c>
      <c r="QM19" s="22">
        <f>IF($CU19="P",CI19,(CI19+BF19)/2)</f>
        <v>18.2</v>
      </c>
      <c r="QN19" s="22">
        <f>IF($CU19="P",CJ19,(CJ19+BG19)/2)</f>
        <v>4.75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18.450000000000003</v>
      </c>
      <c r="QR19" s="22">
        <f>IF($CU19="P",CN19,(CN19+BK19)/2)</f>
        <v>4.95</v>
      </c>
      <c r="QS19" s="22">
        <f>IF($CU19="P",CO19,(CO19+BL19)/2)</f>
        <v>0.2</v>
      </c>
      <c r="QT19" s="22">
        <f>IF($CU19="P",CP19,(CP19+BM19)/2)</f>
        <v>0</v>
      </c>
      <c r="QU19" s="22">
        <f>IF($CU19="P",CQ19,(CQ19+BN19)/2)</f>
        <v>16.649999999999999</v>
      </c>
      <c r="QV19" s="22">
        <f>IF($CU19="P",CR19,(CR19+BO19)/2)</f>
        <v>5.05</v>
      </c>
      <c r="QW19" s="22">
        <f>IF($CU19="P",CS19,(CS19+BP19)/2)</f>
        <v>0.5</v>
      </c>
      <c r="QX19" s="22">
        <f>IF($CU19="P",CT19,(CT19+BQ19)/2)</f>
        <v>0</v>
      </c>
      <c r="QY19" s="27" t="s">
        <v>46</v>
      </c>
      <c r="QZ19" s="40">
        <f>IF(SUM(QF19,QJ19)&gt;0,SUM(QF19,QJ19),"")</f>
        <v>10.95</v>
      </c>
      <c r="RA19" s="40">
        <f>IF(SUM(QE19:QF19,QH19:QJ19,QL19)-QG19-QK19&gt;0,SUM(QE19:QF19,QH19:QJ19,QL19)-QG19-QK19,"")</f>
        <v>46.29999999999999</v>
      </c>
      <c r="RB19" s="40">
        <f>IF(SUM(QM19:QN19,QP19)-QO19&gt;0,SUM(QM19:QN19,QP19)-QO19,"")</f>
        <v>22.849999999999998</v>
      </c>
      <c r="RC19" s="40">
        <f>IF(SUM(QF19,QJ19,QN19)&gt;0,SUM(QF19,QJ19,QN19),"")</f>
        <v>15.7</v>
      </c>
      <c r="RD19" s="40">
        <f>IF(SUM(RA19,RB19)&gt;0,SUM(RA19,RB19),"")</f>
        <v>69.149999999999991</v>
      </c>
      <c r="RE19" s="40">
        <f>IF(SUM(QR19,QV19)&gt;0,SUM(QR19,QV19),"")</f>
        <v>10</v>
      </c>
      <c r="RF19" s="40">
        <f>IF(SUM(QQ19:QR19,QT19:QV19,QX19)-SUM(QS19,QW19)&gt;0,SUM(QQ19:QR19,QT19:QV19,QX19)-SUM(QS19,QW19),"")</f>
        <v>44.399999999999991</v>
      </c>
      <c r="RG19" s="40">
        <f>IF(SUM(RA19,RF19)&gt;0,SUM(RA19,RF19),"")</f>
        <v>90.699999999999989</v>
      </c>
    </row>
    <row r="20" spans="1:475" x14ac:dyDescent="0.2">
      <c r="A20" s="4" cm="1">
        <f t="array" ref="A20">IF(AND(H20&lt;&gt;"",H20&lt;&gt;"No DD"),SUMPRODUCT((H$4:H$41&lt;&gt;"")*(H$4:H$41&lt;&gt;"No DD")*(E$4:E$41&gt;E20))+1,IF(H20="No DD",SUMPRODUCT((H$4:H$41="No DD")*(E$4:E$41&gt;E20))+1+SUMPRODUCT((H$4:H$41&lt;&gt;"")*(H$4:H$41&lt;&gt;"No DD")),""))</f>
        <v>17</v>
      </c>
      <c r="B20" s="5" t="s">
        <v>117</v>
      </c>
      <c r="C20" s="4" t="s">
        <v>116</v>
      </c>
      <c r="D20" s="4">
        <v>2002</v>
      </c>
      <c r="E20" s="9">
        <f>SUM(J20:R20)+SUM(J20:O20)*0.0000001+SUM(J20)*0.0000000000001</f>
        <v>155.80001030000531</v>
      </c>
      <c r="F20" s="3" t="str">
        <f>IF(OR(AND(AP20&gt;=AW$43,AQ20&gt;=AW$47,AP20&lt;&gt;"",AO20=""),AND(AU20&gt;=AW$43,AV20&gt;=AW$47,AU20&lt;&gt;"",AO20=""),AND(BS20&gt;=BZ$43,BT20&gt;=BZ$47,BS20&lt;&gt;"",BR20=""),AND(BX20&gt;=BZ$43,BY20&gt;=BZ$47,BX20&lt;&gt;"",BR20=""),AND(CV20&gt;=DC$43,CW20&gt;=DC$47,CV20&lt;&gt;"",CU20=""),AND(DA20&gt;=DC$43,DB20&gt;=DC$47,DA20&lt;&gt;""),AND(EA20&gt;=EH$43,EB20&gt;=EH$47,EA20&lt;&gt;""),AND(EF20&gt;=EH$43,EG20&gt;=EH$47,EF20&lt;&gt;""),AND(FC20&gt;=FJ$43,FD20&gt;=FJ$47,FC20&lt;&gt;""),AND(FH20&gt;=FJ$43,FI20&gt;=FJ$47,FH20&lt;&gt;""),AND(GE20&gt;=GL$43,GF20&gt;=GL$47,GE20&lt;&gt;""),AND(GJ20&gt;=GL$43,GK20&gt;=GL$47,GJ20&lt;&gt;""),AND(HG20&gt;=HN$43,HH20&gt;=HN$47,HG20&lt;&gt;""),AND(HL20&gt;=HN$43,HM20&gt;=HN$47,HL20&lt;&gt;""),AND(II20&gt;=IP$43,IJ20&gt;=IP$47,II20&lt;&gt;""),AND(IN20&gt;=IP$43,IO20&gt;=IP$47,IN20&lt;&gt;""),AND(JK20&gt;=JR$43,JL20&gt;=JR$47,JK20&lt;&gt;""),AND(JP20&gt;=JR$43,JQ20&gt;=JR$47,JP20&lt;&gt;""),AND(KM20&gt;=KT$43,KN20&gt;=KT$47,KM20&lt;&gt;""),AND(KR20&gt;=KT$43,KS20&gt;=KT$47,KR20&lt;&gt;""),AND(LO20&gt;=LV$43,LP20&gt;=LV$47,LO20&lt;&gt;""),AND(LT20&gt;=LV$43,LU20&gt;=LV$47,LT20&lt;&gt;""),AND(MQ20&gt;=MX$43,MR20&gt;=MX$47,MQ20&lt;&gt;""),AND(MV20&gt;=MX$43,MW20&gt;=MX$47,MV20&lt;&gt;""),AND(NS20&gt;=NZ$43,NT20&gt;=NZ$47,NS20&lt;&gt;""),AND(NX20&gt;=NZ$43,NY20&gt;=NZ$47,NX20&lt;&gt;""),AND(OU20&gt;=PB$43,OV20&gt;=PB$47,OU20&lt;&gt;""),AND(OZ20&gt;=PB$43,PA20&gt;=PB$47,OZ20&lt;&gt;""),AND(PW20&gt;=QD$43,PX20&gt;=QD$47,PW20&lt;&gt;""),AND(QB20&gt;=QD$43,QC20&gt;=QD$47,QB20&lt;&gt;"")),"P","")</f>
        <v>P</v>
      </c>
      <c r="G20" s="3" t="str">
        <f>IF(OR(AND(AQ20&gt;=AW$47,AQ20&lt;&gt;"",AO20=""),AND(AV20&gt;=AW$47,AV20&lt;&gt;"",AO20=""),AND(BT20&gt;=BZ$47,BT20&lt;&gt;"",BR20=""),AND(BY20&gt;=BZ$47,BY20&lt;&gt;"",BR20=""),AND(CW20&gt;=DC$47,CW20&lt;&gt;"",CU20=""),AND(DB20&gt;=DC$47,DB20&lt;&gt;"",CU20=""),AND(EB20&gt;=EH$47,EB20&lt;&gt;""),AND(EG20&gt;=EH$47,EG20&lt;&gt;""),AND(FD20&gt;=FJ$47,FD20&lt;&gt;""),AND(FI20&gt;=FJ$47,FI20&lt;&gt;""),AND(GF20&gt;=GL$47,GF20&lt;&gt;""),AND(GK20&gt;=GL$47,GK20&lt;&gt;""),AND(HH20&gt;=HN$47,HH20&lt;&gt;""),AND(HM20&gt;=HN$47,HM20&lt;&gt;""),AND(IJ20&gt;=IP$47,IJ20&lt;&gt;""),AND(IO20&gt;=IP$47,IO20&lt;&gt;""),AND(JL20&gt;=JR$47,JL20&lt;&gt;""),AND(JQ20&gt;=JR$47,JQ20&lt;&gt;""),AND(KN20&gt;=KT$47,KN20&lt;&gt;""),AND(KS20&gt;=KT$47,KS20&lt;&gt;""),AND(LP20&gt;=LV$47,LP20&lt;&gt;""),AND(LU20&gt;=LV$47,LU20&lt;&gt;""),AND(MR20&gt;=MX$47,MR20&lt;&gt;""),AND(MW20&gt;=MX$47,MW20&lt;&gt;""),AND(NT20&gt;=NZ$47,NT20&lt;&gt;""),AND(NY20&gt;=NZ$47,NY20&lt;&gt;""),AND(OV20&gt;=PB$47,OV20&lt;&gt;""),AND(PA20&gt;=PB$47,PA20&lt;&gt;""),AND(PX20&gt;=QD$47,PX20&lt;&gt;""),AND(QC20&gt;=QD$47,QC20&lt;&gt;"")),"P","")</f>
        <v>P</v>
      </c>
      <c r="H20" s="36" t="str">
        <f>IF(AND(G20="P",F20=""),"No DD",IF(OR(AND(AS20&gt;=AW$46,AT20&gt;=AW$50,AS20&lt;&gt;"",AO20=""),AND(BV20&gt;=BZ$46,BW20&gt;=BZ$50,BV20&lt;&gt;"",BR20=""),AND(CY20&gt;=DC$46,CZ20&gt;=DC$50,CY20&lt;&gt;"",CU20=""),AND(ED20&gt;=EH$46,EE20&gt;=EH$50,ED20&lt;&gt;""),AND(FF20&gt;=FJ$46,FG20&gt;=FJ$50,FF20&lt;&gt;""),AND(GH20&gt;=GL$46,GI20&gt;=GL$50,GH20&lt;&gt;""),AND(HJ20&gt;=HN$46,HK20&gt;=HN$50,HJ20&lt;&gt;""),AND(IL20&gt;=IP$46,IM20&gt;=IP$50,IL20&lt;&gt;""),AND(JN20&gt;=JR$46,JO20&gt;=JR$50,JN20&lt;&gt;""),AND(KP20&gt;=KT$46,KQ20&gt;=KT$50,KP20&lt;&gt;""),AND(LR20&gt;=LV$46,LS20&gt;=LV$50,LR20&lt;&gt;""),AND(MT20&gt;=MX$46,MU20&gt;=MX$50,MT20&lt;&gt;""),AND(NV20&gt;=NZ$46,NW20&gt;=NZ$50,NV20&lt;&gt;""),AND(OX20&gt;=PB$46,OY20&gt;=PB$50,OX20&lt;&gt;""),AND(PZ20&gt;=QD$46,QA20&gt;=QD$50,PZ20&lt;&gt;"")),"Merit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Excellence",IF(I20="P","Worlds Team",IF(F20="P","National Team","")))))</f>
        <v>National Team</v>
      </c>
      <c r="I20" s="3" t="str">
        <f>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P","")</f>
        <v/>
      </c>
      <c r="J20" s="8">
        <f>IF(COUNT(AQ20,BT20,CW20)&gt;0,LARGE((AQ20,BT20,CW20),1),0)</f>
        <v>52.9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25.1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24.999999999999996</v>
      </c>
      <c r="O20" s="8" t="str">
        <f>IF(N20=0,"",IF(N20=CX20,$CA$1,IF(N20=BU20,$AX$1,IF(N20=AR20,$U$1,""))))</f>
        <v>2023 Nationals</v>
      </c>
      <c r="P20" s="8">
        <f>IF(MAX(AV20,BY20,DB20)&gt;0,MAX(AV20,BY20,DB20),0)</f>
        <v>52.800000000000004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9.25</v>
      </c>
      <c r="AY20" s="18">
        <v>3.6</v>
      </c>
      <c r="AZ20" s="18">
        <v>0</v>
      </c>
      <c r="BA20" s="18">
        <v>0</v>
      </c>
      <c r="BB20" s="18">
        <v>9.25</v>
      </c>
      <c r="BC20" s="18">
        <v>3.4</v>
      </c>
      <c r="BD20" s="18">
        <v>0.4</v>
      </c>
      <c r="BE20" s="18">
        <v>0</v>
      </c>
      <c r="BF20" s="18">
        <v>8.6</v>
      </c>
      <c r="BG20" s="18">
        <v>1.6</v>
      </c>
      <c r="BH20" s="18">
        <v>0</v>
      </c>
      <c r="BI20" s="18">
        <v>0</v>
      </c>
      <c r="BJ20" s="18">
        <v>0</v>
      </c>
      <c r="BK20" s="18">
        <v>0</v>
      </c>
      <c r="BL20" s="18">
        <v>0</v>
      </c>
      <c r="BM20" s="18">
        <v>0</v>
      </c>
      <c r="BN20" s="18">
        <v>0</v>
      </c>
      <c r="BO20" s="18">
        <v>0</v>
      </c>
      <c r="BP20" s="18">
        <v>0</v>
      </c>
      <c r="BQ20" s="18">
        <v>0</v>
      </c>
      <c r="BR20" s="28" t="s">
        <v>46</v>
      </c>
      <c r="BS20" s="11">
        <f>IF(SUM(AY20,BC20)&gt;0,SUM(AY20,BC20),"")</f>
        <v>7</v>
      </c>
      <c r="BT20" s="11">
        <f>IF(SUM(AX20:AY20,BA20:BC20,BE20)-AZ20-BD20&gt;0,SUM(AX20:AY20,BA20:BC20,BE20)-AZ20-BD20,"")</f>
        <v>25.1</v>
      </c>
      <c r="BU20" s="11">
        <f>IF(SUM(BF20:BG20,BI20)-BH20&gt;0,SUM(BF20:BG20,BI20)-BH20,"")</f>
        <v>10.199999999999999</v>
      </c>
      <c r="BV20" s="11">
        <f>IF(SUM(AY20,BC20,BG20)&gt;0,SUM(AY20,BC20,BG20),"")</f>
        <v>8.6</v>
      </c>
      <c r="BW20" s="11">
        <f>IF(SUM(BT20,BU20)&gt;0,SUM(BT20,BU20),"")</f>
        <v>35.299999999999997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IF(SUM(BT20,BY20)&gt;0,SUM(BT20,BY20),"")</f>
        <v>25.1</v>
      </c>
      <c r="CA20" s="19">
        <v>19.2</v>
      </c>
      <c r="CB20" s="19">
        <v>7.2</v>
      </c>
      <c r="CC20" s="19">
        <v>0</v>
      </c>
      <c r="CD20" s="19">
        <v>0</v>
      </c>
      <c r="CE20" s="19">
        <v>18.899999999999999</v>
      </c>
      <c r="CF20" s="19">
        <v>7.6</v>
      </c>
      <c r="CG20" s="19">
        <v>0</v>
      </c>
      <c r="CH20" s="19">
        <v>0</v>
      </c>
      <c r="CI20" s="19">
        <v>17.899999999999999</v>
      </c>
      <c r="CJ20" s="19">
        <v>7.7</v>
      </c>
      <c r="CK20" s="19">
        <v>0.6</v>
      </c>
      <c r="CL20" s="19">
        <v>0</v>
      </c>
      <c r="CM20" s="19">
        <v>19</v>
      </c>
      <c r="CN20" s="19">
        <v>7.6</v>
      </c>
      <c r="CO20" s="19">
        <v>0</v>
      </c>
      <c r="CP20" s="19">
        <v>0</v>
      </c>
      <c r="CQ20" s="19">
        <v>18.600000000000001</v>
      </c>
      <c r="CR20" s="19">
        <v>7.6</v>
      </c>
      <c r="CS20" s="19">
        <v>0</v>
      </c>
      <c r="CT20" s="19">
        <v>0</v>
      </c>
      <c r="CU20" s="27"/>
      <c r="CV20" s="40">
        <f>IF(SUM(CB20,CF20)&gt;0,SUM(CB20,CF20),"")</f>
        <v>14.8</v>
      </c>
      <c r="CW20" s="40">
        <f>IF(SUM(CA20:CB20,CD20:CF20,CH20)-CC20-CG20&gt;0,SUM(CA20:CB20,CD20:CF20,CH20)-CC20-CG20,"")</f>
        <v>52.9</v>
      </c>
      <c r="CX20" s="40">
        <f>IF(SUM(CI20:CJ20,CL20)-CK20&gt;0,SUM(CI20:CJ20,CL20)-CK20,"")</f>
        <v>24.999999999999996</v>
      </c>
      <c r="CY20" s="40">
        <f>IF(SUM(CB20,CF20,CJ20)&gt;0,SUM(CB20,CF20,CJ20),"")</f>
        <v>22.5</v>
      </c>
      <c r="CZ20" s="40">
        <f>IF(SUM(CW20,CX20)&gt;0,SUM(CW20,CX20),"")</f>
        <v>77.899999999999991</v>
      </c>
      <c r="DA20" s="40">
        <f>IF(SUM(CN20,CR20)&gt;0,SUM(CN20,CR20),"")</f>
        <v>15.2</v>
      </c>
      <c r="DB20" s="40">
        <f>IF(SUM(CM20:CN20,CP20:CR20,CT20)-SUM(CO20,CS20)&gt;0,SUM(CM20:CN20,CP20:CR20,CT20)-SUM(CO20,CS20),"")</f>
        <v>52.800000000000004</v>
      </c>
      <c r="DC20" s="40">
        <f>IF(SUM(CW20,DB20)&gt;0,SUM(CW20,DB20),"")</f>
        <v>105.7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14.225</v>
      </c>
      <c r="QF20" s="22">
        <f>IF($CU20="P",CB20,(CB20+AY20)/2)</f>
        <v>5.4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14.074999999999999</v>
      </c>
      <c r="QJ20" s="22">
        <f>IF($CU20="P",CF20,(CF20+BC20)/2)</f>
        <v>5.5</v>
      </c>
      <c r="QK20" s="22">
        <f>IF($CU20="P",CG20,(CG20+BD20)/2)</f>
        <v>0.2</v>
      </c>
      <c r="QL20" s="22">
        <f>IF($CU20="P",CH20,(CH20+BE20)/2)</f>
        <v>0</v>
      </c>
      <c r="QM20" s="22">
        <f>IF($CU20="P",CI20,(CI20+BF20)/2)</f>
        <v>13.25</v>
      </c>
      <c r="QN20" s="22">
        <f>IF($CU20="P",CJ20,(CJ20+BG20)/2)</f>
        <v>4.6500000000000004</v>
      </c>
      <c r="QO20" s="22">
        <f>IF($CU20="P",CK20,(CK20+BH20)/2)</f>
        <v>0.3</v>
      </c>
      <c r="QP20" s="22">
        <f>IF($CU20="P",CL20,(CL20+BI20)/2)</f>
        <v>0</v>
      </c>
      <c r="QQ20" s="22">
        <f>IF($CU20="P",CM20,(CM20+BJ20)/2)</f>
        <v>9.5</v>
      </c>
      <c r="QR20" s="22">
        <f>IF($CU20="P",CN20,(CN20+BK20)/2)</f>
        <v>3.8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9.3000000000000007</v>
      </c>
      <c r="QV20" s="22">
        <f>IF($CU20="P",CR20,(CR20+BO20)/2)</f>
        <v>3.8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10.9</v>
      </c>
      <c r="RA20" s="40">
        <f>IF(SUM(QE20:QF20,QH20:QJ20,QL20)-QG20-QK20&gt;0,SUM(QE20:QF20,QH20:QJ20,QL20)-QG20-QK20,"")</f>
        <v>39</v>
      </c>
      <c r="RB20" s="40">
        <f>IF(SUM(QM20:QN20,QP20)-QO20&gt;0,SUM(QM20:QN20,QP20)-QO20,"")</f>
        <v>17.599999999999998</v>
      </c>
      <c r="RC20" s="40">
        <f>IF(SUM(QF20,QJ20,QN20)&gt;0,SUM(QF20,QJ20,QN20),"")</f>
        <v>15.55</v>
      </c>
      <c r="RD20" s="40">
        <f>IF(SUM(RA20,RB20)&gt;0,SUM(RA20,RB20),"")</f>
        <v>56.599999999999994</v>
      </c>
      <c r="RE20" s="40">
        <f>IF(SUM(QR20,QV20)&gt;0,SUM(QR20,QV20),"")</f>
        <v>7.6</v>
      </c>
      <c r="RF20" s="40">
        <f>IF(SUM(QQ20:QR20,QT20:QV20,QX20)-SUM(QS20,QW20)&gt;0,SUM(QQ20:QR20,QT20:QV20,QX20)-SUM(QS20,QW20),"")</f>
        <v>26.400000000000002</v>
      </c>
      <c r="RG20" s="40">
        <f>IF(SUM(RA20,RF20)&gt;0,SUM(RA20,RF20),"")</f>
        <v>65.400000000000006</v>
      </c>
    </row>
    <row r="21" spans="1:475" x14ac:dyDescent="0.2">
      <c r="A21" s="4" cm="1">
        <f t="array" ref="A21">IF(AND(H21&lt;&gt;"",H21&lt;&gt;"No DD"),SUMPRODUCT((H$4:H$41&lt;&gt;"")*(H$4:H$41&lt;&gt;"No DD")*(E$4:E$41&gt;E21))+1,IF(H21="No DD",SUMPRODUCT((H$4:H$41="No DD")*(E$4:E$41&gt;E21))+1+SUMPRODUCT((H$4:H$41&lt;&gt;"")*(H$4:H$41&lt;&gt;"No DD")),""))</f>
        <v>18</v>
      </c>
      <c r="B21" s="5" t="s">
        <v>172</v>
      </c>
      <c r="C21" s="4" t="s">
        <v>6</v>
      </c>
      <c r="D21" s="4">
        <v>2006</v>
      </c>
      <c r="E21" s="9">
        <f>SUM(J21:R21)+SUM(J21:O21)*0.0000001+SUM(J21)*0.0000000000001</f>
        <v>152.40001014000507</v>
      </c>
      <c r="F21" s="3" t="str">
        <f>IF(OR(AND(AP21&gt;=AW$43,AQ21&gt;=AW$47,AP21&lt;&gt;"",AO21=""),AND(AU21&gt;=AW$43,AV21&gt;=AW$47,AU21&lt;&gt;"",AO21=""),AND(BS21&gt;=BZ$43,BT21&gt;=BZ$47,BS21&lt;&gt;"",BR21=""),AND(BX21&gt;=BZ$43,BY21&gt;=BZ$47,BX21&lt;&gt;"",BR21=""),AND(CV21&gt;=DC$43,CW21&gt;=DC$47,CV21&lt;&gt;"",CU21=""),AND(DA21&gt;=DC$43,DB21&gt;=DC$47,DA21&lt;&gt;""),AND(EA21&gt;=EH$43,EB21&gt;=EH$47,EA21&lt;&gt;""),AND(EF21&gt;=EH$43,EG21&gt;=EH$47,EF21&lt;&gt;""),AND(FC21&gt;=FJ$43,FD21&gt;=FJ$47,FC21&lt;&gt;""),AND(FH21&gt;=FJ$43,FI21&gt;=FJ$47,FH21&lt;&gt;""),AND(GE21&gt;=GL$43,GF21&gt;=GL$47,GE21&lt;&gt;""),AND(GJ21&gt;=GL$43,GK21&gt;=GL$47,GJ21&lt;&gt;""),AND(HG21&gt;=HN$43,HH21&gt;=HN$47,HG21&lt;&gt;""),AND(HL21&gt;=HN$43,HM21&gt;=HN$47,HL21&lt;&gt;""),AND(II21&gt;=IP$43,IJ21&gt;=IP$47,II21&lt;&gt;""),AND(IN21&gt;=IP$43,IO21&gt;=IP$47,IN21&lt;&gt;""),AND(JK21&gt;=JR$43,JL21&gt;=JR$47,JK21&lt;&gt;""),AND(JP21&gt;=JR$43,JQ21&gt;=JR$47,JP21&lt;&gt;""),AND(KM21&gt;=KT$43,KN21&gt;=KT$47,KM21&lt;&gt;""),AND(KR21&gt;=KT$43,KS21&gt;=KT$47,KR21&lt;&gt;""),AND(LO21&gt;=LV$43,LP21&gt;=LV$47,LO21&lt;&gt;""),AND(LT21&gt;=LV$43,LU21&gt;=LV$47,LT21&lt;&gt;""),AND(MQ21&gt;=MX$43,MR21&gt;=MX$47,MQ21&lt;&gt;""),AND(MV21&gt;=MX$43,MW21&gt;=MX$47,MV21&lt;&gt;""),AND(NS21&gt;=NZ$43,NT21&gt;=NZ$47,NS21&lt;&gt;""),AND(NX21&gt;=NZ$43,NY21&gt;=NZ$47,NX21&lt;&gt;""),AND(OU21&gt;=PB$43,OV21&gt;=PB$47,OU21&lt;&gt;""),AND(OZ21&gt;=PB$43,PA21&gt;=PB$47,OZ21&lt;&gt;""),AND(PW21&gt;=QD$43,PX21&gt;=QD$47,PW21&lt;&gt;""),AND(QB21&gt;=QD$43,QC21&gt;=QD$47,QB21&lt;&gt;"")),"P","")</f>
        <v>P</v>
      </c>
      <c r="G21" s="3" t="str">
        <f>IF(OR(AND(AQ21&gt;=AW$47,AQ21&lt;&gt;"",AO21=""),AND(AV21&gt;=AW$47,AV21&lt;&gt;"",AO21=""),AND(BT21&gt;=BZ$47,BT21&lt;&gt;"",BR21=""),AND(BY21&gt;=BZ$47,BY21&lt;&gt;"",BR21=""),AND(CW21&gt;=DC$47,CW21&lt;&gt;"",CU21=""),AND(DB21&gt;=DC$47,DB21&lt;&gt;"",CU21=""),AND(EB21&gt;=EH$47,EB21&lt;&gt;""),AND(EG21&gt;=EH$47,EG21&lt;&gt;""),AND(FD21&gt;=FJ$47,FD21&lt;&gt;""),AND(FI21&gt;=FJ$47,FI21&lt;&gt;""),AND(GF21&gt;=GL$47,GF21&lt;&gt;""),AND(GK21&gt;=GL$47,GK21&lt;&gt;""),AND(HH21&gt;=HN$47,HH21&lt;&gt;""),AND(HM21&gt;=HN$47,HM21&lt;&gt;""),AND(IJ21&gt;=IP$47,IJ21&lt;&gt;""),AND(IO21&gt;=IP$47,IO21&lt;&gt;""),AND(JL21&gt;=JR$47,JL21&lt;&gt;""),AND(JQ21&gt;=JR$47,JQ21&lt;&gt;""),AND(KN21&gt;=KT$47,KN21&lt;&gt;""),AND(KS21&gt;=KT$47,KS21&lt;&gt;""),AND(LP21&gt;=LV$47,LP21&lt;&gt;""),AND(LU21&gt;=LV$47,LU21&lt;&gt;""),AND(MR21&gt;=MX$47,MR21&lt;&gt;""),AND(MW21&gt;=MX$47,MW21&lt;&gt;""),AND(NT21&gt;=NZ$47,NT21&lt;&gt;""),AND(NY21&gt;=NZ$47,NY21&lt;&gt;""),AND(OV21&gt;=PB$47,OV21&lt;&gt;""),AND(PA21&gt;=PB$47,PA21&lt;&gt;""),AND(PX21&gt;=QD$47,PX21&lt;&gt;""),AND(QC21&gt;=QD$47,QC21&lt;&gt;"")),"P","")</f>
        <v>P</v>
      </c>
      <c r="H21" s="36" t="str">
        <f>IF(AND(G21="P",F21=""),"No DD",IF(OR(AND(AS21&gt;=AW$46,AT21&gt;=AW$50,AS21&lt;&gt;"",AO21=""),AND(BV21&gt;=BZ$46,BW21&gt;=BZ$50,BV21&lt;&gt;"",BR21=""),AND(CY21&gt;=DC$46,CZ21&gt;=DC$50,CY21&lt;&gt;"",CU21=""),AND(ED21&gt;=EH$46,EE21&gt;=EH$50,ED21&lt;&gt;""),AND(FF21&gt;=FJ$46,FG21&gt;=FJ$50,FF21&lt;&gt;""),AND(GH21&gt;=GL$46,GI21&gt;=GL$50,GH21&lt;&gt;""),AND(HJ21&gt;=HN$46,HK21&gt;=HN$50,HJ21&lt;&gt;""),AND(IL21&gt;=IP$46,IM21&gt;=IP$50,IL21&lt;&gt;""),AND(JN21&gt;=JR$46,JO21&gt;=JR$50,JN21&lt;&gt;""),AND(KP21&gt;=KT$46,KQ21&gt;=KT$50,KP21&lt;&gt;""),AND(LR21&gt;=LV$46,LS21&gt;=LV$50,LR21&lt;&gt;""),AND(MT21&gt;=MX$46,MU21&gt;=MX$50,MT21&lt;&gt;""),AND(NV21&gt;=NZ$46,NW21&gt;=NZ$50,NV21&lt;&gt;""),AND(OX21&gt;=PB$46,OY21&gt;=PB$50,OX21&lt;&gt;""),AND(PZ21&gt;=QD$46,QA21&gt;=QD$50,PZ21&lt;&gt;"")),"Merit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Excellence",IF(I21="P","Worlds Team",IF(F21="P","National Team","")))))</f>
        <v>National Team</v>
      </c>
      <c r="I21" s="3" t="str">
        <f>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25.199999999999996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>
        <v>18.399999999999999</v>
      </c>
      <c r="AY21" s="18">
        <v>7.6</v>
      </c>
      <c r="AZ21" s="18">
        <v>0.2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18.8</v>
      </c>
      <c r="BG21" s="18">
        <v>5.6</v>
      </c>
      <c r="BH21" s="18">
        <v>1</v>
      </c>
      <c r="BI21" s="18">
        <v>0</v>
      </c>
      <c r="BJ21" s="18">
        <v>17.8</v>
      </c>
      <c r="BK21" s="18">
        <v>7.6</v>
      </c>
      <c r="BL21" s="18">
        <v>0.2</v>
      </c>
      <c r="BM21" s="18">
        <v>0</v>
      </c>
      <c r="BN21" s="18">
        <v>18.2</v>
      </c>
      <c r="BO21" s="18">
        <v>7.6</v>
      </c>
      <c r="BP21" s="18">
        <v>0</v>
      </c>
      <c r="BQ21" s="18">
        <v>0</v>
      </c>
      <c r="BR21" s="28"/>
      <c r="BS21" s="11">
        <f>IF(SUM(AY21,BC21)&gt;0,SUM(AY21,BC21),"")</f>
        <v>15.2</v>
      </c>
      <c r="BT21" s="11">
        <f>IF(SUM(AX21:AY21,BA21:BC21,BE21)-AZ21-BD21&gt;0,SUM(AX21:AY21,BA21:BC21,BE21)-AZ21-BD21,"")</f>
        <v>51</v>
      </c>
      <c r="BU21" s="11">
        <f>IF(SUM(BF21:BG21,BI21)-BH21&gt;0,SUM(BF21:BG21,BI21)-BH21,"")</f>
        <v>23.4</v>
      </c>
      <c r="BV21" s="11">
        <f>IF(SUM(AY21,BC21,BG21)&gt;0,SUM(AY21,BC21,BG21),"")</f>
        <v>20.799999999999997</v>
      </c>
      <c r="BW21" s="11">
        <f>IF(SUM(BT21,BU21)&gt;0,SUM(BT21,BU21),"")</f>
        <v>74.400000000000006</v>
      </c>
      <c r="BX21" s="11">
        <f>IF(SUM(BK21,BO21)&gt;0,SUM(BK21,BO21),"")</f>
        <v>15.2</v>
      </c>
      <c r="BY21" s="11">
        <f>IF(SUM(BJ21:BK21,BM21:BO21,BQ21)-SUM(BL21,BP21)&gt;0,SUM(BJ21:BK21,BM21:BO21,BQ21)-SUM(BL21,BP21),"")</f>
        <v>50.999999999999993</v>
      </c>
      <c r="BZ21" s="11">
        <f>IF(SUM(BT21,BY21)&gt;0,SUM(BT21,BY21),"")</f>
        <v>102</v>
      </c>
      <c r="CA21" s="19">
        <v>0</v>
      </c>
      <c r="CB21" s="19">
        <v>0</v>
      </c>
      <c r="CC21" s="19">
        <v>0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18.5</v>
      </c>
      <c r="CJ21" s="19">
        <v>7.3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7.6</v>
      </c>
      <c r="CW21" s="40">
        <f>IF(SUM(CA21:CB21,CD21:CF21,CH21)-CC21-CG21&gt;0,SUM(CA21:CB21,CD21:CF21,CH21)-CC21-CG21,"")</f>
        <v>25.199999999999996</v>
      </c>
      <c r="CX21" s="40">
        <f>IF(SUM(CI21:CJ21,CL21)-CK21&gt;0,SUM(CI21:CJ21,CL21)-CK21,"")</f>
        <v>25.2</v>
      </c>
      <c r="CY21" s="40">
        <f>IF(SUM(CB21,CF21,CJ21)&gt;0,SUM(CB21,CF21,CJ21),"")</f>
        <v>14.899999999999999</v>
      </c>
      <c r="CZ21" s="40">
        <f>IF(SUM(CW21,CX21)&gt;0,SUM(CW21,CX21),"")</f>
        <v>50.399999999999991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IF(SUM(CW21,DB21)&gt;0,SUM(CW21,DB21),"")</f>
        <v>25.199999999999996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9.1999999999999993</v>
      </c>
      <c r="QF21" s="22">
        <f>IF($CU21="P",CB21,(CB21+AY21)/2)</f>
        <v>3.8</v>
      </c>
      <c r="QG21" s="22">
        <f>IF($CU21="P",CC21,(CC21+AZ21)/2)</f>
        <v>0.1</v>
      </c>
      <c r="QH21" s="22">
        <f>IF($CU21="P",CD21,(CD21+BA21)/2)</f>
        <v>0</v>
      </c>
      <c r="QI21" s="22">
        <f>IF($CU21="P",CE21,(CE21+BB21)/2)</f>
        <v>18.2</v>
      </c>
      <c r="QJ21" s="22">
        <f>IF($CU21="P",CF21,(CF21+BC21)/2)</f>
        <v>7.6</v>
      </c>
      <c r="QK21" s="22">
        <f>IF($CU21="P",CG21,(CG21+BD21)/2)</f>
        <v>0.6</v>
      </c>
      <c r="QL21" s="22">
        <f>IF($CU21="P",CH21,(CH21+BE21)/2)</f>
        <v>0</v>
      </c>
      <c r="QM21" s="22">
        <f>IF($CU21="P",CI21,(CI21+BF21)/2)</f>
        <v>18.649999999999999</v>
      </c>
      <c r="QN21" s="22">
        <f>IF($CU21="P",CJ21,(CJ21+BG21)/2)</f>
        <v>6.4499999999999993</v>
      </c>
      <c r="QO21" s="22">
        <f>IF($CU21="P",CK21,(CK21+BH21)/2)</f>
        <v>0.8</v>
      </c>
      <c r="QP21" s="22">
        <f>IF($CU21="P",CL21,(CL21+BI21)/2)</f>
        <v>0</v>
      </c>
      <c r="QQ21" s="22">
        <f>IF($CU21="P",CM21,(CM21+BJ21)/2)</f>
        <v>8.9</v>
      </c>
      <c r="QR21" s="22">
        <f>IF($CU21="P",CN21,(CN21+BK21)/2)</f>
        <v>3.8</v>
      </c>
      <c r="QS21" s="22">
        <f>IF($CU21="P",CO21,(CO21+BL21)/2)</f>
        <v>0.1</v>
      </c>
      <c r="QT21" s="22">
        <f>IF($CU21="P",CP21,(CP21+BM21)/2)</f>
        <v>0</v>
      </c>
      <c r="QU21" s="22">
        <f>IF($CU21="P",CQ21,(CQ21+BN21)/2)</f>
        <v>9.1</v>
      </c>
      <c r="QV21" s="22">
        <f>IF($CU21="P",CR21,(CR21+BO21)/2)</f>
        <v>3.8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11.399999999999999</v>
      </c>
      <c r="RA21" s="40">
        <f>IF(SUM(QE21:QF21,QH21:QJ21,QL21)-QG21-QK21&gt;0,SUM(QE21:QF21,QH21:QJ21,QL21)-QG21-QK21,"")</f>
        <v>38.099999999999994</v>
      </c>
      <c r="RB21" s="40">
        <f>IF(SUM(QM21:QN21,QP21)-QO21&gt;0,SUM(QM21:QN21,QP21)-QO21,"")</f>
        <v>24.299999999999997</v>
      </c>
      <c r="RC21" s="40">
        <f>IF(SUM(QF21,QJ21,QN21)&gt;0,SUM(QF21,QJ21,QN21),"")</f>
        <v>17.849999999999998</v>
      </c>
      <c r="RD21" s="40">
        <f>IF(SUM(RA21,RB21)&gt;0,SUM(RA21,RB21),"")</f>
        <v>62.399999999999991</v>
      </c>
      <c r="RE21" s="40">
        <f>IF(SUM(QR21,QV21)&gt;0,SUM(QR21,QV21),"")</f>
        <v>7.6</v>
      </c>
      <c r="RF21" s="40">
        <f>IF(SUM(QQ21:QR21,QT21:QV21,QX21)-SUM(QS21,QW21)&gt;0,SUM(QQ21:QR21,QT21:QV21,QX21)-SUM(QS21,QW21),"")</f>
        <v>25.499999999999996</v>
      </c>
      <c r="RG21" s="40">
        <f>IF(SUM(RA21,RF21)&gt;0,SUM(RA21,RF21),"")</f>
        <v>63.599999999999994</v>
      </c>
    </row>
    <row r="22" spans="1:475" x14ac:dyDescent="0.2">
      <c r="A22" s="4" cm="1">
        <f t="array" ref="A22">IF(AND(H22&lt;&gt;"",H22&lt;&gt;"No DD"),SUMPRODUCT((H$4:H$41&lt;&gt;"")*(H$4:H$41&lt;&gt;"No DD")*(E$4:E$41&gt;E22))+1,IF(H22="No DD",SUMPRODUCT((H$4:H$41="No DD")*(E$4:E$41&gt;E22))+1+SUMPRODUCT((H$4:H$41&lt;&gt;"")*(H$4:H$41&lt;&gt;"No DD")),""))</f>
        <v>19</v>
      </c>
      <c r="B22" s="5" t="s">
        <v>106</v>
      </c>
      <c r="C22" s="4" t="s">
        <v>6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$43,AQ22&gt;=AW$47,AP22&lt;&gt;"",AO22=""),AND(AU22&gt;=AW$43,AV22&gt;=AW$47,AU22&lt;&gt;"",AO22=""),AND(BS22&gt;=BZ$43,BT22&gt;=BZ$47,BS22&lt;&gt;"",BR22=""),AND(BX22&gt;=BZ$43,BY22&gt;=BZ$47,BX22&lt;&gt;"",BR22=""),AND(CV22&gt;=DC$43,CW22&gt;=DC$47,CV22&lt;&gt;"",CU22=""),AND(DA22&gt;=DC$43,DB22&gt;=DC$47,DA22&lt;&gt;""),AND(EA22&gt;=EH$43,EB22&gt;=EH$47,EA22&lt;&gt;""),AND(EF22&gt;=EH$43,EG22&gt;=EH$47,EF22&lt;&gt;""),AND(FC22&gt;=FJ$43,FD22&gt;=FJ$47,FC22&lt;&gt;""),AND(FH22&gt;=FJ$43,FI22&gt;=FJ$47,FH22&lt;&gt;""),AND(GE22&gt;=GL$43,GF22&gt;=GL$47,GE22&lt;&gt;""),AND(GJ22&gt;=GL$43,GK22&gt;=GL$47,GJ22&lt;&gt;""),AND(HG22&gt;=HN$43,HH22&gt;=HN$47,HG22&lt;&gt;""),AND(HL22&gt;=HN$43,HM22&gt;=HN$47,HL22&lt;&gt;""),AND(II22&gt;=IP$43,IJ22&gt;=IP$47,II22&lt;&gt;""),AND(IN22&gt;=IP$43,IO22&gt;=IP$47,IN22&lt;&gt;""),AND(JK22&gt;=JR$43,JL22&gt;=JR$47,JK22&lt;&gt;""),AND(JP22&gt;=JR$43,JQ22&gt;=JR$47,JP22&lt;&gt;""),AND(KM22&gt;=KT$43,KN22&gt;=KT$47,KM22&lt;&gt;""),AND(KR22&gt;=KT$43,KS22&gt;=KT$47,KR22&lt;&gt;""),AND(LO22&gt;=LV$43,LP22&gt;=LV$47,LO22&lt;&gt;""),AND(LT22&gt;=LV$43,LU22&gt;=LV$47,LT22&lt;&gt;""),AND(MQ22&gt;=MX$43,MR22&gt;=MX$47,MQ22&lt;&gt;""),AND(MV22&gt;=MX$43,MW22&gt;=MX$47,MV22&lt;&gt;""),AND(NS22&gt;=NZ$43,NT22&gt;=NZ$47,NS22&lt;&gt;""),AND(NX22&gt;=NZ$43,NY22&gt;=NZ$47,NX22&lt;&gt;""),AND(OU22&gt;=PB$43,OV22&gt;=PB$47,OU22&lt;&gt;""),AND(OZ22&gt;=PB$43,PA22&gt;=PB$47,OZ22&lt;&gt;""),AND(PW22&gt;=QD$43,PX22&gt;=QD$47,PW22&lt;&gt;""),AND(QB22&gt;=QD$43,QC22&gt;=QD$47,QB22&lt;&gt;"")),"P","")</f>
        <v>P</v>
      </c>
      <c r="G22" s="3" t="str">
        <f>IF(OR(AND(AQ22&gt;=AW$47,AQ22&lt;&gt;"",AO22=""),AND(AV22&gt;=AW$47,AV22&lt;&gt;"",AO22=""),AND(BT22&gt;=BZ$47,BT22&lt;&gt;"",BR22=""),AND(BY22&gt;=BZ$47,BY22&lt;&gt;"",BR22=""),AND(CW22&gt;=DC$47,CW22&lt;&gt;"",CU22=""),AND(DB22&gt;=DC$47,DB22&lt;&gt;"",CU22=""),AND(EB22&gt;=EH$47,EB22&lt;&gt;""),AND(EG22&gt;=EH$47,EG22&lt;&gt;""),AND(FD22&gt;=FJ$47,FD22&lt;&gt;""),AND(FI22&gt;=FJ$47,FI22&lt;&gt;""),AND(GF22&gt;=GL$47,GF22&lt;&gt;""),AND(GK22&gt;=GL$47,GK22&lt;&gt;""),AND(HH22&gt;=HN$47,HH22&lt;&gt;""),AND(HM22&gt;=HN$47,HM22&lt;&gt;""),AND(IJ22&gt;=IP$47,IJ22&lt;&gt;""),AND(IO22&gt;=IP$47,IO22&lt;&gt;""),AND(JL22&gt;=JR$47,JL22&lt;&gt;""),AND(JQ22&gt;=JR$47,JQ22&lt;&gt;""),AND(KN22&gt;=KT$47,KN22&lt;&gt;""),AND(KS22&gt;=KT$47,KS22&lt;&gt;""),AND(LP22&gt;=LV$47,LP22&lt;&gt;""),AND(LU22&gt;=LV$47,LU22&lt;&gt;""),AND(MR22&gt;=MX$47,MR22&lt;&gt;""),AND(MW22&gt;=MX$47,MW22&lt;&gt;""),AND(NT22&gt;=NZ$47,NT22&lt;&gt;""),AND(NY22&gt;=NZ$47,NY22&lt;&gt;""),AND(OV22&gt;=PB$47,OV22&lt;&gt;""),AND(PA22&gt;=PB$47,PA22&lt;&gt;""),AND(PX22&gt;=QD$47,PX22&lt;&gt;""),AND(QC22&gt;=QD$47,QC22&lt;&gt;"")),"P","")</f>
        <v>P</v>
      </c>
      <c r="H22" s="36" t="str">
        <f>IF(AND(G22="P",F22=""),"No DD",IF(OR(AND(AS22&gt;=AW$46,AT22&gt;=AW$50,AS22&lt;&gt;"",AO22=""),AND(BV22&gt;=BZ$46,BW22&gt;=BZ$50,BV22&lt;&gt;"",BR22=""),AND(CY22&gt;=DC$46,CZ22&gt;=DC$50,CY22&lt;&gt;"",CU22=""),AND(ED22&gt;=EH$46,EE22&gt;=EH$50,ED22&lt;&gt;""),AND(FF22&gt;=FJ$46,FG22&gt;=FJ$50,FF22&lt;&gt;""),AND(GH22&gt;=GL$46,GI22&gt;=GL$50,GH22&lt;&gt;""),AND(HJ22&gt;=HN$46,HK22&gt;=HN$50,HJ22&lt;&gt;""),AND(IL22&gt;=IP$46,IM22&gt;=IP$50,IL22&lt;&gt;""),AND(JN22&gt;=JR$46,JO22&gt;=JR$50,JN22&lt;&gt;""),AND(KP22&gt;=KT$46,KQ22&gt;=KT$50,KP22&lt;&gt;""),AND(LR22&gt;=LV$46,LS22&gt;=LV$50,LR22&lt;&gt;""),AND(MT22&gt;=MX$46,MU22&gt;=MX$50,MT22&lt;&gt;""),AND(NV22&gt;=NZ$46,NW22&gt;=NZ$50,NV22&lt;&gt;""),AND(OX22&gt;=PB$46,OY22&gt;=PB$50,OX22&lt;&gt;""),AND(PZ22&gt;=QD$46,QA22&gt;=QD$50,PZ22&lt;&gt;"")),"Merit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Excellence",IF(I22="P","Worlds Team",IF(F22="P","National Team","")))))</f>
        <v>National Team</v>
      </c>
      <c r="I22" s="3" t="str">
        <f>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8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9.65</v>
      </c>
      <c r="QF22" s="22">
        <f>IF($CU22="P",CB22,(CB22+AY22)/2)</f>
        <v>3.4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9.4</v>
      </c>
      <c r="QJ22" s="22">
        <f>IF($CU22="P",CF22,(CF22+BC22)/2)</f>
        <v>2.8</v>
      </c>
      <c r="QK22" s="22">
        <f>IF($CU22="P",CG22,(CG22+BD22)/2)</f>
        <v>0.2</v>
      </c>
      <c r="QL22" s="22">
        <f>IF($CU22="P",CH22,(CH22+BE22)/2)</f>
        <v>0</v>
      </c>
      <c r="QM22" s="22">
        <f>IF($CU22="P",CI22,(CI22+BF22)/2)</f>
        <v>9.4</v>
      </c>
      <c r="QN22" s="22">
        <f>IF($CU22="P",CJ22,(CJ22+BG22)/2)</f>
        <v>3.4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9.5</v>
      </c>
      <c r="QR22" s="22">
        <f>IF($CU22="P",CN22,(CN22+BK22)/2)</f>
        <v>2.6</v>
      </c>
      <c r="QS22" s="22">
        <f>IF($CU22="P",CO22,(CO22+BL22)/2)</f>
        <v>0.8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2.8</v>
      </c>
      <c r="QW22" s="22">
        <f>IF($CU22="P",CS22,(CS22+BP22)/2)</f>
        <v>0.5</v>
      </c>
      <c r="QX22" s="22">
        <f>IF($CU22="P",CT22,(CT22+BQ22)/2)</f>
        <v>0</v>
      </c>
      <c r="QY22" s="27" t="s">
        <v>46</v>
      </c>
      <c r="QZ22" s="40">
        <f>IF(SUM(QF22,QJ22)&gt;0,SUM(QF22,QJ22),"")</f>
        <v>6.1999999999999993</v>
      </c>
      <c r="RA22" s="40">
        <f>IF(SUM(QE22:QF22,QH22:QJ22,QL22)-QG22-QK22&gt;0,SUM(QE22:QF22,QH22:QJ22,QL22)-QG22-QK22,"")</f>
        <v>24.750000000000004</v>
      </c>
      <c r="RB22" s="40">
        <f>IF(SUM(QM22:QN22,QP22)-QO22&gt;0,SUM(QM22:QN22,QP22)-QO22,"")</f>
        <v>12.5</v>
      </c>
      <c r="RC22" s="40">
        <f>IF(SUM(QF22,QJ22,QN22)&gt;0,SUM(QF22,QJ22,QN22),"")</f>
        <v>9.6</v>
      </c>
      <c r="RD22" s="40">
        <f>IF(SUM(RA22,RB22)&gt;0,SUM(RA22,RB22),"")</f>
        <v>37.25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22.95</v>
      </c>
      <c r="RG22" s="40">
        <f>IF(SUM(RA22,RF22)&gt;0,SUM(RA22,RF22),"")</f>
        <v>47.7</v>
      </c>
    </row>
    <row r="23" spans="1:475" x14ac:dyDescent="0.2">
      <c r="A23" s="4" cm="1">
        <f t="array" ref="A23">IF(AND(H23&lt;&gt;"",H23&lt;&gt;"No DD"),SUMPRODUCT((H$4:H$41&lt;&gt;"")*(H$4:H$41&lt;&gt;"No DD")*(E$4:E$41&gt;E23))+1,IF(H23="No DD",SUMPRODUCT((H$4:H$41="No DD")*(E$4:E$41&gt;E23))+1+SUMPRODUCT((H$4:H$41&lt;&gt;"")*(H$4:H$41&lt;&gt;"No DD")),""))</f>
        <v>20</v>
      </c>
      <c r="B23" s="5" t="s">
        <v>181</v>
      </c>
      <c r="C23" s="4" t="s">
        <v>6</v>
      </c>
      <c r="D23" s="4">
        <v>2004</v>
      </c>
      <c r="E23" s="9">
        <f>SUM(J23:R23)+SUM(J23:O23)*0.0000001+SUM(J23)*0.0000000000001</f>
        <v>119.20000715000484</v>
      </c>
      <c r="F23" s="3" t="str">
        <f>IF(OR(AND(AP23&gt;=AW$43,AQ23&gt;=AW$47,AP23&lt;&gt;"",AO23=""),AND(AU23&gt;=AW$43,AV23&gt;=AW$47,AU23&lt;&gt;"",AO23=""),AND(BS23&gt;=BZ$43,BT23&gt;=BZ$47,BS23&lt;&gt;"",BR23=""),AND(BX23&gt;=BZ$43,BY23&gt;=BZ$47,BX23&lt;&gt;"",BR23=""),AND(CV23&gt;=DC$43,CW23&gt;=DC$47,CV23&lt;&gt;"",CU23=""),AND(DA23&gt;=DC$43,DB23&gt;=DC$47,DA23&lt;&gt;""),AND(EA23&gt;=EH$43,EB23&gt;=EH$47,EA23&lt;&gt;""),AND(EF23&gt;=EH$43,EG23&gt;=EH$47,EF23&lt;&gt;""),AND(FC23&gt;=FJ$43,FD23&gt;=FJ$47,FC23&lt;&gt;""),AND(FH23&gt;=FJ$43,FI23&gt;=FJ$47,FH23&lt;&gt;""),AND(GE23&gt;=GL$43,GF23&gt;=GL$47,GE23&lt;&gt;""),AND(GJ23&gt;=GL$43,GK23&gt;=GL$47,GJ23&lt;&gt;""),AND(HG23&gt;=HN$43,HH23&gt;=HN$47,HG23&lt;&gt;""),AND(HL23&gt;=HN$43,HM23&gt;=HN$47,HL23&lt;&gt;""),AND(II23&gt;=IP$43,IJ23&gt;=IP$47,II23&lt;&gt;""),AND(IN23&gt;=IP$43,IO23&gt;=IP$47,IN23&lt;&gt;""),AND(JK23&gt;=JR$43,JL23&gt;=JR$47,JK23&lt;&gt;""),AND(JP23&gt;=JR$43,JQ23&gt;=JR$47,JP23&lt;&gt;""),AND(KM23&gt;=KT$43,KN23&gt;=KT$47,KM23&lt;&gt;""),AND(KR23&gt;=KT$43,KS23&gt;=KT$47,KR23&lt;&gt;""),AND(LO23&gt;=LV$43,LP23&gt;=LV$47,LO23&lt;&gt;""),AND(LT23&gt;=LV$43,LU23&gt;=LV$47,LT23&lt;&gt;""),AND(MQ23&gt;=MX$43,MR23&gt;=MX$47,MQ23&lt;&gt;""),AND(MV23&gt;=MX$43,MW23&gt;=MX$47,MV23&lt;&gt;""),AND(NS23&gt;=NZ$43,NT23&gt;=NZ$47,NS23&lt;&gt;""),AND(NX23&gt;=NZ$43,NY23&gt;=NZ$47,NX23&lt;&gt;""),AND(OU23&gt;=PB$43,OV23&gt;=PB$47,OU23&lt;&gt;""),AND(OZ23&gt;=PB$43,PA23&gt;=PB$47,OZ23&lt;&gt;""),AND(PW23&gt;=QD$43,PX23&gt;=QD$47,PW23&lt;&gt;""),AND(QB23&gt;=QD$43,QC23&gt;=QD$47,QB23&lt;&gt;"")),"P","")</f>
        <v>P</v>
      </c>
      <c r="G23" s="3" t="str">
        <f>IF(OR(AND(AQ23&gt;=AW$47,AQ23&lt;&gt;"",AO23=""),AND(AV23&gt;=AW$47,AV23&lt;&gt;"",AO23=""),AND(BT23&gt;=BZ$47,BT23&lt;&gt;"",BR23=""),AND(BY23&gt;=BZ$47,BY23&lt;&gt;"",BR23=""),AND(CW23&gt;=DC$47,CW23&lt;&gt;"",CU23=""),AND(DB23&gt;=DC$47,DB23&lt;&gt;"",CU23=""),AND(EB23&gt;=EH$47,EB23&lt;&gt;""),AND(EG23&gt;=EH$47,EG23&lt;&gt;""),AND(FD23&gt;=FJ$47,FD23&lt;&gt;""),AND(FI23&gt;=FJ$47,FI23&lt;&gt;""),AND(GF23&gt;=GL$47,GF23&lt;&gt;""),AND(GK23&gt;=GL$47,GK23&lt;&gt;""),AND(HH23&gt;=HN$47,HH23&lt;&gt;""),AND(HM23&gt;=HN$47,HM23&lt;&gt;""),AND(IJ23&gt;=IP$47,IJ23&lt;&gt;""),AND(IO23&gt;=IP$47,IO23&lt;&gt;""),AND(JL23&gt;=JR$47,JL23&lt;&gt;""),AND(JQ23&gt;=JR$47,JQ23&lt;&gt;""),AND(KN23&gt;=KT$47,KN23&lt;&gt;""),AND(KS23&gt;=KT$47,KS23&lt;&gt;""),AND(LP23&gt;=LV$47,LP23&lt;&gt;""),AND(LU23&gt;=LV$47,LU23&lt;&gt;""),AND(MR23&gt;=MX$47,MR23&lt;&gt;""),AND(MW23&gt;=MX$47,MW23&lt;&gt;""),AND(NT23&gt;=NZ$47,NT23&lt;&gt;""),AND(NY23&gt;=NZ$47,NY23&lt;&gt;""),AND(OV23&gt;=PB$47,OV23&lt;&gt;""),AND(PA23&gt;=PB$47,PA23&lt;&gt;""),AND(PX23&gt;=QD$47,PX23&lt;&gt;""),AND(QC23&gt;=QD$47,QC23&lt;&gt;"")),"P","")</f>
        <v>P</v>
      </c>
      <c r="H23" s="36" t="str">
        <f>IF(AND(G23="P",F23=""),"No DD",IF(OR(AND(AS23&gt;=AW$46,AT23&gt;=AW$50,AS23&lt;&gt;"",AO23=""),AND(BV23&gt;=BZ$46,BW23&gt;=BZ$50,BV23&lt;&gt;"",BR23=""),AND(CY23&gt;=DC$46,CZ23&gt;=DC$50,CY23&lt;&gt;"",CU23=""),AND(ED23&gt;=EH$46,EE23&gt;=EH$50,ED23&lt;&gt;""),AND(FF23&gt;=FJ$46,FG23&gt;=FJ$50,FF23&lt;&gt;""),AND(GH23&gt;=GL$46,GI23&gt;=GL$50,GH23&lt;&gt;""),AND(HJ23&gt;=HN$46,HK23&gt;=HN$50,HJ23&lt;&gt;""),AND(IL23&gt;=IP$46,IM23&gt;=IP$50,IL23&lt;&gt;""),AND(JN23&gt;=JR$46,JO23&gt;=JR$50,JN23&lt;&gt;""),AND(KP23&gt;=KT$46,KQ23&gt;=KT$50,KP23&lt;&gt;""),AND(LR23&gt;=LV$46,LS23&gt;=LV$50,LR23&lt;&gt;""),AND(MT23&gt;=MX$46,MU23&gt;=MX$50,MT23&lt;&gt;""),AND(NV23&gt;=NZ$46,NW23&gt;=NZ$50,NV23&lt;&gt;""),AND(OX23&gt;=PB$46,OY23&gt;=PB$50,OX23&lt;&gt;""),AND(PZ23&gt;=QD$46,QA23&gt;=QD$50,PZ23&lt;&gt;"")),"Merit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Excellence",IF(I23="P","Worlds Team",IF(F23="P","National Team","")))))</f>
        <v>National Team</v>
      </c>
      <c r="I23" s="3" t="str">
        <f>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P","")</f>
        <v/>
      </c>
      <c r="J23" s="8">
        <f>IF(COUNT(AQ23,BT23,CW23)&gt;0,LARGE((AQ23,BT23,CW23),1),0)</f>
        <v>48.5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23</v>
      </c>
      <c r="O23" s="8" t="str">
        <f>IF(N23=0,"",IF(N23=CX23,$CA$1,IF(N23=BU23,$AX$1,IF(N23=AR23,$U$1,""))))</f>
        <v>2023 Nationals</v>
      </c>
      <c r="P23" s="8">
        <f>IF(MAX(AV23,BY23,DB23)&gt;0,MAX(AV23,BY23,DB23),0)</f>
        <v>47.699999999999996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18.8</v>
      </c>
      <c r="CB23" s="19">
        <v>6.8</v>
      </c>
      <c r="CC23" s="19">
        <v>0.6</v>
      </c>
      <c r="CD23" s="19">
        <v>0</v>
      </c>
      <c r="CE23" s="19">
        <v>18.100000000000001</v>
      </c>
      <c r="CF23" s="19">
        <v>6</v>
      </c>
      <c r="CG23" s="19">
        <v>0.6</v>
      </c>
      <c r="CH23" s="19">
        <v>0</v>
      </c>
      <c r="CI23" s="19">
        <v>18.7</v>
      </c>
      <c r="CJ23" s="19">
        <v>4.3</v>
      </c>
      <c r="CK23" s="19">
        <v>0</v>
      </c>
      <c r="CL23" s="19">
        <v>0</v>
      </c>
      <c r="CM23" s="19">
        <v>19</v>
      </c>
      <c r="CN23" s="19">
        <v>6.8</v>
      </c>
      <c r="CO23" s="19">
        <v>0</v>
      </c>
      <c r="CP23" s="19">
        <v>0</v>
      </c>
      <c r="CQ23" s="19">
        <v>16.5</v>
      </c>
      <c r="CR23" s="19">
        <v>6.4</v>
      </c>
      <c r="CS23" s="19">
        <v>1</v>
      </c>
      <c r="CT23" s="19">
        <v>0</v>
      </c>
      <c r="CU23" s="27"/>
      <c r="CV23" s="40">
        <f>IF(SUM(CB23,CF23)&gt;0,SUM(CB23,CF23),"")</f>
        <v>12.8</v>
      </c>
      <c r="CW23" s="40">
        <f>IF(SUM(CA23:CB23,CD23:CF23,CH23)-CC23-CG23&gt;0,SUM(CA23:CB23,CD23:CF23,CH23)-CC23-CG23,"")</f>
        <v>48.5</v>
      </c>
      <c r="CX23" s="40">
        <f>IF(SUM(CI23:CJ23,CL23)-CK23&gt;0,SUM(CI23:CJ23,CL23)-CK23,"")</f>
        <v>23</v>
      </c>
      <c r="CY23" s="40">
        <f>IF(SUM(CB23,CF23,CJ23)&gt;0,SUM(CB23,CF23,CJ23),"")</f>
        <v>17.100000000000001</v>
      </c>
      <c r="CZ23" s="40">
        <f>IF(SUM(CW23,CX23)&gt;0,SUM(CW23,CX23),"")</f>
        <v>71.5</v>
      </c>
      <c r="DA23" s="40">
        <f>IF(SUM(CN23,CR23)&gt;0,SUM(CN23,CR23),"")</f>
        <v>13.2</v>
      </c>
      <c r="DB23" s="40">
        <f>IF(SUM(CM23:CN23,CP23:CR23,CT23)-SUM(CO23,CS23)&gt;0,SUM(CM23:CN23,CP23:CR23,CT23)-SUM(CO23,CS23),"")</f>
        <v>47.699999999999996</v>
      </c>
      <c r="DC23" s="40">
        <f>IF(SUM(CW23,DB23)&gt;0,SUM(CW23,DB23),"")</f>
        <v>96.199999999999989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9.4</v>
      </c>
      <c r="QF23" s="22">
        <f>IF($CU23="P",CB23,(CB23+AY23)/2)</f>
        <v>3.4</v>
      </c>
      <c r="QG23" s="22">
        <f>IF($CU23="P",CC23,(CC23+AZ23)/2)</f>
        <v>0.3</v>
      </c>
      <c r="QH23" s="22">
        <f>IF($CU23="P",CD23,(CD23+BA23)/2)</f>
        <v>0</v>
      </c>
      <c r="QI23" s="22">
        <f>IF($CU23="P",CE23,(CE23+BB23)/2)</f>
        <v>9.0500000000000007</v>
      </c>
      <c r="QJ23" s="22">
        <f>IF($CU23="P",CF23,(CF23+BC23)/2)</f>
        <v>3</v>
      </c>
      <c r="QK23" s="22">
        <f>IF($CU23="P",CG23,(CG23+BD23)/2)</f>
        <v>0.3</v>
      </c>
      <c r="QL23" s="22">
        <f>IF($CU23="P",CH23,(CH23+BE23)/2)</f>
        <v>0</v>
      </c>
      <c r="QM23" s="22">
        <f>IF($CU23="P",CI23,(CI23+BF23)/2)</f>
        <v>9.35</v>
      </c>
      <c r="QN23" s="22">
        <f>IF($CU23="P",CJ23,(CJ23+BG23)/2)</f>
        <v>2.15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9.5</v>
      </c>
      <c r="QR23" s="22">
        <f>IF($CU23="P",CN23,(CN23+BK23)/2)</f>
        <v>3.4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8.25</v>
      </c>
      <c r="QV23" s="22">
        <f>IF($CU23="P",CR23,(CR23+BO23)/2)</f>
        <v>3.2</v>
      </c>
      <c r="QW23" s="22">
        <f>IF($CU23="P",CS23,(CS23+BP23)/2)</f>
        <v>0.5</v>
      </c>
      <c r="QX23" s="22">
        <f>IF($CU23="P",CT23,(CT23+BQ23)/2)</f>
        <v>0</v>
      </c>
      <c r="QY23" s="27" t="s">
        <v>46</v>
      </c>
      <c r="QZ23" s="40">
        <f>IF(SUM(QF23,QJ23)&gt;0,SUM(QF23,QJ23),"")</f>
        <v>6.4</v>
      </c>
      <c r="RA23" s="40">
        <f>IF(SUM(QE23:QF23,QH23:QJ23,QL23)-QG23-QK23&gt;0,SUM(QE23:QF23,QH23:QJ23,QL23)-QG23-QK23,"")</f>
        <v>24.25</v>
      </c>
      <c r="RB23" s="40">
        <f>IF(SUM(QM23:QN23,QP23)-QO23&gt;0,SUM(QM23:QN23,QP23)-QO23,"")</f>
        <v>11.5</v>
      </c>
      <c r="RC23" s="40">
        <f>IF(SUM(QF23,QJ23,QN23)&gt;0,SUM(QF23,QJ23,QN23),"")</f>
        <v>8.5500000000000007</v>
      </c>
      <c r="RD23" s="40">
        <f>IF(SUM(RA23,RB23)&gt;0,SUM(RA23,RB23),"")</f>
        <v>35.75</v>
      </c>
      <c r="RE23" s="40">
        <f>IF(SUM(QR23,QV23)&gt;0,SUM(QR23,QV23),"")</f>
        <v>6.6</v>
      </c>
      <c r="RF23" s="40">
        <f>IF(SUM(QQ23:QR23,QT23:QV23,QX23)-SUM(QS23,QW23)&gt;0,SUM(QQ23:QR23,QT23:QV23,QX23)-SUM(QS23,QW23),"")</f>
        <v>23.849999999999998</v>
      </c>
      <c r="RG23" s="40">
        <f>IF(SUM(RA23,RF23)&gt;0,SUM(RA23,RF23),"")</f>
        <v>48.099999999999994</v>
      </c>
    </row>
    <row r="24" spans="1:475" x14ac:dyDescent="0.2">
      <c r="A24" s="4" cm="1">
        <f t="array" ref="A24">IF(AND(H24&lt;&gt;"",H24&lt;&gt;"No DD"),SUMPRODUCT((H$4:H$41&lt;&gt;"")*(H$4:H$41&lt;&gt;"No DD")*(E$4:E$41&gt;E24))+1,IF(H24="No DD",SUMPRODUCT((H$4:H$41="No DD")*(E$4:E$41&gt;E24))+1+SUMPRODUCT((H$4:H$41&lt;&gt;"")*(H$4:H$41&lt;&gt;"No DD")),""))</f>
        <v>21</v>
      </c>
      <c r="B24" s="5" t="s">
        <v>206</v>
      </c>
      <c r="C24" s="4" t="s">
        <v>5</v>
      </c>
      <c r="D24" s="4">
        <v>2005</v>
      </c>
      <c r="E24" s="9">
        <f>SUM(J24:R24)+SUM(J24:O24)*0.0000001+SUM(J24)*0.0000000000001</f>
        <v>110.50000706000483</v>
      </c>
      <c r="F24" s="3" t="str">
        <f>IF(OR(AND(AP24&gt;=AW$43,AQ24&gt;=AW$47,AP24&lt;&gt;"",AO24=""),AND(AU24&gt;=AW$43,AV24&gt;=AW$47,AU24&lt;&gt;"",AO24=""),AND(BS24&gt;=BZ$43,BT24&gt;=BZ$47,BS24&lt;&gt;"",BR24=""),AND(BX24&gt;=BZ$43,BY24&gt;=BZ$47,BX24&lt;&gt;"",BR24=""),AND(CV24&gt;=DC$43,CW24&gt;=DC$47,CV24&lt;&gt;"",CU24=""),AND(DA24&gt;=DC$43,DB24&gt;=DC$47,DA24&lt;&gt;""),AND(EA24&gt;=EH$43,EB24&gt;=EH$47,EA24&lt;&gt;""),AND(EF24&gt;=EH$43,EG24&gt;=EH$47,EF24&lt;&gt;""),AND(FC24&gt;=FJ$43,FD24&gt;=FJ$47,FC24&lt;&gt;""),AND(FH24&gt;=FJ$43,FI24&gt;=FJ$47,FH24&lt;&gt;""),AND(GE24&gt;=GL$43,GF24&gt;=GL$47,GE24&lt;&gt;""),AND(GJ24&gt;=GL$43,GK24&gt;=GL$47,GJ24&lt;&gt;""),AND(HG24&gt;=HN$43,HH24&gt;=HN$47,HG24&lt;&gt;""),AND(HL24&gt;=HN$43,HM24&gt;=HN$47,HL24&lt;&gt;""),AND(II24&gt;=IP$43,IJ24&gt;=IP$47,II24&lt;&gt;""),AND(IN24&gt;=IP$43,IO24&gt;=IP$47,IN24&lt;&gt;""),AND(JK24&gt;=JR$43,JL24&gt;=JR$47,JK24&lt;&gt;""),AND(JP24&gt;=JR$43,JQ24&gt;=JR$47,JP24&lt;&gt;""),AND(KM24&gt;=KT$43,KN24&gt;=KT$47,KM24&lt;&gt;""),AND(KR24&gt;=KT$43,KS24&gt;=KT$47,KR24&lt;&gt;""),AND(LO24&gt;=LV$43,LP24&gt;=LV$47,LO24&lt;&gt;""),AND(LT24&gt;=LV$43,LU24&gt;=LV$47,LT24&lt;&gt;""),AND(MQ24&gt;=MX$43,MR24&gt;=MX$47,MQ24&lt;&gt;""),AND(MV24&gt;=MX$43,MW24&gt;=MX$47,MV24&lt;&gt;""),AND(NS24&gt;=NZ$43,NT24&gt;=NZ$47,NS24&lt;&gt;""),AND(NX24&gt;=NZ$43,NY24&gt;=NZ$47,NX24&lt;&gt;""),AND(OU24&gt;=PB$43,OV24&gt;=PB$47,OU24&lt;&gt;""),AND(OZ24&gt;=PB$43,PA24&gt;=PB$47,OZ24&lt;&gt;""),AND(PW24&gt;=QD$43,PX24&gt;=QD$47,PW24&lt;&gt;""),AND(QB24&gt;=QD$43,QC24&gt;=QD$47,QB24&lt;&gt;"")),"P","")</f>
        <v>P</v>
      </c>
      <c r="G24" s="3" t="str">
        <f>IF(OR(AND(AQ24&gt;=AW$47,AQ24&lt;&gt;"",AO24=""),AND(AV24&gt;=AW$47,AV24&lt;&gt;"",AO24=""),AND(BT24&gt;=BZ$47,BT24&lt;&gt;"",BR24=""),AND(BY24&gt;=BZ$47,BY24&lt;&gt;"",BR24=""),AND(CW24&gt;=DC$47,CW24&lt;&gt;"",CU24=""),AND(DB24&gt;=DC$47,DB24&lt;&gt;"",CU24=""),AND(EB24&gt;=EH$47,EB24&lt;&gt;""),AND(EG24&gt;=EH$47,EG24&lt;&gt;""),AND(FD24&gt;=FJ$47,FD24&lt;&gt;""),AND(FI24&gt;=FJ$47,FI24&lt;&gt;""),AND(GF24&gt;=GL$47,GF24&lt;&gt;""),AND(GK24&gt;=GL$47,GK24&lt;&gt;""),AND(HH24&gt;=HN$47,HH24&lt;&gt;""),AND(HM24&gt;=HN$47,HM24&lt;&gt;""),AND(IJ24&gt;=IP$47,IJ24&lt;&gt;""),AND(IO24&gt;=IP$47,IO24&lt;&gt;""),AND(JL24&gt;=JR$47,JL24&lt;&gt;""),AND(JQ24&gt;=JR$47,JQ24&lt;&gt;""),AND(KN24&gt;=KT$47,KN24&lt;&gt;""),AND(KS24&gt;=KT$47,KS24&lt;&gt;""),AND(LP24&gt;=LV$47,LP24&lt;&gt;""),AND(LU24&gt;=LV$47,LU24&lt;&gt;""),AND(MR24&gt;=MX$47,MR24&lt;&gt;""),AND(MW24&gt;=MX$47,MW24&lt;&gt;""),AND(NT24&gt;=NZ$47,NT24&lt;&gt;""),AND(NY24&gt;=NZ$47,NY24&lt;&gt;""),AND(OV24&gt;=PB$47,OV24&lt;&gt;""),AND(PA24&gt;=PB$47,PA24&lt;&gt;""),AND(PX24&gt;=QD$47,PX24&lt;&gt;""),AND(QC24&gt;=QD$47,QC24&lt;&gt;"")),"P","")</f>
        <v>P</v>
      </c>
      <c r="H24" s="36" t="str">
        <f>IF(AND(G24="P",F24=""),"No DD",IF(OR(AND(AS24&gt;=AW$46,AT24&gt;=AW$50,AS24&lt;&gt;"",AO24=""),AND(BV24&gt;=BZ$46,BW24&gt;=BZ$50,BV24&lt;&gt;"",BR24=""),AND(CY24&gt;=DC$46,CZ24&gt;=DC$50,CY24&lt;&gt;"",CU24=""),AND(ED24&gt;=EH$46,EE24&gt;=EH$50,ED24&lt;&gt;""),AND(FF24&gt;=FJ$46,FG24&gt;=FJ$50,FF24&lt;&gt;""),AND(GH24&gt;=GL$46,GI24&gt;=GL$50,GH24&lt;&gt;""),AND(HJ24&gt;=HN$46,HK24&gt;=HN$50,HJ24&lt;&gt;""),AND(IL24&gt;=IP$46,IM24&gt;=IP$50,IL24&lt;&gt;""),AND(JN24&gt;=JR$46,JO24&gt;=JR$50,JN24&lt;&gt;""),AND(KP24&gt;=KT$46,KQ24&gt;=KT$50,KP24&lt;&gt;""),AND(LR24&gt;=LV$46,LS24&gt;=LV$50,LR24&lt;&gt;""),AND(MT24&gt;=MX$46,MU24&gt;=MX$50,MT24&lt;&gt;""),AND(NV24&gt;=NZ$46,NW24&gt;=NZ$50,NV24&lt;&gt;""),AND(OX24&gt;=PB$46,OY24&gt;=PB$50,OX24&lt;&gt;""),AND(PZ24&gt;=QD$46,QA24&gt;=QD$50,PZ24&lt;&gt;"")),"Merit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Excellence",IF(I24="P","Worlds Team",IF(F24="P","National Team","")))))</f>
        <v>National Team</v>
      </c>
      <c r="I24" s="3" t="str">
        <f>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P","")</f>
        <v/>
      </c>
      <c r="J24" s="8">
        <f>IF(COUNT(AQ24,BT24,CW24)&gt;0,LARGE((AQ24,BT24,CW24),1),0)</f>
        <v>48.399999999999991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22.2</v>
      </c>
      <c r="O24" s="8" t="str">
        <f>IF(N24=0,"",IF(N24=CX24,$CA$1,IF(N24=BU24,$AX$1,IF(N24=AR24,$U$1,""))))</f>
        <v>2023 Nationals</v>
      </c>
      <c r="P24" s="8">
        <f>IF(MAX(AV24,BY24,DB24)&gt;0,MAX(AV24,BY24,DB24),0)</f>
        <v>39.899999999999991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17.5</v>
      </c>
      <c r="CB24" s="19">
        <v>6.9</v>
      </c>
      <c r="CC24" s="19">
        <v>0.6</v>
      </c>
      <c r="CD24" s="19">
        <v>0</v>
      </c>
      <c r="CE24" s="19">
        <v>18.399999999999999</v>
      </c>
      <c r="CF24" s="19">
        <v>6.4</v>
      </c>
      <c r="CG24" s="19">
        <v>0.2</v>
      </c>
      <c r="CH24" s="19">
        <v>0</v>
      </c>
      <c r="CI24" s="19">
        <v>18.7</v>
      </c>
      <c r="CJ24" s="19">
        <v>3.5</v>
      </c>
      <c r="CK24" s="19">
        <v>0</v>
      </c>
      <c r="CL24" s="19">
        <v>0</v>
      </c>
      <c r="CM24" s="19">
        <v>17.3</v>
      </c>
      <c r="CN24" s="19">
        <v>2.4</v>
      </c>
      <c r="CO24" s="19">
        <v>0</v>
      </c>
      <c r="CP24" s="19">
        <v>0</v>
      </c>
      <c r="CQ24" s="19">
        <v>17.399999999999999</v>
      </c>
      <c r="CR24" s="19">
        <v>2.8</v>
      </c>
      <c r="CS24" s="19">
        <v>0</v>
      </c>
      <c r="CT24" s="19">
        <v>0</v>
      </c>
      <c r="CU24" s="27"/>
      <c r="CV24" s="40">
        <f>IF(SUM(CB24,CF24)&gt;0,SUM(CB24,CF24),"")</f>
        <v>13.3</v>
      </c>
      <c r="CW24" s="40">
        <f>IF(SUM(CA24:CB24,CD24:CF24,CH24)-CC24-CG24&gt;0,SUM(CA24:CB24,CD24:CF24,CH24)-CC24-CG24,"")</f>
        <v>48.399999999999991</v>
      </c>
      <c r="CX24" s="40">
        <f>IF(SUM(CI24:CJ24,CL24)-CK24&gt;0,SUM(CI24:CJ24,CL24)-CK24,"")</f>
        <v>22.2</v>
      </c>
      <c r="CY24" s="40">
        <f>IF(SUM(CB24,CF24,CJ24)&gt;0,SUM(CB24,CF24,CJ24),"")</f>
        <v>16.8</v>
      </c>
      <c r="CZ24" s="40">
        <f>IF(SUM(CW24,CX24)&gt;0,SUM(CW24,CX24),"")</f>
        <v>70.599999999999994</v>
      </c>
      <c r="DA24" s="40">
        <f>IF(SUM(CN24,CR24)&gt;0,SUM(CN24,CR24),"")</f>
        <v>5.1999999999999993</v>
      </c>
      <c r="DB24" s="40">
        <f>IF(SUM(CM24:CN24,CP24:CR24,CT24)-SUM(CO24,CS24)&gt;0,SUM(CM24:CN24,CP24:CR24,CT24)-SUM(CO24,CS24),"")</f>
        <v>39.899999999999991</v>
      </c>
      <c r="DC24" s="40">
        <f>IF(SUM(CW24,DB24)&gt;0,SUM(CW24,DB24),"")</f>
        <v>88.299999999999983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8.75</v>
      </c>
      <c r="QF24" s="22">
        <f>IF($CU24="P",CB24,(CB24+AY24)/2)</f>
        <v>3.45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3.2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9.35</v>
      </c>
      <c r="QN24" s="22">
        <f>IF($CU24="P",CJ24,(CJ24+BG24)/2)</f>
        <v>1.75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8.65</v>
      </c>
      <c r="QR24" s="22">
        <f>IF($CU24="P",CN24,(CN24+BK24)/2)</f>
        <v>1.2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8.6999999999999993</v>
      </c>
      <c r="QV24" s="22">
        <f>IF($CU24="P",CR24,(CR24+BO24)/2)</f>
        <v>1.4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6.65</v>
      </c>
      <c r="RA24" s="40">
        <f>IF(SUM(QE24:QF24,QH24:QJ24,QL24)-QG24-QK24&gt;0,SUM(QE24:QF24,QH24:QJ24,QL24)-QG24-QK24,"")</f>
        <v>24.199999999999996</v>
      </c>
      <c r="RB24" s="40">
        <f>IF(SUM(QM24:QN24,QP24)-QO24&gt;0,SUM(QM24:QN24,QP24)-QO24,"")</f>
        <v>11.1</v>
      </c>
      <c r="RC24" s="40">
        <f>IF(SUM(QF24,QJ24,QN24)&gt;0,SUM(QF24,QJ24,QN24),"")</f>
        <v>8.4</v>
      </c>
      <c r="RD24" s="40">
        <f>IF(SUM(RA24,RB24)&gt;0,SUM(RA24,RB24),"")</f>
        <v>35.299999999999997</v>
      </c>
      <c r="RE24" s="40">
        <f>IF(SUM(QR24,QV24)&gt;0,SUM(QR24,QV24),"")</f>
        <v>2.5999999999999996</v>
      </c>
      <c r="RF24" s="40">
        <f>IF(SUM(QQ24:QR24,QT24:QV24,QX24)-SUM(QS24,QW24)&gt;0,SUM(QQ24:QR24,QT24:QV24,QX24)-SUM(QS24,QW24),"")</f>
        <v>19.949999999999996</v>
      </c>
      <c r="RG24" s="40">
        <f>IF(SUM(RA24,RF24)&gt;0,SUM(RA24,RF24),"")</f>
        <v>44.149999999999991</v>
      </c>
    </row>
    <row r="25" spans="1:475" x14ac:dyDescent="0.2">
      <c r="A25" s="4" cm="1">
        <f t="array" ref="A25">IF(AND(H25&lt;&gt;"",H25&lt;&gt;"No DD"),SUMPRODUCT((H$4:H$41&lt;&gt;"")*(H$4:H$41&lt;&gt;"No DD")*(E$4:E$41&gt;E25))+1,IF(H25="No DD",SUMPRODUCT((H$4:H$41="No DD")*(E$4:E$41&gt;E25))+1+SUMPRODUCT((H$4:H$41&lt;&gt;"")*(H$4:H$41&lt;&gt;"No DD")),""))</f>
        <v>22</v>
      </c>
      <c r="B25" s="5" t="s">
        <v>137</v>
      </c>
      <c r="C25" s="4" t="s">
        <v>5</v>
      </c>
      <c r="D25" s="4">
        <v>2005</v>
      </c>
      <c r="E25" s="9">
        <f>SUM(J25:R25)+SUM(J25:O25)*0.0000001+SUM(J25)*0.0000000000001</f>
        <v>88.900008890004969</v>
      </c>
      <c r="F25" s="3" t="str">
        <f>IF(OR(AND(AP25&gt;=AW$43,AQ25&gt;=AW$47,AP25&lt;&gt;"",AO25=""),AND(AU25&gt;=AW$43,AV25&gt;=AW$47,AU25&lt;&gt;"",AO25=""),AND(BS25&gt;=BZ$43,BT25&gt;=BZ$47,BS25&lt;&gt;"",BR25=""),AND(BX25&gt;=BZ$43,BY25&gt;=BZ$47,BX25&lt;&gt;"",BR25=""),AND(CV25&gt;=DC$43,CW25&gt;=DC$47,CV25&lt;&gt;"",CU25=""),AND(DA25&gt;=DC$43,DB25&gt;=DC$47,DA25&lt;&gt;""),AND(EA25&gt;=EH$43,EB25&gt;=EH$47,EA25&lt;&gt;""),AND(EF25&gt;=EH$43,EG25&gt;=EH$47,EF25&lt;&gt;""),AND(FC25&gt;=FJ$43,FD25&gt;=FJ$47,FC25&lt;&gt;""),AND(FH25&gt;=FJ$43,FI25&gt;=FJ$47,FH25&lt;&gt;""),AND(GE25&gt;=GL$43,GF25&gt;=GL$47,GE25&lt;&gt;""),AND(GJ25&gt;=GL$43,GK25&gt;=GL$47,GJ25&lt;&gt;""),AND(HG25&gt;=HN$43,HH25&gt;=HN$47,HG25&lt;&gt;""),AND(HL25&gt;=HN$43,HM25&gt;=HN$47,HL25&lt;&gt;""),AND(II25&gt;=IP$43,IJ25&gt;=IP$47,II25&lt;&gt;""),AND(IN25&gt;=IP$43,IO25&gt;=IP$47,IN25&lt;&gt;""),AND(JK25&gt;=JR$43,JL25&gt;=JR$47,JK25&lt;&gt;""),AND(JP25&gt;=JR$43,JQ25&gt;=JR$47,JP25&lt;&gt;""),AND(KM25&gt;=KT$43,KN25&gt;=KT$47,KM25&lt;&gt;""),AND(KR25&gt;=KT$43,KS25&gt;=KT$47,KR25&lt;&gt;""),AND(LO25&gt;=LV$43,LP25&gt;=LV$47,LO25&lt;&gt;""),AND(LT25&gt;=LV$43,LU25&gt;=LV$47,LT25&lt;&gt;""),AND(MQ25&gt;=MX$43,MR25&gt;=MX$47,MQ25&lt;&gt;""),AND(MV25&gt;=MX$43,MW25&gt;=MX$47,MV25&lt;&gt;""),AND(NS25&gt;=NZ$43,NT25&gt;=NZ$47,NS25&lt;&gt;""),AND(NX25&gt;=NZ$43,NY25&gt;=NZ$47,NX25&lt;&gt;""),AND(OU25&gt;=PB$43,OV25&gt;=PB$47,OU25&lt;&gt;""),AND(OZ25&gt;=PB$43,PA25&gt;=PB$47,OZ25&lt;&gt;""),AND(PW25&gt;=QD$43,PX25&gt;=QD$47,PW25&lt;&gt;""),AND(QB25&gt;=QD$43,QC25&gt;=QD$47,QB25&lt;&gt;"")),"P","")</f>
        <v>P</v>
      </c>
      <c r="G25" s="3" t="str">
        <f>IF(OR(AND(AQ25&gt;=AW$47,AQ25&lt;&gt;"",AO25=""),AND(AV25&gt;=AW$47,AV25&lt;&gt;"",AO25=""),AND(BT25&gt;=BZ$47,BT25&lt;&gt;"",BR25=""),AND(BY25&gt;=BZ$47,BY25&lt;&gt;"",BR25=""),AND(CW25&gt;=DC$47,CW25&lt;&gt;"",CU25=""),AND(DB25&gt;=DC$47,DB25&lt;&gt;"",CU25=""),AND(EB25&gt;=EH$47,EB25&lt;&gt;""),AND(EG25&gt;=EH$47,EG25&lt;&gt;""),AND(FD25&gt;=FJ$47,FD25&lt;&gt;""),AND(FI25&gt;=FJ$47,FI25&lt;&gt;""),AND(GF25&gt;=GL$47,GF25&lt;&gt;""),AND(GK25&gt;=GL$47,GK25&lt;&gt;""),AND(HH25&gt;=HN$47,HH25&lt;&gt;""),AND(HM25&gt;=HN$47,HM25&lt;&gt;""),AND(IJ25&gt;=IP$47,IJ25&lt;&gt;""),AND(IO25&gt;=IP$47,IO25&lt;&gt;""),AND(JL25&gt;=JR$47,JL25&lt;&gt;""),AND(JQ25&gt;=JR$47,JQ25&lt;&gt;""),AND(KN25&gt;=KT$47,KN25&lt;&gt;""),AND(KS25&gt;=KT$47,KS25&lt;&gt;""),AND(LP25&gt;=LV$47,LP25&lt;&gt;""),AND(LU25&gt;=LV$47,LU25&lt;&gt;""),AND(MR25&gt;=MX$47,MR25&lt;&gt;""),AND(MW25&gt;=MX$47,MW25&lt;&gt;""),AND(NT25&gt;=NZ$47,NT25&lt;&gt;""),AND(NY25&gt;=NZ$47,NY25&lt;&gt;""),AND(OV25&gt;=PB$47,OV25&lt;&gt;""),AND(PA25&gt;=PB$47,PA25&lt;&gt;""),AND(PX25&gt;=QD$47,PX25&lt;&gt;""),AND(QC25&gt;=QD$47,QC25&lt;&gt;"")),"P","")</f>
        <v>P</v>
      </c>
      <c r="H25" s="36" t="str">
        <f>IF(AND(G25="P",F25=""),"No DD",IF(OR(AND(AS25&gt;=AW$46,AT25&gt;=AW$50,AS25&lt;&gt;"",AO25=""),AND(BV25&gt;=BZ$46,BW25&gt;=BZ$50,BV25&lt;&gt;"",BR25=""),AND(CY25&gt;=DC$46,CZ25&gt;=DC$50,CY25&lt;&gt;"",CU25=""),AND(ED25&gt;=EH$46,EE25&gt;=EH$50,ED25&lt;&gt;""),AND(FF25&gt;=FJ$46,FG25&gt;=FJ$50,FF25&lt;&gt;""),AND(GH25&gt;=GL$46,GI25&gt;=GL$50,GH25&lt;&gt;""),AND(HJ25&gt;=HN$46,HK25&gt;=HN$50,HJ25&lt;&gt;""),AND(IL25&gt;=IP$46,IM25&gt;=IP$50,IL25&lt;&gt;""),AND(JN25&gt;=JR$46,JO25&gt;=JR$50,JN25&lt;&gt;""),AND(KP25&gt;=KT$46,KQ25&gt;=KT$50,KP25&lt;&gt;""),AND(LR25&gt;=LV$46,LS25&gt;=LV$50,LR25&lt;&gt;""),AND(MT25&gt;=MX$46,MU25&gt;=MX$50,MT25&lt;&gt;""),AND(NV25&gt;=NZ$46,NW25&gt;=NZ$50,NV25&lt;&gt;""),AND(OX25&gt;=PB$46,OY25&gt;=PB$50,OX25&lt;&gt;""),AND(PZ25&gt;=QD$46,QA25&gt;=QD$50,PZ25&lt;&gt;"")),"Merit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Excellence",IF(I25="P","Worlds Team",IF(F25="P","National Team","")))))</f>
        <v>National Team</v>
      </c>
      <c r="I25" s="3" t="str">
        <f>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P","")</f>
        <v/>
      </c>
      <c r="J25" s="8">
        <f>IF(COUNT(AQ25,BT25,CW25)&gt;0,LARGE((AQ25,BT25,CW25),1),0)</f>
        <v>49.7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18.399999999999999</v>
      </c>
      <c r="M25" s="8" t="str">
        <f>IF(L25=0,"",IF(L25=CW25,$CA$1,IF(L25=BT25,$AX$1,IF(L25=AQ25,$U$1,""))))</f>
        <v>2023 Nationals</v>
      </c>
      <c r="N25" s="8">
        <f>IF(COUNT(AR25,BU25,CX25)&gt;0,LARGE((AR25,BU25,CX25),1),0)</f>
        <v>20.8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18.5</v>
      </c>
      <c r="AY25" s="18">
        <v>7.2</v>
      </c>
      <c r="AZ25" s="18">
        <v>0</v>
      </c>
      <c r="BA25" s="18">
        <v>0</v>
      </c>
      <c r="BB25" s="18">
        <v>18</v>
      </c>
      <c r="BC25" s="18">
        <v>6.8</v>
      </c>
      <c r="BD25" s="18">
        <v>0.8</v>
      </c>
      <c r="BE25" s="18">
        <v>0</v>
      </c>
      <c r="BF25" s="18">
        <v>17.600000000000001</v>
      </c>
      <c r="BG25" s="18">
        <v>4.4000000000000004</v>
      </c>
      <c r="BH25" s="18">
        <v>1.2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14</v>
      </c>
      <c r="BT25" s="11">
        <f>IF(SUM(AX25:AY25,BA25:BC25,BE25)-AZ25-BD25&gt;0,SUM(AX25:AY25,BA25:BC25,BE25)-AZ25-BD25,"")</f>
        <v>49.7</v>
      </c>
      <c r="BU25" s="11">
        <f>IF(SUM(BF25:BG25,BI25)-BH25&gt;0,SUM(BF25:BG25,BI25)-BH25,"")</f>
        <v>20.8</v>
      </c>
      <c r="BV25" s="11">
        <f>IF(SUM(AY25,BC25,BG25)&gt;0,SUM(AY25,BC25,BG25),"")</f>
        <v>18.399999999999999</v>
      </c>
      <c r="BW25" s="11">
        <f>IF(SUM(BT25,BU25)&gt;0,SUM(BT25,BU25),"")</f>
        <v>70.5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49.7</v>
      </c>
      <c r="CA25" s="19">
        <v>16.8</v>
      </c>
      <c r="CB25" s="19">
        <v>3.4</v>
      </c>
      <c r="CC25" s="19">
        <v>1.8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3.4</v>
      </c>
      <c r="CW25" s="40">
        <f>IF(SUM(CA25:CB25,CD25:CF25,CH25)-CC25-CG25&gt;0,SUM(CA25:CB25,CD25:CF25,CH25)-CC25-CG25,"")</f>
        <v>18.399999999999999</v>
      </c>
      <c r="CX25" s="40" t="str">
        <f>IF(SUM(CI25:CJ25,CL25)-CK25&gt;0,SUM(CI25:CJ25,CL25)-CK25,"")</f>
        <v/>
      </c>
      <c r="CY25" s="40">
        <f>IF(SUM(CB25,CF25,CJ25)&gt;0,SUM(CB25,CF25,CJ25),"")</f>
        <v>3.4</v>
      </c>
      <c r="CZ25" s="40">
        <f>IF(SUM(CW25,CX25)&gt;0,SUM(CW25,CX25),"")</f>
        <v>18.399999999999999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18.399999999999999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17.649999999999999</v>
      </c>
      <c r="QF25" s="22">
        <f>IF($CU25="P",CB25,(CB25+AY25)/2)</f>
        <v>5.3</v>
      </c>
      <c r="QG25" s="22">
        <f>IF($CU25="P",CC25,(CC25+AZ25)/2)</f>
        <v>0.9</v>
      </c>
      <c r="QH25" s="22">
        <f>IF($CU25="P",CD25,(CD25+BA25)/2)</f>
        <v>0</v>
      </c>
      <c r="QI25" s="22">
        <f>IF($CU25="P",CE25,(CE25+BB25)/2)</f>
        <v>9</v>
      </c>
      <c r="QJ25" s="22">
        <f>IF($CU25="P",CF25,(CF25+BC25)/2)</f>
        <v>3.4</v>
      </c>
      <c r="QK25" s="22">
        <f>IF($CU25="P",CG25,(CG25+BD25)/2)</f>
        <v>0.4</v>
      </c>
      <c r="QL25" s="22">
        <f>IF($CU25="P",CH25,(CH25+BE25)/2)</f>
        <v>0</v>
      </c>
      <c r="QM25" s="22">
        <f>IF($CU25="P",CI25,(CI25+BF25)/2)</f>
        <v>8.8000000000000007</v>
      </c>
      <c r="QN25" s="22">
        <f>IF($CU25="P",CJ25,(CJ25+BG25)/2)</f>
        <v>2.2000000000000002</v>
      </c>
      <c r="QO25" s="22">
        <f>IF($CU25="P",CK25,(CK25+BH25)/2)</f>
        <v>0.6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8.6999999999999993</v>
      </c>
      <c r="RA25" s="40">
        <f>IF(SUM(QE25:QF25,QH25:QJ25,QL25)-QG25-QK25&gt;0,SUM(QE25:QF25,QH25:QJ25,QL25)-QG25-QK25,"")</f>
        <v>34.050000000000004</v>
      </c>
      <c r="RB25" s="40">
        <f>IF(SUM(QM25:QN25,QP25)-QO25&gt;0,SUM(QM25:QN25,QP25)-QO25,"")</f>
        <v>10.4</v>
      </c>
      <c r="RC25" s="40">
        <f>IF(SUM(QF25,QJ25,QN25)&gt;0,SUM(QF25,QJ25,QN25),"")</f>
        <v>10.899999999999999</v>
      </c>
      <c r="RD25" s="40">
        <f>IF(SUM(RA25,RB25)&gt;0,SUM(RA25,RB25),"")</f>
        <v>44.45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34.050000000000004</v>
      </c>
    </row>
    <row r="26" spans="1:475" x14ac:dyDescent="0.2">
      <c r="A26" s="4" t="str" cm="1">
        <f t="array" ref="A26">IF(AND(H26&lt;&gt;"",H26&lt;&gt;"No DD"),SUMPRODUCT((H$4:H$41&lt;&gt;"")*(H$4:H$41&lt;&gt;"No DD")*(E$4:E$41&gt;E26))+1,IF(H26="No DD",SUMPRODUCT((H$4:H$41="No DD")*(E$4:E$41&gt;E26))+1+SUMPRODUCT((H$4:H$41&lt;&gt;"")*(H$4:H$41&lt;&gt;"No DD")),""))</f>
        <v/>
      </c>
      <c r="B26" s="5" t="s">
        <v>182</v>
      </c>
      <c r="C26" s="4" t="s">
        <v>3</v>
      </c>
      <c r="D26" s="4">
        <v>2003</v>
      </c>
      <c r="E26" s="9">
        <f>SUM(J26:R26)+SUM(J26:O26)*0.0000001+SUM(J26)*0.0000000000001</f>
        <v>162.80001153000472</v>
      </c>
      <c r="F26" s="3" t="str">
        <f>IF(OR(AND(AP26&gt;=AW$43,AQ26&gt;=AW$47,AP26&lt;&gt;"",AO26=""),AND(AU26&gt;=AW$43,AV26&gt;=AW$47,AU26&lt;&gt;"",AO26=""),AND(BS26&gt;=BZ$43,BT26&gt;=BZ$47,BS26&lt;&gt;"",BR26=""),AND(BX26&gt;=BZ$43,BY26&gt;=BZ$47,BX26&lt;&gt;"",BR26=""),AND(CV26&gt;=DC$43,CW26&gt;=DC$47,CV26&lt;&gt;"",CU26=""),AND(DA26&gt;=DC$43,DB26&gt;=DC$47,DA26&lt;&gt;""),AND(EA26&gt;=EH$43,EB26&gt;=EH$47,EA26&lt;&gt;""),AND(EF26&gt;=EH$43,EG26&gt;=EH$47,EF26&lt;&gt;""),AND(FC26&gt;=FJ$43,FD26&gt;=FJ$47,FC26&lt;&gt;""),AND(FH26&gt;=FJ$43,FI26&gt;=FJ$47,FH26&lt;&gt;""),AND(GE26&gt;=GL$43,GF26&gt;=GL$47,GE26&lt;&gt;""),AND(GJ26&gt;=GL$43,GK26&gt;=GL$47,GJ26&lt;&gt;""),AND(HG26&gt;=HN$43,HH26&gt;=HN$47,HG26&lt;&gt;""),AND(HL26&gt;=HN$43,HM26&gt;=HN$47,HL26&lt;&gt;""),AND(II26&gt;=IP$43,IJ26&gt;=IP$47,II26&lt;&gt;""),AND(IN26&gt;=IP$43,IO26&gt;=IP$47,IN26&lt;&gt;""),AND(JK26&gt;=JR$43,JL26&gt;=JR$47,JK26&lt;&gt;""),AND(JP26&gt;=JR$43,JQ26&gt;=JR$47,JP26&lt;&gt;""),AND(KM26&gt;=KT$43,KN26&gt;=KT$47,KM26&lt;&gt;""),AND(KR26&gt;=KT$43,KS26&gt;=KT$47,KR26&lt;&gt;""),AND(LO26&gt;=LV$43,LP26&gt;=LV$47,LO26&lt;&gt;""),AND(LT26&gt;=LV$43,LU26&gt;=LV$47,LT26&lt;&gt;""),AND(MQ26&gt;=MX$43,MR26&gt;=MX$47,MQ26&lt;&gt;""),AND(MV26&gt;=MX$43,MW26&gt;=MX$47,MV26&lt;&gt;""),AND(NS26&gt;=NZ$43,NT26&gt;=NZ$47,NS26&lt;&gt;""),AND(NX26&gt;=NZ$43,NY26&gt;=NZ$47,NX26&lt;&gt;""),AND(OU26&gt;=PB$43,OV26&gt;=PB$47,OU26&lt;&gt;""),AND(OZ26&gt;=PB$43,PA26&gt;=PB$47,OZ26&lt;&gt;""),AND(PW26&gt;=QD$43,PX26&gt;=QD$47,PW26&lt;&gt;""),AND(QB26&gt;=QD$43,QC26&gt;=QD$47,QB26&lt;&gt;"")),"P","")</f>
        <v/>
      </c>
      <c r="G26" s="3" t="str">
        <f>IF(OR(AND(AQ26&gt;=AW$47,AQ26&lt;&gt;"",AO26=""),AND(AV26&gt;=AW$47,AV26&lt;&gt;"",AO26=""),AND(BT26&gt;=BZ$47,BT26&lt;&gt;"",BR26=""),AND(BY26&gt;=BZ$47,BY26&lt;&gt;"",BR26=""),AND(CW26&gt;=DC$47,CW26&lt;&gt;"",CU26=""),AND(DB26&gt;=DC$47,DB26&lt;&gt;"",CU26=""),AND(EB26&gt;=EH$47,EB26&lt;&gt;""),AND(EG26&gt;=EH$47,EG26&lt;&gt;""),AND(FD26&gt;=FJ$47,FD26&lt;&gt;""),AND(FI26&gt;=FJ$47,FI26&lt;&gt;""),AND(GF26&gt;=GL$47,GF26&lt;&gt;""),AND(GK26&gt;=GL$47,GK26&lt;&gt;""),AND(HH26&gt;=HN$47,HH26&lt;&gt;""),AND(HM26&gt;=HN$47,HM26&lt;&gt;""),AND(IJ26&gt;=IP$47,IJ26&lt;&gt;""),AND(IO26&gt;=IP$47,IO26&lt;&gt;""),AND(JL26&gt;=JR$47,JL26&lt;&gt;""),AND(JQ26&gt;=JR$47,JQ26&lt;&gt;""),AND(KN26&gt;=KT$47,KN26&lt;&gt;""),AND(KS26&gt;=KT$47,KS26&lt;&gt;""),AND(LP26&gt;=LV$47,LP26&lt;&gt;""),AND(LU26&gt;=LV$47,LU26&lt;&gt;""),AND(MR26&gt;=MX$47,MR26&lt;&gt;""),AND(MW26&gt;=MX$47,MW26&lt;&gt;""),AND(NT26&gt;=NZ$47,NT26&lt;&gt;""),AND(NY26&gt;=NZ$47,NY26&lt;&gt;""),AND(OV26&gt;=PB$47,OV26&lt;&gt;""),AND(PA26&gt;=PB$47,PA26&lt;&gt;""),AND(PX26&gt;=QD$47,PX26&lt;&gt;""),AND(QC26&gt;=QD$47,QC26&lt;&gt;"")),"P","")</f>
        <v/>
      </c>
      <c r="H26" s="36" t="str">
        <f>IF(AND(G26="P",F26=""),"No DD",IF(OR(AND(AS26&gt;=AW$46,AT26&gt;=AW$50,AS26&lt;&gt;"",AO26=""),AND(BV26&gt;=BZ$46,BW26&gt;=BZ$50,BV26&lt;&gt;"",BR26=""),AND(CY26&gt;=DC$46,CZ26&gt;=DC$50,CY26&lt;&gt;"",CU26=""),AND(ED26&gt;=EH$46,EE26&gt;=EH$50,ED26&lt;&gt;""),AND(FF26&gt;=FJ$46,FG26&gt;=FJ$50,FF26&lt;&gt;""),AND(GH26&gt;=GL$46,GI26&gt;=GL$50,GH26&lt;&gt;""),AND(HJ26&gt;=HN$46,HK26&gt;=HN$50,HJ26&lt;&gt;""),AND(IL26&gt;=IP$46,IM26&gt;=IP$50,IL26&lt;&gt;""),AND(JN26&gt;=JR$46,JO26&gt;=JR$50,JN26&lt;&gt;""),AND(KP26&gt;=KT$46,KQ26&gt;=KT$50,KP26&lt;&gt;""),AND(LR26&gt;=LV$46,LS26&gt;=LV$50,LR26&lt;&gt;""),AND(MT26&gt;=MX$46,MU26&gt;=MX$50,MT26&lt;&gt;""),AND(NV26&gt;=NZ$46,NW26&gt;=NZ$50,NV26&lt;&gt;""),AND(OX26&gt;=PB$46,OY26&gt;=PB$50,OX26&lt;&gt;""),AND(PZ26&gt;=QD$46,QA26&gt;=QD$50,PZ26&lt;&gt;"")),"Merit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Excellence",IF(I26="P","Worlds Team",IF(F26="P","National Team","")))))</f>
        <v/>
      </c>
      <c r="I26" s="3" t="str">
        <f>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P","")</f>
        <v/>
      </c>
      <c r="J26" s="8">
        <f>IF(COUNT(AQ26,BT26,CW26)&gt;0,LARGE((AQ26,BT26,CW26),1),0)</f>
        <v>47.100000000000009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45.999999999999993</v>
      </c>
      <c r="M26" s="8" t="str">
        <f>IF(L26=0,"",IF(L26=CW26,$CA$1,IF(L26=BT26,$AX$1,IF(L26=AQ26,$U$1,""))))</f>
        <v>2023 Nationals</v>
      </c>
      <c r="N26" s="8">
        <f>IF(COUNT(AR26,BU26,CX26)&gt;0,LARGE((AR26,BU26,CX26),1),0)</f>
        <v>22.200000000000003</v>
      </c>
      <c r="O26" s="8" t="str">
        <f>IF(N26=0,"",IF(N26=CX26,$CA$1,IF(N26=BU26,$AX$1,IF(N26=AR26,$U$1,""))))</f>
        <v>2023 Nationals</v>
      </c>
      <c r="P26" s="8">
        <f>IF(MAX(AV26,BY26,DB26)&gt;0,MAX(AV26,BY26,DB26),0)</f>
        <v>47.500000000000007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18.8</v>
      </c>
      <c r="AY26" s="18">
        <v>5.2</v>
      </c>
      <c r="AZ26" s="18">
        <v>0.8</v>
      </c>
      <c r="BA26" s="18">
        <v>0</v>
      </c>
      <c r="BB26" s="18">
        <v>18.7</v>
      </c>
      <c r="BC26" s="18">
        <v>5.2</v>
      </c>
      <c r="BD26" s="18">
        <v>0</v>
      </c>
      <c r="BE26" s="18">
        <v>0</v>
      </c>
      <c r="BF26" s="18">
        <v>19.8</v>
      </c>
      <c r="BG26" s="18">
        <v>0</v>
      </c>
      <c r="BH26" s="18">
        <v>0</v>
      </c>
      <c r="BI26" s="18">
        <v>0</v>
      </c>
      <c r="BJ26" s="18">
        <v>18.8</v>
      </c>
      <c r="BK26" s="18">
        <v>5.2</v>
      </c>
      <c r="BL26" s="18">
        <v>0.2</v>
      </c>
      <c r="BM26" s="18">
        <v>0</v>
      </c>
      <c r="BN26" s="18">
        <v>18.7</v>
      </c>
      <c r="BO26" s="18">
        <v>5.2</v>
      </c>
      <c r="BP26" s="18">
        <v>0.2</v>
      </c>
      <c r="BQ26" s="18">
        <v>0</v>
      </c>
      <c r="BR26" s="28"/>
      <c r="BS26" s="11">
        <f>IF(SUM(AY26,BC26)&gt;0,SUM(AY26,BC26),"")</f>
        <v>10.4</v>
      </c>
      <c r="BT26" s="11">
        <f>IF(SUM(AX26:AY26,BA26:BC26,BE26)-AZ26-BD26&gt;0,SUM(AX26:AY26,BA26:BC26,BE26)-AZ26-BD26,"")</f>
        <v>47.100000000000009</v>
      </c>
      <c r="BU26" s="11">
        <f>IF(SUM(BF26:BG26,BI26)-BH26&gt;0,SUM(BF26:BG26,BI26)-BH26,"")</f>
        <v>19.8</v>
      </c>
      <c r="BV26" s="11">
        <f>IF(SUM(AY26,BC26,BG26)&gt;0,SUM(AY26,BC26,BG26),"")</f>
        <v>10.4</v>
      </c>
      <c r="BW26" s="11">
        <f>IF(SUM(BT26,BU26)&gt;0,SUM(BT26,BU26),"")</f>
        <v>66.900000000000006</v>
      </c>
      <c r="BX26" s="11">
        <f>IF(SUM(BK26,BO26)&gt;0,SUM(BK26,BO26),"")</f>
        <v>10.4</v>
      </c>
      <c r="BY26" s="11">
        <f>IF(SUM(BJ26:BK26,BM26:BO26,BQ26)-SUM(BL26,BP26)&gt;0,SUM(BJ26:BK26,BM26:BO26,BQ26)-SUM(BL26,BP26),"")</f>
        <v>47.500000000000007</v>
      </c>
      <c r="BZ26" s="11">
        <f>IF(SUM(BT26,BY26)&gt;0,SUM(BT26,BY26),"")</f>
        <v>94.600000000000023</v>
      </c>
      <c r="CA26" s="19">
        <v>19</v>
      </c>
      <c r="CB26" s="19">
        <v>4.8</v>
      </c>
      <c r="CC26" s="19">
        <v>0.6</v>
      </c>
      <c r="CD26" s="19">
        <v>0</v>
      </c>
      <c r="CE26" s="19">
        <v>18.2</v>
      </c>
      <c r="CF26" s="19">
        <v>4.8</v>
      </c>
      <c r="CG26" s="19">
        <v>0.2</v>
      </c>
      <c r="CH26" s="19">
        <v>0</v>
      </c>
      <c r="CI26" s="19">
        <v>19.100000000000001</v>
      </c>
      <c r="CJ26" s="19">
        <v>3.5</v>
      </c>
      <c r="CK26" s="19">
        <v>0.4</v>
      </c>
      <c r="CL26" s="19">
        <v>0</v>
      </c>
      <c r="CM26" s="19">
        <v>18.8</v>
      </c>
      <c r="CN26" s="19">
        <v>5.2</v>
      </c>
      <c r="CO26" s="19">
        <v>0.8</v>
      </c>
      <c r="CP26" s="19">
        <v>0</v>
      </c>
      <c r="CQ26" s="19">
        <v>18.899999999999999</v>
      </c>
      <c r="CR26" s="19">
        <v>5.2</v>
      </c>
      <c r="CS26" s="19">
        <v>0</v>
      </c>
      <c r="CT26" s="19">
        <v>0</v>
      </c>
      <c r="CU26" s="27"/>
      <c r="CV26" s="40">
        <f>IF(SUM(CB26,CF26)&gt;0,SUM(CB26,CF26),"")</f>
        <v>9.6</v>
      </c>
      <c r="CW26" s="40">
        <f>IF(SUM(CA26:CB26,CD26:CF26,CH26)-CC26-CG26&gt;0,SUM(CA26:CB26,CD26:CF26,CH26)-CC26-CG26,"")</f>
        <v>45.999999999999993</v>
      </c>
      <c r="CX26" s="40">
        <f>IF(SUM(CI26:CJ26,CL26)-CK26&gt;0,SUM(CI26:CJ26,CL26)-CK26,"")</f>
        <v>22.200000000000003</v>
      </c>
      <c r="CY26" s="40">
        <f>IF(SUM(CB26,CF26,CJ26)&gt;0,SUM(CB26,CF26,CJ26),"")</f>
        <v>13.1</v>
      </c>
      <c r="CZ26" s="40">
        <f>IF(SUM(CW26,CX26)&gt;0,SUM(CW26,CX26),"")</f>
        <v>68.199999999999989</v>
      </c>
      <c r="DA26" s="40">
        <f>IF(SUM(CN26,CR26)&gt;0,SUM(CN26,CR26),"")</f>
        <v>10.4</v>
      </c>
      <c r="DB26" s="40">
        <f>IF(SUM(CM26:CN26,CP26:CR26,CT26)-SUM(CO26,CS26)&gt;0,SUM(CM26:CN26,CP26:CR26,CT26)-SUM(CO26,CS26),"")</f>
        <v>47.300000000000004</v>
      </c>
      <c r="DC26" s="40">
        <f>IF(SUM(CW26,DB26)&gt;0,SUM(CW26,DB26),"")</f>
        <v>93.3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18.899999999999999</v>
      </c>
      <c r="QF26" s="22">
        <f>IF($CU26="P",CB26,(CB26+AY26)/2)</f>
        <v>5</v>
      </c>
      <c r="QG26" s="22">
        <f>IF($CU26="P",CC26,(CC26+AZ26)/2)</f>
        <v>0.7</v>
      </c>
      <c r="QH26" s="22">
        <f>IF($CU26="P",CD26,(CD26+BA26)/2)</f>
        <v>0</v>
      </c>
      <c r="QI26" s="22">
        <f>IF($CU26="P",CE26,(CE26+BB26)/2)</f>
        <v>18.45</v>
      </c>
      <c r="QJ26" s="22">
        <f>IF($CU26="P",CF26,(CF26+BC26)/2)</f>
        <v>5</v>
      </c>
      <c r="QK26" s="22">
        <f>IF($CU26="P",CG26,(CG26+BD26)/2)</f>
        <v>0.1</v>
      </c>
      <c r="QL26" s="22">
        <f>IF($CU26="P",CH26,(CH26+BE26)/2)</f>
        <v>0</v>
      </c>
      <c r="QM26" s="22">
        <f>IF($CU26="P",CI26,(CI26+BF26)/2)</f>
        <v>19.450000000000003</v>
      </c>
      <c r="QN26" s="22">
        <f>IF($CU26="P",CJ26,(CJ26+BG26)/2)</f>
        <v>1.75</v>
      </c>
      <c r="QO26" s="22">
        <f>IF($CU26="P",CK26,(CK26+BH26)/2)</f>
        <v>0.2</v>
      </c>
      <c r="QP26" s="22">
        <f>IF($CU26="P",CL26,(CL26+BI26)/2)</f>
        <v>0</v>
      </c>
      <c r="QQ26" s="22">
        <f>IF($CU26="P",CM26,(CM26+BJ26)/2)</f>
        <v>18.8</v>
      </c>
      <c r="QR26" s="22">
        <f>IF($CU26="P",CN26,(CN26+BK26)/2)</f>
        <v>5.2</v>
      </c>
      <c r="QS26" s="22">
        <f>IF($CU26="P",CO26,(CO26+BL26)/2)</f>
        <v>0.5</v>
      </c>
      <c r="QT26" s="22">
        <f>IF($CU26="P",CP26,(CP26+BM26)/2)</f>
        <v>0</v>
      </c>
      <c r="QU26" s="22">
        <f>IF($CU26="P",CQ26,(CQ26+BN26)/2)</f>
        <v>18.799999999999997</v>
      </c>
      <c r="QV26" s="22">
        <f>IF($CU26="P",CR26,(CR26+BO26)/2)</f>
        <v>5.2</v>
      </c>
      <c r="QW26" s="22">
        <f>IF($CU26="P",CS26,(CS26+BP26)/2)</f>
        <v>0.1</v>
      </c>
      <c r="QX26" s="22">
        <f>IF($CU26="P",CT26,(CT26+BQ26)/2)</f>
        <v>0</v>
      </c>
      <c r="QY26" s="27" t="s">
        <v>46</v>
      </c>
      <c r="QZ26" s="40">
        <f>IF(SUM(QF26,QJ26)&gt;0,SUM(QF26,QJ26),"")</f>
        <v>10</v>
      </c>
      <c r="RA26" s="40">
        <f>IF(SUM(QE26:QF26,QH26:QJ26,QL26)-QG26-QK26&gt;0,SUM(QE26:QF26,QH26:QJ26,QL26)-QG26-QK26,"")</f>
        <v>46.54999999999999</v>
      </c>
      <c r="RB26" s="40">
        <f>IF(SUM(QM26:QN26,QP26)-QO26&gt;0,SUM(QM26:QN26,QP26)-QO26,"")</f>
        <v>21.000000000000004</v>
      </c>
      <c r="RC26" s="40">
        <f>IF(SUM(QF26,QJ26,QN26)&gt;0,SUM(QF26,QJ26,QN26),"")</f>
        <v>11.75</v>
      </c>
      <c r="RD26" s="40">
        <f>IF(SUM(RA26,RB26)&gt;0,SUM(RA26,RB26),"")</f>
        <v>67.55</v>
      </c>
      <c r="RE26" s="40">
        <f>IF(SUM(QR26,QV26)&gt;0,SUM(QR26,QV26),"")</f>
        <v>10.4</v>
      </c>
      <c r="RF26" s="40">
        <f>IF(SUM(QQ26:QR26,QT26:QV26,QX26)-SUM(QS26,QW26)&gt;0,SUM(QQ26:QR26,QT26:QV26,QX26)-SUM(QS26,QW26),"")</f>
        <v>47.4</v>
      </c>
      <c r="RG26" s="40">
        <f>IF(SUM(RA26,RF26)&gt;0,SUM(RA26,RF26),"")</f>
        <v>93.949999999999989</v>
      </c>
    </row>
    <row r="27" spans="1:475" x14ac:dyDescent="0.2">
      <c r="A27" s="4" t="str" cm="1">
        <f t="array" ref="A27">IF(AND(H27&lt;&gt;"",H27&lt;&gt;"No DD"),SUMPRODUCT((H$4:H$41&lt;&gt;"")*(H$4:H$41&lt;&gt;"No DD")*(E$4:E$41&gt;E27))+1,IF(H27="No DD",SUMPRODUCT((H$4:H$41="No DD")*(E$4:E$41&gt;E27))+1+SUMPRODUCT((H$4:H$41&lt;&gt;"")*(H$4:H$41&lt;&gt;"No DD")),""))</f>
        <v/>
      </c>
      <c r="B27" s="5" t="s">
        <v>162</v>
      </c>
      <c r="C27" s="4" t="s">
        <v>5</v>
      </c>
      <c r="D27" s="4">
        <v>2005</v>
      </c>
      <c r="E27" s="9">
        <f>SUM(J27:R27)+SUM(J27:O27)*0.0000001+SUM(J27)*0.0000000000001</f>
        <v>155.30001101000457</v>
      </c>
      <c r="F27" s="3" t="str">
        <f>IF(OR(AND(AP27&gt;=AW$43,AQ27&gt;=AW$47,AP27&lt;&gt;"",AO27=""),AND(AU27&gt;=AW$43,AV27&gt;=AW$47,AU27&lt;&gt;"",AO27=""),AND(BS27&gt;=BZ$43,BT27&gt;=BZ$47,BS27&lt;&gt;"",BR27=""),AND(BX27&gt;=BZ$43,BY27&gt;=BZ$47,BX27&lt;&gt;"",BR27=""),AND(CV27&gt;=DC$43,CW27&gt;=DC$47,CV27&lt;&gt;"",CU27=""),AND(DA27&gt;=DC$43,DB27&gt;=DC$47,DA27&lt;&gt;""),AND(EA27&gt;=EH$43,EB27&gt;=EH$47,EA27&lt;&gt;""),AND(EF27&gt;=EH$43,EG27&gt;=EH$47,EF27&lt;&gt;""),AND(FC27&gt;=FJ$43,FD27&gt;=FJ$47,FC27&lt;&gt;""),AND(FH27&gt;=FJ$43,FI27&gt;=FJ$47,FH27&lt;&gt;""),AND(GE27&gt;=GL$43,GF27&gt;=GL$47,GE27&lt;&gt;""),AND(GJ27&gt;=GL$43,GK27&gt;=GL$47,GJ27&lt;&gt;""),AND(HG27&gt;=HN$43,HH27&gt;=HN$47,HG27&lt;&gt;""),AND(HL27&gt;=HN$43,HM27&gt;=HN$47,HL27&lt;&gt;""),AND(II27&gt;=IP$43,IJ27&gt;=IP$47,II27&lt;&gt;""),AND(IN27&gt;=IP$43,IO27&gt;=IP$47,IN27&lt;&gt;""),AND(JK27&gt;=JR$43,JL27&gt;=JR$47,JK27&lt;&gt;""),AND(JP27&gt;=JR$43,JQ27&gt;=JR$47,JP27&lt;&gt;""),AND(KM27&gt;=KT$43,KN27&gt;=KT$47,KM27&lt;&gt;""),AND(KR27&gt;=KT$43,KS27&gt;=KT$47,KR27&lt;&gt;""),AND(LO27&gt;=LV$43,LP27&gt;=LV$47,LO27&lt;&gt;""),AND(LT27&gt;=LV$43,LU27&gt;=LV$47,LT27&lt;&gt;""),AND(MQ27&gt;=MX$43,MR27&gt;=MX$47,MQ27&lt;&gt;""),AND(MV27&gt;=MX$43,MW27&gt;=MX$47,MV27&lt;&gt;""),AND(NS27&gt;=NZ$43,NT27&gt;=NZ$47,NS27&lt;&gt;""),AND(NX27&gt;=NZ$43,NY27&gt;=NZ$47,NX27&lt;&gt;""),AND(OU27&gt;=PB$43,OV27&gt;=PB$47,OU27&lt;&gt;""),AND(OZ27&gt;=PB$43,PA27&gt;=PB$47,OZ27&lt;&gt;""),AND(PW27&gt;=QD$43,PX27&gt;=QD$47,PW27&lt;&gt;""),AND(QB27&gt;=QD$43,QC27&gt;=QD$47,QB27&lt;&gt;"")),"P","")</f>
        <v/>
      </c>
      <c r="G27" s="3" t="str">
        <f>IF(OR(AND(AQ27&gt;=AW$47,AQ27&lt;&gt;"",AO27=""),AND(AV27&gt;=AW$47,AV27&lt;&gt;"",AO27=""),AND(BT27&gt;=BZ$47,BT27&lt;&gt;"",BR27=""),AND(BY27&gt;=BZ$47,BY27&lt;&gt;"",BR27=""),AND(CW27&gt;=DC$47,CW27&lt;&gt;"",CU27=""),AND(DB27&gt;=DC$47,DB27&lt;&gt;"",CU27=""),AND(EB27&gt;=EH$47,EB27&lt;&gt;""),AND(EG27&gt;=EH$47,EG27&lt;&gt;""),AND(FD27&gt;=FJ$47,FD27&lt;&gt;""),AND(FI27&gt;=FJ$47,FI27&lt;&gt;""),AND(GF27&gt;=GL$47,GF27&lt;&gt;""),AND(GK27&gt;=GL$47,GK27&lt;&gt;""),AND(HH27&gt;=HN$47,HH27&lt;&gt;""),AND(HM27&gt;=HN$47,HM27&lt;&gt;""),AND(IJ27&gt;=IP$47,IJ27&lt;&gt;""),AND(IO27&gt;=IP$47,IO27&lt;&gt;""),AND(JL27&gt;=JR$47,JL27&lt;&gt;""),AND(JQ27&gt;=JR$47,JQ27&lt;&gt;""),AND(KN27&gt;=KT$47,KN27&lt;&gt;""),AND(KS27&gt;=KT$47,KS27&lt;&gt;""),AND(LP27&gt;=LV$47,LP27&lt;&gt;""),AND(LU27&gt;=LV$47,LU27&lt;&gt;""),AND(MR27&gt;=MX$47,MR27&lt;&gt;""),AND(MW27&gt;=MX$47,MW27&lt;&gt;""),AND(NT27&gt;=NZ$47,NT27&lt;&gt;""),AND(NY27&gt;=NZ$47,NY27&lt;&gt;""),AND(OV27&gt;=PB$47,OV27&lt;&gt;""),AND(PA27&gt;=PB$47,PA27&lt;&gt;""),AND(PX27&gt;=QD$47,PX27&lt;&gt;""),AND(QC27&gt;=QD$47,QC27&lt;&gt;"")),"P","")</f>
        <v/>
      </c>
      <c r="H27" s="36" t="str">
        <f>IF(AND(G27="P",F27=""),"No DD",IF(OR(AND(AS27&gt;=AW$46,AT27&gt;=AW$50,AS27&lt;&gt;"",AO27=""),AND(BV27&gt;=BZ$46,BW27&gt;=BZ$50,BV27&lt;&gt;"",BR27=""),AND(CY27&gt;=DC$46,CZ27&gt;=DC$50,CY27&lt;&gt;"",CU27=""),AND(ED27&gt;=EH$46,EE27&gt;=EH$50,ED27&lt;&gt;""),AND(FF27&gt;=FJ$46,FG27&gt;=FJ$50,FF27&lt;&gt;""),AND(GH27&gt;=GL$46,GI27&gt;=GL$50,GH27&lt;&gt;""),AND(HJ27&gt;=HN$46,HK27&gt;=HN$50,HJ27&lt;&gt;""),AND(IL27&gt;=IP$46,IM27&gt;=IP$50,IL27&lt;&gt;""),AND(JN27&gt;=JR$46,JO27&gt;=JR$50,JN27&lt;&gt;""),AND(KP27&gt;=KT$46,KQ27&gt;=KT$50,KP27&lt;&gt;""),AND(LR27&gt;=LV$46,LS27&gt;=LV$50,LR27&lt;&gt;""),AND(MT27&gt;=MX$46,MU27&gt;=MX$50,MT27&lt;&gt;""),AND(NV27&gt;=NZ$46,NW27&gt;=NZ$50,NV27&lt;&gt;""),AND(OX27&gt;=PB$46,OY27&gt;=PB$50,OX27&lt;&gt;""),AND(PZ27&gt;=QD$46,QA27&gt;=QD$50,PZ27&lt;&gt;"")),"Merit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Excellence",IF(I27="P","Worlds Team",IF(F27="P","National Team","")))))</f>
        <v/>
      </c>
      <c r="I27" s="3" t="str">
        <f>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P","")</f>
        <v/>
      </c>
      <c r="J27" s="8">
        <f>IF(COUNT(AQ27,BT27,CW27)&gt;0,LARGE((AQ27,BT27,CW27),1),0)</f>
        <v>45.600000000000009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21.499999999999996</v>
      </c>
      <c r="O27" s="8" t="str">
        <f>IF(N27=0,"",IF(N27=CX27,$CA$1,IF(N27=BU27,$AX$1,IF(N27=AR27,$U$1,""))))</f>
        <v>2023 Elite Canada</v>
      </c>
      <c r="P27" s="8">
        <f>IF(MAX(AV27,BY27,DB27)&gt;0,MAX(AV27,BY27,DB27),0)</f>
        <v>45.2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IF(SUM(AQ27,AV27)&gt;0,SUM(AQ27,AV27),"")</f>
        <v/>
      </c>
      <c r="AX27" s="18">
        <v>18</v>
      </c>
      <c r="AY27" s="18">
        <v>5.2</v>
      </c>
      <c r="AZ27" s="18">
        <v>0.8</v>
      </c>
      <c r="BA27" s="18">
        <v>0</v>
      </c>
      <c r="BB27" s="18">
        <v>18</v>
      </c>
      <c r="BC27" s="18">
        <v>5.2</v>
      </c>
      <c r="BD27" s="18">
        <v>0</v>
      </c>
      <c r="BE27" s="18">
        <v>0</v>
      </c>
      <c r="BF27" s="18">
        <v>18.2</v>
      </c>
      <c r="BG27" s="18">
        <v>3.9</v>
      </c>
      <c r="BH27" s="18">
        <v>0.6</v>
      </c>
      <c r="BI27" s="18">
        <v>0</v>
      </c>
      <c r="BJ27" s="18">
        <v>18</v>
      </c>
      <c r="BK27" s="18">
        <v>5.2</v>
      </c>
      <c r="BL27" s="18">
        <v>0.6</v>
      </c>
      <c r="BM27" s="18">
        <v>0</v>
      </c>
      <c r="BN27" s="18">
        <v>18.2</v>
      </c>
      <c r="BO27" s="18">
        <v>5.2</v>
      </c>
      <c r="BP27" s="18">
        <v>0.8</v>
      </c>
      <c r="BQ27" s="18">
        <v>0</v>
      </c>
      <c r="BR27" s="28"/>
      <c r="BS27" s="11">
        <f>IF(SUM(AY27,BC27)&gt;0,SUM(AY27,BC27),"")</f>
        <v>10.4</v>
      </c>
      <c r="BT27" s="11">
        <f>IF(SUM(AX27:AY27,BA27:BC27,BE27)-AZ27-BD27&gt;0,SUM(AX27:AY27,BA27:BC27,BE27)-AZ27-BD27,"")</f>
        <v>45.600000000000009</v>
      </c>
      <c r="BU27" s="11">
        <f>IF(SUM(BF27:BG27,BI27)-BH27&gt;0,SUM(BF27:BG27,BI27)-BH27,"")</f>
        <v>21.499999999999996</v>
      </c>
      <c r="BV27" s="11">
        <f>IF(SUM(AY27,BC27,BG27)&gt;0,SUM(AY27,BC27,BG27),"")</f>
        <v>14.3</v>
      </c>
      <c r="BW27" s="11">
        <f>IF(SUM(BT27,BU27)&gt;0,SUM(BT27,BU27),"")</f>
        <v>67.100000000000009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45.2</v>
      </c>
      <c r="BZ27" s="11">
        <f>IF(SUM(BT27,BY27)&gt;0,SUM(BT27,BY27),"")</f>
        <v>90.800000000000011</v>
      </c>
      <c r="CA27" s="19">
        <v>17.600000000000001</v>
      </c>
      <c r="CB27" s="19">
        <v>2.4</v>
      </c>
      <c r="CC27" s="19">
        <v>0</v>
      </c>
      <c r="CD27" s="19">
        <v>0</v>
      </c>
      <c r="CE27" s="19">
        <v>18.399999999999999</v>
      </c>
      <c r="CF27" s="19">
        <v>5.2</v>
      </c>
      <c r="CG27" s="19">
        <v>0.6</v>
      </c>
      <c r="CH27" s="19">
        <v>0</v>
      </c>
      <c r="CI27" s="19">
        <v>16.3</v>
      </c>
      <c r="CJ27" s="19">
        <v>4.4000000000000004</v>
      </c>
      <c r="CK27" s="19">
        <v>1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7.6</v>
      </c>
      <c r="CW27" s="40">
        <f>IF(SUM(CA27:CB27,CD27:CF27,CH27)-CC27-CG27&gt;0,SUM(CA27:CB27,CD27:CF27,CH27)-CC27-CG27,"")</f>
        <v>43</v>
      </c>
      <c r="CX27" s="40">
        <f>IF(SUM(CI27:CJ27,CL27)-CK27&gt;0,SUM(CI27:CJ27,CL27)-CK27,"")</f>
        <v>19.700000000000003</v>
      </c>
      <c r="CY27" s="40">
        <f>IF(SUM(CB27,CF27,CJ27)&gt;0,SUM(CB27,CF27,CJ27),"")</f>
        <v>12</v>
      </c>
      <c r="CZ27" s="40">
        <f>IF(SUM(CW27,CX27)&gt;0,SUM(CW27,CX27),"")</f>
        <v>62.7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IF(SUM(CW27,DB27)&gt;0,SUM(CW27,DB27),"")</f>
        <v>43</v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17.8</v>
      </c>
      <c r="QF27" s="22">
        <f>IF($CU27="P",CB27,(CB27+AY27)/2)</f>
        <v>3.8</v>
      </c>
      <c r="QG27" s="22">
        <f>IF($CU27="P",CC27,(CC27+AZ27)/2)</f>
        <v>0.4</v>
      </c>
      <c r="QH27" s="22">
        <f>IF($CU27="P",CD27,(CD27+BA27)/2)</f>
        <v>0</v>
      </c>
      <c r="QI27" s="22">
        <f>IF($CU27="P",CE27,(CE27+BB27)/2)</f>
        <v>18.2</v>
      </c>
      <c r="QJ27" s="22">
        <f>IF($CU27="P",CF27,(CF27+BC27)/2)</f>
        <v>5.2</v>
      </c>
      <c r="QK27" s="22">
        <f>IF($CU27="P",CG27,(CG27+BD27)/2)</f>
        <v>0.3</v>
      </c>
      <c r="QL27" s="22">
        <f>IF($CU27="P",CH27,(CH27+BE27)/2)</f>
        <v>0</v>
      </c>
      <c r="QM27" s="22">
        <f>IF($CU27="P",CI27,(CI27+BF27)/2)</f>
        <v>17.25</v>
      </c>
      <c r="QN27" s="22">
        <f>IF($CU27="P",CJ27,(CJ27+BG27)/2)</f>
        <v>4.1500000000000004</v>
      </c>
      <c r="QO27" s="22">
        <f>IF($CU27="P",CK27,(CK27+BH27)/2)</f>
        <v>0.8</v>
      </c>
      <c r="QP27" s="22">
        <f>IF($CU27="P",CL27,(CL27+BI27)/2)</f>
        <v>0</v>
      </c>
      <c r="QQ27" s="22">
        <f>IF($CU27="P",CM27,(CM27+BJ27)/2)</f>
        <v>9</v>
      </c>
      <c r="QR27" s="22">
        <f>IF($CU27="P",CN27,(CN27+BK27)/2)</f>
        <v>2.6</v>
      </c>
      <c r="QS27" s="22">
        <f>IF($CU27="P",CO27,(CO27+BL27)/2)</f>
        <v>0.3</v>
      </c>
      <c r="QT27" s="22">
        <f>IF($CU27="P",CP27,(CP27+BM27)/2)</f>
        <v>0</v>
      </c>
      <c r="QU27" s="22">
        <f>IF($CU27="P",CQ27,(CQ27+BN27)/2)</f>
        <v>9.1</v>
      </c>
      <c r="QV27" s="22">
        <f>IF($CU27="P",CR27,(CR27+BO27)/2)</f>
        <v>2.6</v>
      </c>
      <c r="QW27" s="22">
        <f>IF($CU27="P",CS27,(CS27+BP27)/2)</f>
        <v>0.4</v>
      </c>
      <c r="QX27" s="22">
        <f>IF($CU27="P",CT27,(CT27+BQ27)/2)</f>
        <v>0</v>
      </c>
      <c r="QY27" s="27" t="s">
        <v>46</v>
      </c>
      <c r="QZ27" s="40">
        <f>IF(SUM(QF27,QJ27)&gt;0,SUM(QF27,QJ27),"")</f>
        <v>9</v>
      </c>
      <c r="RA27" s="40">
        <f>IF(SUM(QE27:QF27,QH27:QJ27,QL27)-QG27-QK27&gt;0,SUM(QE27:QF27,QH27:QJ27,QL27)-QG27-QK27,"")</f>
        <v>44.300000000000004</v>
      </c>
      <c r="RB27" s="40">
        <f>IF(SUM(QM27:QN27,QP27)-QO27&gt;0,SUM(QM27:QN27,QP27)-QO27,"")</f>
        <v>20.599999999999998</v>
      </c>
      <c r="RC27" s="40">
        <f>IF(SUM(QF27,QJ27,QN27)&gt;0,SUM(QF27,QJ27,QN27),"")</f>
        <v>13.15</v>
      </c>
      <c r="RD27" s="40">
        <f>IF(SUM(RA27,RB27)&gt;0,SUM(RA27,RB27),"")</f>
        <v>64.900000000000006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22.6</v>
      </c>
      <c r="RG27" s="40">
        <f>IF(SUM(RA27,RF27)&gt;0,SUM(RA27,RF27),"")</f>
        <v>66.900000000000006</v>
      </c>
    </row>
    <row r="28" spans="1:475" x14ac:dyDescent="0.2">
      <c r="A28" s="4" t="str" cm="1">
        <f t="array" ref="A28">IF(AND(H28&lt;&gt;"",H28&lt;&gt;"No DD"),SUMPRODUCT((H$4:H$41&lt;&gt;"")*(H$4:H$41&lt;&gt;"No DD")*(E$4:E$41&gt;E28))+1,IF(H28="No DD",SUMPRODUCT((H$4:H$41="No DD")*(E$4:E$41&gt;E28))+1+SUMPRODUCT((H$4:H$41&lt;&gt;"")*(H$4:H$41&lt;&gt;"No DD")),""))</f>
        <v/>
      </c>
      <c r="B28" s="5" t="s">
        <v>204</v>
      </c>
      <c r="C28" s="4" t="s">
        <v>3</v>
      </c>
      <c r="D28" s="4">
        <v>2006</v>
      </c>
      <c r="E28" s="9">
        <f>SUM(J28:R28)+SUM(J28:O28)*0.0000001+SUM(J28)*0.0000000000001</f>
        <v>115.50000680000457</v>
      </c>
      <c r="F28" s="3" t="str">
        <f>IF(OR(AND(AP28&gt;=AW$43,AQ28&gt;=AW$47,AP28&lt;&gt;"",AO28=""),AND(AU28&gt;=AW$43,AV28&gt;=AW$47,AU28&lt;&gt;"",AO28=""),AND(BS28&gt;=BZ$43,BT28&gt;=BZ$47,BS28&lt;&gt;"",BR28=""),AND(BX28&gt;=BZ$43,BY28&gt;=BZ$47,BX28&lt;&gt;"",BR28=""),AND(CV28&gt;=DC$43,CW28&gt;=DC$47,CV28&lt;&gt;"",CU28=""),AND(DA28&gt;=DC$43,DB28&gt;=DC$47,DA28&lt;&gt;""),AND(EA28&gt;=EH$43,EB28&gt;=EH$47,EA28&lt;&gt;""),AND(EF28&gt;=EH$43,EG28&gt;=EH$47,EF28&lt;&gt;""),AND(FC28&gt;=FJ$43,FD28&gt;=FJ$47,FC28&lt;&gt;""),AND(FH28&gt;=FJ$43,FI28&gt;=FJ$47,FH28&lt;&gt;""),AND(GE28&gt;=GL$43,GF28&gt;=GL$47,GE28&lt;&gt;""),AND(GJ28&gt;=GL$43,GK28&gt;=GL$47,GJ28&lt;&gt;""),AND(HG28&gt;=HN$43,HH28&gt;=HN$47,HG28&lt;&gt;""),AND(HL28&gt;=HN$43,HM28&gt;=HN$47,HL28&lt;&gt;""),AND(II28&gt;=IP$43,IJ28&gt;=IP$47,II28&lt;&gt;""),AND(IN28&gt;=IP$43,IO28&gt;=IP$47,IN28&lt;&gt;""),AND(JK28&gt;=JR$43,JL28&gt;=JR$47,JK28&lt;&gt;""),AND(JP28&gt;=JR$43,JQ28&gt;=JR$47,JP28&lt;&gt;""),AND(KM28&gt;=KT$43,KN28&gt;=KT$47,KM28&lt;&gt;""),AND(KR28&gt;=KT$43,KS28&gt;=KT$47,KR28&lt;&gt;""),AND(LO28&gt;=LV$43,LP28&gt;=LV$47,LO28&lt;&gt;""),AND(LT28&gt;=LV$43,LU28&gt;=LV$47,LT28&lt;&gt;""),AND(MQ28&gt;=MX$43,MR28&gt;=MX$47,MQ28&lt;&gt;""),AND(MV28&gt;=MX$43,MW28&gt;=MX$47,MV28&lt;&gt;""),AND(NS28&gt;=NZ$43,NT28&gt;=NZ$47,NS28&lt;&gt;""),AND(NX28&gt;=NZ$43,NY28&gt;=NZ$47,NX28&lt;&gt;""),AND(OU28&gt;=PB$43,OV28&gt;=PB$47,OU28&lt;&gt;""),AND(OZ28&gt;=PB$43,PA28&gt;=PB$47,OZ28&lt;&gt;""),AND(PW28&gt;=QD$43,PX28&gt;=QD$47,PW28&lt;&gt;""),AND(QB28&gt;=QD$43,QC28&gt;=QD$47,QB28&lt;&gt;"")),"P","")</f>
        <v/>
      </c>
      <c r="G28" s="3" t="str">
        <f>IF(OR(AND(AQ28&gt;=AW$47,AQ28&lt;&gt;"",AO28=""),AND(AV28&gt;=AW$47,AV28&lt;&gt;"",AO28=""),AND(BT28&gt;=BZ$47,BT28&lt;&gt;"",BR28=""),AND(BY28&gt;=BZ$47,BY28&lt;&gt;"",BR28=""),AND(CW28&gt;=DC$47,CW28&lt;&gt;"",CU28=""),AND(DB28&gt;=DC$47,DB28&lt;&gt;"",CU28=""),AND(EB28&gt;=EH$47,EB28&lt;&gt;""),AND(EG28&gt;=EH$47,EG28&lt;&gt;""),AND(FD28&gt;=FJ$47,FD28&lt;&gt;""),AND(FI28&gt;=FJ$47,FI28&lt;&gt;""),AND(GF28&gt;=GL$47,GF28&lt;&gt;""),AND(GK28&gt;=GL$47,GK28&lt;&gt;""),AND(HH28&gt;=HN$47,HH28&lt;&gt;""),AND(HM28&gt;=HN$47,HM28&lt;&gt;""),AND(IJ28&gt;=IP$47,IJ28&lt;&gt;""),AND(IO28&gt;=IP$47,IO28&lt;&gt;""),AND(JL28&gt;=JR$47,JL28&lt;&gt;""),AND(JQ28&gt;=JR$47,JQ28&lt;&gt;""),AND(KN28&gt;=KT$47,KN28&lt;&gt;""),AND(KS28&gt;=KT$47,KS28&lt;&gt;""),AND(LP28&gt;=LV$47,LP28&lt;&gt;""),AND(LU28&gt;=LV$47,LU28&lt;&gt;""),AND(MR28&gt;=MX$47,MR28&lt;&gt;""),AND(MW28&gt;=MX$47,MW28&lt;&gt;""),AND(NT28&gt;=NZ$47,NT28&lt;&gt;""),AND(NY28&gt;=NZ$47,NY28&lt;&gt;""),AND(OV28&gt;=PB$47,OV28&lt;&gt;""),AND(PA28&gt;=PB$47,PA28&lt;&gt;""),AND(PX28&gt;=QD$47,PX28&lt;&gt;""),AND(QC28&gt;=QD$47,QC28&lt;&gt;"")),"P","")</f>
        <v/>
      </c>
      <c r="H28" s="36" t="str">
        <f>IF(AND(G28="P",F28=""),"No DD",IF(OR(AND(AS28&gt;=AW$46,AT28&gt;=AW$50,AS28&lt;&gt;"",AO28=""),AND(BV28&gt;=BZ$46,BW28&gt;=BZ$50,BV28&lt;&gt;"",BR28=""),AND(CY28&gt;=DC$46,CZ28&gt;=DC$50,CY28&lt;&gt;"",CU28=""),AND(ED28&gt;=EH$46,EE28&gt;=EH$50,ED28&lt;&gt;""),AND(FF28&gt;=FJ$46,FG28&gt;=FJ$50,FF28&lt;&gt;""),AND(GH28&gt;=GL$46,GI28&gt;=GL$50,GH28&lt;&gt;""),AND(HJ28&gt;=HN$46,HK28&gt;=HN$50,HJ28&lt;&gt;""),AND(IL28&gt;=IP$46,IM28&gt;=IP$50,IL28&lt;&gt;""),AND(JN28&gt;=JR$46,JO28&gt;=JR$50,JN28&lt;&gt;""),AND(KP28&gt;=KT$46,KQ28&gt;=KT$50,KP28&lt;&gt;""),AND(LR28&gt;=LV$46,LS28&gt;=LV$50,LR28&lt;&gt;""),AND(MT28&gt;=MX$46,MU28&gt;=MX$50,MT28&lt;&gt;""),AND(NV28&gt;=NZ$46,NW28&gt;=NZ$50,NV28&lt;&gt;""),AND(OX28&gt;=PB$46,OY28&gt;=PB$50,OX28&lt;&gt;""),AND(PZ28&gt;=QD$46,QA28&gt;=QD$50,PZ28&lt;&gt;"")),"Merit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Excellence",IF(I28="P","Worlds Team",IF(F28="P","National Team","")))))</f>
        <v/>
      </c>
      <c r="I28" s="3" t="str">
        <f>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IF(SUM(AQ28,AV28)&gt;0,SUM(AQ28,AV28),"")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>
        <v>18.3</v>
      </c>
      <c r="CB28" s="19">
        <v>5.6</v>
      </c>
      <c r="CC28" s="19">
        <v>0.2</v>
      </c>
      <c r="CD28" s="19">
        <v>0</v>
      </c>
      <c r="CE28" s="19">
        <v>17.8</v>
      </c>
      <c r="CF28" s="19">
        <v>5.2</v>
      </c>
      <c r="CG28" s="19">
        <v>1</v>
      </c>
      <c r="CH28" s="19">
        <v>0</v>
      </c>
      <c r="CI28" s="19">
        <v>18.7</v>
      </c>
      <c r="CJ28" s="19">
        <v>3.6</v>
      </c>
      <c r="CK28" s="19">
        <v>0</v>
      </c>
      <c r="CL28" s="19">
        <v>0</v>
      </c>
      <c r="CM28" s="19">
        <v>18.7</v>
      </c>
      <c r="CN28" s="19">
        <v>5.2</v>
      </c>
      <c r="CO28" s="19">
        <v>0.2</v>
      </c>
      <c r="CP28" s="19">
        <v>0</v>
      </c>
      <c r="CQ28" s="19">
        <v>18.600000000000001</v>
      </c>
      <c r="CR28" s="19">
        <v>5.2</v>
      </c>
      <c r="CS28" s="19">
        <v>0</v>
      </c>
      <c r="CT28" s="19">
        <v>0</v>
      </c>
      <c r="CU28" s="27"/>
      <c r="CV28" s="40">
        <f>IF(SUM(CB28,CF28)&gt;0,SUM(CB28,CF28),"")</f>
        <v>10.8</v>
      </c>
      <c r="CW28" s="40">
        <f>IF(SUM(CA28:CB28,CD28:CF28,CH28)-CC28-CG28&gt;0,SUM(CA28:CB28,CD28:CF28,CH28)-CC28-CG28,"")</f>
        <v>45.7</v>
      </c>
      <c r="CX28" s="40">
        <f>IF(SUM(CI28:CJ28,CL28)-CK28&gt;0,SUM(CI28:CJ28,CL28)-CK28,"")</f>
        <v>22.3</v>
      </c>
      <c r="CY28" s="40">
        <f>IF(SUM(CB28,CF28,CJ28)&gt;0,SUM(CB28,CF28,CJ28),"")</f>
        <v>14.4</v>
      </c>
      <c r="CZ28" s="40">
        <f>IF(SUM(CW28,CX28)&gt;0,SUM(CW28,CX28),"")</f>
        <v>68</v>
      </c>
      <c r="DA28" s="40">
        <f>IF(SUM(CN28,CR28)&gt;0,SUM(CN28,CR28),"")</f>
        <v>10.4</v>
      </c>
      <c r="DB28" s="40">
        <f>IF(SUM(CM28:CN28,CP28:CR28,CT28)-SUM(CO28,CS28)&gt;0,SUM(CM28:CN28,CP28:CR28,CT28)-SUM(CO28,CS28),"")</f>
        <v>47.5</v>
      </c>
      <c r="DC28" s="40">
        <f>IF(SUM(CW28,DB28)&gt;0,SUM(CW28,DB28),"")</f>
        <v>93.2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9.15</v>
      </c>
      <c r="QF28" s="22">
        <f>IF($CU28="P",CB28,(CB28+AY28)/2)</f>
        <v>2.8</v>
      </c>
      <c r="QG28" s="22">
        <f>IF($CU28="P",CC28,(CC28+AZ28)/2)</f>
        <v>0.1</v>
      </c>
      <c r="QH28" s="22">
        <f>IF($CU28="P",CD28,(CD28+BA28)/2)</f>
        <v>0</v>
      </c>
      <c r="QI28" s="22">
        <f>IF($CU28="P",CE28,(CE28+BB28)/2)</f>
        <v>8.9</v>
      </c>
      <c r="QJ28" s="22">
        <f>IF($CU28="P",CF28,(CF28+BC28)/2)</f>
        <v>2.6</v>
      </c>
      <c r="QK28" s="22">
        <f>IF($CU28="P",CG28,(CG28+BD28)/2)</f>
        <v>0.5</v>
      </c>
      <c r="QL28" s="22">
        <f>IF($CU28="P",CH28,(CH28+BE28)/2)</f>
        <v>0</v>
      </c>
      <c r="QM28" s="22">
        <f>IF($CU28="P",CI28,(CI28+BF28)/2)</f>
        <v>9.35</v>
      </c>
      <c r="QN28" s="22">
        <f>IF($CU28="P",CJ28,(CJ28+BG28)/2)</f>
        <v>1.8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9.35</v>
      </c>
      <c r="QR28" s="22">
        <f>IF($CU28="P",CN28,(CN28+BK28)/2)</f>
        <v>2.6</v>
      </c>
      <c r="QS28" s="22">
        <f>IF($CU28="P",CO28,(CO28+BL28)/2)</f>
        <v>0.1</v>
      </c>
      <c r="QT28" s="22">
        <f>IF($CU28="P",CP28,(CP28+BM28)/2)</f>
        <v>0</v>
      </c>
      <c r="QU28" s="22">
        <f>IF($CU28="P",CQ28,(CQ28+BN28)/2)</f>
        <v>9.3000000000000007</v>
      </c>
      <c r="QV28" s="22">
        <f>IF($CU28="P",CR28,(CR28+BO28)/2)</f>
        <v>2.6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>
        <f>IF(SUM(QF28,QJ28)&gt;0,SUM(QF28,QJ28),"")</f>
        <v>5.4</v>
      </c>
      <c r="RA28" s="40">
        <f>IF(SUM(QE28:QF28,QH28:QJ28,QL28)-QG28-QK28&gt;0,SUM(QE28:QF28,QH28:QJ28,QL28)-QG28-QK28,"")</f>
        <v>22.85</v>
      </c>
      <c r="RB28" s="40">
        <f>IF(SUM(QM28:QN28,QP28)-QO28&gt;0,SUM(QM28:QN28,QP28)-QO28,"")</f>
        <v>11.15</v>
      </c>
      <c r="RC28" s="40">
        <f>IF(SUM(QF28,QJ28,QN28)&gt;0,SUM(QF28,QJ28,QN28),"")</f>
        <v>7.2</v>
      </c>
      <c r="RD28" s="40">
        <f>IF(SUM(RA28,RB28)&gt;0,SUM(RA28,RB28),"")</f>
        <v>34</v>
      </c>
      <c r="RE28" s="40">
        <f>IF(SUM(QR28,QV28)&gt;0,SUM(QR28,QV28),"")</f>
        <v>5.2</v>
      </c>
      <c r="RF28" s="40">
        <f>IF(SUM(QQ28:QR28,QT28:QV28,QX28)-SUM(QS28,QW28)&gt;0,SUM(QQ28:QR28,QT28:QV28,QX28)-SUM(QS28,QW28),"")</f>
        <v>23.75</v>
      </c>
      <c r="RG28" s="40">
        <f>IF(SUM(RA28,RF28)&gt;0,SUM(RA28,RF28),"")</f>
        <v>46.6</v>
      </c>
    </row>
    <row r="29" spans="1:475" x14ac:dyDescent="0.2">
      <c r="A29" s="4" t="str" cm="1">
        <f t="array" ref="A29">IF(AND(H29&lt;&gt;"",H29&lt;&gt;"No DD"),SUMPRODUCT((H$4:H$41&lt;&gt;"")*(H$4:H$41&lt;&gt;"No DD")*(E$4:E$41&gt;E29))+1,IF(H29="No DD",SUMPRODUCT((H$4:H$41="No DD")*(E$4:E$41&gt;E29))+1+SUMPRODUCT((H$4:H$41&lt;&gt;"")*(H$4:H$41&lt;&gt;"No DD")),""))</f>
        <v/>
      </c>
      <c r="B29" s="5" t="s">
        <v>139</v>
      </c>
      <c r="C29" s="4" t="s">
        <v>5</v>
      </c>
      <c r="D29" s="4">
        <v>2005</v>
      </c>
      <c r="E29" s="9">
        <f>SUM(J29:R29)+SUM(J29:O29)*0.0000001+SUM(J29)*0.0000000000001</f>
        <v>113.10000716000256</v>
      </c>
      <c r="F29" s="3" t="str">
        <f>IF(OR(AND(AP29&gt;=AW$43,AQ29&gt;=AW$47,AP29&lt;&gt;"",AO29=""),AND(AU29&gt;=AW$43,AV29&gt;=AW$47,AU29&lt;&gt;"",AO29=""),AND(BS29&gt;=BZ$43,BT29&gt;=BZ$47,BS29&lt;&gt;"",BR29=""),AND(BX29&gt;=BZ$43,BY29&gt;=BZ$47,BX29&lt;&gt;"",BR29=""),AND(CV29&gt;=DC$43,CW29&gt;=DC$47,CV29&lt;&gt;"",CU29=""),AND(DA29&gt;=DC$43,DB29&gt;=DC$47,DA29&lt;&gt;""),AND(EA29&gt;=EH$43,EB29&gt;=EH$47,EA29&lt;&gt;""),AND(EF29&gt;=EH$43,EG29&gt;=EH$47,EF29&lt;&gt;""),AND(FC29&gt;=FJ$43,FD29&gt;=FJ$47,FC29&lt;&gt;""),AND(FH29&gt;=FJ$43,FI29&gt;=FJ$47,FH29&lt;&gt;""),AND(GE29&gt;=GL$43,GF29&gt;=GL$47,GE29&lt;&gt;""),AND(GJ29&gt;=GL$43,GK29&gt;=GL$47,GJ29&lt;&gt;""),AND(HG29&gt;=HN$43,HH29&gt;=HN$47,HG29&lt;&gt;""),AND(HL29&gt;=HN$43,HM29&gt;=HN$47,HL29&lt;&gt;""),AND(II29&gt;=IP$43,IJ29&gt;=IP$47,II29&lt;&gt;""),AND(IN29&gt;=IP$43,IO29&gt;=IP$47,IN29&lt;&gt;""),AND(JK29&gt;=JR$43,JL29&gt;=JR$47,JK29&lt;&gt;""),AND(JP29&gt;=JR$43,JQ29&gt;=JR$47,JP29&lt;&gt;""),AND(KM29&gt;=KT$43,KN29&gt;=KT$47,KM29&lt;&gt;""),AND(KR29&gt;=KT$43,KS29&gt;=KT$47,KR29&lt;&gt;""),AND(LO29&gt;=LV$43,LP29&gt;=LV$47,LO29&lt;&gt;""),AND(LT29&gt;=LV$43,LU29&gt;=LV$47,LT29&lt;&gt;""),AND(MQ29&gt;=MX$43,MR29&gt;=MX$47,MQ29&lt;&gt;""),AND(MV29&gt;=MX$43,MW29&gt;=MX$47,MV29&lt;&gt;""),AND(NS29&gt;=NZ$43,NT29&gt;=NZ$47,NS29&lt;&gt;""),AND(NX29&gt;=NZ$43,NY29&gt;=NZ$47,NX29&lt;&gt;""),AND(OU29&gt;=PB$43,OV29&gt;=PB$47,OU29&lt;&gt;""),AND(OZ29&gt;=PB$43,PA29&gt;=PB$47,OZ29&lt;&gt;""),AND(PW29&gt;=QD$43,PX29&gt;=QD$47,PW29&lt;&gt;""),AND(QB29&gt;=QD$43,QC29&gt;=QD$47,QB29&lt;&gt;"")),"P","")</f>
        <v/>
      </c>
      <c r="G29" s="3" t="str">
        <f>IF(OR(AND(AQ29&gt;=AW$47,AQ29&lt;&gt;"",AO29=""),AND(AV29&gt;=AW$47,AV29&lt;&gt;"",AO29=""),AND(BT29&gt;=BZ$47,BT29&lt;&gt;"",BR29=""),AND(BY29&gt;=BZ$47,BY29&lt;&gt;"",BR29=""),AND(CW29&gt;=DC$47,CW29&lt;&gt;"",CU29=""),AND(DB29&gt;=DC$47,DB29&lt;&gt;"",CU29=""),AND(EB29&gt;=EH$47,EB29&lt;&gt;""),AND(EG29&gt;=EH$47,EG29&lt;&gt;""),AND(FD29&gt;=FJ$47,FD29&lt;&gt;""),AND(FI29&gt;=FJ$47,FI29&lt;&gt;""),AND(GF29&gt;=GL$47,GF29&lt;&gt;""),AND(GK29&gt;=GL$47,GK29&lt;&gt;""),AND(HH29&gt;=HN$47,HH29&lt;&gt;""),AND(HM29&gt;=HN$47,HM29&lt;&gt;""),AND(IJ29&gt;=IP$47,IJ29&lt;&gt;""),AND(IO29&gt;=IP$47,IO29&lt;&gt;""),AND(JL29&gt;=JR$47,JL29&lt;&gt;""),AND(JQ29&gt;=JR$47,JQ29&lt;&gt;""),AND(KN29&gt;=KT$47,KN29&lt;&gt;""),AND(KS29&gt;=KT$47,KS29&lt;&gt;""),AND(LP29&gt;=LV$47,LP29&lt;&gt;""),AND(LU29&gt;=LV$47,LU29&lt;&gt;""),AND(MR29&gt;=MX$47,MR29&lt;&gt;""),AND(MW29&gt;=MX$47,MW29&lt;&gt;""),AND(NT29&gt;=NZ$47,NT29&lt;&gt;""),AND(NY29&gt;=NZ$47,NY29&lt;&gt;""),AND(OV29&gt;=PB$47,OV29&lt;&gt;""),AND(PA29&gt;=PB$47,PA29&lt;&gt;""),AND(PX29&gt;=QD$47,PX29&lt;&gt;""),AND(QC29&gt;=QD$47,QC29&lt;&gt;"")),"P","")</f>
        <v/>
      </c>
      <c r="H29" s="36" t="str">
        <f>IF(AND(G29="P",F29=""),"No DD",IF(OR(AND(AS29&gt;=AW$46,AT29&gt;=AW$50,AS29&lt;&gt;"",AO29=""),AND(BV29&gt;=BZ$46,BW29&gt;=BZ$50,BV29&lt;&gt;"",BR29=""),AND(CY29&gt;=DC$46,CZ29&gt;=DC$50,CY29&lt;&gt;"",CU29=""),AND(ED29&gt;=EH$46,EE29&gt;=EH$50,ED29&lt;&gt;""),AND(FF29&gt;=FJ$46,FG29&gt;=FJ$50,FF29&lt;&gt;""),AND(GH29&gt;=GL$46,GI29&gt;=GL$50,GH29&lt;&gt;""),AND(HJ29&gt;=HN$46,HK29&gt;=HN$50,HJ29&lt;&gt;""),AND(IL29&gt;=IP$46,IM29&gt;=IP$50,IL29&lt;&gt;""),AND(JN29&gt;=JR$46,JO29&gt;=JR$50,JN29&lt;&gt;""),AND(KP29&gt;=KT$46,KQ29&gt;=KT$50,KP29&lt;&gt;""),AND(LR29&gt;=LV$46,LS29&gt;=LV$50,LR29&lt;&gt;""),AND(MT29&gt;=MX$46,MU29&gt;=MX$50,MT29&lt;&gt;""),AND(NV29&gt;=NZ$46,NW29&gt;=NZ$50,NV29&lt;&gt;""),AND(OX29&gt;=PB$46,OY29&gt;=PB$50,OX29&lt;&gt;""),AND(PZ29&gt;=QD$46,QA29&gt;=QD$50,PZ29&lt;&gt;"")),"Merit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Excellence",IF(I29="P","Worlds Team",IF(F29="P","National Team","")))))</f>
        <v/>
      </c>
      <c r="I29" s="3" t="str">
        <f>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P","")</f>
        <v/>
      </c>
      <c r="J29" s="8">
        <f>IF(COUNT(AQ29,BT29,CW29)&gt;0,LARGE((AQ29,BT29,CW29),1),0)</f>
        <v>25.400000000000002</v>
      </c>
      <c r="K29" s="8" t="str">
        <f>IF(J29=0,"",IF(J29=CW29,$CA$1,IF(J29=BT29,$AX$1,IF(J29=AQ29,$U$1,""))))</f>
        <v>2022 3rd Domestic Trial</v>
      </c>
      <c r="L29" s="8">
        <f>IF(COUNT(AQ29,BT29,CW29)&gt;1,LARGE((AQ29,BT29,CW29),2),0)</f>
        <v>24</v>
      </c>
      <c r="M29" s="8" t="str">
        <f>IF(L29=0,"",IF(L29=CW29,$CA$1,IF(L29=BT29,$AX$1,IF(L29=AQ29,$U$1,""))))</f>
        <v>2023 Elite Canada</v>
      </c>
      <c r="N29" s="8">
        <f>IF(COUNT(AR29,BU29,CX29)&gt;0,LARGE((AR29,BU29,CX29),1),0)</f>
        <v>22.2</v>
      </c>
      <c r="O29" s="8" t="str">
        <f>IF(N29=0,"",IF(N29=CX29,$CA$1,IF(N29=BU29,$AX$1,IF(N29=AR29,$U$1,""))))</f>
        <v>2022 3rd Domestic Trial</v>
      </c>
      <c r="P29" s="8">
        <f>IF(MAX(AV29,BY29,DB29)&gt;0,MAX(AV29,BY29,DB29),0)</f>
        <v>41.500000000000007</v>
      </c>
      <c r="Q29" s="8" t="str">
        <f>IF(P29=0,"",IF(P29=DB29,$CA$1,IF(P29=BY29,$AX$1,IF(P29=AV29,$U$1,""))))</f>
        <v>2022 3rd Domestic Trial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0</v>
      </c>
      <c r="V29" s="19">
        <v>0</v>
      </c>
      <c r="W29" s="19">
        <v>0</v>
      </c>
      <c r="X29" s="19">
        <v>0</v>
      </c>
      <c r="Y29" s="19">
        <v>18.8</v>
      </c>
      <c r="Z29" s="19">
        <v>6.8</v>
      </c>
      <c r="AA29" s="19">
        <v>0.2</v>
      </c>
      <c r="AB29" s="19">
        <v>0</v>
      </c>
      <c r="AC29" s="19">
        <v>18.399999999999999</v>
      </c>
      <c r="AD29" s="19">
        <v>4.8</v>
      </c>
      <c r="AE29" s="19">
        <v>1</v>
      </c>
      <c r="AF29" s="19">
        <v>0</v>
      </c>
      <c r="AG29" s="19">
        <v>17.2</v>
      </c>
      <c r="AH29" s="19">
        <v>3.2</v>
      </c>
      <c r="AI29" s="19">
        <v>0</v>
      </c>
      <c r="AJ29" s="19">
        <v>0</v>
      </c>
      <c r="AK29" s="19">
        <v>18.3</v>
      </c>
      <c r="AL29" s="19">
        <v>3.6</v>
      </c>
      <c r="AM29" s="19">
        <v>0.8</v>
      </c>
      <c r="AN29" s="19">
        <v>0</v>
      </c>
      <c r="AO29" s="27"/>
      <c r="AP29" s="40">
        <f>IF(SUM(V29,Z29)&gt;0,SUM(V29,Z29),"")</f>
        <v>6.8</v>
      </c>
      <c r="AQ29" s="40">
        <f>IF(SUM(U29:V29,X29:Z29,AB29)-W29-AA29&gt;0,SUM(U29:V29,X29:Z29,AB29)-W29-AA29,"")</f>
        <v>25.400000000000002</v>
      </c>
      <c r="AR29" s="40">
        <f>IF(SUM(AC29:AD29,AF29)-AE29&gt;0,SUM(AC29:AD29,AF29)-AE29,"")</f>
        <v>22.2</v>
      </c>
      <c r="AS29" s="40">
        <f>IF(SUM(V29,Z29,AD29)&gt;0,SUM(V29,Z29,AD29),"")</f>
        <v>11.6</v>
      </c>
      <c r="AT29" s="40">
        <f>IF(SUM(AQ29,AR29)&gt;0,SUM(AQ29,AR29),"")</f>
        <v>47.6</v>
      </c>
      <c r="AU29" s="40">
        <f>IF(SUM(AH29,AL29)&gt;0,SUM(AH29,AL29),"")</f>
        <v>6.8000000000000007</v>
      </c>
      <c r="AV29" s="40">
        <f>IF(SUM(AG29:AH29,AJ29:AL29,AN29)-SUM(AI29,AM29)&gt;0,SUM(AG29:AH29,AJ29:AL29,AN29)-SUM(AI29,AM29),"")</f>
        <v>41.500000000000007</v>
      </c>
      <c r="AW29" s="40">
        <f>IF(SUM(AQ29,AV29)&gt;0,SUM(AQ29,AV29),"")</f>
        <v>66.900000000000006</v>
      </c>
      <c r="AX29" s="18">
        <v>18</v>
      </c>
      <c r="AY29" s="18">
        <v>6.8</v>
      </c>
      <c r="AZ29" s="18">
        <v>0.8</v>
      </c>
      <c r="BA29" s="18">
        <v>0</v>
      </c>
      <c r="BB29" s="18">
        <v>0</v>
      </c>
      <c r="BC29" s="18">
        <v>0</v>
      </c>
      <c r="BD29" s="18">
        <v>0</v>
      </c>
      <c r="BE29" s="18">
        <v>0</v>
      </c>
      <c r="BF29" s="18">
        <v>17.2</v>
      </c>
      <c r="BG29" s="18">
        <v>2.8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6.8</v>
      </c>
      <c r="BT29" s="11">
        <f>IF(SUM(AX29:AY29,BA29:BC29,BE29)-AZ29-BD29&gt;0,SUM(AX29:AY29,BA29:BC29,BE29)-AZ29-BD29,"")</f>
        <v>24</v>
      </c>
      <c r="BU29" s="11">
        <f>IF(SUM(BF29:BG29,BI29)-BH29&gt;0,SUM(BF29:BG29,BI29)-BH29,"")</f>
        <v>20</v>
      </c>
      <c r="BV29" s="11">
        <f>IF(SUM(AY29,BC29,BG29)&gt;0,SUM(AY29,BC29,BG29),"")</f>
        <v>9.6</v>
      </c>
      <c r="BW29" s="11">
        <f>IF(SUM(BT29,BU29)&gt;0,SUM(BT29,BU29),"")</f>
        <v>44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IF(SUM(BT29,BY29)&gt;0,SUM(BT29,BY29),"")</f>
        <v>24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IF(SUM(CW29,DB29)&gt;0,SUM(CW29,DB29),"")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9</v>
      </c>
      <c r="QF29" s="22">
        <f>IF($CU29="P",CB29,(CB29+AY29)/2)</f>
        <v>3.4</v>
      </c>
      <c r="QG29" s="22">
        <f>IF($CU29="P",CC29,(CC29+AZ29)/2)</f>
        <v>0.4</v>
      </c>
      <c r="QH29" s="22">
        <f>IF($CU29="P",CD29,(CD29+BA29)/2)</f>
        <v>0</v>
      </c>
      <c r="QI29" s="22">
        <f>IF($CU29="P",CE29,(CE29+BB29)/2)</f>
        <v>0</v>
      </c>
      <c r="QJ29" s="22">
        <f>IF($CU29="P",CF29,(CF29+BC29)/2)</f>
        <v>0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8.6</v>
      </c>
      <c r="QN29" s="22">
        <f>IF($CU29="P",CJ29,(CJ29+BG29)/2)</f>
        <v>1.4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3.4</v>
      </c>
      <c r="RA29" s="40">
        <f>IF(SUM(QE29:QF29,QH29:QJ29,QL29)-QG29-QK29&gt;0,SUM(QE29:QF29,QH29:QJ29,QL29)-QG29-QK29,"")</f>
        <v>12</v>
      </c>
      <c r="RB29" s="40">
        <f>IF(SUM(QM29:QN29,QP29)-QO29&gt;0,SUM(QM29:QN29,QP29)-QO29,"")</f>
        <v>10</v>
      </c>
      <c r="RC29" s="40">
        <f>IF(SUM(QF29,QJ29,QN29)&gt;0,SUM(QF29,QJ29,QN29),"")</f>
        <v>4.8</v>
      </c>
      <c r="RD29" s="40">
        <f>IF(SUM(RA29,RB29)&gt;0,SUM(RA29,RB29),"")</f>
        <v>22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IF(SUM(RA29,RF29)&gt;0,SUM(RA29,RF29),"")</f>
        <v>12</v>
      </c>
    </row>
    <row r="30" spans="1:475" x14ac:dyDescent="0.2">
      <c r="A30" s="4" t="str" cm="1">
        <f t="array" ref="A30">IF(AND(H30&lt;&gt;"",H30&lt;&gt;"No DD"),SUMPRODUCT((H$4:H$41&lt;&gt;"")*(H$4:H$41&lt;&gt;"No DD")*(E$4:E$41&gt;E30))+1,IF(H30="No DD",SUMPRODUCT((H$4:H$41="No DD")*(E$4:E$41&gt;E30))+1+SUMPRODUCT((H$4:H$41&lt;&gt;"")*(H$4:H$41&lt;&gt;"No DD")),""))</f>
        <v/>
      </c>
      <c r="B30" s="5" t="s">
        <v>133</v>
      </c>
      <c r="C30" s="4" t="s">
        <v>3</v>
      </c>
      <c r="D30" s="4">
        <v>2002</v>
      </c>
      <c r="E30" s="9">
        <f>SUM(J30:R30)+SUM(J30:O30)*0.0000001+SUM(J30)*0.0000000000001</f>
        <v>111.10000649000419</v>
      </c>
      <c r="F30" s="3" t="str">
        <f>IF(OR(AND(AP30&gt;=AW$43,AQ30&gt;=AW$47,AP30&lt;&gt;"",AO30=""),AND(AU30&gt;=AW$43,AV30&gt;=AW$47,AU30&lt;&gt;"",AO30=""),AND(BS30&gt;=BZ$43,BT30&gt;=BZ$47,BS30&lt;&gt;"",BR30=""),AND(BX30&gt;=BZ$43,BY30&gt;=BZ$47,BX30&lt;&gt;"",BR30=""),AND(CV30&gt;=DC$43,CW30&gt;=DC$47,CV30&lt;&gt;"",CU30=""),AND(DA30&gt;=DC$43,DB30&gt;=DC$47,DA30&lt;&gt;""),AND(EA30&gt;=EH$43,EB30&gt;=EH$47,EA30&lt;&gt;""),AND(EF30&gt;=EH$43,EG30&gt;=EH$47,EF30&lt;&gt;""),AND(FC30&gt;=FJ$43,FD30&gt;=FJ$47,FC30&lt;&gt;""),AND(FH30&gt;=FJ$43,FI30&gt;=FJ$47,FH30&lt;&gt;""),AND(GE30&gt;=GL$43,GF30&gt;=GL$47,GE30&lt;&gt;""),AND(GJ30&gt;=GL$43,GK30&gt;=GL$47,GJ30&lt;&gt;""),AND(HG30&gt;=HN$43,HH30&gt;=HN$47,HG30&lt;&gt;""),AND(HL30&gt;=HN$43,HM30&gt;=HN$47,HL30&lt;&gt;""),AND(II30&gt;=IP$43,IJ30&gt;=IP$47,II30&lt;&gt;""),AND(IN30&gt;=IP$43,IO30&gt;=IP$47,IN30&lt;&gt;""),AND(JK30&gt;=JR$43,JL30&gt;=JR$47,JK30&lt;&gt;""),AND(JP30&gt;=JR$43,JQ30&gt;=JR$47,JP30&lt;&gt;""),AND(KM30&gt;=KT$43,KN30&gt;=KT$47,KM30&lt;&gt;""),AND(KR30&gt;=KT$43,KS30&gt;=KT$47,KR30&lt;&gt;""),AND(LO30&gt;=LV$43,LP30&gt;=LV$47,LO30&lt;&gt;""),AND(LT30&gt;=LV$43,LU30&gt;=LV$47,LT30&lt;&gt;""),AND(MQ30&gt;=MX$43,MR30&gt;=MX$47,MQ30&lt;&gt;""),AND(MV30&gt;=MX$43,MW30&gt;=MX$47,MV30&lt;&gt;""),AND(NS30&gt;=NZ$43,NT30&gt;=NZ$47,NS30&lt;&gt;""),AND(NX30&gt;=NZ$43,NY30&gt;=NZ$47,NX30&lt;&gt;""),AND(OU30&gt;=PB$43,OV30&gt;=PB$47,OU30&lt;&gt;""),AND(OZ30&gt;=PB$43,PA30&gt;=PB$47,OZ30&lt;&gt;""),AND(PW30&gt;=QD$43,PX30&gt;=QD$47,PW30&lt;&gt;""),AND(QB30&gt;=QD$43,QC30&gt;=QD$47,QB30&lt;&gt;"")),"P","")</f>
        <v/>
      </c>
      <c r="G30" s="3" t="str">
        <f>IF(OR(AND(AQ30&gt;=AW$47,AQ30&lt;&gt;"",AO30=""),AND(AV30&gt;=AW$47,AV30&lt;&gt;"",AO30=""),AND(BT30&gt;=BZ$47,BT30&lt;&gt;"",BR30=""),AND(BY30&gt;=BZ$47,BY30&lt;&gt;"",BR30=""),AND(CW30&gt;=DC$47,CW30&lt;&gt;"",CU30=""),AND(DB30&gt;=DC$47,DB30&lt;&gt;"",CU30=""),AND(EB30&gt;=EH$47,EB30&lt;&gt;""),AND(EG30&gt;=EH$47,EG30&lt;&gt;""),AND(FD30&gt;=FJ$47,FD30&lt;&gt;""),AND(FI30&gt;=FJ$47,FI30&lt;&gt;""),AND(GF30&gt;=GL$47,GF30&lt;&gt;""),AND(GK30&gt;=GL$47,GK30&lt;&gt;""),AND(HH30&gt;=HN$47,HH30&lt;&gt;""),AND(HM30&gt;=HN$47,HM30&lt;&gt;""),AND(IJ30&gt;=IP$47,IJ30&lt;&gt;""),AND(IO30&gt;=IP$47,IO30&lt;&gt;""),AND(JL30&gt;=JR$47,JL30&lt;&gt;""),AND(JQ30&gt;=JR$47,JQ30&lt;&gt;""),AND(KN30&gt;=KT$47,KN30&lt;&gt;""),AND(KS30&gt;=KT$47,KS30&lt;&gt;""),AND(LP30&gt;=LV$47,LP30&lt;&gt;""),AND(LU30&gt;=LV$47,LU30&lt;&gt;""),AND(MR30&gt;=MX$47,MR30&lt;&gt;""),AND(MW30&gt;=MX$47,MW30&lt;&gt;""),AND(NT30&gt;=NZ$47,NT30&lt;&gt;""),AND(NY30&gt;=NZ$47,NY30&lt;&gt;""),AND(OV30&gt;=PB$47,OV30&lt;&gt;""),AND(PA30&gt;=PB$47,PA30&lt;&gt;""),AND(PX30&gt;=QD$47,PX30&lt;&gt;""),AND(QC30&gt;=QD$47,QC30&lt;&gt;"")),"P","")</f>
        <v/>
      </c>
      <c r="H30" s="36" t="str">
        <f>IF(AND(G30="P",F30=""),"No DD",IF(OR(AND(AS30&gt;=AW$46,AT30&gt;=AW$50,AS30&lt;&gt;"",AO30=""),AND(BV30&gt;=BZ$46,BW30&gt;=BZ$50,BV30&lt;&gt;"",BR30=""),AND(CY30&gt;=DC$46,CZ30&gt;=DC$50,CY30&lt;&gt;"",CU30=""),AND(ED30&gt;=EH$46,EE30&gt;=EH$50,ED30&lt;&gt;""),AND(FF30&gt;=FJ$46,FG30&gt;=FJ$50,FF30&lt;&gt;""),AND(GH30&gt;=GL$46,GI30&gt;=GL$50,GH30&lt;&gt;""),AND(HJ30&gt;=HN$46,HK30&gt;=HN$50,HJ30&lt;&gt;""),AND(IL30&gt;=IP$46,IM30&gt;=IP$50,IL30&lt;&gt;""),AND(JN30&gt;=JR$46,JO30&gt;=JR$50,JN30&lt;&gt;""),AND(KP30&gt;=KT$46,KQ30&gt;=KT$50,KP30&lt;&gt;""),AND(LR30&gt;=LV$46,LS30&gt;=LV$50,LR30&lt;&gt;""),AND(MT30&gt;=MX$46,MU30&gt;=MX$50,MT30&lt;&gt;""),AND(NV30&gt;=NZ$46,NW30&gt;=NZ$50,NV30&lt;&gt;""),AND(OX30&gt;=PB$46,OY30&gt;=PB$50,OX30&lt;&gt;""),AND(PZ30&gt;=QD$46,QA30&gt;=QD$50,PZ30&lt;&gt;"")),"Merit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Excellence",IF(I30="P","Worlds Team",IF(F30="P","National Team","")))))</f>
        <v/>
      </c>
      <c r="I30" s="3" t="str">
        <f>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P","")</f>
        <v/>
      </c>
      <c r="J30" s="8">
        <f>IF(COUNT(AQ30,BT30,CW30)&gt;0,LARGE((AQ30,BT30,CW30),1),0)</f>
        <v>41.9</v>
      </c>
      <c r="K30" s="8" t="str">
        <f>IF(J30=0,"",IF(J30=CW30,$CA$1,IF(J30=BT30,$AX$1,IF(J30=AQ30,$U$1,""))))</f>
        <v>2022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2022 3rd Domestic Trial</v>
      </c>
      <c r="P30" s="8">
        <f>IF(MAX(AV30,BY30,DB30)&gt;0,MAX(AV30,BY30,DB30),0)</f>
        <v>46.199999999999989</v>
      </c>
      <c r="Q30" s="8" t="str">
        <f>IF(P30=0,"",IF(P30=DB30,$CA$1,IF(P30=BY30,$AX$1,IF(P30=AV30,$U$1,""))))</f>
        <v>2022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>
        <v>17.2</v>
      </c>
      <c r="V30" s="19">
        <v>2.8</v>
      </c>
      <c r="W30" s="19">
        <v>0</v>
      </c>
      <c r="X30" s="19">
        <v>0</v>
      </c>
      <c r="Y30" s="19">
        <v>18.100000000000001</v>
      </c>
      <c r="Z30" s="19">
        <v>4.8</v>
      </c>
      <c r="AA30" s="19">
        <v>1</v>
      </c>
      <c r="AB30" s="19">
        <v>0</v>
      </c>
      <c r="AC30" s="19">
        <v>18.899999999999999</v>
      </c>
      <c r="AD30" s="19">
        <v>4.3</v>
      </c>
      <c r="AE30" s="19">
        <v>0.2</v>
      </c>
      <c r="AF30" s="19">
        <v>0</v>
      </c>
      <c r="AG30" s="19">
        <v>18.5</v>
      </c>
      <c r="AH30" s="19">
        <v>4.4000000000000004</v>
      </c>
      <c r="AI30" s="19">
        <v>0</v>
      </c>
      <c r="AJ30" s="19">
        <v>0</v>
      </c>
      <c r="AK30" s="19">
        <v>19.2</v>
      </c>
      <c r="AL30" s="19">
        <v>4.3</v>
      </c>
      <c r="AM30" s="19">
        <v>0.2</v>
      </c>
      <c r="AN30" s="19">
        <v>0</v>
      </c>
      <c r="AO30" s="27"/>
      <c r="AP30" s="40">
        <f>IF(SUM(V30,Z30)&gt;0,SUM(V30,Z30),"")</f>
        <v>7.6</v>
      </c>
      <c r="AQ30" s="40">
        <f>IF(SUM(U30:V30,X30:Z30,AB30)-W30-AA30&gt;0,SUM(U30:V30,X30:Z30,AB30)-W30-AA30,"")</f>
        <v>41.9</v>
      </c>
      <c r="AR30" s="40">
        <f>IF(SUM(AC30:AD30,AF30)-AE30&gt;0,SUM(AC30:AD30,AF30)-AE30,"")</f>
        <v>23</v>
      </c>
      <c r="AS30" s="40">
        <f>IF(SUM(V30,Z30,AD30)&gt;0,SUM(V30,Z30,AD30),"")</f>
        <v>11.899999999999999</v>
      </c>
      <c r="AT30" s="40">
        <f>IF(SUM(AQ30,AR30)&gt;0,SUM(AQ30,AR30),"")</f>
        <v>64.900000000000006</v>
      </c>
      <c r="AU30" s="40">
        <f>IF(SUM(AH30,AL30)&gt;0,SUM(AH30,AL30),"")</f>
        <v>8.6999999999999993</v>
      </c>
      <c r="AV30" s="40">
        <f>IF(SUM(AG30:AH30,AJ30:AL30,AN30)-SUM(AI30,AM30)&gt;0,SUM(AG30:AH30,AJ30:AL30,AN30)-SUM(AI30,AM30),"")</f>
        <v>46.199999999999989</v>
      </c>
      <c r="AW30" s="40">
        <f>IF(SUM(AQ30,AV30)&gt;0,SUM(AQ30,AV30),"")</f>
        <v>88.1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IF(SUM(BT30,BY30)&gt;0,SUM(BT30,BY30),"")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IF(SUM(CW30,DB30)&gt;0,SUM(CW30,DB30),"")</f>
        <v/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0</v>
      </c>
      <c r="QF30" s="22">
        <f>IF($CU30="P",CB30,(CB30+AY30)/2)</f>
        <v>0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0</v>
      </c>
      <c r="QJ30" s="22">
        <f>IF($CU30="P",CF30,(CF30+BC30)/2)</f>
        <v>0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0</v>
      </c>
      <c r="QN30" s="22">
        <f>IF($CU30="P",CJ30,(CJ30+BG30)/2)</f>
        <v>0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0</v>
      </c>
      <c r="QR30" s="22">
        <f>IF($CU30="P",CN30,(CN30+BK30)/2)</f>
        <v>0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0</v>
      </c>
      <c r="QV30" s="22">
        <f>IF($CU30="P",CR30,(CR30+BO30)/2)</f>
        <v>0</v>
      </c>
      <c r="QW30" s="22">
        <f>IF($CU30="P",CS30,(CS30+BP30)/2)</f>
        <v>0</v>
      </c>
      <c r="QX30" s="22">
        <f>IF($CU30="P",CT30,(CT30+BQ30)/2)</f>
        <v>0</v>
      </c>
      <c r="QY30" s="27" t="s">
        <v>46</v>
      </c>
      <c r="QZ30" s="40" t="str">
        <f>IF(SUM(QF30,QJ30)&gt;0,SUM(QF30,QJ30),"")</f>
        <v/>
      </c>
      <c r="RA30" s="40" t="str">
        <f>IF(SUM(QE30:QF30,QH30:QJ30,QL30)-QG30-QK30&gt;0,SUM(QE30:QF30,QH30:QJ30,QL30)-QG30-QK30,"")</f>
        <v/>
      </c>
      <c r="RB30" s="40" t="str">
        <f>IF(SUM(QM30:QN30,QP30)-QO30&gt;0,SUM(QM30:QN30,QP30)-QO30,"")</f>
        <v/>
      </c>
      <c r="RC30" s="40" t="str">
        <f>IF(SUM(QF30,QJ30,QN30)&gt;0,SUM(QF30,QJ30,QN30),"")</f>
        <v/>
      </c>
      <c r="RD30" s="40" t="str">
        <f>IF(SUM(RA30,RB30)&gt;0,SUM(RA30,RB30),"")</f>
        <v/>
      </c>
      <c r="RE30" s="40" t="str">
        <f>IF(SUM(QR30,QV30)&gt;0,SUM(QR30,QV30),"")</f>
        <v/>
      </c>
      <c r="RF30" s="40" t="str">
        <f>IF(SUM(QQ30:QR30,QT30:QV30,QX30)-SUM(QS30,QW30)&gt;0,SUM(QQ30:QR30,QT30:QV30,QX30)-SUM(QS30,QW30),"")</f>
        <v/>
      </c>
      <c r="RG30" s="40" t="str">
        <f>IF(SUM(RA30,RF30)&gt;0,SUM(RA30,RF30),"")</f>
        <v/>
      </c>
    </row>
    <row r="31" spans="1:475" x14ac:dyDescent="0.2">
      <c r="A31" s="4" t="str" cm="1">
        <f t="array" ref="A31">IF(AND(H31&lt;&gt;"",H31&lt;&gt;"No DD"),SUMPRODUCT((H$4:H$41&lt;&gt;"")*(H$4:H$41&lt;&gt;"No DD")*(E$4:E$41&gt;E31))+1,IF(H31="No DD",SUMPRODUCT((H$4:H$41="No DD")*(E$4:E$41&gt;E31))+1+SUMPRODUCT((H$4:H$41&lt;&gt;"")*(H$4:H$41&lt;&gt;"No DD")),""))</f>
        <v/>
      </c>
      <c r="B31" s="5" t="s">
        <v>205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$43,AQ31&gt;=AW$47,AP31&lt;&gt;"",AO31=""),AND(AU31&gt;=AW$43,AV31&gt;=AW$47,AU31&lt;&gt;"",AO31=""),AND(BS31&gt;=BZ$43,BT31&gt;=BZ$47,BS31&lt;&gt;"",BR31=""),AND(BX31&gt;=BZ$43,BY31&gt;=BZ$47,BX31&lt;&gt;"",BR31=""),AND(CV31&gt;=DC$43,CW31&gt;=DC$47,CV31&lt;&gt;"",CU31=""),AND(DA31&gt;=DC$43,DB31&gt;=DC$47,DA31&lt;&gt;""),AND(EA31&gt;=EH$43,EB31&gt;=EH$47,EA31&lt;&gt;""),AND(EF31&gt;=EH$43,EG31&gt;=EH$47,EF31&lt;&gt;""),AND(FC31&gt;=FJ$43,FD31&gt;=FJ$47,FC31&lt;&gt;""),AND(FH31&gt;=FJ$43,FI31&gt;=FJ$47,FH31&lt;&gt;""),AND(GE31&gt;=GL$43,GF31&gt;=GL$47,GE31&lt;&gt;""),AND(GJ31&gt;=GL$43,GK31&gt;=GL$47,GJ31&lt;&gt;""),AND(HG31&gt;=HN$43,HH31&gt;=HN$47,HG31&lt;&gt;""),AND(HL31&gt;=HN$43,HM31&gt;=HN$47,HL31&lt;&gt;""),AND(II31&gt;=IP$43,IJ31&gt;=IP$47,II31&lt;&gt;""),AND(IN31&gt;=IP$43,IO31&gt;=IP$47,IN31&lt;&gt;""),AND(JK31&gt;=JR$43,JL31&gt;=JR$47,JK31&lt;&gt;""),AND(JP31&gt;=JR$43,JQ31&gt;=JR$47,JP31&lt;&gt;""),AND(KM31&gt;=KT$43,KN31&gt;=KT$47,KM31&lt;&gt;""),AND(KR31&gt;=KT$43,KS31&gt;=KT$47,KR31&lt;&gt;""),AND(LO31&gt;=LV$43,LP31&gt;=LV$47,LO31&lt;&gt;""),AND(LT31&gt;=LV$43,LU31&gt;=LV$47,LT31&lt;&gt;""),AND(MQ31&gt;=MX$43,MR31&gt;=MX$47,MQ31&lt;&gt;""),AND(MV31&gt;=MX$43,MW31&gt;=MX$47,MV31&lt;&gt;""),AND(NS31&gt;=NZ$43,NT31&gt;=NZ$47,NS31&lt;&gt;""),AND(NX31&gt;=NZ$43,NY31&gt;=NZ$47,NX31&lt;&gt;""),AND(OU31&gt;=PB$43,OV31&gt;=PB$47,OU31&lt;&gt;""),AND(OZ31&gt;=PB$43,PA31&gt;=PB$47,OZ31&lt;&gt;""),AND(PW31&gt;=QD$43,PX31&gt;=QD$47,PW31&lt;&gt;""),AND(QB31&gt;=QD$43,QC31&gt;=QD$47,QB31&lt;&gt;"")),"P","")</f>
        <v/>
      </c>
      <c r="G31" s="3" t="str">
        <f>IF(OR(AND(AQ31&gt;=AW$47,AQ31&lt;&gt;"",AO31=""),AND(AV31&gt;=AW$47,AV31&lt;&gt;"",AO31=""),AND(BT31&gt;=BZ$47,BT31&lt;&gt;"",BR31=""),AND(BY31&gt;=BZ$47,BY31&lt;&gt;"",BR31=""),AND(CW31&gt;=DC$47,CW31&lt;&gt;"",CU31=""),AND(DB31&gt;=DC$47,DB31&lt;&gt;"",CU31=""),AND(EB31&gt;=EH$47,EB31&lt;&gt;""),AND(EG31&gt;=EH$47,EG31&lt;&gt;""),AND(FD31&gt;=FJ$47,FD31&lt;&gt;""),AND(FI31&gt;=FJ$47,FI31&lt;&gt;""),AND(GF31&gt;=GL$47,GF31&lt;&gt;""),AND(GK31&gt;=GL$47,GK31&lt;&gt;""),AND(HH31&gt;=HN$47,HH31&lt;&gt;""),AND(HM31&gt;=HN$47,HM31&lt;&gt;""),AND(IJ31&gt;=IP$47,IJ31&lt;&gt;""),AND(IO31&gt;=IP$47,IO31&lt;&gt;""),AND(JL31&gt;=JR$47,JL31&lt;&gt;""),AND(JQ31&gt;=JR$47,JQ31&lt;&gt;""),AND(KN31&gt;=KT$47,KN31&lt;&gt;""),AND(KS31&gt;=KT$47,KS31&lt;&gt;""),AND(LP31&gt;=LV$47,LP31&lt;&gt;""),AND(LU31&gt;=LV$47,LU31&lt;&gt;""),AND(MR31&gt;=MX$47,MR31&lt;&gt;""),AND(MW31&gt;=MX$47,MW31&lt;&gt;""),AND(NT31&gt;=NZ$47,NT31&lt;&gt;""),AND(NY31&gt;=NZ$47,NY31&lt;&gt;""),AND(OV31&gt;=PB$47,OV31&lt;&gt;""),AND(PA31&gt;=PB$47,PA31&lt;&gt;""),AND(PX31&gt;=QD$47,PX31&lt;&gt;""),AND(QC31&gt;=QD$47,QC31&lt;&gt;"")),"P","")</f>
        <v/>
      </c>
      <c r="H31" s="36" t="str">
        <f>IF(AND(G31="P",F31=""),"No DD",IF(OR(AND(AS31&gt;=AW$46,AT31&gt;=AW$50,AS31&lt;&gt;"",AO31=""),AND(BV31&gt;=BZ$46,BW31&gt;=BZ$50,BV31&lt;&gt;"",BR31=""),AND(CY31&gt;=DC$46,CZ31&gt;=DC$50,CY31&lt;&gt;"",CU31=""),AND(ED31&gt;=EH$46,EE31&gt;=EH$50,ED31&lt;&gt;""),AND(FF31&gt;=FJ$46,FG31&gt;=FJ$50,FF31&lt;&gt;""),AND(GH31&gt;=GL$46,GI31&gt;=GL$50,GH31&lt;&gt;""),AND(HJ31&gt;=HN$46,HK31&gt;=HN$50,HJ31&lt;&gt;""),AND(IL31&gt;=IP$46,IM31&gt;=IP$50,IL31&lt;&gt;""),AND(JN31&gt;=JR$46,JO31&gt;=JR$50,JN31&lt;&gt;""),AND(KP31&gt;=KT$46,KQ31&gt;=KT$50,KP31&lt;&gt;""),AND(LR31&gt;=LV$46,LS31&gt;=LV$50,LR31&lt;&gt;""),AND(MT31&gt;=MX$46,MU31&gt;=MX$50,MT31&lt;&gt;""),AND(NV31&gt;=NZ$46,NW31&gt;=NZ$50,NV31&lt;&gt;""),AND(OX31&gt;=PB$46,OY31&gt;=PB$50,OX31&lt;&gt;""),AND(PZ31&gt;=QD$46,QA31&gt;=QD$50,PZ31&lt;&gt;"")),"Merit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Excellence",IF(I31="P","Worlds Team",IF(F31="P","National Team","")))))</f>
        <v/>
      </c>
      <c r="I31" s="3" t="str">
        <f>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IF(SUM(AQ31,AV31)&gt;0,SUM(AQ31,AV31),"")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IF(SUM(BT31,BY31)&gt;0,SUM(BT31,BY31),"")</f>
        <v/>
      </c>
      <c r="CA31" s="19">
        <v>18.8</v>
      </c>
      <c r="CB31" s="19">
        <v>4.4000000000000004</v>
      </c>
      <c r="CC31" s="19">
        <v>0.6</v>
      </c>
      <c r="CD31" s="19">
        <v>0</v>
      </c>
      <c r="CE31" s="19">
        <v>18.399999999999999</v>
      </c>
      <c r="CF31" s="19">
        <v>5.2</v>
      </c>
      <c r="CG31" s="19">
        <v>1</v>
      </c>
      <c r="CH31" s="19">
        <v>0</v>
      </c>
      <c r="CI31" s="19">
        <v>17.399999999999999</v>
      </c>
      <c r="CJ31" s="19">
        <v>3.2</v>
      </c>
      <c r="CK31" s="19">
        <v>0</v>
      </c>
      <c r="CL31" s="19">
        <v>0</v>
      </c>
      <c r="CM31" s="19">
        <v>18.399999999999999</v>
      </c>
      <c r="CN31" s="19">
        <v>5.6</v>
      </c>
      <c r="CO31" s="19">
        <v>0.6</v>
      </c>
      <c r="CP31" s="19">
        <v>0</v>
      </c>
      <c r="CQ31" s="19">
        <v>17.100000000000001</v>
      </c>
      <c r="CR31" s="19">
        <v>3.2</v>
      </c>
      <c r="CS31" s="19">
        <v>0</v>
      </c>
      <c r="CT31" s="19">
        <v>0</v>
      </c>
      <c r="CU31" s="27"/>
      <c r="CV31" s="40">
        <f>IF(SUM(CB31,CF31)&gt;0,SUM(CB31,CF31),"")</f>
        <v>9.6000000000000014</v>
      </c>
      <c r="CW31" s="40">
        <f>IF(SUM(CA31:CB31,CD31:CF31,CH31)-CC31-CG31&gt;0,SUM(CA31:CB31,CD31:CF31,CH31)-CC31-CG31,"")</f>
        <v>45.2</v>
      </c>
      <c r="CX31" s="40">
        <f>IF(SUM(CI31:CJ31,CL31)-CK31&gt;0,SUM(CI31:CJ31,CL31)-CK31,"")</f>
        <v>20.599999999999998</v>
      </c>
      <c r="CY31" s="40">
        <f>IF(SUM(CB31,CF31,CJ31)&gt;0,SUM(CB31,CF31,CJ31),"")</f>
        <v>12.8</v>
      </c>
      <c r="CZ31" s="40">
        <f>IF(SUM(CW31,CX31)&gt;0,SUM(CW31,CX31),"")</f>
        <v>65.8</v>
      </c>
      <c r="DA31" s="40">
        <f>IF(SUM(CN31,CR31)&gt;0,SUM(CN31,CR31),"")</f>
        <v>8.8000000000000007</v>
      </c>
      <c r="DB31" s="40">
        <f>IF(SUM(CM31:CN31,CP31:CR31,CT31)-SUM(CO31,CS31)&gt;0,SUM(CM31:CN31,CP31:CR31,CT31)-SUM(CO31,CS31),"")</f>
        <v>43.7</v>
      </c>
      <c r="DC31" s="40">
        <f>IF(SUM(CW31,DB31)&gt;0,SUM(CW31,DB31),"")</f>
        <v>88.9</v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IF(SUM(RA31,RF31)&gt;0,SUM(RA31,RF31),"")</f>
        <v>44.45</v>
      </c>
    </row>
    <row r="32" spans="1:475" x14ac:dyDescent="0.2">
      <c r="A32" s="4" t="str" cm="1">
        <f t="array" ref="A32">IF(AND(H32&lt;&gt;"",H32&lt;&gt;"No DD"),SUMPRODUCT((H$4:H$41&lt;&gt;"")*(H$4:H$41&lt;&gt;"No DD")*(E$4:E$41&gt;E32))+1,IF(H32="No DD",SUMPRODUCT((H$4:H$41="No DD")*(E$4:E$41&gt;E32))+1+SUMPRODUCT((H$4:H$41&lt;&gt;"")*(H$4:H$41&lt;&gt;"No DD")),""))</f>
        <v/>
      </c>
      <c r="B32" s="5" t="s">
        <v>203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$43,AQ32&gt;=AW$47,AP32&lt;&gt;"",AO32=""),AND(AU32&gt;=AW$43,AV32&gt;=AW$47,AU32&lt;&gt;"",AO32=""),AND(BS32&gt;=BZ$43,BT32&gt;=BZ$47,BS32&lt;&gt;"",BR32=""),AND(BX32&gt;=BZ$43,BY32&gt;=BZ$47,BX32&lt;&gt;"",BR32=""),AND(CV32&gt;=DC$43,CW32&gt;=DC$47,CV32&lt;&gt;"",CU32=""),AND(DA32&gt;=DC$43,DB32&gt;=DC$47,DA32&lt;&gt;""),AND(EA32&gt;=EH$43,EB32&gt;=EH$47,EA32&lt;&gt;""),AND(EF32&gt;=EH$43,EG32&gt;=EH$47,EF32&lt;&gt;""),AND(FC32&gt;=FJ$43,FD32&gt;=FJ$47,FC32&lt;&gt;""),AND(FH32&gt;=FJ$43,FI32&gt;=FJ$47,FH32&lt;&gt;""),AND(GE32&gt;=GL$43,GF32&gt;=GL$47,GE32&lt;&gt;""),AND(GJ32&gt;=GL$43,GK32&gt;=GL$47,GJ32&lt;&gt;""),AND(HG32&gt;=HN$43,HH32&gt;=HN$47,HG32&lt;&gt;""),AND(HL32&gt;=HN$43,HM32&gt;=HN$47,HL32&lt;&gt;""),AND(II32&gt;=IP$43,IJ32&gt;=IP$47,II32&lt;&gt;""),AND(IN32&gt;=IP$43,IO32&gt;=IP$47,IN32&lt;&gt;""),AND(JK32&gt;=JR$43,JL32&gt;=JR$47,JK32&lt;&gt;""),AND(JP32&gt;=JR$43,JQ32&gt;=JR$47,JP32&lt;&gt;""),AND(KM32&gt;=KT$43,KN32&gt;=KT$47,KM32&lt;&gt;""),AND(KR32&gt;=KT$43,KS32&gt;=KT$47,KR32&lt;&gt;""),AND(LO32&gt;=LV$43,LP32&gt;=LV$47,LO32&lt;&gt;""),AND(LT32&gt;=LV$43,LU32&gt;=LV$47,LT32&lt;&gt;""),AND(MQ32&gt;=MX$43,MR32&gt;=MX$47,MQ32&lt;&gt;""),AND(MV32&gt;=MX$43,MW32&gt;=MX$47,MV32&lt;&gt;""),AND(NS32&gt;=NZ$43,NT32&gt;=NZ$47,NS32&lt;&gt;""),AND(NX32&gt;=NZ$43,NY32&gt;=NZ$47,NX32&lt;&gt;""),AND(OU32&gt;=PB$43,OV32&gt;=PB$47,OU32&lt;&gt;""),AND(OZ32&gt;=PB$43,PA32&gt;=PB$47,OZ32&lt;&gt;""),AND(PW32&gt;=QD$43,PX32&gt;=QD$47,PW32&lt;&gt;""),AND(QB32&gt;=QD$43,QC32&gt;=QD$47,QB32&lt;&gt;"")),"P","")</f>
        <v/>
      </c>
      <c r="G32" s="3" t="str">
        <f>IF(OR(AND(AQ32&gt;=AW$47,AQ32&lt;&gt;"",AO32=""),AND(AV32&gt;=AW$47,AV32&lt;&gt;"",AO32=""),AND(BT32&gt;=BZ$47,BT32&lt;&gt;"",BR32=""),AND(BY32&gt;=BZ$47,BY32&lt;&gt;"",BR32=""),AND(CW32&gt;=DC$47,CW32&lt;&gt;"",CU32=""),AND(DB32&gt;=DC$47,DB32&lt;&gt;"",CU32=""),AND(EB32&gt;=EH$47,EB32&lt;&gt;""),AND(EG32&gt;=EH$47,EG32&lt;&gt;""),AND(FD32&gt;=FJ$47,FD32&lt;&gt;""),AND(FI32&gt;=FJ$47,FI32&lt;&gt;""),AND(GF32&gt;=GL$47,GF32&lt;&gt;""),AND(GK32&gt;=GL$47,GK32&lt;&gt;""),AND(HH32&gt;=HN$47,HH32&lt;&gt;""),AND(HM32&gt;=HN$47,HM32&lt;&gt;""),AND(IJ32&gt;=IP$47,IJ32&lt;&gt;""),AND(IO32&gt;=IP$47,IO32&lt;&gt;""),AND(JL32&gt;=JR$47,JL32&lt;&gt;""),AND(JQ32&gt;=JR$47,JQ32&lt;&gt;""),AND(KN32&gt;=KT$47,KN32&lt;&gt;""),AND(KS32&gt;=KT$47,KS32&lt;&gt;""),AND(LP32&gt;=LV$47,LP32&lt;&gt;""),AND(LU32&gt;=LV$47,LU32&lt;&gt;""),AND(MR32&gt;=MX$47,MR32&lt;&gt;""),AND(MW32&gt;=MX$47,MW32&lt;&gt;""),AND(NT32&gt;=NZ$47,NT32&lt;&gt;""),AND(NY32&gt;=NZ$47,NY32&lt;&gt;""),AND(OV32&gt;=PB$47,OV32&lt;&gt;""),AND(PA32&gt;=PB$47,PA32&lt;&gt;""),AND(PX32&gt;=QD$47,PX32&lt;&gt;""),AND(QC32&gt;=QD$47,QC32&lt;&gt;"")),"P","")</f>
        <v/>
      </c>
      <c r="H32" s="36" t="str">
        <f>IF(AND(G32="P",F32=""),"No DD",IF(OR(AND(AS32&gt;=AW$46,AT32&gt;=AW$50,AS32&lt;&gt;"",AO32=""),AND(BV32&gt;=BZ$46,BW32&gt;=BZ$50,BV32&lt;&gt;"",BR32=""),AND(CY32&gt;=DC$46,CZ32&gt;=DC$50,CY32&lt;&gt;"",CU32=""),AND(ED32&gt;=EH$46,EE32&gt;=EH$50,ED32&lt;&gt;""),AND(FF32&gt;=FJ$46,FG32&gt;=FJ$50,FF32&lt;&gt;""),AND(GH32&gt;=GL$46,GI32&gt;=GL$50,GH32&lt;&gt;""),AND(HJ32&gt;=HN$46,HK32&gt;=HN$50,HJ32&lt;&gt;""),AND(IL32&gt;=IP$46,IM32&gt;=IP$50,IL32&lt;&gt;""),AND(JN32&gt;=JR$46,JO32&gt;=JR$50,JN32&lt;&gt;""),AND(KP32&gt;=KT$46,KQ32&gt;=KT$50,KP32&lt;&gt;""),AND(LR32&gt;=LV$46,LS32&gt;=LV$50,LR32&lt;&gt;""),AND(MT32&gt;=MX$46,MU32&gt;=MX$50,MT32&lt;&gt;""),AND(NV32&gt;=NZ$46,NW32&gt;=NZ$50,NV32&lt;&gt;""),AND(OX32&gt;=PB$46,OY32&gt;=PB$50,OX32&lt;&gt;""),AND(PZ32&gt;=QD$46,QA32&gt;=QD$50,PZ32&lt;&gt;"")),"Merit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Excellence",IF(I32="P","Worlds Team",IF(F32="P","National Team","")))))</f>
        <v/>
      </c>
      <c r="I32" s="3" t="str">
        <f>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IF(SUM(AQ32,AV32)&gt;0,SUM(AQ32,AV32),"")</f>
        <v/>
      </c>
      <c r="AX32" s="18">
        <v>18.8</v>
      </c>
      <c r="AY32" s="18">
        <v>5.2</v>
      </c>
      <c r="AZ32" s="18">
        <v>0</v>
      </c>
      <c r="BA32" s="18">
        <v>0</v>
      </c>
      <c r="BB32" s="18">
        <v>19</v>
      </c>
      <c r="BC32" s="18">
        <v>4.4000000000000004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9.6000000000000014</v>
      </c>
      <c r="BT32" s="11">
        <f>IF(SUM(AX32:AY32,BA32:BC32,BE32)-AZ32-BD32&gt;0,SUM(AX32:AY32,BA32:BC32,BE32)-AZ32-BD32,"")</f>
        <v>47.4</v>
      </c>
      <c r="BU32" s="11" t="str">
        <f>IF(SUM(BF32:BG32,BI32)-BH32&gt;0,SUM(BF32:BG32,BI32)-BH32,"")</f>
        <v/>
      </c>
      <c r="BV32" s="11">
        <f>IF(SUM(AY32,BC32,BG32)&gt;0,SUM(AY32,BC32,BG32),"")</f>
        <v>9.6000000000000014</v>
      </c>
      <c r="BW32" s="11">
        <f>IF(SUM(BT32,BU32)&gt;0,SUM(BT32,BU32),"")</f>
        <v>47.4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IF(SUM(BT32,BY32)&gt;0,SUM(BT32,BY32),"")</f>
        <v>47.4</v>
      </c>
      <c r="CA32" s="19">
        <v>18.8</v>
      </c>
      <c r="CB32" s="19">
        <v>4.8</v>
      </c>
      <c r="CC32" s="19">
        <v>0</v>
      </c>
      <c r="CD32" s="19">
        <v>0</v>
      </c>
      <c r="CE32" s="19">
        <v>18.8</v>
      </c>
      <c r="CF32" s="19">
        <v>4.8</v>
      </c>
      <c r="CG32" s="19">
        <v>0</v>
      </c>
      <c r="CH32" s="19">
        <v>0</v>
      </c>
      <c r="CI32" s="19">
        <v>16.3</v>
      </c>
      <c r="CJ32" s="19">
        <v>1.4</v>
      </c>
      <c r="CK32" s="19">
        <v>4</v>
      </c>
      <c r="CL32" s="19">
        <v>0</v>
      </c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>IF(SUM(CB32,CF32)&gt;0,SUM(CB32,CF32),"")</f>
        <v>9.6</v>
      </c>
      <c r="CW32" s="40">
        <f>IF(SUM(CA32:CB32,CD32:CF32,CH32)-CC32-CG32&gt;0,SUM(CA32:CB32,CD32:CF32,CH32)-CC32-CG32,"")</f>
        <v>47.2</v>
      </c>
      <c r="CX32" s="40">
        <f>IF(SUM(CI32:CJ32,CL32)-CK32&gt;0,SUM(CI32:CJ32,CL32)-CK32,"")</f>
        <v>13.7</v>
      </c>
      <c r="CY32" s="40">
        <f>IF(SUM(CB32,CF32,CJ32)&gt;0,SUM(CB32,CF32,CJ32),"")</f>
        <v>11</v>
      </c>
      <c r="CZ32" s="40">
        <f>IF(SUM(CW32,CX32)&gt;0,SUM(CW32,CX32),"")</f>
        <v>60.900000000000006</v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>
        <f>IF(SUM(CW32,DB32)&gt;0,SUM(CW32,DB32),"")</f>
        <v>47.2</v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18.8</v>
      </c>
      <c r="QF32" s="22">
        <f>IF($CU32="P",CB32,(CB32+AY32)/2)</f>
        <v>5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18.899999999999999</v>
      </c>
      <c r="QJ32" s="22">
        <f>IF($CU32="P",CF32,(CF32+BC32)/2)</f>
        <v>4.5999999999999996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9.6</v>
      </c>
      <c r="RA32" s="40">
        <f>IF(SUM(QE32:QF32,QH32:QJ32,QL32)-QG32-QK32&gt;0,SUM(QE32:QF32,QH32:QJ32,QL32)-QG32-QK32,"")</f>
        <v>47.300000000000004</v>
      </c>
      <c r="RB32" s="40">
        <f>IF(SUM(QM32:QN32,QP32)-QO32&gt;0,SUM(QM32:QN32,QP32)-QO32,"")</f>
        <v>6.85</v>
      </c>
      <c r="RC32" s="40">
        <f>IF(SUM(QF32,QJ32,QN32)&gt;0,SUM(QF32,QJ32,QN32),"")</f>
        <v>10.299999999999999</v>
      </c>
      <c r="RD32" s="40">
        <f>IF(SUM(RA32,RB32)&gt;0,SUM(RA32,RB32),"")</f>
        <v>54.150000000000006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IF(SUM(RA32,RF32)&gt;0,SUM(RA32,RF32),"")</f>
        <v>47.300000000000004</v>
      </c>
    </row>
    <row r="33" spans="1:475" x14ac:dyDescent="0.2">
      <c r="A33" s="4" t="str" cm="1">
        <f t="array" ref="A33">IF(AND(H33&lt;&gt;"",H33&lt;&gt;"No DD"),SUMPRODUCT((H$4:H$41&lt;&gt;"")*(H$4:H$41&lt;&gt;"No DD")*(E$4:E$41&gt;E33))+1,IF(H33="No DD",SUMPRODUCT((H$4:H$41="No DD")*(E$4:E$41&gt;E33))+1+SUMPRODUCT((H$4:H$41&lt;&gt;"")*(H$4:H$41&lt;&gt;"No DD")),""))</f>
        <v/>
      </c>
      <c r="B33" s="5" t="s">
        <v>191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$43,AQ33&gt;=AW$47,AP33&lt;&gt;"",AO33=""),AND(AU33&gt;=AW$43,AV33&gt;=AW$47,AU33&lt;&gt;"",AO33=""),AND(BS33&gt;=BZ$43,BT33&gt;=BZ$47,BS33&lt;&gt;"",BR33=""),AND(BX33&gt;=BZ$43,BY33&gt;=BZ$47,BX33&lt;&gt;"",BR33=""),AND(CV33&gt;=DC$43,CW33&gt;=DC$47,CV33&lt;&gt;"",CU33=""),AND(DA33&gt;=DC$43,DB33&gt;=DC$47,DA33&lt;&gt;""),AND(EA33&gt;=EH$43,EB33&gt;=EH$47,EA33&lt;&gt;""),AND(EF33&gt;=EH$43,EG33&gt;=EH$47,EF33&lt;&gt;""),AND(FC33&gt;=FJ$43,FD33&gt;=FJ$47,FC33&lt;&gt;""),AND(FH33&gt;=FJ$43,FI33&gt;=FJ$47,FH33&lt;&gt;""),AND(GE33&gt;=GL$43,GF33&gt;=GL$47,GE33&lt;&gt;""),AND(GJ33&gt;=GL$43,GK33&gt;=GL$47,GJ33&lt;&gt;""),AND(HG33&gt;=HN$43,HH33&gt;=HN$47,HG33&lt;&gt;""),AND(HL33&gt;=HN$43,HM33&gt;=HN$47,HL33&lt;&gt;""),AND(II33&gt;=IP$43,IJ33&gt;=IP$47,II33&lt;&gt;""),AND(IN33&gt;=IP$43,IO33&gt;=IP$47,IN33&lt;&gt;""),AND(JK33&gt;=JR$43,JL33&gt;=JR$47,JK33&lt;&gt;""),AND(JP33&gt;=JR$43,JQ33&gt;=JR$47,JP33&lt;&gt;""),AND(KM33&gt;=KT$43,KN33&gt;=KT$47,KM33&lt;&gt;""),AND(KR33&gt;=KT$43,KS33&gt;=KT$47,KR33&lt;&gt;""),AND(LO33&gt;=LV$43,LP33&gt;=LV$47,LO33&lt;&gt;""),AND(LT33&gt;=LV$43,LU33&gt;=LV$47,LT33&lt;&gt;""),AND(MQ33&gt;=MX$43,MR33&gt;=MX$47,MQ33&lt;&gt;""),AND(MV33&gt;=MX$43,MW33&gt;=MX$47,MV33&lt;&gt;""),AND(NS33&gt;=NZ$43,NT33&gt;=NZ$47,NS33&lt;&gt;""),AND(NX33&gt;=NZ$43,NY33&gt;=NZ$47,NX33&lt;&gt;""),AND(OU33&gt;=PB$43,OV33&gt;=PB$47,OU33&lt;&gt;""),AND(OZ33&gt;=PB$43,PA33&gt;=PB$47,OZ33&lt;&gt;""),AND(PW33&gt;=QD$43,PX33&gt;=QD$47,PW33&lt;&gt;""),AND(QB33&gt;=QD$43,QC33&gt;=QD$47,QB33&lt;&gt;"")),"P","")</f>
        <v/>
      </c>
      <c r="G33" s="3" t="str">
        <f>IF(OR(AND(AQ33&gt;=AW$47,AQ33&lt;&gt;"",AO33=""),AND(AV33&gt;=AW$47,AV33&lt;&gt;"",AO33=""),AND(BT33&gt;=BZ$47,BT33&lt;&gt;"",BR33=""),AND(BY33&gt;=BZ$47,BY33&lt;&gt;"",BR33=""),AND(CW33&gt;=DC$47,CW33&lt;&gt;"",CU33=""),AND(DB33&gt;=DC$47,DB33&lt;&gt;"",CU33=""),AND(EB33&gt;=EH$47,EB33&lt;&gt;""),AND(EG33&gt;=EH$47,EG33&lt;&gt;""),AND(FD33&gt;=FJ$47,FD33&lt;&gt;""),AND(FI33&gt;=FJ$47,FI33&lt;&gt;""),AND(GF33&gt;=GL$47,GF33&lt;&gt;""),AND(GK33&gt;=GL$47,GK33&lt;&gt;""),AND(HH33&gt;=HN$47,HH33&lt;&gt;""),AND(HM33&gt;=HN$47,HM33&lt;&gt;""),AND(IJ33&gt;=IP$47,IJ33&lt;&gt;""),AND(IO33&gt;=IP$47,IO33&lt;&gt;""),AND(JL33&gt;=JR$47,JL33&lt;&gt;""),AND(JQ33&gt;=JR$47,JQ33&lt;&gt;""),AND(KN33&gt;=KT$47,KN33&lt;&gt;""),AND(KS33&gt;=KT$47,KS33&lt;&gt;""),AND(LP33&gt;=LV$47,LP33&lt;&gt;""),AND(LU33&gt;=LV$47,LU33&lt;&gt;""),AND(MR33&gt;=MX$47,MR33&lt;&gt;""),AND(MW33&gt;=MX$47,MW33&lt;&gt;""),AND(NT33&gt;=NZ$47,NT33&lt;&gt;""),AND(NY33&gt;=NZ$47,NY33&lt;&gt;""),AND(OV33&gt;=PB$47,OV33&lt;&gt;""),AND(PA33&gt;=PB$47,PA33&lt;&gt;""),AND(PX33&gt;=QD$47,PX33&lt;&gt;""),AND(QC33&gt;=QD$47,QC33&lt;&gt;"")),"P","")</f>
        <v/>
      </c>
      <c r="H33" s="36" t="str">
        <f>IF(AND(G33="P",F33=""),"No DD",IF(OR(AND(AS33&gt;=AW$46,AT33&gt;=AW$50,AS33&lt;&gt;"",AO33=""),AND(BV33&gt;=BZ$46,BW33&gt;=BZ$50,BV33&lt;&gt;"",BR33=""),AND(CY33&gt;=DC$46,CZ33&gt;=DC$50,CY33&lt;&gt;"",CU33=""),AND(ED33&gt;=EH$46,EE33&gt;=EH$50,ED33&lt;&gt;""),AND(FF33&gt;=FJ$46,FG33&gt;=FJ$50,FF33&lt;&gt;""),AND(GH33&gt;=GL$46,GI33&gt;=GL$50,GH33&lt;&gt;""),AND(HJ33&gt;=HN$46,HK33&gt;=HN$50,HJ33&lt;&gt;""),AND(IL33&gt;=IP$46,IM33&gt;=IP$50,IL33&lt;&gt;""),AND(JN33&gt;=JR$46,JO33&gt;=JR$50,JN33&lt;&gt;""),AND(KP33&gt;=KT$46,KQ33&gt;=KT$50,KP33&lt;&gt;""),AND(LR33&gt;=LV$46,LS33&gt;=LV$50,LR33&lt;&gt;""),AND(MT33&gt;=MX$46,MU33&gt;=MX$50,MT33&lt;&gt;""),AND(NV33&gt;=NZ$46,NW33&gt;=NZ$50,NV33&lt;&gt;""),AND(OX33&gt;=PB$46,OY33&gt;=PB$50,OX33&lt;&gt;""),AND(PZ33&gt;=QD$46,QA33&gt;=QD$50,PZ33&lt;&gt;"")),"Merit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Excellence",IF(I33="P","Worlds Team",IF(F33="P","National Team","")))))</f>
        <v/>
      </c>
      <c r="I33" s="3" t="str">
        <f>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IF(SUM(AQ33,AV33)&gt;0,SUM(AQ33,AV33),"")</f>
        <v/>
      </c>
      <c r="AX33" s="18">
        <v>18.100000000000001</v>
      </c>
      <c r="AY33" s="18">
        <v>4.8</v>
      </c>
      <c r="AZ33" s="18">
        <v>1</v>
      </c>
      <c r="BA33" s="18">
        <v>0</v>
      </c>
      <c r="BB33" s="18">
        <v>16.600000000000001</v>
      </c>
      <c r="BC33" s="18">
        <v>1.3</v>
      </c>
      <c r="BD33" s="18">
        <v>4</v>
      </c>
      <c r="BE33" s="18">
        <v>0</v>
      </c>
      <c r="BF33" s="18">
        <v>18.3</v>
      </c>
      <c r="BG33" s="18">
        <v>5.2</v>
      </c>
      <c r="BH33" s="18">
        <v>0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6.1</v>
      </c>
      <c r="BT33" s="11">
        <f>IF(SUM(AX33:AY33,BA33:BC33,BE33)-AZ33-BD33&gt;0,SUM(AX33:AY33,BA33:BC33,BE33)-AZ33-BD33,"")</f>
        <v>35.799999999999997</v>
      </c>
      <c r="BU33" s="11">
        <f>IF(SUM(BF33:BG33,BI33)-BH33&gt;0,SUM(BF33:BG33,BI33)-BH33,"")</f>
        <v>23.5</v>
      </c>
      <c r="BV33" s="11">
        <f>IF(SUM(AY33,BC33,BG33)&gt;0,SUM(AY33,BC33,BG33),"")</f>
        <v>11.3</v>
      </c>
      <c r="BW33" s="11">
        <f>IF(SUM(BT33,BU33)&gt;0,SUM(BT33,BU33),"")</f>
        <v>59.3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IF(SUM(BT33,BY33)&gt;0,SUM(BT33,BY33),"")</f>
        <v>35.799999999999997</v>
      </c>
      <c r="CA33" s="19">
        <v>18.600000000000001</v>
      </c>
      <c r="CB33" s="19">
        <v>5.2</v>
      </c>
      <c r="CC33" s="19">
        <v>0.6</v>
      </c>
      <c r="CD33" s="19">
        <v>0</v>
      </c>
      <c r="CE33" s="19">
        <v>17.3</v>
      </c>
      <c r="CF33" s="19">
        <v>2.4</v>
      </c>
      <c r="CG33" s="19">
        <v>0</v>
      </c>
      <c r="CH33" s="19">
        <v>0</v>
      </c>
      <c r="CI33" s="19">
        <v>17.600000000000001</v>
      </c>
      <c r="CJ33" s="19">
        <v>3.5</v>
      </c>
      <c r="CK33" s="19">
        <v>0.6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>IF(SUM(CB33,CF33)&gt;0,SUM(CB33,CF33),"")</f>
        <v>7.6</v>
      </c>
      <c r="CW33" s="40">
        <f>IF(SUM(CA33:CB33,CD33:CF33,CH33)-CC33-CG33&gt;0,SUM(CA33:CB33,CD33:CF33,CH33)-CC33-CG33,"")</f>
        <v>42.9</v>
      </c>
      <c r="CX33" s="40">
        <f>IF(SUM(CI33:CJ33,CL33)-CK33&gt;0,SUM(CI33:CJ33,CL33)-CK33,"")</f>
        <v>20.5</v>
      </c>
      <c r="CY33" s="40">
        <f>IF(SUM(CB33,CF33,CJ33)&gt;0,SUM(CB33,CF33,CJ33),"")</f>
        <v>11.1</v>
      </c>
      <c r="CZ33" s="40">
        <f>IF(SUM(CW33,CX33)&gt;0,SUM(CW33,CX33),"")</f>
        <v>63.4</v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>
        <f>IF(SUM(CW33,DB33)&gt;0,SUM(CW33,DB33),"")</f>
        <v>42.9</v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18.350000000000001</v>
      </c>
      <c r="QF33" s="22">
        <f>IF($CU33="P",CB33,(CB33+AY33)/2)</f>
        <v>5</v>
      </c>
      <c r="QG33" s="22">
        <f>IF($CU33="P",CC33,(CC33+AZ33)/2)</f>
        <v>0.8</v>
      </c>
      <c r="QH33" s="22">
        <f>IF($CU33="P",CD33,(CD33+BA33)/2)</f>
        <v>0</v>
      </c>
      <c r="QI33" s="22">
        <f>IF($CU33="P",CE33,(CE33+BB33)/2)</f>
        <v>16.950000000000003</v>
      </c>
      <c r="QJ33" s="22">
        <f>IF($CU33="P",CF33,(CF33+BC33)/2)</f>
        <v>1.85</v>
      </c>
      <c r="QK33" s="22">
        <f>IF($CU33="P",CG33,(CG33+BD33)/2)</f>
        <v>2</v>
      </c>
      <c r="QL33" s="22">
        <f>IF($CU33="P",CH33,(CH33+BE33)/2)</f>
        <v>0</v>
      </c>
      <c r="QM33" s="22">
        <f>IF($CU33="P",CI33,(CI33+BF33)/2)</f>
        <v>17.950000000000003</v>
      </c>
      <c r="QN33" s="22">
        <f>IF($CU33="P",CJ33,(CJ33+BG33)/2)</f>
        <v>4.3499999999999996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6.85</v>
      </c>
      <c r="RA33" s="40">
        <f>IF(SUM(QE33:QF33,QH33:QJ33,QL33)-QG33-QK33&gt;0,SUM(QE33:QF33,QH33:QJ33,QL33)-QG33-QK33,"")</f>
        <v>39.350000000000009</v>
      </c>
      <c r="RB33" s="40">
        <f>IF(SUM(QM33:QN33,QP33)-QO33&gt;0,SUM(QM33:QN33,QP33)-QO33,"")</f>
        <v>22.000000000000004</v>
      </c>
      <c r="RC33" s="40">
        <f>IF(SUM(QF33,QJ33,QN33)&gt;0,SUM(QF33,QJ33,QN33),"")</f>
        <v>11.2</v>
      </c>
      <c r="RD33" s="40">
        <f>IF(SUM(RA33,RB33)&gt;0,SUM(RA33,RB33),"")</f>
        <v>61.350000000000009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IF(SUM(RA33,RF33)&gt;0,SUM(RA33,RF33),"")</f>
        <v>39.350000000000009</v>
      </c>
    </row>
    <row r="34" spans="1:475" x14ac:dyDescent="0.2">
      <c r="A34" s="4" t="str" cm="1">
        <f t="array" ref="A34">IF(AND(H34&lt;&gt;"",H34&lt;&gt;"No DD"),SUMPRODUCT((H$4:H$41&lt;&gt;"")*(H$4:H$41&lt;&gt;"No DD")*(E$4:E$41&gt;E34))+1,IF(H34="No DD",SUMPRODUCT((H$4:H$41="No DD")*(E$4:E$41&gt;E34))+1+SUMPRODUCT((H$4:H$41&lt;&gt;"")*(H$4:H$41&lt;&gt;"No DD")),""))</f>
        <v/>
      </c>
      <c r="B34" s="5" t="s">
        <v>207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$43,AQ34&gt;=AW$47,AP34&lt;&gt;"",AO34=""),AND(AU34&gt;=AW$43,AV34&gt;=AW$47,AU34&lt;&gt;"",AO34=""),AND(BS34&gt;=BZ$43,BT34&gt;=BZ$47,BS34&lt;&gt;"",BR34=""),AND(BX34&gt;=BZ$43,BY34&gt;=BZ$47,BX34&lt;&gt;"",BR34=""),AND(CV34&gt;=DC$43,CW34&gt;=DC$47,CV34&lt;&gt;"",CU34=""),AND(DA34&gt;=DC$43,DB34&gt;=DC$47,DA34&lt;&gt;""),AND(EA34&gt;=EH$43,EB34&gt;=EH$47,EA34&lt;&gt;""),AND(EF34&gt;=EH$43,EG34&gt;=EH$47,EF34&lt;&gt;""),AND(FC34&gt;=FJ$43,FD34&gt;=FJ$47,FC34&lt;&gt;""),AND(FH34&gt;=FJ$43,FI34&gt;=FJ$47,FH34&lt;&gt;""),AND(GE34&gt;=GL$43,GF34&gt;=GL$47,GE34&lt;&gt;""),AND(GJ34&gt;=GL$43,GK34&gt;=GL$47,GJ34&lt;&gt;""),AND(HG34&gt;=HN$43,HH34&gt;=HN$47,HG34&lt;&gt;""),AND(HL34&gt;=HN$43,HM34&gt;=HN$47,HL34&lt;&gt;""),AND(II34&gt;=IP$43,IJ34&gt;=IP$47,II34&lt;&gt;""),AND(IN34&gt;=IP$43,IO34&gt;=IP$47,IN34&lt;&gt;""),AND(JK34&gt;=JR$43,JL34&gt;=JR$47,JK34&lt;&gt;""),AND(JP34&gt;=JR$43,JQ34&gt;=JR$47,JP34&lt;&gt;""),AND(KM34&gt;=KT$43,KN34&gt;=KT$47,KM34&lt;&gt;""),AND(KR34&gt;=KT$43,KS34&gt;=KT$47,KR34&lt;&gt;""),AND(LO34&gt;=LV$43,LP34&gt;=LV$47,LO34&lt;&gt;""),AND(LT34&gt;=LV$43,LU34&gt;=LV$47,LT34&lt;&gt;""),AND(MQ34&gt;=MX$43,MR34&gt;=MX$47,MQ34&lt;&gt;""),AND(MV34&gt;=MX$43,MW34&gt;=MX$47,MV34&lt;&gt;""),AND(NS34&gt;=NZ$43,NT34&gt;=NZ$47,NS34&lt;&gt;""),AND(NX34&gt;=NZ$43,NY34&gt;=NZ$47,NX34&lt;&gt;""),AND(OU34&gt;=PB$43,OV34&gt;=PB$47,OU34&lt;&gt;""),AND(OZ34&gt;=PB$43,PA34&gt;=PB$47,OZ34&lt;&gt;""),AND(PW34&gt;=QD$43,PX34&gt;=QD$47,PW34&lt;&gt;""),AND(QB34&gt;=QD$43,QC34&gt;=QD$47,QB34&lt;&gt;"")),"P","")</f>
        <v/>
      </c>
      <c r="G34" s="3" t="str">
        <f>IF(OR(AND(AQ34&gt;=AW$47,AQ34&lt;&gt;"",AO34=""),AND(AV34&gt;=AW$47,AV34&lt;&gt;"",AO34=""),AND(BT34&gt;=BZ$47,BT34&lt;&gt;"",BR34=""),AND(BY34&gt;=BZ$47,BY34&lt;&gt;"",BR34=""),AND(CW34&gt;=DC$47,CW34&lt;&gt;"",CU34=""),AND(DB34&gt;=DC$47,DB34&lt;&gt;"",CU34=""),AND(EB34&gt;=EH$47,EB34&lt;&gt;""),AND(EG34&gt;=EH$47,EG34&lt;&gt;""),AND(FD34&gt;=FJ$47,FD34&lt;&gt;""),AND(FI34&gt;=FJ$47,FI34&lt;&gt;""),AND(GF34&gt;=GL$47,GF34&lt;&gt;""),AND(GK34&gt;=GL$47,GK34&lt;&gt;""),AND(HH34&gt;=HN$47,HH34&lt;&gt;""),AND(HM34&gt;=HN$47,HM34&lt;&gt;""),AND(IJ34&gt;=IP$47,IJ34&lt;&gt;""),AND(IO34&gt;=IP$47,IO34&lt;&gt;""),AND(JL34&gt;=JR$47,JL34&lt;&gt;""),AND(JQ34&gt;=JR$47,JQ34&lt;&gt;""),AND(KN34&gt;=KT$47,KN34&lt;&gt;""),AND(KS34&gt;=KT$47,KS34&lt;&gt;""),AND(LP34&gt;=LV$47,LP34&lt;&gt;""),AND(LU34&gt;=LV$47,LU34&lt;&gt;""),AND(MR34&gt;=MX$47,MR34&lt;&gt;""),AND(MW34&gt;=MX$47,MW34&lt;&gt;""),AND(NT34&gt;=NZ$47,NT34&lt;&gt;""),AND(NY34&gt;=NZ$47,NY34&lt;&gt;""),AND(OV34&gt;=PB$47,OV34&lt;&gt;""),AND(PA34&gt;=PB$47,PA34&lt;&gt;""),AND(PX34&gt;=QD$47,PX34&lt;&gt;""),AND(QC34&gt;=QD$47,QC34&lt;&gt;"")),"P","")</f>
        <v/>
      </c>
      <c r="H34" s="36" t="str">
        <f>IF(AND(G34="P",F34=""),"No DD",IF(OR(AND(AS34&gt;=AW$46,AT34&gt;=AW$50,AS34&lt;&gt;"",AO34=""),AND(BV34&gt;=BZ$46,BW34&gt;=BZ$50,BV34&lt;&gt;"",BR34=""),AND(CY34&gt;=DC$46,CZ34&gt;=DC$50,CY34&lt;&gt;"",CU34=""),AND(ED34&gt;=EH$46,EE34&gt;=EH$50,ED34&lt;&gt;""),AND(FF34&gt;=FJ$46,FG34&gt;=FJ$50,FF34&lt;&gt;""),AND(GH34&gt;=GL$46,GI34&gt;=GL$50,GH34&lt;&gt;""),AND(HJ34&gt;=HN$46,HK34&gt;=HN$50,HJ34&lt;&gt;""),AND(IL34&gt;=IP$46,IM34&gt;=IP$50,IL34&lt;&gt;""),AND(JN34&gt;=JR$46,JO34&gt;=JR$50,JN34&lt;&gt;""),AND(KP34&gt;=KT$46,KQ34&gt;=KT$50,KP34&lt;&gt;""),AND(LR34&gt;=LV$46,LS34&gt;=LV$50,LR34&lt;&gt;""),AND(MT34&gt;=MX$46,MU34&gt;=MX$50,MT34&lt;&gt;""),AND(NV34&gt;=NZ$46,NW34&gt;=NZ$50,NV34&lt;&gt;""),AND(OX34&gt;=PB$46,OY34&gt;=PB$50,OX34&lt;&gt;""),AND(PZ34&gt;=QD$46,QA34&gt;=QD$50,PZ34&lt;&gt;"")),"Merit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Excellence",IF(I34="P","Worlds Team",IF(F34="P","National Team","")))))</f>
        <v/>
      </c>
      <c r="I34" s="3" t="str">
        <f>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IF(SUM(AQ34,AV34)&gt;0,SUM(AQ34,AV34),"")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>
        <v>18.399999999999999</v>
      </c>
      <c r="CB34" s="19">
        <v>5.6</v>
      </c>
      <c r="CC34" s="19">
        <v>0.8</v>
      </c>
      <c r="CD34" s="19">
        <v>0</v>
      </c>
      <c r="CE34" s="19">
        <v>17.600000000000001</v>
      </c>
      <c r="CF34" s="19">
        <v>2.4</v>
      </c>
      <c r="CG34" s="19">
        <v>0</v>
      </c>
      <c r="CH34" s="19">
        <v>0</v>
      </c>
      <c r="CI34" s="19">
        <v>19.3</v>
      </c>
      <c r="CJ34" s="19">
        <v>3.5</v>
      </c>
      <c r="CK34" s="19">
        <v>0.6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8</v>
      </c>
      <c r="CW34" s="40">
        <f>IF(SUM(CA34:CB34,CD34:CF34,CH34)-CC34-CG34&gt;0,SUM(CA34:CB34,CD34:CF34,CH34)-CC34-CG34,"")</f>
        <v>43.2</v>
      </c>
      <c r="CX34" s="40">
        <f>IF(SUM(CI34:CJ34,CL34)-CK34&gt;0,SUM(CI34:CJ34,CL34)-CK34,"")</f>
        <v>22.2</v>
      </c>
      <c r="CY34" s="40">
        <f>IF(SUM(CB34,CF34,CJ34)&gt;0,SUM(CB34,CF34,CJ34),"")</f>
        <v>11.5</v>
      </c>
      <c r="CZ34" s="40">
        <f>IF(SUM(CW34,CX34)&gt;0,SUM(CW34,CX34),"")</f>
        <v>65.400000000000006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IF(SUM(CW34,DB34)&gt;0,SUM(CW34,DB34),"")</f>
        <v>43.2</v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IF(SUM(RA34,RF34)&gt;0,SUM(RA34,RF34),"")</f>
        <v>21.6</v>
      </c>
    </row>
    <row r="35" spans="1:475" x14ac:dyDescent="0.2">
      <c r="A35" s="4" t="str" cm="1">
        <f t="array" ref="A35">IF(AND(H35&lt;&gt;"",H35&lt;&gt;"No DD"),SUMPRODUCT((H$4:H$41&lt;&gt;"")*(H$4:H$41&lt;&gt;"No DD")*(E$4:E$41&gt;E35))+1,IF(H35="No DD",SUMPRODUCT((H$4:H$41="No DD")*(E$4:E$41&gt;E35))+1+SUMPRODUCT((H$4:H$41&lt;&gt;"")*(H$4:H$41&lt;&gt;"No DD")),""))</f>
        <v/>
      </c>
      <c r="B35" s="5" t="s">
        <v>208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$43,AQ35&gt;=AW$47,AP35&lt;&gt;"",AO35=""),AND(AU35&gt;=AW$43,AV35&gt;=AW$47,AU35&lt;&gt;"",AO35=""),AND(BS35&gt;=BZ$43,BT35&gt;=BZ$47,BS35&lt;&gt;"",BR35=""),AND(BX35&gt;=BZ$43,BY35&gt;=BZ$47,BX35&lt;&gt;"",BR35=""),AND(CV35&gt;=DC$43,CW35&gt;=DC$47,CV35&lt;&gt;"",CU35=""),AND(DA35&gt;=DC$43,DB35&gt;=DC$47,DA35&lt;&gt;""),AND(EA35&gt;=EH$43,EB35&gt;=EH$47,EA35&lt;&gt;""),AND(EF35&gt;=EH$43,EG35&gt;=EH$47,EF35&lt;&gt;""),AND(FC35&gt;=FJ$43,FD35&gt;=FJ$47,FC35&lt;&gt;""),AND(FH35&gt;=FJ$43,FI35&gt;=FJ$47,FH35&lt;&gt;""),AND(GE35&gt;=GL$43,GF35&gt;=GL$47,GE35&lt;&gt;""),AND(GJ35&gt;=GL$43,GK35&gt;=GL$47,GJ35&lt;&gt;""),AND(HG35&gt;=HN$43,HH35&gt;=HN$47,HG35&lt;&gt;""),AND(HL35&gt;=HN$43,HM35&gt;=HN$47,HL35&lt;&gt;""),AND(II35&gt;=IP$43,IJ35&gt;=IP$47,II35&lt;&gt;""),AND(IN35&gt;=IP$43,IO35&gt;=IP$47,IN35&lt;&gt;""),AND(JK35&gt;=JR$43,JL35&gt;=JR$47,JK35&lt;&gt;""),AND(JP35&gt;=JR$43,JQ35&gt;=JR$47,JP35&lt;&gt;""),AND(KM35&gt;=KT$43,KN35&gt;=KT$47,KM35&lt;&gt;""),AND(KR35&gt;=KT$43,KS35&gt;=KT$47,KR35&lt;&gt;""),AND(LO35&gt;=LV$43,LP35&gt;=LV$47,LO35&lt;&gt;""),AND(LT35&gt;=LV$43,LU35&gt;=LV$47,LT35&lt;&gt;""),AND(MQ35&gt;=MX$43,MR35&gt;=MX$47,MQ35&lt;&gt;""),AND(MV35&gt;=MX$43,MW35&gt;=MX$47,MV35&lt;&gt;""),AND(NS35&gt;=NZ$43,NT35&gt;=NZ$47,NS35&lt;&gt;""),AND(NX35&gt;=NZ$43,NY35&gt;=NZ$47,NX35&lt;&gt;""),AND(OU35&gt;=PB$43,OV35&gt;=PB$47,OU35&lt;&gt;""),AND(OZ35&gt;=PB$43,PA35&gt;=PB$47,OZ35&lt;&gt;""),AND(PW35&gt;=QD$43,PX35&gt;=QD$47,PW35&lt;&gt;""),AND(QB35&gt;=QD$43,QC35&gt;=QD$47,QB35&lt;&gt;"")),"P","")</f>
        <v/>
      </c>
      <c r="G35" s="3" t="str">
        <f>IF(OR(AND(AQ35&gt;=AW$47,AQ35&lt;&gt;"",AO35=""),AND(AV35&gt;=AW$47,AV35&lt;&gt;"",AO35=""),AND(BT35&gt;=BZ$47,BT35&lt;&gt;"",BR35=""),AND(BY35&gt;=BZ$47,BY35&lt;&gt;"",BR35=""),AND(CW35&gt;=DC$47,CW35&lt;&gt;"",CU35=""),AND(DB35&gt;=DC$47,DB35&lt;&gt;"",CU35=""),AND(EB35&gt;=EH$47,EB35&lt;&gt;""),AND(EG35&gt;=EH$47,EG35&lt;&gt;""),AND(FD35&gt;=FJ$47,FD35&lt;&gt;""),AND(FI35&gt;=FJ$47,FI35&lt;&gt;""),AND(GF35&gt;=GL$47,GF35&lt;&gt;""),AND(GK35&gt;=GL$47,GK35&lt;&gt;""),AND(HH35&gt;=HN$47,HH35&lt;&gt;""),AND(HM35&gt;=HN$47,HM35&lt;&gt;""),AND(IJ35&gt;=IP$47,IJ35&lt;&gt;""),AND(IO35&gt;=IP$47,IO35&lt;&gt;""),AND(JL35&gt;=JR$47,JL35&lt;&gt;""),AND(JQ35&gt;=JR$47,JQ35&lt;&gt;""),AND(KN35&gt;=KT$47,KN35&lt;&gt;""),AND(KS35&gt;=KT$47,KS35&lt;&gt;""),AND(LP35&gt;=LV$47,LP35&lt;&gt;""),AND(LU35&gt;=LV$47,LU35&lt;&gt;""),AND(MR35&gt;=MX$47,MR35&lt;&gt;""),AND(MW35&gt;=MX$47,MW35&lt;&gt;""),AND(NT35&gt;=NZ$47,NT35&lt;&gt;""),AND(NY35&gt;=NZ$47,NY35&lt;&gt;""),AND(OV35&gt;=PB$47,OV35&lt;&gt;""),AND(PA35&gt;=PB$47,PA35&lt;&gt;""),AND(PX35&gt;=QD$47,PX35&lt;&gt;""),AND(QC35&gt;=QD$47,QC35&lt;&gt;"")),"P","")</f>
        <v/>
      </c>
      <c r="H35" s="36" t="str">
        <f>IF(AND(G35="P",F35=""),"No DD",IF(OR(AND(AS35&gt;=AW$46,AT35&gt;=AW$50,AS35&lt;&gt;"",AO35=""),AND(BV35&gt;=BZ$46,BW35&gt;=BZ$50,BV35&lt;&gt;"",BR35=""),AND(CY35&gt;=DC$46,CZ35&gt;=DC$50,CY35&lt;&gt;"",CU35=""),AND(ED35&gt;=EH$46,EE35&gt;=EH$50,ED35&lt;&gt;""),AND(FF35&gt;=FJ$46,FG35&gt;=FJ$50,FF35&lt;&gt;""),AND(GH35&gt;=GL$46,GI35&gt;=GL$50,GH35&lt;&gt;""),AND(HJ35&gt;=HN$46,HK35&gt;=HN$50,HJ35&lt;&gt;""),AND(IL35&gt;=IP$46,IM35&gt;=IP$50,IL35&lt;&gt;""),AND(JN35&gt;=JR$46,JO35&gt;=JR$50,JN35&lt;&gt;""),AND(KP35&gt;=KT$46,KQ35&gt;=KT$50,KP35&lt;&gt;""),AND(LR35&gt;=LV$46,LS35&gt;=LV$50,LR35&lt;&gt;""),AND(MT35&gt;=MX$46,MU35&gt;=MX$50,MT35&lt;&gt;""),AND(NV35&gt;=NZ$46,NW35&gt;=NZ$50,NV35&lt;&gt;""),AND(OX35&gt;=PB$46,OY35&gt;=PB$50,OX35&lt;&gt;""),AND(PZ35&gt;=QD$46,QA35&gt;=QD$50,PZ35&lt;&gt;"")),"Merit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Excellence",IF(I35="P","Worlds Team",IF(F35="P","National Team","")))))</f>
        <v/>
      </c>
      <c r="I35" s="3" t="str">
        <f>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IF(SUM(AQ35,AV35)&gt;0,SUM(AQ35,AV35),"")</f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>
        <v>18.2</v>
      </c>
      <c r="CB35" s="19">
        <v>4.3</v>
      </c>
      <c r="CC35" s="19">
        <v>0.8</v>
      </c>
      <c r="CD35" s="19">
        <v>0</v>
      </c>
      <c r="CE35" s="19">
        <v>17.899999999999999</v>
      </c>
      <c r="CF35" s="19">
        <v>5.6</v>
      </c>
      <c r="CG35" s="19">
        <v>0.8</v>
      </c>
      <c r="CH35" s="19">
        <v>0</v>
      </c>
      <c r="CI35" s="19">
        <v>18.5</v>
      </c>
      <c r="CJ35" s="19">
        <v>2.8</v>
      </c>
      <c r="CK35" s="19">
        <v>1.1000000000000001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>IF(SUM(CB35,CF35)&gt;0,SUM(CB35,CF35),"")</f>
        <v>9.8999999999999986</v>
      </c>
      <c r="CW35" s="40">
        <f>IF(SUM(CA35:CB35,CD35:CF35,CH35)-CC35-CG35&gt;0,SUM(CA35:CB35,CD35:CF35,CH35)-CC35-CG35,"")</f>
        <v>44.400000000000006</v>
      </c>
      <c r="CX35" s="40">
        <f>IF(SUM(CI35:CJ35,CL35)-CK35&gt;0,SUM(CI35:CJ35,CL35)-CK35,"")</f>
        <v>20.2</v>
      </c>
      <c r="CY35" s="40">
        <f>IF(SUM(CB35,CF35,CJ35)&gt;0,SUM(CB35,CF35,CJ35),"")</f>
        <v>12.7</v>
      </c>
      <c r="CZ35" s="40">
        <f>IF(SUM(CW35,CX35)&gt;0,SUM(CW35,CX35),"")</f>
        <v>64.600000000000009</v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>
        <f>IF(SUM(CW35,DB35)&gt;0,SUM(CW35,DB35),"")</f>
        <v>44.400000000000006</v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IF(SUM(RA35,RF35)&gt;0,SUM(RA35,RF35),"")</f>
        <v>22.200000000000003</v>
      </c>
    </row>
    <row r="36" spans="1:475" x14ac:dyDescent="0.2">
      <c r="A36" s="4" t="str" cm="1">
        <f t="array" ref="A36">IF(AND(H36&lt;&gt;"",H36&lt;&gt;"No DD"),SUMPRODUCT((H$4:H$41&lt;&gt;"")*(H$4:H$41&lt;&gt;"No DD")*(E$4:E$41&gt;E36))+1,IF(H36="No DD",SUMPRODUCT((H$4:H$41="No DD")*(E$4:E$41&gt;E36))+1+SUMPRODUCT((H$4:H$41&lt;&gt;"")*(H$4:H$41&lt;&gt;"No DD")),""))</f>
        <v/>
      </c>
      <c r="B36" s="5" t="s">
        <v>161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$43,AQ36&gt;=AW$47,AP36&lt;&gt;"",AO36=""),AND(AU36&gt;=AW$43,AV36&gt;=AW$47,AU36&lt;&gt;"",AO36=""),AND(BS36&gt;=BZ$43,BT36&gt;=BZ$47,BS36&lt;&gt;"",BR36=""),AND(BX36&gt;=BZ$43,BY36&gt;=BZ$47,BX36&lt;&gt;"",BR36=""),AND(CV36&gt;=DC$43,CW36&gt;=DC$47,CV36&lt;&gt;"",CU36=""),AND(DA36&gt;=DC$43,DB36&gt;=DC$47,DA36&lt;&gt;""),AND(EA36&gt;=EH$43,EB36&gt;=EH$47,EA36&lt;&gt;""),AND(EF36&gt;=EH$43,EG36&gt;=EH$47,EF36&lt;&gt;""),AND(FC36&gt;=FJ$43,FD36&gt;=FJ$47,FC36&lt;&gt;""),AND(FH36&gt;=FJ$43,FI36&gt;=FJ$47,FH36&lt;&gt;""),AND(GE36&gt;=GL$43,GF36&gt;=GL$47,GE36&lt;&gt;""),AND(GJ36&gt;=GL$43,GK36&gt;=GL$47,GJ36&lt;&gt;""),AND(HG36&gt;=HN$43,HH36&gt;=HN$47,HG36&lt;&gt;""),AND(HL36&gt;=HN$43,HM36&gt;=HN$47,HL36&lt;&gt;""),AND(II36&gt;=IP$43,IJ36&gt;=IP$47,II36&lt;&gt;""),AND(IN36&gt;=IP$43,IO36&gt;=IP$47,IN36&lt;&gt;""),AND(JK36&gt;=JR$43,JL36&gt;=JR$47,JK36&lt;&gt;""),AND(JP36&gt;=JR$43,JQ36&gt;=JR$47,JP36&lt;&gt;""),AND(KM36&gt;=KT$43,KN36&gt;=KT$47,KM36&lt;&gt;""),AND(KR36&gt;=KT$43,KS36&gt;=KT$47,KR36&lt;&gt;""),AND(LO36&gt;=LV$43,LP36&gt;=LV$47,LO36&lt;&gt;""),AND(LT36&gt;=LV$43,LU36&gt;=LV$47,LT36&lt;&gt;""),AND(MQ36&gt;=MX$43,MR36&gt;=MX$47,MQ36&lt;&gt;""),AND(MV36&gt;=MX$43,MW36&gt;=MX$47,MV36&lt;&gt;""),AND(NS36&gt;=NZ$43,NT36&gt;=NZ$47,NS36&lt;&gt;""),AND(NX36&gt;=NZ$43,NY36&gt;=NZ$47,NX36&lt;&gt;""),AND(OU36&gt;=PB$43,OV36&gt;=PB$47,OU36&lt;&gt;""),AND(OZ36&gt;=PB$43,PA36&gt;=PB$47,OZ36&lt;&gt;""),AND(PW36&gt;=QD$43,PX36&gt;=QD$47,PW36&lt;&gt;""),AND(QB36&gt;=QD$43,QC36&gt;=QD$47,QB36&lt;&gt;"")),"P","")</f>
        <v/>
      </c>
      <c r="G36" s="3" t="str">
        <f>IF(OR(AND(AQ36&gt;=AW$47,AQ36&lt;&gt;"",AO36=""),AND(AV36&gt;=AW$47,AV36&lt;&gt;"",AO36=""),AND(BT36&gt;=BZ$47,BT36&lt;&gt;"",BR36=""),AND(BY36&gt;=BZ$47,BY36&lt;&gt;"",BR36=""),AND(CW36&gt;=DC$47,CW36&lt;&gt;"",CU36=""),AND(DB36&gt;=DC$47,DB36&lt;&gt;"",CU36=""),AND(EB36&gt;=EH$47,EB36&lt;&gt;""),AND(EG36&gt;=EH$47,EG36&lt;&gt;""),AND(FD36&gt;=FJ$47,FD36&lt;&gt;""),AND(FI36&gt;=FJ$47,FI36&lt;&gt;""),AND(GF36&gt;=GL$47,GF36&lt;&gt;""),AND(GK36&gt;=GL$47,GK36&lt;&gt;""),AND(HH36&gt;=HN$47,HH36&lt;&gt;""),AND(HM36&gt;=HN$47,HM36&lt;&gt;""),AND(IJ36&gt;=IP$47,IJ36&lt;&gt;""),AND(IO36&gt;=IP$47,IO36&lt;&gt;""),AND(JL36&gt;=JR$47,JL36&lt;&gt;""),AND(JQ36&gt;=JR$47,JQ36&lt;&gt;""),AND(KN36&gt;=KT$47,KN36&lt;&gt;""),AND(KS36&gt;=KT$47,KS36&lt;&gt;""),AND(LP36&gt;=LV$47,LP36&lt;&gt;""),AND(LU36&gt;=LV$47,LU36&lt;&gt;""),AND(MR36&gt;=MX$47,MR36&lt;&gt;""),AND(MW36&gt;=MX$47,MW36&lt;&gt;""),AND(NT36&gt;=NZ$47,NT36&lt;&gt;""),AND(NY36&gt;=NZ$47,NY36&lt;&gt;""),AND(OV36&gt;=PB$47,OV36&lt;&gt;""),AND(PA36&gt;=PB$47,PA36&lt;&gt;""),AND(PX36&gt;=QD$47,PX36&lt;&gt;""),AND(QC36&gt;=QD$47,QC36&lt;&gt;"")),"P","")</f>
        <v/>
      </c>
      <c r="H36" s="36" t="str">
        <f>IF(AND(G36="P",F36=""),"No DD",IF(OR(AND(AS36&gt;=AW$46,AT36&gt;=AW$50,AS36&lt;&gt;"",AO36=""),AND(BV36&gt;=BZ$46,BW36&gt;=BZ$50,BV36&lt;&gt;"",BR36=""),AND(CY36&gt;=DC$46,CZ36&gt;=DC$50,CY36&lt;&gt;"",CU36=""),AND(ED36&gt;=EH$46,EE36&gt;=EH$50,ED36&lt;&gt;""),AND(FF36&gt;=FJ$46,FG36&gt;=FJ$50,FF36&lt;&gt;""),AND(GH36&gt;=GL$46,GI36&gt;=GL$50,GH36&lt;&gt;""),AND(HJ36&gt;=HN$46,HK36&gt;=HN$50,HJ36&lt;&gt;""),AND(IL36&gt;=IP$46,IM36&gt;=IP$50,IL36&lt;&gt;""),AND(JN36&gt;=JR$46,JO36&gt;=JR$50,JN36&lt;&gt;""),AND(KP36&gt;=KT$46,KQ36&gt;=KT$50,KP36&lt;&gt;""),AND(LR36&gt;=LV$46,LS36&gt;=LV$50,LR36&lt;&gt;""),AND(MT36&gt;=MX$46,MU36&gt;=MX$50,MT36&lt;&gt;""),AND(NV36&gt;=NZ$46,NW36&gt;=NZ$50,NV36&lt;&gt;""),AND(OX36&gt;=PB$46,OY36&gt;=PB$50,OX36&lt;&gt;""),AND(PZ36&gt;=QD$46,QA36&gt;=QD$50,PZ36&lt;&gt;"")),"Merit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Excellence",IF(I36="P","Worlds Team",IF(F36="P","National Team","")))))</f>
        <v/>
      </c>
      <c r="I36" s="3" t="str">
        <f>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IF(SUM(AQ36,AV36)&gt;0,SUM(AQ36,AV36),"")</f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IF(SUM(BT36,BY36)&gt;0,SUM(BT36,BY36),"")</f>
        <v/>
      </c>
      <c r="CA36" s="19">
        <v>18</v>
      </c>
      <c r="CB36" s="19">
        <v>5.2</v>
      </c>
      <c r="CC36" s="19">
        <v>0.8</v>
      </c>
      <c r="CD36" s="19">
        <v>0</v>
      </c>
      <c r="CE36" s="19">
        <v>18</v>
      </c>
      <c r="CF36" s="19">
        <v>0</v>
      </c>
      <c r="CG36" s="19">
        <v>1.8</v>
      </c>
      <c r="CH36" s="19">
        <v>0</v>
      </c>
      <c r="CI36" s="19">
        <v>18.600000000000001</v>
      </c>
      <c r="CJ36" s="19">
        <v>6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>IF(SUM(CB36,CF36)&gt;0,SUM(CB36,CF36),"")</f>
        <v>5.2</v>
      </c>
      <c r="CW36" s="40">
        <f>IF(SUM(CA36:CB36,CD36:CF36,CH36)-CC36-CG36&gt;0,SUM(CA36:CB36,CD36:CF36,CH36)-CC36-CG36,"")</f>
        <v>38.600000000000009</v>
      </c>
      <c r="CX36" s="40">
        <f>IF(SUM(CI36:CJ36,CL36)-CK36&gt;0,SUM(CI36:CJ36,CL36)-CK36,"")</f>
        <v>24.6</v>
      </c>
      <c r="CY36" s="40">
        <f>IF(SUM(CB36,CF36,CJ36)&gt;0,SUM(CB36,CF36,CJ36),"")</f>
        <v>11.2</v>
      </c>
      <c r="CZ36" s="40">
        <f>IF(SUM(CW36,CX36)&gt;0,SUM(CW36,CX36),"")</f>
        <v>63.20000000000001</v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>
        <f>IF(SUM(CW36,DB36)&gt;0,SUM(CW36,DB36),"")</f>
        <v>38.600000000000009</v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IF(SUM(EB36,EG36)&gt;0,SUM(EB36,EG36),"")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IF(SUM(FD36,FI36)&gt;0,SUM(FD36,FI36),"")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IF(SUM(GF36,GK36)&gt;0,SUM(GF36,GK36),"")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IF(SUM(HH36,HM36)&gt;0,SUM(HH36,HM36),"")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IF(SUM(IJ36,IO36)&gt;0,SUM(IJ36,IO36),"")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IF(SUM(JL36,JQ36)&gt;0,SUM(JL36,JQ36),"")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IF(SUM(KN36,KS36)&gt;0,SUM(KN36,KS36),"")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IF(SUM(LP36,LU36)&gt;0,SUM(LP36,LU36),"")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IF(SUM(MR36,MW36)&gt;0,SUM(MR36,MW36),"")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IF(SUM(NT36,NY36)&gt;0,SUM(NT36,NY36),"")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IF(SUM(OV36,PA36)&gt;0,SUM(OV36,PA36),"")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IF(SUM(PX36,QC36)&gt;0,SUM(PX36,QC36),"")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IF(SUM(RA36,RF36)&gt;0,SUM(RA36,RF36),"")</f>
        <v>19.300000000000004</v>
      </c>
    </row>
    <row r="37" spans="1:475" x14ac:dyDescent="0.2">
      <c r="A37" s="4" t="str" cm="1">
        <f t="array" ref="A37">IF(AND(H37&lt;&gt;"",H37&lt;&gt;"No DD"),SUMPRODUCT((H$4:H$41&lt;&gt;"")*(H$4:H$41&lt;&gt;"No DD")*(E$4:E$41&gt;E37))+1,IF(H37="No DD",SUMPRODUCT((H$4:H$41="No DD")*(E$4:E$41&gt;E37))+1+SUMPRODUCT((H$4:H$41&lt;&gt;"")*(H$4:H$41&lt;&gt;"No DD")),""))</f>
        <v/>
      </c>
      <c r="B37" s="5" t="s">
        <v>138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$43,AQ37&gt;=AW$47,AP37&lt;&gt;"",AO37=""),AND(AU37&gt;=AW$43,AV37&gt;=AW$47,AU37&lt;&gt;"",AO37=""),AND(BS37&gt;=BZ$43,BT37&gt;=BZ$47,BS37&lt;&gt;"",BR37=""),AND(BX37&gt;=BZ$43,BY37&gt;=BZ$47,BX37&lt;&gt;"",BR37=""),AND(CV37&gt;=DC$43,CW37&gt;=DC$47,CV37&lt;&gt;"",CU37=""),AND(DA37&gt;=DC$43,DB37&gt;=DC$47,DA37&lt;&gt;""),AND(EA37&gt;=EH$43,EB37&gt;=EH$47,EA37&lt;&gt;""),AND(EF37&gt;=EH$43,EG37&gt;=EH$47,EF37&lt;&gt;""),AND(FC37&gt;=FJ$43,FD37&gt;=FJ$47,FC37&lt;&gt;""),AND(FH37&gt;=FJ$43,FI37&gt;=FJ$47,FH37&lt;&gt;""),AND(GE37&gt;=GL$43,GF37&gt;=GL$47,GE37&lt;&gt;""),AND(GJ37&gt;=GL$43,GK37&gt;=GL$47,GJ37&lt;&gt;""),AND(HG37&gt;=HN$43,HH37&gt;=HN$47,HG37&lt;&gt;""),AND(HL37&gt;=HN$43,HM37&gt;=HN$47,HL37&lt;&gt;""),AND(II37&gt;=IP$43,IJ37&gt;=IP$47,II37&lt;&gt;""),AND(IN37&gt;=IP$43,IO37&gt;=IP$47,IN37&lt;&gt;""),AND(JK37&gt;=JR$43,JL37&gt;=JR$47,JK37&lt;&gt;""),AND(JP37&gt;=JR$43,JQ37&gt;=JR$47,JP37&lt;&gt;""),AND(KM37&gt;=KT$43,KN37&gt;=KT$47,KM37&lt;&gt;""),AND(KR37&gt;=KT$43,KS37&gt;=KT$47,KR37&lt;&gt;""),AND(LO37&gt;=LV$43,LP37&gt;=LV$47,LO37&lt;&gt;""),AND(LT37&gt;=LV$43,LU37&gt;=LV$47,LT37&lt;&gt;""),AND(MQ37&gt;=MX$43,MR37&gt;=MX$47,MQ37&lt;&gt;""),AND(MV37&gt;=MX$43,MW37&gt;=MX$47,MV37&lt;&gt;""),AND(NS37&gt;=NZ$43,NT37&gt;=NZ$47,NS37&lt;&gt;""),AND(NX37&gt;=NZ$43,NY37&gt;=NZ$47,NX37&lt;&gt;""),AND(OU37&gt;=PB$43,OV37&gt;=PB$47,OU37&lt;&gt;""),AND(OZ37&gt;=PB$43,PA37&gt;=PB$47,OZ37&lt;&gt;""),AND(PW37&gt;=QD$43,PX37&gt;=QD$47,PW37&lt;&gt;""),AND(QB37&gt;=QD$43,QC37&gt;=QD$47,QB37&lt;&gt;"")),"P","")</f>
        <v/>
      </c>
      <c r="G37" s="3" t="str">
        <f>IF(OR(AND(AQ37&gt;=AW$47,AQ37&lt;&gt;"",AO37=""),AND(AV37&gt;=AW$47,AV37&lt;&gt;"",AO37=""),AND(BT37&gt;=BZ$47,BT37&lt;&gt;"",BR37=""),AND(BY37&gt;=BZ$47,BY37&lt;&gt;"",BR37=""),AND(CW37&gt;=DC$47,CW37&lt;&gt;"",CU37=""),AND(DB37&gt;=DC$47,DB37&lt;&gt;"",CU37=""),AND(EB37&gt;=EH$47,EB37&lt;&gt;""),AND(EG37&gt;=EH$47,EG37&lt;&gt;""),AND(FD37&gt;=FJ$47,FD37&lt;&gt;""),AND(FI37&gt;=FJ$47,FI37&lt;&gt;""),AND(GF37&gt;=GL$47,GF37&lt;&gt;""),AND(GK37&gt;=GL$47,GK37&lt;&gt;""),AND(HH37&gt;=HN$47,HH37&lt;&gt;""),AND(HM37&gt;=HN$47,HM37&lt;&gt;""),AND(IJ37&gt;=IP$47,IJ37&lt;&gt;""),AND(IO37&gt;=IP$47,IO37&lt;&gt;""),AND(JL37&gt;=JR$47,JL37&lt;&gt;""),AND(JQ37&gt;=JR$47,JQ37&lt;&gt;""),AND(KN37&gt;=KT$47,KN37&lt;&gt;""),AND(KS37&gt;=KT$47,KS37&lt;&gt;""),AND(LP37&gt;=LV$47,LP37&lt;&gt;""),AND(LU37&gt;=LV$47,LU37&lt;&gt;""),AND(MR37&gt;=MX$47,MR37&lt;&gt;""),AND(MW37&gt;=MX$47,MW37&lt;&gt;""),AND(NT37&gt;=NZ$47,NT37&lt;&gt;""),AND(NY37&gt;=NZ$47,NY37&lt;&gt;""),AND(OV37&gt;=PB$47,OV37&lt;&gt;""),AND(PA37&gt;=PB$47,PA37&lt;&gt;""),AND(PX37&gt;=QD$47,PX37&lt;&gt;""),AND(QC37&gt;=QD$47,QC37&lt;&gt;"")),"P","")</f>
        <v/>
      </c>
      <c r="H37" s="36" t="str">
        <f>IF(AND(G37="P",F37=""),"No DD",IF(OR(AND(AS37&gt;=AW$46,AT37&gt;=AW$50,AS37&lt;&gt;"",AO37=""),AND(BV37&gt;=BZ$46,BW37&gt;=BZ$50,BV37&lt;&gt;"",BR37=""),AND(CY37&gt;=DC$46,CZ37&gt;=DC$50,CY37&lt;&gt;"",CU37=""),AND(ED37&gt;=EH$46,EE37&gt;=EH$50,ED37&lt;&gt;""),AND(FF37&gt;=FJ$46,FG37&gt;=FJ$50,FF37&lt;&gt;""),AND(GH37&gt;=GL$46,GI37&gt;=GL$50,GH37&lt;&gt;""),AND(HJ37&gt;=HN$46,HK37&gt;=HN$50,HJ37&lt;&gt;""),AND(IL37&gt;=IP$46,IM37&gt;=IP$50,IL37&lt;&gt;""),AND(JN37&gt;=JR$46,JO37&gt;=JR$50,JN37&lt;&gt;""),AND(KP37&gt;=KT$46,KQ37&gt;=KT$50,KP37&lt;&gt;""),AND(LR37&gt;=LV$46,LS37&gt;=LV$50,LR37&lt;&gt;""),AND(MT37&gt;=MX$46,MU37&gt;=MX$50,MT37&lt;&gt;""),AND(NV37&gt;=NZ$46,NW37&gt;=NZ$50,NV37&lt;&gt;""),AND(OX37&gt;=PB$46,OY37&gt;=PB$50,OX37&lt;&gt;""),AND(PZ37&gt;=QD$46,QA37&gt;=QD$50,PZ37&lt;&gt;"")),"Merit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Excellence",IF(I37="P","Worlds Team",IF(F37="P","National Team","")))))</f>
        <v/>
      </c>
      <c r="I37" s="3" t="str">
        <f>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IF(SUM(AQ37,AV37)&gt;0,SUM(AQ37,AV37),"")</f>
        <v/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>IF(SUM(AY37,BC37)&gt;0,SUM(AY37,BC37),"")</f>
        <v/>
      </c>
      <c r="BT37" s="11" t="str">
        <f>IF(SUM(AX37:AY37,BA37:BC37,BE37)-AZ37-BD37&gt;0,SUM(AX37:AY37,BA37:BC37,BE37)-AZ37-BD37,"")</f>
        <v/>
      </c>
      <c r="BU37" s="11" t="str">
        <f>IF(SUM(BF37:BG37,BI37)-BH37&gt;0,SUM(BF37:BG37,BI37)-BH37,"")</f>
        <v/>
      </c>
      <c r="BV37" s="11" t="str">
        <f>IF(SUM(AY37,BC37,BG37)&gt;0,SUM(AY37,BC37,BG37),"")</f>
        <v/>
      </c>
      <c r="BW37" s="11" t="str">
        <f>IF(SUM(BT37,BU37)&gt;0,SUM(BT37,BU37),"")</f>
        <v/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 t="str">
        <f>IF(SUM(BT37,BY37)&gt;0,SUM(BT37,BY37),"")</f>
        <v/>
      </c>
      <c r="CA37" s="19">
        <v>17.8</v>
      </c>
      <c r="CB37" s="19">
        <v>1.2</v>
      </c>
      <c r="CC37" s="19">
        <v>3.6</v>
      </c>
      <c r="CD37" s="19">
        <v>0</v>
      </c>
      <c r="CE37" s="19">
        <v>18.8</v>
      </c>
      <c r="CF37" s="19">
        <v>4</v>
      </c>
      <c r="CG37" s="19">
        <v>0</v>
      </c>
      <c r="CH37" s="19">
        <v>0</v>
      </c>
      <c r="CI37" s="19">
        <v>18.8</v>
      </c>
      <c r="CJ37" s="19">
        <v>4.4000000000000004</v>
      </c>
      <c r="CK37" s="19">
        <v>0.6</v>
      </c>
      <c r="CL37" s="19">
        <v>0</v>
      </c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>IF(SUM(CB37,CF37)&gt;0,SUM(CB37,CF37),"")</f>
        <v>5.2</v>
      </c>
      <c r="CW37" s="40">
        <f>IF(SUM(CA37:CB37,CD37:CF37,CH37)-CC37-CG37&gt;0,SUM(CA37:CB37,CD37:CF37,CH37)-CC37-CG37,"")</f>
        <v>38.199999999999996</v>
      </c>
      <c r="CX37" s="40">
        <f>IF(SUM(CI37:CJ37,CL37)-CK37&gt;0,SUM(CI37:CJ37,CL37)-CK37,"")</f>
        <v>22.6</v>
      </c>
      <c r="CY37" s="40">
        <f>IF(SUM(CB37,CF37,CJ37)&gt;0,SUM(CB37,CF37,CJ37),"")</f>
        <v>9.6000000000000014</v>
      </c>
      <c r="CZ37" s="40">
        <f>IF(SUM(CW37,CX37)&gt;0,SUM(CW37,CX37),"")</f>
        <v>60.8</v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>
        <f>IF(SUM(CW37,DB37)&gt;0,SUM(CW37,DB37),"")</f>
        <v>38.199999999999996</v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IF(SUM(EB37,EG37)&gt;0,SUM(EB37,EG37),"")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IF(SUM(FD37,FI37)&gt;0,SUM(FD37,FI37),"")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IF(SUM(GF37,GK37)&gt;0,SUM(GF37,GK37),"")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IF(SUM(HH37,HM37)&gt;0,SUM(HH37,HM37),"")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IF(SUM(IJ37,IO37)&gt;0,SUM(IJ37,IO37),"")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IF(SUM(JL37,JQ37)&gt;0,SUM(JL37,JQ37),"")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IF(SUM(KN37,KS37)&gt;0,SUM(KN37,KS37),"")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IF(SUM(LP37,LU37)&gt;0,SUM(LP37,LU37),"")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IF(SUM(MR37,MW37)&gt;0,SUM(MR37,MW37),"")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IF(SUM(NT37,NY37)&gt;0,SUM(NT37,NY37),"")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IF(SUM(OV37,PA37)&gt;0,SUM(OV37,PA37),"")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IF(SUM(PX37,QC37)&gt;0,SUM(PX37,QC37),"")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IF(SUM(RA37,RF37)&gt;0,SUM(RA37,RF37),"")</f>
        <v>19.099999999999998</v>
      </c>
    </row>
    <row r="38" spans="1:475" x14ac:dyDescent="0.2">
      <c r="A38" s="4" t="str" cm="1">
        <f t="array" ref="A38">IF(AND(H38&lt;&gt;"",H38&lt;&gt;"No DD"),SUMPRODUCT((H$4:H$41&lt;&gt;"")*(H$4:H$41&lt;&gt;"No DD")*(E$4:E$41&gt;E38))+1,IF(H38="No DD",SUMPRODUCT((H$4:H$41="No DD")*(E$4:E$41&gt;E38))+1+SUMPRODUCT((H$4:H$41&lt;&gt;"")*(H$4:H$41&lt;&gt;"No DD")),""))</f>
        <v/>
      </c>
      <c r="B38" s="5" t="s">
        <v>104</v>
      </c>
      <c r="C38" s="4" t="s">
        <v>5</v>
      </c>
      <c r="D38" s="4">
        <v>2005</v>
      </c>
      <c r="E38" s="9">
        <f>SUM(J38:R38)+SUM(J38:O38)*0.0000001+SUM(J38)*0.0000000000001</f>
        <v>48.400004840002609</v>
      </c>
      <c r="F38" s="3" t="str">
        <f>IF(OR(AND(AP38&gt;=AW$43,AQ38&gt;=AW$47,AP38&lt;&gt;"",AO38=""),AND(AU38&gt;=AW$43,AV38&gt;=AW$47,AU38&lt;&gt;"",AO38=""),AND(BS38&gt;=BZ$43,BT38&gt;=BZ$47,BS38&lt;&gt;"",BR38=""),AND(BX38&gt;=BZ$43,BY38&gt;=BZ$47,BX38&lt;&gt;"",BR38=""),AND(CV38&gt;=DC$43,CW38&gt;=DC$47,CV38&lt;&gt;"",CU38=""),AND(DA38&gt;=DC$43,DB38&gt;=DC$47,DA38&lt;&gt;""),AND(EA38&gt;=EH$43,EB38&gt;=EH$47,EA38&lt;&gt;""),AND(EF38&gt;=EH$43,EG38&gt;=EH$47,EF38&lt;&gt;""),AND(FC38&gt;=FJ$43,FD38&gt;=FJ$47,FC38&lt;&gt;""),AND(FH38&gt;=FJ$43,FI38&gt;=FJ$47,FH38&lt;&gt;""),AND(GE38&gt;=GL$43,GF38&gt;=GL$47,GE38&lt;&gt;""),AND(GJ38&gt;=GL$43,GK38&gt;=GL$47,GJ38&lt;&gt;""),AND(HG38&gt;=HN$43,HH38&gt;=HN$47,HG38&lt;&gt;""),AND(HL38&gt;=HN$43,HM38&gt;=HN$47,HL38&lt;&gt;""),AND(II38&gt;=IP$43,IJ38&gt;=IP$47,II38&lt;&gt;""),AND(IN38&gt;=IP$43,IO38&gt;=IP$47,IN38&lt;&gt;""),AND(JK38&gt;=JR$43,JL38&gt;=JR$47,JK38&lt;&gt;""),AND(JP38&gt;=JR$43,JQ38&gt;=JR$47,JP38&lt;&gt;""),AND(KM38&gt;=KT$43,KN38&gt;=KT$47,KM38&lt;&gt;""),AND(KR38&gt;=KT$43,KS38&gt;=KT$47,KR38&lt;&gt;""),AND(LO38&gt;=LV$43,LP38&gt;=LV$47,LO38&lt;&gt;""),AND(LT38&gt;=LV$43,LU38&gt;=LV$47,LT38&lt;&gt;""),AND(MQ38&gt;=MX$43,MR38&gt;=MX$47,MQ38&lt;&gt;""),AND(MV38&gt;=MX$43,MW38&gt;=MX$47,MV38&lt;&gt;""),AND(NS38&gt;=NZ$43,NT38&gt;=NZ$47,NS38&lt;&gt;""),AND(NX38&gt;=NZ$43,NY38&gt;=NZ$47,NX38&lt;&gt;""),AND(OU38&gt;=PB$43,OV38&gt;=PB$47,OU38&lt;&gt;""),AND(OZ38&gt;=PB$43,PA38&gt;=PB$47,OZ38&lt;&gt;""),AND(PW38&gt;=QD$43,PX38&gt;=QD$47,PW38&lt;&gt;""),AND(QB38&gt;=QD$43,QC38&gt;=QD$47,QB38&lt;&gt;"")),"P","")</f>
        <v/>
      </c>
      <c r="G38" s="3" t="str">
        <f>IF(OR(AND(AQ38&gt;=AW$47,AQ38&lt;&gt;"",AO38=""),AND(AV38&gt;=AW$47,AV38&lt;&gt;"",AO38=""),AND(BT38&gt;=BZ$47,BT38&lt;&gt;"",BR38=""),AND(BY38&gt;=BZ$47,BY38&lt;&gt;"",BR38=""),AND(CW38&gt;=DC$47,CW38&lt;&gt;"",CU38=""),AND(DB38&gt;=DC$47,DB38&lt;&gt;"",CU38=""),AND(EB38&gt;=EH$47,EB38&lt;&gt;""),AND(EG38&gt;=EH$47,EG38&lt;&gt;""),AND(FD38&gt;=FJ$47,FD38&lt;&gt;""),AND(FI38&gt;=FJ$47,FI38&lt;&gt;""),AND(GF38&gt;=GL$47,GF38&lt;&gt;""),AND(GK38&gt;=GL$47,GK38&lt;&gt;""),AND(HH38&gt;=HN$47,HH38&lt;&gt;""),AND(HM38&gt;=HN$47,HM38&lt;&gt;""),AND(IJ38&gt;=IP$47,IJ38&lt;&gt;""),AND(IO38&gt;=IP$47,IO38&lt;&gt;""),AND(JL38&gt;=JR$47,JL38&lt;&gt;""),AND(JQ38&gt;=JR$47,JQ38&lt;&gt;""),AND(KN38&gt;=KT$47,KN38&lt;&gt;""),AND(KS38&gt;=KT$47,KS38&lt;&gt;""),AND(LP38&gt;=LV$47,LP38&lt;&gt;""),AND(LU38&gt;=LV$47,LU38&lt;&gt;""),AND(MR38&gt;=MX$47,MR38&lt;&gt;""),AND(MW38&gt;=MX$47,MW38&lt;&gt;""),AND(NT38&gt;=NZ$47,NT38&lt;&gt;""),AND(NY38&gt;=NZ$47,NY38&lt;&gt;""),AND(OV38&gt;=PB$47,OV38&lt;&gt;""),AND(PA38&gt;=PB$47,PA38&lt;&gt;""),AND(PX38&gt;=QD$47,PX38&lt;&gt;""),AND(QC38&gt;=QD$47,QC38&lt;&gt;"")),"P","")</f>
        <v/>
      </c>
      <c r="H38" s="36" t="str">
        <f>IF(AND(G38="P",F38=""),"No DD",IF(OR(AND(AS38&gt;=AW$46,AT38&gt;=AW$50,AS38&lt;&gt;"",AO38=""),AND(BV38&gt;=BZ$46,BW38&gt;=BZ$50,BV38&lt;&gt;"",BR38=""),AND(CY38&gt;=DC$46,CZ38&gt;=DC$50,CY38&lt;&gt;"",CU38=""),AND(ED38&gt;=EH$46,EE38&gt;=EH$50,ED38&lt;&gt;""),AND(FF38&gt;=FJ$46,FG38&gt;=FJ$50,FF38&lt;&gt;""),AND(GH38&gt;=GL$46,GI38&gt;=GL$50,GH38&lt;&gt;""),AND(HJ38&gt;=HN$46,HK38&gt;=HN$50,HJ38&lt;&gt;""),AND(IL38&gt;=IP$46,IM38&gt;=IP$50,IL38&lt;&gt;""),AND(JN38&gt;=JR$46,JO38&gt;=JR$50,JN38&lt;&gt;""),AND(KP38&gt;=KT$46,KQ38&gt;=KT$50,KP38&lt;&gt;""),AND(LR38&gt;=LV$46,LS38&gt;=LV$50,LR38&lt;&gt;""),AND(MT38&gt;=MX$46,MU38&gt;=MX$50,MT38&lt;&gt;""),AND(NV38&gt;=NZ$46,NW38&gt;=NZ$50,NV38&lt;&gt;""),AND(OX38&gt;=PB$46,OY38&gt;=PB$50,OX38&lt;&gt;""),AND(PZ38&gt;=QD$46,QA38&gt;=QD$50,PZ38&lt;&gt;"")),"Merit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Excellence",IF(I38="P","Worlds Team",IF(F38="P","National Team","")))))</f>
        <v/>
      </c>
      <c r="I38" s="3" t="str">
        <f>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P","")</f>
        <v/>
      </c>
      <c r="J38" s="8">
        <f>IF(COUNT(AQ38,BT38,CW38)&gt;0,LARGE((AQ38,BT38,CW38),1),0)</f>
        <v>26</v>
      </c>
      <c r="K38" s="8" t="str">
        <f>IF(J38=0,"",IF(J38=CW38,$CA$1,IF(J38=BT38,$AX$1,IF(J38=AQ38,$U$1,""))))</f>
        <v>2022 3rd Domestic Trial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22.400000000000002</v>
      </c>
      <c r="O38" s="8" t="str">
        <f>IF(N38=0,"",IF(N38=CX38,$CA$1,IF(N38=BU38,$AX$1,IF(N38=AR38,$U$1,""))))</f>
        <v>2022 3rd Domestic Trial</v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>
        <v>19</v>
      </c>
      <c r="V38" s="19">
        <v>7.2</v>
      </c>
      <c r="W38" s="19">
        <v>0.2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16.600000000000001</v>
      </c>
      <c r="AD38" s="19">
        <v>6.8</v>
      </c>
      <c r="AE38" s="19">
        <v>1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>IF(SUM(V38,Z38)&gt;0,SUM(V38,Z38),"")</f>
        <v>7.2</v>
      </c>
      <c r="AQ38" s="40">
        <f>IF(SUM(U38:V38,X38:Z38,AB38)-W38-AA38&gt;0,SUM(U38:V38,X38:Z38,AB38)-W38-AA38,"")</f>
        <v>26</v>
      </c>
      <c r="AR38" s="40">
        <f>IF(SUM(AC38:AD38,AF38)-AE38&gt;0,SUM(AC38:AD38,AF38)-AE38,"")</f>
        <v>22.400000000000002</v>
      </c>
      <c r="AS38" s="40">
        <f>IF(SUM(V38,Z38,AD38)&gt;0,SUM(V38,Z38,AD38),"")</f>
        <v>14</v>
      </c>
      <c r="AT38" s="40">
        <f>IF(SUM(AQ38,AR38)&gt;0,SUM(AQ38,AR38),"")</f>
        <v>48.400000000000006</v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>
        <f>IF(SUM(AQ38,AV38)&gt;0,SUM(AQ38,AV38),"")</f>
        <v>26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 t="str">
        <f>IF(SUM(AY38,BC38)&gt;0,SUM(AY38,BC38),"")</f>
        <v/>
      </c>
      <c r="BT38" s="11" t="str">
        <f>IF(SUM(AX38:AY38,BA38:BC38,BE38)-AZ38-BD38&gt;0,SUM(AX38:AY38,BA38:BC38,BE38)-AZ38-BD38,"")</f>
        <v/>
      </c>
      <c r="BU38" s="11" t="str">
        <f>IF(SUM(BF38:BG38,BI38)-BH38&gt;0,SUM(BF38:BG38,BI38)-BH38,"")</f>
        <v/>
      </c>
      <c r="BV38" s="11" t="str">
        <f>IF(SUM(AY38,BC38,BG38)&gt;0,SUM(AY38,BC38,BG38),"")</f>
        <v/>
      </c>
      <c r="BW38" s="11" t="str">
        <f>IF(SUM(BT38,BU38)&gt;0,SUM(BT38,BU38),"")</f>
        <v/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 t="str">
        <f>IF(SUM(BT38,BY38)&gt;0,SUM(BT38,BY38),"")</f>
        <v/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IF(SUM(CW38,DB38)&gt;0,SUM(CW38,DB38),"")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IF(SUM(EB38,EG38)&gt;0,SUM(EB38,EG38),"")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IF(SUM(FD38,FI38)&gt;0,SUM(FD38,FI38),"")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IF(SUM(GF38,GK38)&gt;0,SUM(GF38,GK38),"")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IF(SUM(HH38,HM38)&gt;0,SUM(HH38,HM38),"")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IF(SUM(IJ38,IO38)&gt;0,SUM(IJ38,IO38),"")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IF(SUM(JL38,JQ38)&gt;0,SUM(JL38,JQ38),"")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IF(SUM(KN38,KS38)&gt;0,SUM(KN38,KS38),"")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IF(SUM(LP38,LU38)&gt;0,SUM(LP38,LU38),"")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IF(SUM(MR38,MW38)&gt;0,SUM(MR38,MW38),"")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IF(SUM(NT38,NY38)&gt;0,SUM(NT38,NY38),"")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IF(SUM(OV38,PA38)&gt;0,SUM(OV38,PA38),"")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IF(SUM(PX38,QC38)&gt;0,SUM(PX38,QC38),"")</f>
        <v/>
      </c>
      <c r="QE38" s="22">
        <f>IF($CU38="P",CA38,(CA38+AX38)/2)</f>
        <v>0</v>
      </c>
      <c r="QF38" s="22">
        <f>IF($CU38="P",CB38,(CB38+AY38)/2)</f>
        <v>0</v>
      </c>
      <c r="QG38" s="22">
        <f>IF($CU38="P",CC38,(CC38+AZ38)/2)</f>
        <v>0</v>
      </c>
      <c r="QH38" s="22">
        <f>IF($CU38="P",CD38,(CD38+BA38)/2)</f>
        <v>0</v>
      </c>
      <c r="QI38" s="22">
        <f>IF($CU38="P",CE38,(CE38+BB38)/2)</f>
        <v>0</v>
      </c>
      <c r="QJ38" s="22">
        <f>IF($CU38="P",CF38,(CF38+BC38)/2)</f>
        <v>0</v>
      </c>
      <c r="QK38" s="22">
        <f>IF($CU38="P",CG38,(CG38+BD38)/2)</f>
        <v>0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 t="str">
        <f>IF(SUM(QF38,QJ38)&gt;0,SUM(QF38,QJ38),"")</f>
        <v/>
      </c>
      <c r="RA38" s="40" t="str">
        <f>IF(SUM(QE38:QF38,QH38:QJ38,QL38)-QG38-QK38&gt;0,SUM(QE38:QF38,QH38:QJ38,QL38)-QG38-QK38,"")</f>
        <v/>
      </c>
      <c r="RB38" s="40" t="str">
        <f>IF(SUM(QM38:QN38,QP38)-QO38&gt;0,SUM(QM38:QN38,QP38)-QO38,"")</f>
        <v/>
      </c>
      <c r="RC38" s="40" t="str">
        <f>IF(SUM(QF38,QJ38,QN38)&gt;0,SUM(QF38,QJ38,QN38),"")</f>
        <v/>
      </c>
      <c r="RD38" s="40" t="str">
        <f>IF(SUM(RA38,RB38)&gt;0,SUM(RA38,RB38),"")</f>
        <v/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 t="str">
        <f>IF(SUM(RA38,RF38)&gt;0,SUM(RA38,RF38),"")</f>
        <v/>
      </c>
    </row>
    <row r="39" spans="1:475" x14ac:dyDescent="0.2">
      <c r="A39" s="4" t="str" cm="1">
        <f t="array" ref="A39">IF(AND(H39&lt;&gt;"",H39&lt;&gt;"No DD"),SUMPRODUCT((H$4:H$41&lt;&gt;"")*(H$4:H$41&lt;&gt;"No DD")*(E$4:E$41&gt;E39))+1,IF(H39="No DD",SUMPRODUCT((H$4:H$41="No DD")*(E$4:E$41&gt;E39))+1+SUMPRODUCT((H$4:H$41&lt;&gt;"")*(H$4:H$41&lt;&gt;"No DD")),""))</f>
        <v/>
      </c>
      <c r="B39" s="5" t="s">
        <v>69</v>
      </c>
      <c r="C39" s="4" t="s">
        <v>5</v>
      </c>
      <c r="D39" s="4">
        <v>2002</v>
      </c>
      <c r="E39" s="9">
        <f>SUM(J39:R39)+SUM(J39:O39)*0.0000001+SUM(J39)*0.0000000000001</f>
        <v>46.000004600004594</v>
      </c>
      <c r="F39" s="3" t="str">
        <f>IF(OR(AND(AP39&gt;=AW$43,AQ39&gt;=AW$47,AP39&lt;&gt;"",AO39=""),AND(AU39&gt;=AW$43,AV39&gt;=AW$47,AU39&lt;&gt;"",AO39=""),AND(BS39&gt;=BZ$43,BT39&gt;=BZ$47,BS39&lt;&gt;"",BR39=""),AND(BX39&gt;=BZ$43,BY39&gt;=BZ$47,BX39&lt;&gt;"",BR39=""),AND(CV39&gt;=DC$43,CW39&gt;=DC$47,CV39&lt;&gt;"",CU39=""),AND(DA39&gt;=DC$43,DB39&gt;=DC$47,DA39&lt;&gt;""),AND(EA39&gt;=EH$43,EB39&gt;=EH$47,EA39&lt;&gt;""),AND(EF39&gt;=EH$43,EG39&gt;=EH$47,EF39&lt;&gt;""),AND(FC39&gt;=FJ$43,FD39&gt;=FJ$47,FC39&lt;&gt;""),AND(FH39&gt;=FJ$43,FI39&gt;=FJ$47,FH39&lt;&gt;""),AND(GE39&gt;=GL$43,GF39&gt;=GL$47,GE39&lt;&gt;""),AND(GJ39&gt;=GL$43,GK39&gt;=GL$47,GJ39&lt;&gt;""),AND(HG39&gt;=HN$43,HH39&gt;=HN$47,HG39&lt;&gt;""),AND(HL39&gt;=HN$43,HM39&gt;=HN$47,HL39&lt;&gt;""),AND(II39&gt;=IP$43,IJ39&gt;=IP$47,II39&lt;&gt;""),AND(IN39&gt;=IP$43,IO39&gt;=IP$47,IN39&lt;&gt;""),AND(JK39&gt;=JR$43,JL39&gt;=JR$47,JK39&lt;&gt;""),AND(JP39&gt;=JR$43,JQ39&gt;=JR$47,JP39&lt;&gt;""),AND(KM39&gt;=KT$43,KN39&gt;=KT$47,KM39&lt;&gt;""),AND(KR39&gt;=KT$43,KS39&gt;=KT$47,KR39&lt;&gt;""),AND(LO39&gt;=LV$43,LP39&gt;=LV$47,LO39&lt;&gt;""),AND(LT39&gt;=LV$43,LU39&gt;=LV$47,LT39&lt;&gt;""),AND(MQ39&gt;=MX$43,MR39&gt;=MX$47,MQ39&lt;&gt;""),AND(MV39&gt;=MX$43,MW39&gt;=MX$47,MV39&lt;&gt;""),AND(NS39&gt;=NZ$43,NT39&gt;=NZ$47,NS39&lt;&gt;""),AND(NX39&gt;=NZ$43,NY39&gt;=NZ$47,NX39&lt;&gt;""),AND(OU39&gt;=PB$43,OV39&gt;=PB$47,OU39&lt;&gt;""),AND(OZ39&gt;=PB$43,PA39&gt;=PB$47,OZ39&lt;&gt;""),AND(PW39&gt;=QD$43,PX39&gt;=QD$47,PW39&lt;&gt;""),AND(QB39&gt;=QD$43,QC39&gt;=QD$47,QB39&lt;&gt;"")),"P","")</f>
        <v/>
      </c>
      <c r="G39" s="3" t="str">
        <f>IF(OR(AND(AQ39&gt;=AW$47,AQ39&lt;&gt;"",AO39=""),AND(AV39&gt;=AW$47,AV39&lt;&gt;"",AO39=""),AND(BT39&gt;=BZ$47,BT39&lt;&gt;"",BR39=""),AND(BY39&gt;=BZ$47,BY39&lt;&gt;"",BR39=""),AND(CW39&gt;=DC$47,CW39&lt;&gt;"",CU39=""),AND(DB39&gt;=DC$47,DB39&lt;&gt;"",CU39=""),AND(EB39&gt;=EH$47,EB39&lt;&gt;""),AND(EG39&gt;=EH$47,EG39&lt;&gt;""),AND(FD39&gt;=FJ$47,FD39&lt;&gt;""),AND(FI39&gt;=FJ$47,FI39&lt;&gt;""),AND(GF39&gt;=GL$47,GF39&lt;&gt;""),AND(GK39&gt;=GL$47,GK39&lt;&gt;""),AND(HH39&gt;=HN$47,HH39&lt;&gt;""),AND(HM39&gt;=HN$47,HM39&lt;&gt;""),AND(IJ39&gt;=IP$47,IJ39&lt;&gt;""),AND(IO39&gt;=IP$47,IO39&lt;&gt;""),AND(JL39&gt;=JR$47,JL39&lt;&gt;""),AND(JQ39&gt;=JR$47,JQ39&lt;&gt;""),AND(KN39&gt;=KT$47,KN39&lt;&gt;""),AND(KS39&gt;=KT$47,KS39&lt;&gt;""),AND(LP39&gt;=LV$47,LP39&lt;&gt;""),AND(LU39&gt;=LV$47,LU39&lt;&gt;""),AND(MR39&gt;=MX$47,MR39&lt;&gt;""),AND(MW39&gt;=MX$47,MW39&lt;&gt;""),AND(NT39&gt;=NZ$47,NT39&lt;&gt;""),AND(NY39&gt;=NZ$47,NY39&lt;&gt;""),AND(OV39&gt;=PB$47,OV39&lt;&gt;""),AND(PA39&gt;=PB$47,PA39&lt;&gt;""),AND(PX39&gt;=QD$47,PX39&lt;&gt;""),AND(QC39&gt;=QD$47,QC39&lt;&gt;"")),"P","")</f>
        <v/>
      </c>
      <c r="H39" s="36" t="str">
        <f>IF(AND(G39="P",F39=""),"No DD",IF(OR(AND(AS39&gt;=AW$46,AT39&gt;=AW$50,AS39&lt;&gt;"",AO39=""),AND(BV39&gt;=BZ$46,BW39&gt;=BZ$50,BV39&lt;&gt;"",BR39=""),AND(CY39&gt;=DC$46,CZ39&gt;=DC$50,CY39&lt;&gt;"",CU39=""),AND(ED39&gt;=EH$46,EE39&gt;=EH$50,ED39&lt;&gt;""),AND(FF39&gt;=FJ$46,FG39&gt;=FJ$50,FF39&lt;&gt;""),AND(GH39&gt;=GL$46,GI39&gt;=GL$50,GH39&lt;&gt;""),AND(HJ39&gt;=HN$46,HK39&gt;=HN$50,HJ39&lt;&gt;""),AND(IL39&gt;=IP$46,IM39&gt;=IP$50,IL39&lt;&gt;""),AND(JN39&gt;=JR$46,JO39&gt;=JR$50,JN39&lt;&gt;""),AND(KP39&gt;=KT$46,KQ39&gt;=KT$50,KP39&lt;&gt;""),AND(LR39&gt;=LV$46,LS39&gt;=LV$50,LR39&lt;&gt;""),AND(MT39&gt;=MX$46,MU39&gt;=MX$50,MT39&lt;&gt;""),AND(NV39&gt;=NZ$46,NW39&gt;=NZ$50,NV39&lt;&gt;""),AND(OX39&gt;=PB$46,OY39&gt;=PB$50,OX39&lt;&gt;""),AND(PZ39&gt;=QD$46,QA39&gt;=QD$50,PZ39&lt;&gt;"")),"Merit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Excellence",IF(I39="P","Worlds Team",IF(F39="P","National Team","")))))</f>
        <v/>
      </c>
      <c r="I39" s="3" t="str">
        <f>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P","")</f>
        <v/>
      </c>
      <c r="J39" s="8">
        <f>IF(COUNT(AQ39,BT39,CW39)&gt;0,LARGE((AQ39,BT39,CW39),1),0)</f>
        <v>46</v>
      </c>
      <c r="K39" s="8" t="str">
        <f>IF(J39=0,"",IF(J39=CW39,$CA$1,IF(J39=BT39,$AX$1,IF(J39=AQ39,$U$1,""))))</f>
        <v>2023 Nationals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0</v>
      </c>
      <c r="O39" s="8" t="str">
        <f>IF(N39=0,"",IF(N39=CX39,$CA$1,IF(N39=BU39,$AX$1,IF(N39=AR39,$U$1,""))))</f>
        <v/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27"/>
      <c r="AP39" s="40" t="str">
        <f>IF(SUM(V39,Z39)&gt;0,SUM(V39,Z39),"")</f>
        <v/>
      </c>
      <c r="AQ39" s="40" t="str">
        <f>IF(SUM(U39:V39,X39:Z39,AB39)-W39-AA39&gt;0,SUM(U39:V39,X39:Z39,AB39)-W39-AA39,"")</f>
        <v/>
      </c>
      <c r="AR39" s="40" t="str">
        <f>IF(SUM(AC39:AD39,AF39)-AE39&gt;0,SUM(AC39:AD39,AF39)-AE39,"")</f>
        <v/>
      </c>
      <c r="AS39" s="40" t="str">
        <f>IF(SUM(V39,Z39,AD39)&gt;0,SUM(V39,Z39,AD39),"")</f>
        <v/>
      </c>
      <c r="AT39" s="40" t="str">
        <f>IF(SUM(AQ39,AR39)&gt;0,SUM(AQ39,AR39),"")</f>
        <v/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 t="str">
        <f>IF(SUM(AQ39,AV39)&gt;0,SUM(AQ39,AV39),"")</f>
        <v/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IF(SUM(BT39,BY39)&gt;0,SUM(BT39,BY39),"")</f>
        <v/>
      </c>
      <c r="CA39" s="19">
        <v>16.600000000000001</v>
      </c>
      <c r="CB39" s="19">
        <v>6</v>
      </c>
      <c r="CC39" s="19">
        <v>1</v>
      </c>
      <c r="CD39" s="19">
        <v>0</v>
      </c>
      <c r="CE39" s="19">
        <v>18.600000000000001</v>
      </c>
      <c r="CF39" s="19">
        <v>6.4</v>
      </c>
      <c r="CG39" s="19">
        <v>0.6</v>
      </c>
      <c r="CH39" s="19">
        <v>0</v>
      </c>
      <c r="CI39" s="19">
        <v>0</v>
      </c>
      <c r="CJ39" s="19">
        <v>0</v>
      </c>
      <c r="CK39" s="19">
        <v>0</v>
      </c>
      <c r="CL39" s="19">
        <v>0</v>
      </c>
      <c r="CM39" s="19"/>
      <c r="CN39" s="19"/>
      <c r="CO39" s="19"/>
      <c r="CP39" s="19"/>
      <c r="CQ39" s="19"/>
      <c r="CR39" s="19"/>
      <c r="CS39" s="19"/>
      <c r="CT39" s="19"/>
      <c r="CU39" s="27"/>
      <c r="CV39" s="40">
        <f>IF(SUM(CB39,CF39)&gt;0,SUM(CB39,CF39),"")</f>
        <v>12.4</v>
      </c>
      <c r="CW39" s="40">
        <f>IF(SUM(CA39:CB39,CD39:CF39,CH39)-CC39-CG39&gt;0,SUM(CA39:CB39,CD39:CF39,CH39)-CC39-CG39,"")</f>
        <v>46</v>
      </c>
      <c r="CX39" s="40" t="str">
        <f>IF(SUM(CI39:CJ39,CL39)-CK39&gt;0,SUM(CI39:CJ39,CL39)-CK39,"")</f>
        <v/>
      </c>
      <c r="CY39" s="40">
        <f>IF(SUM(CB39,CF39,CJ39)&gt;0,SUM(CB39,CF39,CJ39),"")</f>
        <v>12.4</v>
      </c>
      <c r="CZ39" s="40">
        <f>IF(SUM(CW39,CX39)&gt;0,SUM(CW39,CX39),"")</f>
        <v>46</v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>
        <f>IF(SUM(CW39,DB39)&gt;0,SUM(CW39,DB39),"")</f>
        <v>46</v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IF(SUM(EB39,EG39)&gt;0,SUM(EB39,EG39),"")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IF(SUM(FD39,FI39)&gt;0,SUM(FD39,FI39),"")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IF(SUM(GF39,GK39)&gt;0,SUM(GF39,GK39),"")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IF(SUM(HH39,HM39)&gt;0,SUM(HH39,HM39),"")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IF(SUM(IJ39,IO39)&gt;0,SUM(IJ39,IO39),"")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IF(SUM(JL39,JQ39)&gt;0,SUM(JL39,JQ39),"")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IF(SUM(KN39,KS39)&gt;0,SUM(KN39,KS39),"")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IF(SUM(LP39,LU39)&gt;0,SUM(LP39,LU39),"")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IF(SUM(MR39,MW39)&gt;0,SUM(MR39,MW39),"")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IF(SUM(NT39,NY39)&gt;0,SUM(NT39,NY39),"")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IF(SUM(OV39,PA39)&gt;0,SUM(OV39,PA39),"")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IF(SUM(PX39,QC39)&gt;0,SUM(PX39,QC39),"")</f>
        <v/>
      </c>
      <c r="QE39" s="22">
        <f>IF($CU39="P",CA39,(CA39+AX39)/2)</f>
        <v>8.3000000000000007</v>
      </c>
      <c r="QF39" s="22">
        <f>IF($CU39="P",CB39,(CB39+AY39)/2)</f>
        <v>3</v>
      </c>
      <c r="QG39" s="22">
        <f>IF($CU39="P",CC39,(CC39+AZ39)/2)</f>
        <v>0.5</v>
      </c>
      <c r="QH39" s="22">
        <f>IF($CU39="P",CD39,(CD39+BA39)/2)</f>
        <v>0</v>
      </c>
      <c r="QI39" s="22">
        <f>IF($CU39="P",CE39,(CE39+BB39)/2)</f>
        <v>9.3000000000000007</v>
      </c>
      <c r="QJ39" s="22">
        <f>IF($CU39="P",CF39,(CF39+BC39)/2)</f>
        <v>3.2</v>
      </c>
      <c r="QK39" s="22">
        <f>IF($CU39="P",CG39,(CG39+BD39)/2)</f>
        <v>0.3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>
        <f>IF(SUM(QF39,QJ39)&gt;0,SUM(QF39,QJ39),"")</f>
        <v>6.2</v>
      </c>
      <c r="RA39" s="40">
        <f>IF(SUM(QE39:QF39,QH39:QJ39,QL39)-QG39-QK39&gt;0,SUM(QE39:QF39,QH39:QJ39,QL39)-QG39-QK39,"")</f>
        <v>23</v>
      </c>
      <c r="RB39" s="40" t="str">
        <f>IF(SUM(QM39:QN39,QP39)-QO39&gt;0,SUM(QM39:QN39,QP39)-QO39,"")</f>
        <v/>
      </c>
      <c r="RC39" s="40">
        <f>IF(SUM(QF39,QJ39,QN39)&gt;0,SUM(QF39,QJ39,QN39),"")</f>
        <v>6.2</v>
      </c>
      <c r="RD39" s="40">
        <f>IF(SUM(RA39,RB39)&gt;0,SUM(RA39,RB39),"")</f>
        <v>23</v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>
        <f>IF(SUM(RA39,RF39)&gt;0,SUM(RA39,RF39),"")</f>
        <v>23</v>
      </c>
    </row>
    <row r="40" spans="1:475" x14ac:dyDescent="0.2">
      <c r="A40" s="4" t="str" cm="1">
        <f t="array" ref="A40">IF(AND(H40&lt;&gt;"",H40&lt;&gt;"No DD"),SUMPRODUCT((H$4:H$41&lt;&gt;"")*(H$4:H$41&lt;&gt;"No DD")*(E$4:E$41&gt;E40))+1,IF(H40="No DD",SUMPRODUCT((H$4:H$41="No DD")*(E$4:E$41&gt;E40))+1+SUMPRODUCT((H$4:H$41&lt;&gt;"")*(H$4:H$41&lt;&gt;"No DD")),""))</f>
        <v/>
      </c>
      <c r="B40" s="5" t="s">
        <v>158</v>
      </c>
      <c r="C40" s="4" t="s">
        <v>4</v>
      </c>
      <c r="D40" s="4">
        <v>2004</v>
      </c>
      <c r="E40" s="9">
        <f>SUM(J40:R40)+SUM(J40:O40)*0.0000001+SUM(J40)*0.0000000000001</f>
        <v>43.80000438000198</v>
      </c>
      <c r="F40" s="3" t="str">
        <f>IF(OR(AND(AP40&gt;=AW$43,AQ40&gt;=AW$47,AP40&lt;&gt;"",AO40=""),AND(AU40&gt;=AW$43,AV40&gt;=AW$47,AU40&lt;&gt;"",AO40=""),AND(BS40&gt;=BZ$43,BT40&gt;=BZ$47,BS40&lt;&gt;"",BR40=""),AND(BX40&gt;=BZ$43,BY40&gt;=BZ$47,BX40&lt;&gt;"",BR40=""),AND(CV40&gt;=DC$43,CW40&gt;=DC$47,CV40&lt;&gt;"",CU40=""),AND(DA40&gt;=DC$43,DB40&gt;=DC$47,DA40&lt;&gt;""),AND(EA40&gt;=EH$43,EB40&gt;=EH$47,EA40&lt;&gt;""),AND(EF40&gt;=EH$43,EG40&gt;=EH$47,EF40&lt;&gt;""),AND(FC40&gt;=FJ$43,FD40&gt;=FJ$47,FC40&lt;&gt;""),AND(FH40&gt;=FJ$43,FI40&gt;=FJ$47,FH40&lt;&gt;""),AND(GE40&gt;=GL$43,GF40&gt;=GL$47,GE40&lt;&gt;""),AND(GJ40&gt;=GL$43,GK40&gt;=GL$47,GJ40&lt;&gt;""),AND(HG40&gt;=HN$43,HH40&gt;=HN$47,HG40&lt;&gt;""),AND(HL40&gt;=HN$43,HM40&gt;=HN$47,HL40&lt;&gt;""),AND(II40&gt;=IP$43,IJ40&gt;=IP$47,II40&lt;&gt;""),AND(IN40&gt;=IP$43,IO40&gt;=IP$47,IN40&lt;&gt;""),AND(JK40&gt;=JR$43,JL40&gt;=JR$47,JK40&lt;&gt;""),AND(JP40&gt;=JR$43,JQ40&gt;=JR$47,JP40&lt;&gt;""),AND(KM40&gt;=KT$43,KN40&gt;=KT$47,KM40&lt;&gt;""),AND(KR40&gt;=KT$43,KS40&gt;=KT$47,KR40&lt;&gt;""),AND(LO40&gt;=LV$43,LP40&gt;=LV$47,LO40&lt;&gt;""),AND(LT40&gt;=LV$43,LU40&gt;=LV$47,LT40&lt;&gt;""),AND(MQ40&gt;=MX$43,MR40&gt;=MX$47,MQ40&lt;&gt;""),AND(MV40&gt;=MX$43,MW40&gt;=MX$47,MV40&lt;&gt;""),AND(NS40&gt;=NZ$43,NT40&gt;=NZ$47,NS40&lt;&gt;""),AND(NX40&gt;=NZ$43,NY40&gt;=NZ$47,NX40&lt;&gt;""),AND(OU40&gt;=PB$43,OV40&gt;=PB$47,OU40&lt;&gt;""),AND(OZ40&gt;=PB$43,PA40&gt;=PB$47,OZ40&lt;&gt;""),AND(PW40&gt;=QD$43,PX40&gt;=QD$47,PW40&lt;&gt;""),AND(QB40&gt;=QD$43,QC40&gt;=QD$47,QB40&lt;&gt;"")),"P","")</f>
        <v/>
      </c>
      <c r="G40" s="3" t="str">
        <f>IF(OR(AND(AQ40&gt;=AW$47,AQ40&lt;&gt;"",AO40=""),AND(AV40&gt;=AW$47,AV40&lt;&gt;"",AO40=""),AND(BT40&gt;=BZ$47,BT40&lt;&gt;"",BR40=""),AND(BY40&gt;=BZ$47,BY40&lt;&gt;"",BR40=""),AND(CW40&gt;=DC$47,CW40&lt;&gt;"",CU40=""),AND(DB40&gt;=DC$47,DB40&lt;&gt;"",CU40=""),AND(EB40&gt;=EH$47,EB40&lt;&gt;""),AND(EG40&gt;=EH$47,EG40&lt;&gt;""),AND(FD40&gt;=FJ$47,FD40&lt;&gt;""),AND(FI40&gt;=FJ$47,FI40&lt;&gt;""),AND(GF40&gt;=GL$47,GF40&lt;&gt;""),AND(GK40&gt;=GL$47,GK40&lt;&gt;""),AND(HH40&gt;=HN$47,HH40&lt;&gt;""),AND(HM40&gt;=HN$47,HM40&lt;&gt;""),AND(IJ40&gt;=IP$47,IJ40&lt;&gt;""),AND(IO40&gt;=IP$47,IO40&lt;&gt;""),AND(JL40&gt;=JR$47,JL40&lt;&gt;""),AND(JQ40&gt;=JR$47,JQ40&lt;&gt;""),AND(KN40&gt;=KT$47,KN40&lt;&gt;""),AND(KS40&gt;=KT$47,KS40&lt;&gt;""),AND(LP40&gt;=LV$47,LP40&lt;&gt;""),AND(LU40&gt;=LV$47,LU40&lt;&gt;""),AND(MR40&gt;=MX$47,MR40&lt;&gt;""),AND(MW40&gt;=MX$47,MW40&lt;&gt;""),AND(NT40&gt;=NZ$47,NT40&lt;&gt;""),AND(NY40&gt;=NZ$47,NY40&lt;&gt;""),AND(OV40&gt;=PB$47,OV40&lt;&gt;""),AND(PA40&gt;=PB$47,PA40&lt;&gt;""),AND(PX40&gt;=QD$47,PX40&lt;&gt;""),AND(QC40&gt;=QD$47,QC40&lt;&gt;"")),"P","")</f>
        <v/>
      </c>
      <c r="H40" s="36" t="str">
        <f>IF(AND(G40="P",F40=""),"No DD",IF(OR(AND(AS40&gt;=AW$46,AT40&gt;=AW$50,AS40&lt;&gt;"",AO40=""),AND(BV40&gt;=BZ$46,BW40&gt;=BZ$50,BV40&lt;&gt;"",BR40=""),AND(CY40&gt;=DC$46,CZ40&gt;=DC$50,CY40&lt;&gt;"",CU40=""),AND(ED40&gt;=EH$46,EE40&gt;=EH$50,ED40&lt;&gt;""),AND(FF40&gt;=FJ$46,FG40&gt;=FJ$50,FF40&lt;&gt;""),AND(GH40&gt;=GL$46,GI40&gt;=GL$50,GH40&lt;&gt;""),AND(HJ40&gt;=HN$46,HK40&gt;=HN$50,HJ40&lt;&gt;""),AND(IL40&gt;=IP$46,IM40&gt;=IP$50,IL40&lt;&gt;""),AND(JN40&gt;=JR$46,JO40&gt;=JR$50,JN40&lt;&gt;""),AND(KP40&gt;=KT$46,KQ40&gt;=KT$50,KP40&lt;&gt;""),AND(LR40&gt;=LV$46,LS40&gt;=LV$50,LR40&lt;&gt;""),AND(MT40&gt;=MX$46,MU40&gt;=MX$50,MT40&lt;&gt;""),AND(NV40&gt;=NZ$46,NW40&gt;=NZ$50,NV40&lt;&gt;""),AND(OX40&gt;=PB$46,OY40&gt;=PB$50,OX40&lt;&gt;""),AND(PZ40&gt;=QD$46,QA40&gt;=QD$50,PZ40&lt;&gt;"")),"Merit",IF(OR(AND(AS40&gt;=AW$45,AT40&gt;=AW$49,AS40&lt;&gt;"",AO40=""),AND(BV40&gt;=BZ$45,BW40&gt;=BZ$49,BV40&lt;&gt;"",BR40=""),AND(CY40&gt;=DC$45,CZ40&gt;=DC$49,CY40&lt;&gt;"",CU40=""),AND(ED40&gt;=EH$45,EE40&gt;=EH$49,ED40&lt;&gt;""),AND(FF40&gt;=FJ$45,FG40&gt;=FJ$49,FF40&lt;&gt;""),AND(GH40&gt;=GL$45,GI40&gt;=GL$49,GH40&lt;&gt;""),AND(HJ40&gt;=HN$45,HK40&gt;=HN$49,HJ40&lt;&gt;""),AND(IL40&gt;=IP$45,IM40&gt;=IP$49,IL40&lt;&gt;""),AND(JN40&gt;=JR$45,JO40&gt;=JR$49,JN40&lt;&gt;""),AND(KP40&gt;=KT$45,KQ40&gt;=KT$49,KP40&lt;&gt;""),AND(LR40&gt;=LV$45,LS40&gt;=LV$49,LR40&lt;&gt;""),AND(MT40&gt;=MX$45,MU40&gt;=MX$49,MT40&lt;&gt;""),AND(NV40&gt;=NZ$45,NW40&gt;=NZ$49,NV40&lt;&gt;""),AND(OX40&gt;=PB$45,OY40&gt;=PB$49,OX40&lt;&gt;""),AND(PZ40&gt;=QD$45,QA40&gt;=QD$49,PZ40&lt;&gt;"")),"Excellence",IF(I40="P","Worlds Team",IF(F40="P","National Team","")))))</f>
        <v/>
      </c>
      <c r="I40" s="3" t="str">
        <f>IF(OR(AND(AS40&gt;=AW$44,AT40&gt;=AW$48,AS40&lt;&gt;"",AO40=""),AND(BV40&gt;=BZ$44,BW40&gt;=BZ$48,BV40&lt;&gt;"",BR40=""),AND(CY40&gt;=DC$44,CZ40&gt;=DC$48,CY40&lt;&gt;"",CU40=""),AND(ED40&gt;=EH$44,EE40&gt;=EH$48,ED40&lt;&gt;""),AND(FF40&gt;=FJ$44,FG40&gt;=FJ$48,FF40&lt;&gt;""),AND(GH40&gt;=GL$44,GI40&gt;=GL$48,GH40&lt;&gt;""),AND(HJ40&gt;=HN$44,HK40&gt;=HN$48,HJ40&lt;&gt;""),AND(IL40&gt;=IP$44,IM40&gt;=IP$48,IL40&lt;&gt;""),AND(JN40&gt;=JR$44,JO40&gt;=JR$48,JN40&lt;&gt;""),AND(KP40&gt;=KT$44,KQ40&gt;=KT$48,KP40&lt;&gt;""),AND(LR40&gt;=LV$44,LS40&gt;=LV$48,LR40&lt;&gt;""),AND(MT40&gt;=MX$44,MU40&gt;=MX$48,MT40&lt;&gt;""),AND(NV40&gt;=NZ$44,NW40&gt;=NZ$48,NV40&lt;&gt;""),AND(OX40&gt;=PB$44,OY40&gt;=PB$48,OX40&lt;&gt;""),AND(PZ40&gt;=QD$44,QA40&gt;=QD$48,PZ40&lt;&gt;"")),"P","")</f>
        <v/>
      </c>
      <c r="J40" s="8">
        <f>IF(COUNT(AQ40,BT40,CW40)&gt;0,LARGE((AQ40,BT40,CW40),1),0)</f>
        <v>19.799999999999997</v>
      </c>
      <c r="K40" s="8" t="str">
        <f>IF(J40=0,"",IF(J40=CW40,$CA$1,IF(J40=BT40,$AX$1,IF(J40=AQ40,$U$1,""))))</f>
        <v>2023 Nationals</v>
      </c>
      <c r="L40" s="8">
        <f>IF(COUNT(AQ40,BT40,CW40)&gt;1,LARGE((AQ40,BT40,CW40),2),0)</f>
        <v>0</v>
      </c>
      <c r="M40" s="8" t="str">
        <f>IF(L40=0,"",IF(L40=CW40,$CA$1,IF(L40=BT40,$AX$1,IF(L40=AQ40,$U$1,""))))</f>
        <v/>
      </c>
      <c r="N40" s="8">
        <f>IF(COUNT(AR40,BU40,CX40)&gt;0,LARGE((AR40,BU40,CX40),1),0)</f>
        <v>23.999999999999996</v>
      </c>
      <c r="O40" s="8" t="str">
        <f>IF(N40=0,"",IF(N40=CX40,$CA$1,IF(N40=BU40,$AX$1,IF(N40=AR40,$U$1,""))))</f>
        <v>2023 Nationals</v>
      </c>
      <c r="P40" s="8">
        <f>IF(MAX(AV40,BY40,DB40)&gt;0,MAX(AV40,BY40,DB40),0)</f>
        <v>0</v>
      </c>
      <c r="Q40" s="8" t="str">
        <f>IF(P40=0,"",IF(P40=DB40,$CA$1,IF(P40=BY40,$AX$1,IF(P40=AV40,$U$1,""))))</f>
        <v/>
      </c>
      <c r="R40" s="8" t="str">
        <f>IF(MAX(DD40:DF40)&gt;0,MAX(DD40:DF40),"")</f>
        <v/>
      </c>
      <c r="S40" s="11" t="str">
        <f>IF(R40="","",IF(R40=DD40,"("&amp;DD$2&amp;")",IF(R40=DE40,"("&amp;DE$2&amp;")",IF(R40=DF40,"("&amp;DF$2&amp;")"))))</f>
        <v/>
      </c>
      <c r="T40" s="8" t="str">
        <f>IF(R40="","",IF(R40=DD40,IF(R40+IF(L40="",0,L40)=PX40,$PC$1,IF(R40+IF(L40="",0,L40)=OV40,$OA$1,IF(R40+IF(L40="",0,L40)=NT40,$MY$1,IF(R40+IF(L40="",0,L40)=MR40,$LW$1,IF(R40+IF(L40="",0,L40)=LP40,$KU$1,IF(R40+IF(L40="",0,L40)=KN40,$JS$1,IF(R40+IF(L40="",0,L40)=JL40,$IQ$1,IF(R40+IF(L40="",0,L40)=IJ40,$HO$1,IF(R40+IF(L40="",0,L40)=HH40,$GM$1,IF(R40+IF(L40="",0,L40)=GF40,$FK$1,IF(R40+IF(L40="",0,L40)=FD40,$EI$1,IF(R40+IF(L40="",0,L40)=EB40,$DG$1)))))))))))),IF(R40=DE40,IF(R40+IF(N40="",0,N40)=PY40,$PC$1,IF(R40+IF(N40="",0,N40)=OW40,$OA$1,IF(R40+IF(N40="",0,N40)=NU40,$MY$1,IF(R40+IF(N40="",0,N40)=MS40,$LW$1,IF(R40+IF(N40="",0,N40)=LQ40,$KU$1,IF(R40+IF(N40="",0,N40)=KO40,$JS$1,IF(R40+IF(N40="",0,N40)=JM40,$IQ$1,IF(R40+IF(N40="",0,N40)=IK40,$HO$1,IF(R40+IF(N40="",0,N40)=HI40,$GM$1,IF(R40+IF(N40="",0,N40)=GG40,$FK$1,IF(R40+IF(N40="",0,N40)=FE40,$EI$1,IF(R40+IF(N40="",0,N40)=EC40,$DG$1)))))))))))),IF(R40=DF40,IF(R40+IF(P40="",0,P40)=QC40,$PC$1,IF(R40+IF(P40="",0,P40)=PA40,$OA$1,IF(R40+IF(P40="",0,P40)=NY40,$MY$1,IF(R40+IF(P40="",0,P40)=MW40,$LW$1,IF(R40+IF(P40="",0,P40)=LU40,$KU$1,IF(R40+IF(P40="",0,P40)=KS40,$JS$1,IF(R40+IF(P40="",0,P40)=JQ40,$IQ$1,IF(R40+IF(P40="",0,P40)=IO40,$HO$1,IF(R40+IF(P40="",0,P40)=HM40,$GM$1,IF(R40+IF(P40="",0,P40)=GK40,$FK$1,IF(R40+IF(P40="",0,P40)=FI40,$EI$1,IF(R40+IF(P40="",0,P40)=EG40,$DG$1))))))))))))))))</f>
        <v/>
      </c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27"/>
      <c r="AP40" s="40" t="str">
        <f>IF(SUM(V40,Z40)&gt;0,SUM(V40,Z40),"")</f>
        <v/>
      </c>
      <c r="AQ40" s="40" t="str">
        <f>IF(SUM(U40:V40,X40:Z40,AB40)-W40-AA40&gt;0,SUM(U40:V40,X40:Z40,AB40)-W40-AA40,"")</f>
        <v/>
      </c>
      <c r="AR40" s="40" t="str">
        <f>IF(SUM(AC40:AD40,AF40)-AE40&gt;0,SUM(AC40:AD40,AF40)-AE40,"")</f>
        <v/>
      </c>
      <c r="AS40" s="40" t="str">
        <f>IF(SUM(V40,Z40,AD40)&gt;0,SUM(V40,Z40,AD40),"")</f>
        <v/>
      </c>
      <c r="AT40" s="40" t="str">
        <f>IF(SUM(AQ40,AR40)&gt;0,SUM(AQ40,AR40),"")</f>
        <v/>
      </c>
      <c r="AU40" s="40" t="str">
        <f>IF(SUM(AH40,AL40)&gt;0,SUM(AH40,AL40),"")</f>
        <v/>
      </c>
      <c r="AV40" s="40" t="str">
        <f>IF(SUM(AG40:AH40,AJ40:AL40,AN40)-SUM(AI40,AM40)&gt;0,SUM(AG40:AH40,AJ40:AL40,AN40)-SUM(AI40,AM40),"")</f>
        <v/>
      </c>
      <c r="AW40" s="40" t="str">
        <f>IF(SUM(AQ40,AV40)&gt;0,SUM(AQ40,AV40),"")</f>
        <v/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>IF(SUM(AY40,BC40)&gt;0,SUM(AY40,BC40),"")</f>
        <v/>
      </c>
      <c r="BT40" s="11" t="str">
        <f>IF(SUM(AX40:AY40,BA40:BC40,BE40)-AZ40-BD40&gt;0,SUM(AX40:AY40,BA40:BC40,BE40)-AZ40-BD40,"")</f>
        <v/>
      </c>
      <c r="BU40" s="11" t="str">
        <f>IF(SUM(BF40:BG40,BI40)-BH40&gt;0,SUM(BF40:BG40,BI40)-BH40,"")</f>
        <v/>
      </c>
      <c r="BV40" s="11" t="str">
        <f>IF(SUM(AY40,BC40,BG40)&gt;0,SUM(AY40,BC40,BG40),"")</f>
        <v/>
      </c>
      <c r="BW40" s="11" t="str">
        <f>IF(SUM(BT40,BU40)&gt;0,SUM(BT40,BU40),"")</f>
        <v/>
      </c>
      <c r="BX40" s="11" t="str">
        <f>IF(SUM(BK40,BO40)&gt;0,SUM(BK40,BO40),"")</f>
        <v/>
      </c>
      <c r="BY40" s="11" t="str">
        <f>IF(SUM(BJ40:BK40,BM40:BO40,BQ40)-SUM(BL40,BP40)&gt;0,SUM(BJ40:BK40,BM40:BO40,BQ40)-SUM(BL40,BP40),"")</f>
        <v/>
      </c>
      <c r="BZ40" s="11" t="str">
        <f>IF(SUM(BT40,BY40)&gt;0,SUM(BT40,BY40),"")</f>
        <v/>
      </c>
      <c r="CA40" s="19">
        <v>17.399999999999999</v>
      </c>
      <c r="CB40" s="19">
        <v>2.4</v>
      </c>
      <c r="CC40" s="19">
        <v>0</v>
      </c>
      <c r="CD40" s="19">
        <v>0</v>
      </c>
      <c r="CE40" s="19">
        <v>0</v>
      </c>
      <c r="CF40" s="19">
        <v>0</v>
      </c>
      <c r="CG40" s="19">
        <v>0</v>
      </c>
      <c r="CH40" s="19">
        <v>0</v>
      </c>
      <c r="CI40" s="19">
        <v>18.399999999999999</v>
      </c>
      <c r="CJ40" s="19">
        <v>6.4</v>
      </c>
      <c r="CK40" s="19">
        <v>0.8</v>
      </c>
      <c r="CL40" s="19">
        <v>0</v>
      </c>
      <c r="CM40" s="19"/>
      <c r="CN40" s="19"/>
      <c r="CO40" s="19"/>
      <c r="CP40" s="19"/>
      <c r="CQ40" s="19"/>
      <c r="CR40" s="19"/>
      <c r="CS40" s="19"/>
      <c r="CT40" s="19"/>
      <c r="CU40" s="27"/>
      <c r="CV40" s="40">
        <f>IF(SUM(CB40,CF40)&gt;0,SUM(CB40,CF40),"")</f>
        <v>2.4</v>
      </c>
      <c r="CW40" s="40">
        <f>IF(SUM(CA40:CB40,CD40:CF40,CH40)-CC40-CG40&gt;0,SUM(CA40:CB40,CD40:CF40,CH40)-CC40-CG40,"")</f>
        <v>19.799999999999997</v>
      </c>
      <c r="CX40" s="40">
        <f>IF(SUM(CI40:CJ40,CL40)-CK40&gt;0,SUM(CI40:CJ40,CL40)-CK40,"")</f>
        <v>23.999999999999996</v>
      </c>
      <c r="CY40" s="40">
        <f>IF(SUM(CB40,CF40,CJ40)&gt;0,SUM(CB40,CF40,CJ40),"")</f>
        <v>8.8000000000000007</v>
      </c>
      <c r="CZ40" s="40">
        <f>IF(SUM(CW40,CX40)&gt;0,SUM(CW40,CX40),"")</f>
        <v>43.8</v>
      </c>
      <c r="DA40" s="40" t="str">
        <f>IF(SUM(CN40,CR40)&gt;0,SUM(CN40,CR40),"")</f>
        <v/>
      </c>
      <c r="DB40" s="40" t="str">
        <f>IF(SUM(CM40:CN40,CP40:CR40,CT40)-SUM(CO40,CS40)&gt;0,SUM(CM40:CN40,CP40:CR40,CT40)-SUM(CO40,CS40),"")</f>
        <v/>
      </c>
      <c r="DC40" s="40">
        <f>IF(SUM(CW40,DB40)&gt;0,SUM(CW40,DB40),"")</f>
        <v>19.799999999999997</v>
      </c>
      <c r="DD40" s="50" t="str">
        <f>IF(MAX(EB40,FD40,GF40,HH40,IJ40,JL40,KN40,LP40,MR40,NT40,OV40,PX40)-IF(L40="",0,L40)&gt;0.001,MAX(EB40,FD40,GF40,HH40,IJ40,JL40,KN40,LP40,MR40,NT40,OV40,PX40)-IF(L40="",0,L40),"")</f>
        <v/>
      </c>
      <c r="DE40" s="50" t="str">
        <f>IF(MAX(EC40,FE40,GG40,HI40,IK40,JM40,KO40,LQ40,MS40,NU40,OW40,PY40)-IF(N40="",0,N40)&gt;0.001,MAX(EC40,FE40,GG40,HI40,IK40,JM40,KO40,LQ40,MS40,NU40,OW40,PY40)-IF(N40="",0,N40),"")</f>
        <v/>
      </c>
      <c r="DF40" s="50" t="str">
        <f>IF(MAX(EG40,FI40,GK40,HM40,IO40,JQ40,KS40,LU40,MW40,NY40,PA40,QC40)-IF(P40="",0,P40)&gt;0.001,MAX(EG40,FI40,GK40,HM40,IO40,JQ40,KS40,LU40,MW40,NY40,PA40,QC40)-IF(P40="",0,P40),"")</f>
        <v/>
      </c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40" t="str">
        <f>IF(SUM(DH40,DL40)&gt;0,SUM(DH40,DL40),"")</f>
        <v/>
      </c>
      <c r="EB40" s="40" t="str">
        <f>IF(SUM(DG40:DH40,DJ40:DL40,DN40)-DI40-DM40&gt;0,SUM(DG40:DH40,DJ40:DL40,DN40)-DI40-DM40,"")</f>
        <v/>
      </c>
      <c r="EC40" s="40" t="str">
        <f>IF(SUM(DO40:DP40,DR40)-DQ40&gt;0,SUM(DO40:DP40,DR40)-DQ40,"")</f>
        <v/>
      </c>
      <c r="ED40" s="40" t="str">
        <f>IF(SUM(DH40,DL40,DP40)&gt;0,SUM(DH40,DL40,DP40),"")</f>
        <v/>
      </c>
      <c r="EE40" s="40" t="str">
        <f>IF(SUM(EB40,EC40)&gt;0,SUM(EB40,EC40),"")</f>
        <v/>
      </c>
      <c r="EF40" s="40" t="str">
        <f>IF(SUM(DT40,DX40)&gt;0,SUM(DT40,DX40),"")</f>
        <v/>
      </c>
      <c r="EG40" s="40" t="str">
        <f>IF(SUM(DS40:DT40,DV40:DX40,DZ40)-SUM(DU40,DY40)&gt;0,SUM(DS40:DT40,DV40:DX40,DZ40)-SUM(DU40,DY40),"")</f>
        <v/>
      </c>
      <c r="EH40" s="40" t="str">
        <f>IF(SUM(EB40,EG40)&gt;0,SUM(EB40,EG40),"")</f>
        <v/>
      </c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1" t="str">
        <f>IF(SUM(EJ40,EN40)&gt;0,SUM(EJ40,EN40),"")</f>
        <v/>
      </c>
      <c r="FD40" s="11" t="str">
        <f>IF(SUM(EI40:EJ40,EL40:EN40,EP40)-EK40-EO40&gt;0,SUM(EI40:EJ40,EL40:EN40,EP40)-EK40-EO40,"")</f>
        <v/>
      </c>
      <c r="FE40" s="11" t="str">
        <f>IF(SUM(EQ40:ER40,ET40)-ES40&gt;0,SUM(EQ40:ER40,ET40)-ES40,"")</f>
        <v/>
      </c>
      <c r="FF40" s="11" t="str">
        <f>IF(SUM(EJ40,EN40,ER40)&gt;0,SUM(EJ40,EN40,ER40),"")</f>
        <v/>
      </c>
      <c r="FG40" s="11" t="str">
        <f>IF(SUM(FD40,FE40)&gt;0,SUM(FD40,FE40),"")</f>
        <v/>
      </c>
      <c r="FH40" s="11" t="str">
        <f>IF(SUM(EV40,EZ40)&gt;0,SUM(EV40,EZ40),"")</f>
        <v/>
      </c>
      <c r="FI40" s="11" t="str">
        <f>IF(SUM(EU40:EV40,EX40:EZ40,FB40)-SUM(EW40,FA40)&gt;0,SUM(EU40:EV40,EX40:EZ40,FB40)-SUM(EW40,FA40),"")</f>
        <v/>
      </c>
      <c r="FJ40" s="11" t="str">
        <f>IF(SUM(FD40,FI40)&gt;0,SUM(FD40,FI40),"")</f>
        <v/>
      </c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40" t="str">
        <f>IF(SUM(FL40,FP40)&gt;0,SUM(FL40,FP40),"")</f>
        <v/>
      </c>
      <c r="GF40" s="40" t="str">
        <f>IF(SUM(FK40:FL40,FN40:FP40,FR40)-FM40-FQ40&gt;0,SUM(FK40:FL40,FN40:FP40,FR40)-FM40-FQ40,"")</f>
        <v/>
      </c>
      <c r="GG40" s="40" t="str">
        <f>IF(SUM(FS40:FT40,FV40)-FU40&gt;0,SUM(FS40:FT40,FV40)-FU40,"")</f>
        <v/>
      </c>
      <c r="GH40" s="40" t="str">
        <f>IF(SUM(FL40,FP40,FT40)&gt;0,SUM(FL40,FP40,FT40),"")</f>
        <v/>
      </c>
      <c r="GI40" s="40" t="str">
        <f>IF(SUM(GF40,GG40)&gt;0,SUM(GF40,GG40),"")</f>
        <v/>
      </c>
      <c r="GJ40" s="40" t="str">
        <f>IF(SUM(FX40,GB40)&gt;0,SUM(FX40,GB40),"")</f>
        <v/>
      </c>
      <c r="GK40" s="40" t="str">
        <f>IF(SUM(FW40:FX40,FZ40:GB40,GD40)-SUM(FY40,GC40)&gt;0,SUM(FW40:FX40,FZ40:GB40,GD40)-SUM(FY40,GC40),"")</f>
        <v/>
      </c>
      <c r="GL40" s="40" t="str">
        <f>IF(SUM(GF40,GK40)&gt;0,SUM(GF40,GK40),"")</f>
        <v/>
      </c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1" t="str">
        <f>IF(SUM(GN40,GR40)&gt;0,SUM(GN40,GR40),"")</f>
        <v/>
      </c>
      <c r="HH40" s="11" t="str">
        <f>IF(SUM(GM40:GN40,GP40:GR40,GT40)-GO40-GS40&gt;0,SUM(GM40:GN40,GP40:GR40,GT40)-GO40-GS40,"")</f>
        <v/>
      </c>
      <c r="HI40" s="11" t="str">
        <f>IF(SUM(GU40:GV40,GX40)-GW40&gt;0,SUM(GU40:GV40,GX40)-GW40,"")</f>
        <v/>
      </c>
      <c r="HJ40" s="11" t="str">
        <f>IF(SUM(GN40,GR40,GV40)&gt;0,SUM(GN40,GR40,GV40),"")</f>
        <v/>
      </c>
      <c r="HK40" s="11" t="str">
        <f>IF(SUM(HH40,HI40)&gt;0,SUM(HH40,HI40),"")</f>
        <v/>
      </c>
      <c r="HL40" s="11" t="str">
        <f>IF(SUM(GZ40,HD40)&gt;0,SUM(GZ40,HD40),"")</f>
        <v/>
      </c>
      <c r="HM40" s="11" t="str">
        <f>IF(SUM(GY40:GZ40,HB40:HD40,HF40)-SUM(HA40,HE40)&gt;0,SUM(GY40:GZ40,HB40:HD40,HF40)-SUM(HA40,HE40),"")</f>
        <v/>
      </c>
      <c r="HN40" s="11" t="str">
        <f>IF(SUM(HH40,HM40)&gt;0,SUM(HH40,HM40),"")</f>
        <v/>
      </c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40" t="str">
        <f>IF(SUM(HP40,HT40)&gt;0,SUM(HP40,HT40),"")</f>
        <v/>
      </c>
      <c r="IJ40" s="40" t="str">
        <f>IF(SUM(HO40:HP40,HR40:HT40,HV40)-HQ40-HU40&gt;0,SUM(HO40:HP40,HR40:HT40,HV40)-HQ40-HU40,"")</f>
        <v/>
      </c>
      <c r="IK40" s="40" t="str">
        <f>IF(SUM(HW40:HX40,HZ40)-HY40&gt;0,SUM(HW40:HX40,HZ40)-HY40,"")</f>
        <v/>
      </c>
      <c r="IL40" s="40" t="str">
        <f>IF(SUM(HP40,HT40,HX40)&gt;0,SUM(HP40,HT40,HX40),"")</f>
        <v/>
      </c>
      <c r="IM40" s="40" t="str">
        <f>IF(SUM(IJ40,IK40)&gt;0,SUM(IJ40,IK40),"")</f>
        <v/>
      </c>
      <c r="IN40" s="40" t="str">
        <f>IF(SUM(IB40,IF40)&gt;0,SUM(IB40,IF40),"")</f>
        <v/>
      </c>
      <c r="IO40" s="40" t="str">
        <f>IF(SUM(IA40:IB40,ID40:IF40,IH40)-SUM(IC40,IG40)&gt;0,SUM(IA40:IB40,ID40:IF40,IH40)-SUM(IC40,IG40),"")</f>
        <v/>
      </c>
      <c r="IP40" s="40" t="str">
        <f>IF(SUM(IJ40,IO40)&gt;0,SUM(IJ40,IO40),"")</f>
        <v/>
      </c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1" t="str">
        <f>IF(SUM(IR40,IV40)&gt;0,SUM(IR40,IV40),"")</f>
        <v/>
      </c>
      <c r="JL40" s="11" t="str">
        <f>IF(SUM(IQ40:IR40,IT40:IV40,IX40)-IS40-IW40&gt;0,SUM(IQ40:IR40,IT40:IV40,IX40)-IS40-IW40,"")</f>
        <v/>
      </c>
      <c r="JM40" s="11" t="str">
        <f>IF(SUM(IY40:IZ40,JB40)-JA40&gt;0,SUM(IY40:IZ40,JB40)-JA40,"")</f>
        <v/>
      </c>
      <c r="JN40" s="11" t="str">
        <f>IF(SUM(IR40,IV40,IZ40)&gt;0,SUM(IR40,IV40,IZ40),"")</f>
        <v/>
      </c>
      <c r="JO40" s="11" t="str">
        <f>IF(SUM(JL40,JM40)&gt;0,SUM(JL40,JM40),"")</f>
        <v/>
      </c>
      <c r="JP40" s="11" t="str">
        <f>IF(SUM(JD40,JH40)&gt;0,SUM(JD40,JH40),"")</f>
        <v/>
      </c>
      <c r="JQ40" s="11" t="str">
        <f>IF(SUM(JC40:JD40,JF40:JH40,JJ40)-SUM(JE40,JI40)&gt;0,SUM(JC40:JD40,JF40:JH40,JJ40)-SUM(JE40,JI40),"")</f>
        <v/>
      </c>
      <c r="JR40" s="11" t="str">
        <f>IF(SUM(JL40,JQ40)&gt;0,SUM(JL40,JQ40),"")</f>
        <v/>
      </c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40" t="str">
        <f>IF(SUM(JT40,JX40)&gt;0,SUM(JT40,JX40),"")</f>
        <v/>
      </c>
      <c r="KN40" s="40" t="str">
        <f>IF(SUM(JS40:JT40,JV40:JX40,JZ40)-JU40-JY40&gt;0,SUM(JS40:JT40,JV40:JX40,JZ40)-JU40-JY40,"")</f>
        <v/>
      </c>
      <c r="KO40" s="40" t="str">
        <f>IF(SUM(KA40:KB40,KD40)-KC40&gt;0,SUM(KA40:KB40,KD40)-KC40,"")</f>
        <v/>
      </c>
      <c r="KP40" s="40" t="str">
        <f>IF(SUM(JT40,JX40,KB40)&gt;0,SUM(JT40,JX40,KB40),"")</f>
        <v/>
      </c>
      <c r="KQ40" s="40" t="str">
        <f>IF(SUM(KN40,KO40)&gt;0,SUM(KN40,KO40),"")</f>
        <v/>
      </c>
      <c r="KR40" s="40" t="str">
        <f>IF(SUM(KF40,KJ40)&gt;0,SUM(KF40,KJ40),"")</f>
        <v/>
      </c>
      <c r="KS40" s="40" t="str">
        <f>IF(SUM(KE40:KF40,KH40:KJ40,KL40)-SUM(KG40,KK40)&gt;0,SUM(KE40:KF40,KH40:KJ40,KL40)-SUM(KG40,KK40),"")</f>
        <v/>
      </c>
      <c r="KT40" s="40" t="str">
        <f>IF(SUM(KN40,KS40)&gt;0,SUM(KN40,KS40),"")</f>
        <v/>
      </c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1" t="str">
        <f>IF(SUM(KV40,KZ40)&gt;0,SUM(KV40,KZ40),"")</f>
        <v/>
      </c>
      <c r="LP40" s="11" t="str">
        <f>IF(SUM(KU40:KV40,KX40:KZ40,LB40)-KW40-LA40&gt;0,SUM(KU40:KV40,KX40:KZ40,LB40)-KW40-LA40,"")</f>
        <v/>
      </c>
      <c r="LQ40" s="11" t="str">
        <f>IF(SUM(LC40:LD40,LF40)-LE40&gt;0,SUM(LC40:LD40,LF40)-LE40,"")</f>
        <v/>
      </c>
      <c r="LR40" s="11" t="str">
        <f>IF(SUM(KV40,KZ40,LD40)&gt;0,SUM(KV40,KZ40,LD40),"")</f>
        <v/>
      </c>
      <c r="LS40" s="11" t="str">
        <f>IF(SUM(LP40,LQ40)&gt;0,SUM(LP40,LQ40),"")</f>
        <v/>
      </c>
      <c r="LT40" s="11" t="str">
        <f>IF(SUM(LH40,LL40)&gt;0,SUM(LH40,LL40),"")</f>
        <v/>
      </c>
      <c r="LU40" s="11" t="str">
        <f>IF(SUM(LG40:LH40,LJ40:LL40,LN40)-SUM(LI40,LM40)&gt;0,SUM(LG40:LH40,LJ40:LL40,LN40)-SUM(LI40,LM40),"")</f>
        <v/>
      </c>
      <c r="LV40" s="11" t="str">
        <f>IF(SUM(LP40,LU40)&gt;0,SUM(LP40,LU40),"")</f>
        <v/>
      </c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40" t="str">
        <f>IF(SUM(LX40,MB40)&gt;0,SUM(LX40,MB40),"")</f>
        <v/>
      </c>
      <c r="MR40" s="40" t="str">
        <f>IF(SUM(LW40:LX40,LZ40:MB40,MD40)-LY40-MC40&gt;0,SUM(LW40:LX40,LZ40:MB40,MD40)-LY40-MC40,"")</f>
        <v/>
      </c>
      <c r="MS40" s="40" t="str">
        <f>IF(SUM(ME40:MF40,MH40)-MG40&gt;0,SUM(ME40:MF40,MH40)-MG40,"")</f>
        <v/>
      </c>
      <c r="MT40" s="40" t="str">
        <f>IF(SUM(LX40,MB40,MF40)&gt;0,SUM(LX40,MB40,MF40),"")</f>
        <v/>
      </c>
      <c r="MU40" s="40" t="str">
        <f>IF(SUM(MR40,MS40)&gt;0,SUM(MR40,MS40),"")</f>
        <v/>
      </c>
      <c r="MV40" s="40" t="str">
        <f>IF(SUM(MJ40,MN40)&gt;0,SUM(MJ40,MN40),"")</f>
        <v/>
      </c>
      <c r="MW40" s="40" t="str">
        <f>IF(SUM(MI40:MJ40,ML40:MN40,MP40)-SUM(MK40,MO40)&gt;0,SUM(MI40:MJ40,ML40:MN40,MP40)-SUM(MK40,MO40),"")</f>
        <v/>
      </c>
      <c r="MX40" s="40" t="str">
        <f>IF(SUM(MR40,MW40)&gt;0,SUM(MR40,MW40),"")</f>
        <v/>
      </c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1" t="str">
        <f>IF(SUM(MZ40,ND40)&gt;0,SUM(MZ40,ND40),"")</f>
        <v/>
      </c>
      <c r="NT40" s="11" t="str">
        <f>IF(SUM(MY40:MZ40,NB40:ND40,NF40)-NA40-NE40&gt;0,SUM(MY40:MZ40,NB40:ND40,NF40)-NA40-NE40,"")</f>
        <v/>
      </c>
      <c r="NU40" s="11" t="str">
        <f>IF(SUM(NG40:NH40,NJ40)-NI40&gt;0,SUM(NG40:NH40,NJ40)-NI40,"")</f>
        <v/>
      </c>
      <c r="NV40" s="11" t="str">
        <f>IF(SUM(MZ40,ND40,NH40)&gt;0,SUM(MZ40,ND40,NH40),"")</f>
        <v/>
      </c>
      <c r="NW40" s="11" t="str">
        <f>IF(SUM(NT40,NU40)&gt;0,SUM(NT40,NU40),"")</f>
        <v/>
      </c>
      <c r="NX40" s="11" t="str">
        <f>IF(SUM(NL40,NP40)&gt;0,SUM(NL40,NP40),"")</f>
        <v/>
      </c>
      <c r="NY40" s="11" t="str">
        <f>IF(SUM(NK40:NL40,NN40:NP40,NR40)-SUM(NM40,NQ40)&gt;0,SUM(NK40:NL40,NN40:NP40,NR40)-SUM(NM40,NQ40),"")</f>
        <v/>
      </c>
      <c r="NZ40" s="11" t="str">
        <f>IF(SUM(NT40,NY40)&gt;0,SUM(NT40,NY40),"")</f>
        <v/>
      </c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40" t="str">
        <f>IF(SUM(OB40,OF40)&gt;0,SUM(OB40,OF40),"")</f>
        <v/>
      </c>
      <c r="OV40" s="40" t="str">
        <f>IF(SUM(OA40:OB40,OD40:OF40,OH40)-OC40-OG40&gt;0,SUM(OA40:OB40,OD40:OF40,OH40)-OC40-OG40,"")</f>
        <v/>
      </c>
      <c r="OW40" s="40" t="str">
        <f>IF(SUM(OI40:OJ40,OL40)-OK40&gt;0,SUM(OI40:OJ40,OL40)-OK40,"")</f>
        <v/>
      </c>
      <c r="OX40" s="40" t="str">
        <f>IF(SUM(OB40,OF40,OJ40)&gt;0,SUM(OB40,OF40,OJ40),"")</f>
        <v/>
      </c>
      <c r="OY40" s="40" t="str">
        <f>IF(SUM(OV40,OW40)&gt;0,SUM(OV40,OW40),"")</f>
        <v/>
      </c>
      <c r="OZ40" s="40" t="str">
        <f>IF(SUM(ON40,OR40)&gt;0,SUM(ON40,OR40),"")</f>
        <v/>
      </c>
      <c r="PA40" s="40" t="str">
        <f>IF(SUM(OM40:ON40,OP40:OR40,OT40)-SUM(OO40,OS40)&gt;0,SUM(OM40:ON40,OP40:OR40,OT40)-SUM(OO40,OS40),"")</f>
        <v/>
      </c>
      <c r="PB40" s="40" t="str">
        <f>IF(SUM(OV40,PA40)&gt;0,SUM(OV40,PA40),"")</f>
        <v/>
      </c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1" t="str">
        <f>IF(SUM(PD40,PH40)&gt;0,SUM(PD40,PH40),"")</f>
        <v/>
      </c>
      <c r="PX40" s="11" t="str">
        <f>IF(SUM(PC40:PD40,PF40:PH40,PJ40)-PE40-PI40&gt;0,SUM(PC40:PD40,PF40:PH40,PJ40)-PE40-PI40,"")</f>
        <v/>
      </c>
      <c r="PY40" s="11" t="str">
        <f>IF(SUM(PK40:PL40,PN40)-PM40&gt;0,SUM(PK40:PL40,PN40)-PM40,"")</f>
        <v/>
      </c>
      <c r="PZ40" s="11" t="str">
        <f>IF(SUM(PD40,PH40,PL40)&gt;0,SUM(PD40,PH40,PL40),"")</f>
        <v/>
      </c>
      <c r="QA40" s="11" t="str">
        <f>IF(SUM(PX40,PY40)&gt;0,SUM(PX40,PY40),"")</f>
        <v/>
      </c>
      <c r="QB40" s="11" t="str">
        <f>IF(SUM(PP40,PT40)&gt;0,SUM(PP40,PT40),"")</f>
        <v/>
      </c>
      <c r="QC40" s="11" t="str">
        <f>IF(SUM(PO40:PP40,PR40:PT40,PV40)-SUM(PQ40,PU40)&gt;0,SUM(PO40:PP40,PR40:PT40,PV40)-SUM(PQ40,PU40),"")</f>
        <v/>
      </c>
      <c r="QD40" s="11" t="str">
        <f>IF(SUM(PX40,QC40)&gt;0,SUM(PX40,QC40),"")</f>
        <v/>
      </c>
      <c r="QE40" s="22">
        <f>IF($CU40="P",CA40,(CA40+AX40)/2)</f>
        <v>8.6999999999999993</v>
      </c>
      <c r="QF40" s="22">
        <f>IF($CU40="P",CB40,(CB40+AY40)/2)</f>
        <v>1.2</v>
      </c>
      <c r="QG40" s="22">
        <f>IF($CU40="P",CC40,(CC40+AZ40)/2)</f>
        <v>0</v>
      </c>
      <c r="QH40" s="22">
        <f>IF($CU40="P",CD40,(CD40+BA40)/2)</f>
        <v>0</v>
      </c>
      <c r="QI40" s="22">
        <f>IF($CU40="P",CE40,(CE40+BB40)/2)</f>
        <v>0</v>
      </c>
      <c r="QJ40" s="22">
        <f>IF($CU40="P",CF40,(CF40+BC40)/2)</f>
        <v>0</v>
      </c>
      <c r="QK40" s="22">
        <f>IF($CU40="P",CG40,(CG40+BD40)/2)</f>
        <v>0</v>
      </c>
      <c r="QL40" s="22">
        <f>IF($CU40="P",CH40,(CH40+BE40)/2)</f>
        <v>0</v>
      </c>
      <c r="QM40" s="22">
        <f>IF($CU40="P",CI40,(CI40+BF40)/2)</f>
        <v>9.1999999999999993</v>
      </c>
      <c r="QN40" s="22">
        <f>IF($CU40="P",CJ40,(CJ40+BG40)/2)</f>
        <v>3.2</v>
      </c>
      <c r="QO40" s="22">
        <f>IF($CU40="P",CK40,(CK40+BH40)/2)</f>
        <v>0.4</v>
      </c>
      <c r="QP40" s="22">
        <f>IF($CU40="P",CL40,(CL40+BI40)/2)</f>
        <v>0</v>
      </c>
      <c r="QQ40" s="22">
        <f>IF($CU40="P",CM40,(CM40+BJ40)/2)</f>
        <v>0</v>
      </c>
      <c r="QR40" s="22">
        <f>IF($CU40="P",CN40,(CN40+BK40)/2)</f>
        <v>0</v>
      </c>
      <c r="QS40" s="22">
        <f>IF($CU40="P",CO40,(CO40+BL40)/2)</f>
        <v>0</v>
      </c>
      <c r="QT40" s="22">
        <f>IF($CU40="P",CP40,(CP40+BM40)/2)</f>
        <v>0</v>
      </c>
      <c r="QU40" s="22">
        <f>IF($CU40="P",CQ40,(CQ40+BN40)/2)</f>
        <v>0</v>
      </c>
      <c r="QV40" s="22">
        <f>IF($CU40="P",CR40,(CR40+BO40)/2)</f>
        <v>0</v>
      </c>
      <c r="QW40" s="22">
        <f>IF($CU40="P",CS40,(CS40+BP40)/2)</f>
        <v>0</v>
      </c>
      <c r="QX40" s="22">
        <f>IF($CU40="P",CT40,(CT40+BQ40)/2)</f>
        <v>0</v>
      </c>
      <c r="QY40" s="27" t="s">
        <v>46</v>
      </c>
      <c r="QZ40" s="40">
        <f>IF(SUM(QF40,QJ40)&gt;0,SUM(QF40,QJ40),"")</f>
        <v>1.2</v>
      </c>
      <c r="RA40" s="40">
        <f>IF(SUM(QE40:QF40,QH40:QJ40,QL40)-QG40-QK40&gt;0,SUM(QE40:QF40,QH40:QJ40,QL40)-QG40-QK40,"")</f>
        <v>9.8999999999999986</v>
      </c>
      <c r="RB40" s="40">
        <f>IF(SUM(QM40:QN40,QP40)-QO40&gt;0,SUM(QM40:QN40,QP40)-QO40,"")</f>
        <v>11.999999999999998</v>
      </c>
      <c r="RC40" s="40">
        <f>IF(SUM(QF40,QJ40,QN40)&gt;0,SUM(QF40,QJ40,QN40),"")</f>
        <v>4.4000000000000004</v>
      </c>
      <c r="RD40" s="40">
        <f>IF(SUM(RA40,RB40)&gt;0,SUM(RA40,RB40),"")</f>
        <v>21.9</v>
      </c>
      <c r="RE40" s="40" t="str">
        <f>IF(SUM(QR40,QV40)&gt;0,SUM(QR40,QV40),"")</f>
        <v/>
      </c>
      <c r="RF40" s="40" t="str">
        <f>IF(SUM(QQ40:QR40,QT40:QV40,QX40)-SUM(QS40,QW40)&gt;0,SUM(QQ40:QR40,QT40:QV40,QX40)-SUM(QS40,QW40),"")</f>
        <v/>
      </c>
      <c r="RG40" s="40">
        <f>IF(SUM(RA40,RF40)&gt;0,SUM(RA40,RF40),"")</f>
        <v>9.8999999999999986</v>
      </c>
    </row>
    <row r="41" spans="1:475" ht="17" x14ac:dyDescent="0.2">
      <c r="R41" s="10"/>
      <c r="S41" s="10"/>
      <c r="T41" s="10"/>
    </row>
    <row r="42" spans="1:475" ht="17" x14ac:dyDescent="0.2">
      <c r="R42" s="10"/>
      <c r="S42" s="10"/>
      <c r="T42" s="10"/>
    </row>
    <row r="43" spans="1:475" ht="17" x14ac:dyDescent="0.2">
      <c r="B43" s="23" t="s">
        <v>44</v>
      </c>
      <c r="R43" s="10"/>
      <c r="S43" s="10"/>
      <c r="T43" s="10"/>
      <c r="AP43" s="4"/>
      <c r="AW43" s="42">
        <v>13.2</v>
      </c>
      <c r="BS43" s="4"/>
      <c r="BZ43" s="42">
        <v>11.2</v>
      </c>
      <c r="CV43" s="4"/>
      <c r="DC43" s="42">
        <v>11.2</v>
      </c>
      <c r="EA43" s="4"/>
      <c r="EH43" s="42">
        <v>13.2</v>
      </c>
      <c r="FC43" s="4"/>
      <c r="FJ43" s="42">
        <v>13.2</v>
      </c>
      <c r="GE43" s="4"/>
      <c r="GL43" s="42">
        <v>13.2</v>
      </c>
      <c r="HG43" s="4"/>
      <c r="HN43" s="42">
        <v>13.2</v>
      </c>
      <c r="II43" s="4"/>
      <c r="IP43" s="42">
        <v>11.2</v>
      </c>
      <c r="JK43" s="4"/>
      <c r="JR43" s="42">
        <v>11.2</v>
      </c>
      <c r="KM43" s="4"/>
      <c r="KT43" s="42">
        <v>11.2</v>
      </c>
      <c r="LO43" s="4"/>
      <c r="LV43" s="42">
        <v>11.2</v>
      </c>
      <c r="MQ43" s="4"/>
      <c r="MX43" s="42">
        <v>11.2</v>
      </c>
      <c r="NS43" s="4"/>
      <c r="NZ43" s="42">
        <v>11.2</v>
      </c>
      <c r="OU43" s="4"/>
      <c r="PB43" s="42">
        <v>11.2</v>
      </c>
      <c r="PW43" s="4"/>
      <c r="QD43" s="42">
        <v>11.2</v>
      </c>
    </row>
    <row r="44" spans="1:475" ht="17" hidden="1" x14ac:dyDescent="0.2">
      <c r="B44" s="30" t="s">
        <v>43</v>
      </c>
      <c r="R44" s="10"/>
      <c r="S44" s="10"/>
      <c r="T44" s="10"/>
      <c r="AP44" s="4"/>
      <c r="AW44" s="51">
        <v>1000</v>
      </c>
      <c r="BS44" s="4"/>
      <c r="BZ44" s="51">
        <v>1000</v>
      </c>
      <c r="CV44" s="4"/>
      <c r="DC44" s="51">
        <v>1000</v>
      </c>
      <c r="EA44" s="4"/>
      <c r="EH44" s="51">
        <v>1000</v>
      </c>
      <c r="FC44" s="4"/>
      <c r="FJ44" s="51">
        <v>1000</v>
      </c>
      <c r="GE44" s="4"/>
      <c r="GL44" s="51">
        <v>1000</v>
      </c>
      <c r="HG44" s="4"/>
      <c r="HN44" s="51">
        <v>1000</v>
      </c>
      <c r="II44" s="4"/>
      <c r="IP44" s="51">
        <v>1000</v>
      </c>
      <c r="JK44" s="4"/>
      <c r="JR44" s="51">
        <v>1000</v>
      </c>
      <c r="KM44" s="4"/>
      <c r="KT44" s="51">
        <v>1000</v>
      </c>
      <c r="LO44" s="4"/>
      <c r="LV44" s="51">
        <v>1000</v>
      </c>
      <c r="MQ44" s="4"/>
      <c r="MX44" s="51">
        <v>1000</v>
      </c>
      <c r="NS44" s="4"/>
      <c r="NZ44" s="51">
        <v>1000</v>
      </c>
      <c r="OU44" s="4"/>
      <c r="PB44" s="51">
        <v>1000</v>
      </c>
      <c r="PW44" s="4"/>
      <c r="QD44" s="51">
        <v>1000</v>
      </c>
    </row>
    <row r="45" spans="1:475" ht="17" hidden="1" x14ac:dyDescent="0.2">
      <c r="A45" s="5"/>
      <c r="B45" s="31" t="s">
        <v>55</v>
      </c>
      <c r="C45" s="20"/>
      <c r="R45" s="10"/>
      <c r="S45" s="10"/>
      <c r="T45" s="10"/>
      <c r="AP45" s="4"/>
      <c r="AW45" s="43">
        <v>1000</v>
      </c>
      <c r="BS45" s="4"/>
      <c r="BZ45" s="43">
        <v>1000</v>
      </c>
      <c r="CV45" s="4"/>
      <c r="DC45" s="43">
        <v>1000</v>
      </c>
      <c r="EA45" s="4"/>
      <c r="EH45" s="43">
        <v>1000</v>
      </c>
      <c r="FC45" s="4"/>
      <c r="FJ45" s="43">
        <v>1000</v>
      </c>
      <c r="GE45" s="4"/>
      <c r="GL45" s="43">
        <v>1000</v>
      </c>
      <c r="HG45" s="4"/>
      <c r="HN45" s="43">
        <v>1000</v>
      </c>
      <c r="II45" s="4"/>
      <c r="IP45" s="43">
        <v>1000</v>
      </c>
      <c r="JK45" s="4"/>
      <c r="JR45" s="43">
        <v>1000</v>
      </c>
      <c r="KM45" s="4"/>
      <c r="KT45" s="43">
        <v>1000</v>
      </c>
      <c r="LO45" s="4"/>
      <c r="LV45" s="43">
        <v>1000</v>
      </c>
      <c r="MQ45" s="4"/>
      <c r="MX45" s="43">
        <v>1000</v>
      </c>
      <c r="NS45" s="4"/>
      <c r="NZ45" s="43">
        <v>1000</v>
      </c>
      <c r="OU45" s="4"/>
      <c r="PB45" s="43">
        <v>1000</v>
      </c>
      <c r="PW45" s="4"/>
      <c r="QD45" s="43">
        <v>1000</v>
      </c>
    </row>
    <row r="46" spans="1:475" ht="17" hidden="1" x14ac:dyDescent="0.2">
      <c r="A46" s="5"/>
      <c r="B46" s="35" t="s">
        <v>62</v>
      </c>
      <c r="C46" s="20"/>
      <c r="R46" s="10"/>
      <c r="S46" s="10"/>
      <c r="T46" s="10"/>
      <c r="AP46" s="4"/>
      <c r="AW46" s="62">
        <v>1000</v>
      </c>
      <c r="BS46" s="4"/>
      <c r="BZ46" s="62">
        <v>1000</v>
      </c>
      <c r="CV46" s="4"/>
      <c r="DC46" s="62">
        <v>1000</v>
      </c>
      <c r="EA46" s="4"/>
      <c r="EH46" s="62">
        <v>1000</v>
      </c>
      <c r="FC46" s="4"/>
      <c r="FJ46" s="62">
        <v>1000</v>
      </c>
      <c r="GE46" s="4"/>
      <c r="GL46" s="62">
        <v>1000</v>
      </c>
      <c r="HG46" s="4"/>
      <c r="HN46" s="62">
        <v>1000</v>
      </c>
      <c r="II46" s="4"/>
      <c r="IP46" s="62">
        <v>1000</v>
      </c>
      <c r="JK46" s="4"/>
      <c r="JR46" s="62">
        <v>1000</v>
      </c>
      <c r="KM46" s="4"/>
      <c r="KT46" s="62">
        <v>1000</v>
      </c>
      <c r="LO46" s="4"/>
      <c r="LV46" s="62">
        <v>1000</v>
      </c>
      <c r="MQ46" s="4"/>
      <c r="MX46" s="62">
        <v>1000</v>
      </c>
      <c r="NS46" s="4"/>
      <c r="NZ46" s="62">
        <v>1000</v>
      </c>
      <c r="OU46" s="4"/>
      <c r="PB46" s="62">
        <v>1000</v>
      </c>
      <c r="PW46" s="4"/>
      <c r="QD46" s="62">
        <v>1000</v>
      </c>
    </row>
    <row r="47" spans="1:475" ht="17" x14ac:dyDescent="0.2">
      <c r="A47" s="5"/>
      <c r="B47" s="34" t="s">
        <v>41</v>
      </c>
      <c r="C47" s="20"/>
      <c r="R47" s="10"/>
      <c r="S47" s="10"/>
      <c r="T47" s="10"/>
      <c r="AP47" s="4"/>
      <c r="AW47" s="63">
        <v>49.6</v>
      </c>
      <c r="BS47" s="4"/>
      <c r="BZ47" s="63">
        <v>48</v>
      </c>
      <c r="CV47" s="4"/>
      <c r="DC47" s="63">
        <v>48</v>
      </c>
      <c r="EA47" s="4"/>
      <c r="EH47" s="63">
        <v>49.6</v>
      </c>
      <c r="FC47" s="4"/>
      <c r="FJ47" s="63">
        <v>49.6</v>
      </c>
      <c r="GE47" s="4"/>
      <c r="GL47" s="63">
        <v>49.6</v>
      </c>
      <c r="HG47" s="4"/>
      <c r="HN47" s="63">
        <v>49.6</v>
      </c>
      <c r="II47" s="4"/>
      <c r="IP47" s="63">
        <v>48</v>
      </c>
      <c r="JK47" s="4"/>
      <c r="JR47" s="63">
        <v>48</v>
      </c>
      <c r="KM47" s="4"/>
      <c r="KT47" s="63">
        <v>48</v>
      </c>
      <c r="LO47" s="4"/>
      <c r="LV47" s="63">
        <v>48</v>
      </c>
      <c r="MQ47" s="4"/>
      <c r="MX47" s="63">
        <v>48</v>
      </c>
      <c r="NS47" s="4"/>
      <c r="NZ47" s="63">
        <v>48</v>
      </c>
      <c r="OU47" s="4"/>
      <c r="PB47" s="63">
        <v>48</v>
      </c>
      <c r="PW47" s="4"/>
      <c r="QD47" s="63">
        <v>48</v>
      </c>
    </row>
    <row r="48" spans="1:475" ht="17" hidden="1" x14ac:dyDescent="0.2">
      <c r="A48" s="5"/>
      <c r="B48" s="24" t="s">
        <v>42</v>
      </c>
      <c r="C48" s="20"/>
      <c r="R48" s="10"/>
      <c r="S48" s="10"/>
      <c r="T48" s="10"/>
      <c r="AP48" s="4"/>
      <c r="AW48" s="46">
        <v>1000</v>
      </c>
      <c r="BS48" s="4"/>
      <c r="BZ48" s="46">
        <v>1000</v>
      </c>
      <c r="CV48" s="4"/>
      <c r="DC48" s="46">
        <v>1000</v>
      </c>
      <c r="EA48" s="4"/>
      <c r="EH48" s="46">
        <v>1000</v>
      </c>
      <c r="FC48" s="4"/>
      <c r="FJ48" s="46">
        <v>1000</v>
      </c>
      <c r="GE48" s="4"/>
      <c r="GL48" s="46">
        <v>1000</v>
      </c>
      <c r="HG48" s="4"/>
      <c r="HN48" s="46">
        <v>1000</v>
      </c>
      <c r="II48" s="4"/>
      <c r="IP48" s="46">
        <v>1000</v>
      </c>
      <c r="JK48" s="4"/>
      <c r="JR48" s="46">
        <v>1000</v>
      </c>
      <c r="KM48" s="4"/>
      <c r="KT48" s="46">
        <v>1000</v>
      </c>
      <c r="LO48" s="4"/>
      <c r="LV48" s="46">
        <v>1000</v>
      </c>
      <c r="MQ48" s="4"/>
      <c r="MX48" s="46">
        <v>1000</v>
      </c>
      <c r="NS48" s="4"/>
      <c r="NZ48" s="46">
        <v>1000</v>
      </c>
      <c r="OU48" s="4"/>
      <c r="PB48" s="46">
        <v>1000</v>
      </c>
      <c r="PW48" s="4"/>
      <c r="QD48" s="46">
        <v>1000</v>
      </c>
    </row>
    <row r="49" spans="1:456" ht="17" hidden="1" x14ac:dyDescent="0.2">
      <c r="A49" s="5"/>
      <c r="B49" s="33" t="s">
        <v>54</v>
      </c>
      <c r="C49" s="20"/>
      <c r="R49" s="10"/>
      <c r="S49" s="10"/>
      <c r="T49" s="10"/>
      <c r="AP49" s="4"/>
      <c r="AW49" s="47">
        <v>1000</v>
      </c>
      <c r="BS49" s="4"/>
      <c r="BZ49" s="47">
        <v>1000</v>
      </c>
      <c r="CV49" s="4"/>
      <c r="DC49" s="47">
        <v>1000</v>
      </c>
      <c r="EA49" s="4"/>
      <c r="EH49" s="47">
        <v>1000</v>
      </c>
      <c r="FC49" s="4"/>
      <c r="FJ49" s="47">
        <v>1000</v>
      </c>
      <c r="GE49" s="4"/>
      <c r="GL49" s="47">
        <v>1000</v>
      </c>
      <c r="HG49" s="4"/>
      <c r="HN49" s="47">
        <v>1000</v>
      </c>
      <c r="II49" s="4"/>
      <c r="IP49" s="47">
        <v>1000</v>
      </c>
      <c r="JK49" s="4"/>
      <c r="JR49" s="47">
        <v>1000</v>
      </c>
      <c r="KM49" s="4"/>
      <c r="KT49" s="47">
        <v>1000</v>
      </c>
      <c r="LO49" s="4"/>
      <c r="LV49" s="47">
        <v>1000</v>
      </c>
      <c r="MQ49" s="4"/>
      <c r="MX49" s="47">
        <v>1000</v>
      </c>
      <c r="NS49" s="4"/>
      <c r="NZ49" s="47">
        <v>1000</v>
      </c>
      <c r="OU49" s="4"/>
      <c r="PB49" s="47">
        <v>1000</v>
      </c>
      <c r="PW49" s="4"/>
      <c r="QD49" s="47">
        <v>1000</v>
      </c>
    </row>
    <row r="50" spans="1:456" ht="17" hidden="1" x14ac:dyDescent="0.2">
      <c r="A50" s="5"/>
      <c r="B50" s="25" t="s">
        <v>27</v>
      </c>
      <c r="C50" s="20"/>
      <c r="R50" s="10"/>
      <c r="S50" s="10"/>
      <c r="T50" s="10"/>
      <c r="AP50" s="4"/>
      <c r="AW50" s="48">
        <v>1000</v>
      </c>
      <c r="BS50" s="4"/>
      <c r="BZ50" s="48">
        <v>1000</v>
      </c>
      <c r="CV50" s="4"/>
      <c r="DC50" s="48">
        <v>1000</v>
      </c>
      <c r="EA50" s="4"/>
      <c r="EH50" s="48">
        <v>1000</v>
      </c>
      <c r="FC50" s="4"/>
      <c r="FJ50" s="48">
        <v>1000</v>
      </c>
      <c r="GE50" s="4"/>
      <c r="GL50" s="48">
        <v>1000</v>
      </c>
      <c r="HG50" s="4"/>
      <c r="HN50" s="48">
        <v>1000</v>
      </c>
      <c r="II50" s="4"/>
      <c r="IP50" s="48">
        <v>1000</v>
      </c>
      <c r="JK50" s="4"/>
      <c r="JR50" s="48">
        <v>1000</v>
      </c>
      <c r="KM50" s="4"/>
      <c r="KT50" s="48">
        <v>1000</v>
      </c>
      <c r="LO50" s="4"/>
      <c r="LV50" s="48">
        <v>1000</v>
      </c>
      <c r="MQ50" s="4"/>
      <c r="MX50" s="48">
        <v>1000</v>
      </c>
      <c r="NS50" s="4"/>
      <c r="NZ50" s="48">
        <v>1000</v>
      </c>
      <c r="OU50" s="4"/>
      <c r="PB50" s="48">
        <v>1000</v>
      </c>
      <c r="PW50" s="4"/>
      <c r="QD50" s="48">
        <v>1000</v>
      </c>
    </row>
    <row r="51" spans="1:456" x14ac:dyDescent="0.2">
      <c r="B51" s="29" t="s">
        <v>47</v>
      </c>
      <c r="C51" s="2"/>
    </row>
    <row r="52" spans="1:456" x14ac:dyDescent="0.2">
      <c r="A52" s="5"/>
      <c r="B52" s="5"/>
      <c r="C52" s="20"/>
      <c r="QF52" s="2"/>
      <c r="QG52" s="2"/>
      <c r="QH52" s="2"/>
      <c r="QI52" s="2"/>
      <c r="QJ52" s="2"/>
      <c r="QK52" s="2"/>
      <c r="QL52" s="2"/>
      <c r="QM52" s="2"/>
      <c r="QN52" s="2"/>
    </row>
    <row r="53" spans="1:456" x14ac:dyDescent="0.2">
      <c r="A53" s="5"/>
      <c r="B53" s="5"/>
      <c r="C53" s="20"/>
    </row>
    <row r="54" spans="1:456" x14ac:dyDescent="0.2">
      <c r="A54" s="5"/>
      <c r="B54" s="5"/>
      <c r="C54" s="20"/>
    </row>
    <row r="55" spans="1:456" x14ac:dyDescent="0.2">
      <c r="A55" s="5"/>
      <c r="B55" s="5"/>
      <c r="C5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40">
      <sortCondition descending="1" ref="F1:F4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40">
    <cfRule type="expression" dxfId="55" priority="5" stopIfTrue="1">
      <formula>IF($AO4&lt;&gt;"",1,0)</formula>
    </cfRule>
  </conditionalFormatting>
  <conditionalFormatting sqref="AX4:BZ40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40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1:AT1048576 BW51:BW1048576 EE51:EE1048576 FG51:FG1048576 BW1:BW49 CZ1:CZ1048576 EE1:EE49 FG1:FG49 GI1:GI1048576 HK1:HK1048576 IM1:IM1048576 JO1:JO1048576 KQ1:KQ1048576 LS1:LS1048576 MU1:MU1048576 NW1:NW1048576 OY1:OY1048576 QA1:QA1048576 AT1:AT49">
    <cfRule type="cellIs" dxfId="43" priority="59086" operator="between">
      <formula>AW$50</formula>
      <formula>1000</formula>
    </cfRule>
    <cfRule type="cellIs" dxfId="42" priority="59087" operator="between">
      <formula>AW$49</formula>
      <formula>AW$50</formula>
    </cfRule>
    <cfRule type="cellIs" dxfId="41" priority="59088" operator="between">
      <formula>AW$48</formula>
      <formula>AW$49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AW$43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AW$43</formula>
      <formula>AW$44</formula>
    </cfRule>
    <cfRule type="cellIs" dxfId="37" priority="108485" operator="between">
      <formula>AW$44</formula>
      <formula>AW$45</formula>
    </cfRule>
    <cfRule type="cellIs" dxfId="36" priority="108486" operator="between">
      <formula>AW$45</formula>
      <formula>AW$46</formula>
    </cfRule>
    <cfRule type="cellIs" dxfId="35" priority="108487" operator="between">
      <formula>AW$46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AW$47</formula>
      <formula>AW$48</formula>
    </cfRule>
    <cfRule type="cellIs" dxfId="33" priority="108665" operator="between">
      <formula>AW$48</formula>
      <formula>AW$49</formula>
    </cfRule>
    <cfRule type="cellIs" dxfId="32" priority="108666" operator="between">
      <formula>AW$49</formula>
      <formula>AW$50</formula>
    </cfRule>
    <cfRule type="cellIs" dxfId="31" priority="108667" operator="between">
      <formula>AW$50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AW$46</formula>
      <formula>1000</formula>
    </cfRule>
    <cfRule type="cellIs" dxfId="29" priority="108845" operator="between">
      <formula>AW$45</formula>
      <formula>AW$46</formula>
    </cfRule>
    <cfRule type="cellIs" dxfId="28" priority="108846" operator="between">
      <formula>AW$44</formula>
      <formula>AW$45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126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125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127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197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199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200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230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173.80001238000503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5.6</v>
      </c>
      <c r="W4" s="19">
        <v>0.2</v>
      </c>
      <c r="X4" s="19">
        <v>0</v>
      </c>
      <c r="Y4" s="19">
        <v>18.2</v>
      </c>
      <c r="Z4" s="19">
        <v>6</v>
      </c>
      <c r="AA4" s="19">
        <v>0.8</v>
      </c>
      <c r="AB4" s="19">
        <v>0.3</v>
      </c>
      <c r="AC4" s="19">
        <v>18.7</v>
      </c>
      <c r="AD4" s="19">
        <v>6.4</v>
      </c>
      <c r="AE4" s="19">
        <v>0</v>
      </c>
      <c r="AF4" s="19">
        <v>0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18.7</v>
      </c>
      <c r="AL4" s="19">
        <v>5.2</v>
      </c>
      <c r="AM4" s="19">
        <v>0.2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47.8</v>
      </c>
      <c r="AR4" s="40">
        <f>IF(SUM(AC4:AD4,AF4)-AE4&gt;0,SUM(AC4:AD4,AF4)-AE4,"")</f>
        <v>25.1</v>
      </c>
      <c r="AS4" s="40">
        <f>IF(SUM(V4,Z4,AD4)&gt;0,SUM(V4,Z4,AD4),"")</f>
        <v>18</v>
      </c>
      <c r="AT4" s="40">
        <f>IF(SUM(AQ4,AR4)&gt;0,SUM(AQ4,AR4),"")</f>
        <v>72.900000000000006</v>
      </c>
      <c r="AU4" s="40">
        <f>IF(SUM(AH4,AL4)&gt;0,SUM(AH4,AL4),"")</f>
        <v>11.600000000000001</v>
      </c>
      <c r="AV4" s="40">
        <f>IF(SUM(AG4:AH4,AJ4:AL4,AN4)-SUM(AI4,AM4)&gt;0,SUM(AG4:AH4,AJ4:AL4,AN4)-SUM(AI4,AM4),"")</f>
        <v>48.7</v>
      </c>
      <c r="AW4" s="40">
        <f>IF(SUM(AQ4,AV4)&gt;0,SUM(AQ4,AV4),"")</f>
        <v>96.5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18.399999999999999</v>
      </c>
      <c r="BC4" s="18">
        <v>6.8</v>
      </c>
      <c r="BD4" s="18">
        <v>0</v>
      </c>
      <c r="BE4" s="18">
        <v>0.3</v>
      </c>
      <c r="BF4" s="18">
        <v>16.2</v>
      </c>
      <c r="BG4" s="18">
        <v>5.2</v>
      </c>
      <c r="BH4" s="18">
        <v>0.2</v>
      </c>
      <c r="BI4" s="18">
        <v>0.3</v>
      </c>
      <c r="BJ4" s="18">
        <v>18.399999999999999</v>
      </c>
      <c r="BK4" s="18">
        <v>6.4</v>
      </c>
      <c r="BL4" s="18">
        <v>0.2</v>
      </c>
      <c r="BM4" s="18">
        <v>0</v>
      </c>
      <c r="BN4" s="18">
        <v>18.5</v>
      </c>
      <c r="BO4" s="18">
        <v>6.8</v>
      </c>
      <c r="BP4" s="18">
        <v>0.2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50.499999999999993</v>
      </c>
      <c r="BU4" s="11">
        <f>IF(SUM(BF4:BG4,BI4)-BH4&gt;0,SUM(BF4:BG4,BI4)-BH4,"")</f>
        <v>21.5</v>
      </c>
      <c r="BV4" s="11">
        <f>IF(SUM(AY4,BC4,BG4)&gt;0,SUM(AY4,BC4,BG4),"")</f>
        <v>18.399999999999999</v>
      </c>
      <c r="BW4" s="11">
        <f>IF(SUM(BT4,BU4)&gt;0,SUM(BT4,BU4),"")</f>
        <v>72</v>
      </c>
      <c r="BX4" s="11">
        <f>IF(SUM(BK4,BO4)&gt;0,SUM(BK4,BO4),"")</f>
        <v>13.2</v>
      </c>
      <c r="BY4" s="11">
        <f>IF(SUM(BJ4:BK4,BM4:BO4,BQ4)-SUM(BL4,BP4)&gt;0,SUM(BJ4:BK4,BM4:BO4,BQ4)-SUM(BL4,BP4),"")</f>
        <v>49.999999999999993</v>
      </c>
      <c r="BZ4" s="11">
        <f>IF(SUM(BT4,BY4)&gt;0,SUM(BT4,BY4),"")</f>
        <v>100.49999999999999</v>
      </c>
      <c r="CA4" s="19">
        <v>17.899999999999999</v>
      </c>
      <c r="CB4" s="19">
        <v>5.6</v>
      </c>
      <c r="CC4" s="19">
        <v>0</v>
      </c>
      <c r="CD4" s="19">
        <v>0</v>
      </c>
      <c r="CE4" s="19">
        <v>18.7</v>
      </c>
      <c r="CF4" s="19">
        <v>6</v>
      </c>
      <c r="CG4" s="19">
        <v>0</v>
      </c>
      <c r="CH4" s="19">
        <v>0</v>
      </c>
      <c r="CI4" s="19">
        <v>18</v>
      </c>
      <c r="CJ4" s="19">
        <v>5.2</v>
      </c>
      <c r="CK4" s="19">
        <v>0.6</v>
      </c>
      <c r="CL4" s="19">
        <v>0.3</v>
      </c>
      <c r="CM4" s="19">
        <v>18.600000000000001</v>
      </c>
      <c r="CN4" s="19">
        <v>6</v>
      </c>
      <c r="CO4" s="19">
        <v>0.2</v>
      </c>
      <c r="CP4" s="19">
        <v>0</v>
      </c>
      <c r="CQ4" s="19">
        <v>18.600000000000001</v>
      </c>
      <c r="CR4" s="19">
        <v>5.6</v>
      </c>
      <c r="CS4" s="19">
        <v>0</v>
      </c>
      <c r="CT4" s="19">
        <v>0</v>
      </c>
      <c r="CU4" s="27"/>
      <c r="CV4" s="40">
        <f>IF(SUM(CB4,CF4)&gt;0,SUM(CB4,CF4),"")</f>
        <v>11.6</v>
      </c>
      <c r="CW4" s="40">
        <f>IF(SUM(CA4:CB4,CD4:CF4,CH4)-CC4-CG4&gt;0,SUM(CA4:CB4,CD4:CF4,CH4)-CC4-CG4,"")</f>
        <v>48.2</v>
      </c>
      <c r="CX4" s="40">
        <f>IF(SUM(CI4:CJ4,CL4)-CK4&gt;0,SUM(CI4:CJ4,CL4)-CK4,"")</f>
        <v>22.9</v>
      </c>
      <c r="CY4" s="40">
        <f>IF(SUM(CB4,CF4,CJ4)&gt;0,SUM(CB4,CF4,CJ4),"")</f>
        <v>16.8</v>
      </c>
      <c r="CZ4" s="40">
        <f>IF(SUM(CW4,CX4)&gt;0,SUM(CW4,CX4),"")</f>
        <v>71.099999999999994</v>
      </c>
      <c r="DA4" s="40">
        <f>IF(SUM(CN4,CR4)&gt;0,SUM(CN4,CR4),"")</f>
        <v>11.6</v>
      </c>
      <c r="DB4" s="40">
        <f>IF(SUM(CM4:CN4,CP4:CR4,CT4)-SUM(CO4,CS4)&gt;0,SUM(CM4:CN4,CP4:CR4,CT4)-SUM(CO4,CS4),"")</f>
        <v>48.6</v>
      </c>
      <c r="DC4" s="40">
        <f>IF(SUM(CW4,DB4)&gt;0,SUM(CW4,DB4),"")</f>
        <v>96.800000000000011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IF(SUM(KN4,KS4)&gt;0,SUM(KN4,KS4),"")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18.25</v>
      </c>
      <c r="QF4" s="22">
        <f>IF($CU4="P",CB4,(CB4+AY4)/2)</f>
        <v>6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18.549999999999997</v>
      </c>
      <c r="QJ4" s="22">
        <f>IF($CU4="P",CF4,(CF4+BC4)/2)</f>
        <v>6.4</v>
      </c>
      <c r="QK4" s="22">
        <f>IF($CU4="P",CG4,(CG4+BD4)/2)</f>
        <v>0</v>
      </c>
      <c r="QL4" s="22">
        <f>IF($CU4="P",CH4,(CH4+BE4)/2)</f>
        <v>0.15</v>
      </c>
      <c r="QM4" s="22">
        <f>IF($CU4="P",CI4,(CI4+BF4)/2)</f>
        <v>17.100000000000001</v>
      </c>
      <c r="QN4" s="22">
        <f>IF($CU4="P",CJ4,(CJ4+BG4)/2)</f>
        <v>5.2</v>
      </c>
      <c r="QO4" s="22">
        <f>IF($CU4="P",CK4,(CK4+BH4)/2)</f>
        <v>0.4</v>
      </c>
      <c r="QP4" s="22">
        <f>IF($CU4="P",CL4,(CL4+BI4)/2)</f>
        <v>0.3</v>
      </c>
      <c r="QQ4" s="22">
        <f>IF($CU4="P",CM4,(CM4+BJ4)/2)</f>
        <v>18.5</v>
      </c>
      <c r="QR4" s="22">
        <f>IF($CU4="P",CN4,(CN4+BK4)/2)</f>
        <v>6.2</v>
      </c>
      <c r="QS4" s="22">
        <f>IF($CU4="P",CO4,(CO4+BL4)/2)</f>
        <v>0.2</v>
      </c>
      <c r="QT4" s="22">
        <f>IF($CU4="P",CP4,(CP4+BM4)/2)</f>
        <v>0</v>
      </c>
      <c r="QU4" s="22">
        <f>IF($CU4="P",CQ4,(CQ4+BN4)/2)</f>
        <v>18.55</v>
      </c>
      <c r="QV4" s="22">
        <f>IF($CU4="P",CR4,(CR4+BO4)/2)</f>
        <v>6.1999999999999993</v>
      </c>
      <c r="QW4" s="22">
        <f>IF($CU4="P",CS4,(CS4+BP4)/2)</f>
        <v>0.1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49.349999999999994</v>
      </c>
      <c r="RB4" s="40">
        <f>IF(SUM(QM4:QN4,QP4)-QO4&gt;0,SUM(QM4:QN4,QP4)-QO4,"")</f>
        <v>22.200000000000003</v>
      </c>
      <c r="RC4" s="40">
        <f>IF(SUM(QF4,QJ4,QN4)&gt;0,SUM(QF4,QJ4,QN4),"")</f>
        <v>17.600000000000001</v>
      </c>
      <c r="RD4" s="40">
        <f>IF(SUM(RA4,RB4)&gt;0,SUM(RA4,RB4),"")</f>
        <v>71.55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49.300000000000004</v>
      </c>
      <c r="RG4" s="40">
        <f>IF(SUM(RA4,RF4)&gt;0,SUM(RA4,RF4),"")</f>
        <v>98.65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171.90001227000499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23.5</v>
      </c>
      <c r="O5" s="8" t="str">
        <f>IF(N5=0,"",IF(N5=CX5,$CA$1,IF(N5=BU5,$AX$1,IF(N5=AR5,$U$1,""))))</f>
        <v>2022 3rd Domestic Trial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18.899999999999999</v>
      </c>
      <c r="V5" s="19">
        <v>5.2</v>
      </c>
      <c r="W5" s="19">
        <v>0.2</v>
      </c>
      <c r="X5" s="19">
        <v>0</v>
      </c>
      <c r="Y5" s="19">
        <v>18.399999999999999</v>
      </c>
      <c r="Z5" s="19">
        <v>5.2</v>
      </c>
      <c r="AA5" s="19">
        <v>0.2</v>
      </c>
      <c r="AB5" s="19">
        <v>0.3</v>
      </c>
      <c r="AC5" s="19">
        <v>18.5</v>
      </c>
      <c r="AD5" s="19">
        <v>5.6</v>
      </c>
      <c r="AE5" s="19">
        <v>0.6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18.579999999999998</v>
      </c>
      <c r="AL5" s="19">
        <v>5.2</v>
      </c>
      <c r="AM5" s="19">
        <v>0</v>
      </c>
      <c r="AN5" s="19">
        <v>0</v>
      </c>
      <c r="AO5" s="27"/>
      <c r="AP5" s="40">
        <f>IF(SUM(V5,Z5)&gt;0,SUM(V5,Z5),"")</f>
        <v>10.4</v>
      </c>
      <c r="AQ5" s="40">
        <f>IF(SUM(U5:V5,X5:Z5,AB5)-W5-AA5&gt;0,SUM(U5:V5,X5:Z5,AB5)-W5-AA5,"")</f>
        <v>47.599999999999994</v>
      </c>
      <c r="AR5" s="40">
        <f>IF(SUM(AC5:AD5,AF5)-AE5&gt;0,SUM(AC5:AD5,AF5)-AE5,"")</f>
        <v>23.5</v>
      </c>
      <c r="AS5" s="40">
        <f>IF(SUM(V5,Z5,AD5)&gt;0,SUM(V5,Z5,AD5),"")</f>
        <v>16</v>
      </c>
      <c r="AT5" s="40">
        <f>IF(SUM(AQ5,AR5)&gt;0,SUM(AQ5,AR5),"")</f>
        <v>71.099999999999994</v>
      </c>
      <c r="AU5" s="40">
        <f>IF(SUM(AH5,AL5)&gt;0,SUM(AH5,AL5),"")</f>
        <v>11.600000000000001</v>
      </c>
      <c r="AV5" s="40">
        <f>IF(SUM(AG5:AH5,AJ5:AL5,AN5)-SUM(AI5,AM5)&gt;0,SUM(AG5:AH5,AJ5:AL5,AN5)-SUM(AI5,AM5),"")</f>
        <v>48.78</v>
      </c>
      <c r="AW5" s="40">
        <f>IF(SUM(AQ5,AV5)&gt;0,SUM(AQ5,AV5),"")</f>
        <v>96.38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</v>
      </c>
      <c r="BD5" s="18">
        <v>0</v>
      </c>
      <c r="BE5" s="18">
        <v>0.3</v>
      </c>
      <c r="BF5" s="18">
        <v>18.100000000000001</v>
      </c>
      <c r="BG5" s="18">
        <v>5.2</v>
      </c>
      <c r="BH5" s="18">
        <v>0.6</v>
      </c>
      <c r="BI5" s="18">
        <v>0</v>
      </c>
      <c r="BJ5" s="18">
        <v>18.7</v>
      </c>
      <c r="BK5" s="18">
        <v>6.4</v>
      </c>
      <c r="BL5" s="18">
        <v>0</v>
      </c>
      <c r="BM5" s="18">
        <v>0</v>
      </c>
      <c r="BN5" s="18">
        <v>18.399999999999999</v>
      </c>
      <c r="BO5" s="18">
        <v>6</v>
      </c>
      <c r="BP5" s="18">
        <v>0.6</v>
      </c>
      <c r="BQ5" s="18">
        <v>0.3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49.9</v>
      </c>
      <c r="BU5" s="11">
        <f>IF(SUM(BF5:BG5,BI5)-BH5&gt;0,SUM(BF5:BG5,BI5)-BH5,"")</f>
        <v>22.7</v>
      </c>
      <c r="BV5" s="11">
        <f>IF(SUM(AY5,BC5,BG5)&gt;0,SUM(AY5,BC5,BG5),"")</f>
        <v>17.600000000000001</v>
      </c>
      <c r="BW5" s="11">
        <f>IF(SUM(BT5,BU5)&gt;0,SUM(BT5,BU5),"")</f>
        <v>72.599999999999994</v>
      </c>
      <c r="BX5" s="11">
        <f>IF(SUM(BK5,BO5)&gt;0,SUM(BK5,BO5),"")</f>
        <v>12.4</v>
      </c>
      <c r="BY5" s="11">
        <f>IF(SUM(BJ5:BK5,BM5:BO5,BQ5)-SUM(BL5,BP5)&gt;0,SUM(BJ5:BK5,BM5:BO5,BQ5)-SUM(BL5,BP5),"")</f>
        <v>49.199999999999996</v>
      </c>
      <c r="BZ5" s="11">
        <f>IF(SUM(BT5,BY5)&gt;0,SUM(BT5,BY5),"")</f>
        <v>99.1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18.2</v>
      </c>
      <c r="CF5" s="19">
        <v>6</v>
      </c>
      <c r="CG5" s="19">
        <v>0.2</v>
      </c>
      <c r="CH5" s="19">
        <v>0.3</v>
      </c>
      <c r="CI5" s="19">
        <v>18</v>
      </c>
      <c r="CJ5" s="19">
        <v>5.2</v>
      </c>
      <c r="CK5" s="19">
        <v>0.2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16.3</v>
      </c>
      <c r="CR5" s="19">
        <v>2.9</v>
      </c>
      <c r="CS5" s="19">
        <v>1.8</v>
      </c>
      <c r="CT5" s="19">
        <v>0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49.3</v>
      </c>
      <c r="CX5" s="40">
        <f>IF(SUM(CI5:CJ5,CL5)-CK5&gt;0,SUM(CI5:CJ5,CL5)-CK5,"")</f>
        <v>23</v>
      </c>
      <c r="CY5" s="40">
        <f>IF(SUM(CB5,CF5,CJ5)&gt;0,SUM(CB5,CF5,CJ5),"")</f>
        <v>17.600000000000001</v>
      </c>
      <c r="CZ5" s="40">
        <f>IF(SUM(CW5,CX5)&gt;0,SUM(CW5,CX5),"")</f>
        <v>72.3</v>
      </c>
      <c r="DA5" s="40">
        <f>IF(SUM(CN5,CR5)&gt;0,SUM(CN5,CR5),"")</f>
        <v>9.3000000000000007</v>
      </c>
      <c r="DB5" s="40">
        <f>IF(SUM(CM5:CN5,CP5:CR5,CT5)-SUM(CO5,CS5)&gt;0,SUM(CM5:CN5,CP5:CR5,CT5)-SUM(CO5,CS5),"")</f>
        <v>42.4</v>
      </c>
      <c r="DC5" s="40">
        <f>IF(SUM(CW5,DB5)&gt;0,SUM(CW5,DB5),"")</f>
        <v>91.699999999999989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IF(SUM(KN5,KS5)&gt;0,SUM(KN5,KS5),"")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18.600000000000001</v>
      </c>
      <c r="QF5" s="22">
        <f>IF($CU5="P",CB5,(CB5+AY5)/2)</f>
        <v>6.4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18.399999999999999</v>
      </c>
      <c r="QJ5" s="22">
        <f>IF($CU5="P",CF5,(CF5+BC5)/2)</f>
        <v>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18.05</v>
      </c>
      <c r="QN5" s="22">
        <f>IF($CU5="P",CJ5,(CJ5+BG5)/2)</f>
        <v>5.2</v>
      </c>
      <c r="QO5" s="22">
        <f>IF($CU5="P",CK5,(CK5+BH5)/2)</f>
        <v>0.4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17.350000000000001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0.15</v>
      </c>
      <c r="QY5" s="27" t="s">
        <v>46</v>
      </c>
      <c r="QZ5" s="40">
        <f>IF(SUM(QF5,QJ5)&gt;0,SUM(QF5,QJ5),"")</f>
        <v>12.4</v>
      </c>
      <c r="RA5" s="40">
        <f>IF(SUM(QE5:QF5,QH5:QJ5,QL5)-QG5-QK5&gt;0,SUM(QE5:QF5,QH5:QJ5,QL5)-QG5-QK5,"")</f>
        <v>49.599999999999994</v>
      </c>
      <c r="RB5" s="40">
        <f>IF(SUM(QM5:QN5,QP5)-QO5&gt;0,SUM(QM5:QN5,QP5)-QO5,"")</f>
        <v>22.85</v>
      </c>
      <c r="RC5" s="40">
        <f>IF(SUM(QF5,QJ5,QN5)&gt;0,SUM(QF5,QJ5,QN5),"")</f>
        <v>17.600000000000001</v>
      </c>
      <c r="RD5" s="40">
        <f>IF(SUM(RA5,RB5)&gt;0,SUM(RA5,RB5),"")</f>
        <v>72.449999999999989</v>
      </c>
      <c r="RE5" s="40">
        <f>IF(SUM(QR5,QV5)&gt;0,SUM(QR5,QV5),"")</f>
        <v>10.850000000000001</v>
      </c>
      <c r="RF5" s="40">
        <f>IF(SUM(QQ5:QR5,QT5:QV5,QX5)-SUM(QS5,QW5)&gt;0,SUM(QQ5:QR5,QT5:QV5,QX5)-SUM(QS5,QW5),"")</f>
        <v>45.8</v>
      </c>
      <c r="RG5" s="40">
        <f>IF(SUM(RA5,RF5)&gt;0,SUM(RA5,RF5),"")</f>
        <v>95.399999999999991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168.20001200000488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19</v>
      </c>
      <c r="V6" s="19">
        <v>5.2</v>
      </c>
      <c r="W6" s="19">
        <v>0.2</v>
      </c>
      <c r="X6" s="19">
        <v>0</v>
      </c>
      <c r="Y6" s="19">
        <v>17.399999999999999</v>
      </c>
      <c r="Z6" s="19">
        <v>2.8</v>
      </c>
      <c r="AA6" s="19">
        <v>0</v>
      </c>
      <c r="AB6" s="19">
        <v>0</v>
      </c>
      <c r="AC6" s="19">
        <v>18.5</v>
      </c>
      <c r="AD6" s="19">
        <v>6.4</v>
      </c>
      <c r="AE6" s="19">
        <v>0.6</v>
      </c>
      <c r="AF6" s="19">
        <v>0</v>
      </c>
      <c r="AG6" s="19">
        <v>17</v>
      </c>
      <c r="AH6" s="19">
        <v>6</v>
      </c>
      <c r="AI6" s="19">
        <v>0.8</v>
      </c>
      <c r="AJ6" s="19">
        <v>0</v>
      </c>
      <c r="AK6" s="19">
        <v>18.2</v>
      </c>
      <c r="AL6" s="19">
        <v>6</v>
      </c>
      <c r="AM6" s="19">
        <v>0.8</v>
      </c>
      <c r="AN6" s="19">
        <v>0</v>
      </c>
      <c r="AO6" s="27"/>
      <c r="AP6" s="40">
        <f>IF(SUM(V6,Z6)&gt;0,SUM(V6,Z6),"")</f>
        <v>8</v>
      </c>
      <c r="AQ6" s="40">
        <f>IF(SUM(U6:V6,X6:Z6,AB6)-W6-AA6&gt;0,SUM(U6:V6,X6:Z6,AB6)-W6-AA6,"")</f>
        <v>44.199999999999989</v>
      </c>
      <c r="AR6" s="40">
        <f>IF(SUM(AC6:AD6,AF6)-AE6&gt;0,SUM(AC6:AD6,AF6)-AE6,"")</f>
        <v>24.299999999999997</v>
      </c>
      <c r="AS6" s="40">
        <f>IF(SUM(V6,Z6,AD6)&gt;0,SUM(V6,Z6,AD6),"")</f>
        <v>14.4</v>
      </c>
      <c r="AT6" s="40">
        <f>IF(SUM(AQ6,AR6)&gt;0,SUM(AQ6,AR6),"")</f>
        <v>68.499999999999986</v>
      </c>
      <c r="AU6" s="40">
        <f>IF(SUM(AH6,AL6)&gt;0,SUM(AH6,AL6),"")</f>
        <v>12</v>
      </c>
      <c r="AV6" s="40">
        <f>IF(SUM(AG6:AH6,AJ6:AL6,AN6)-SUM(AI6,AM6)&gt;0,SUM(AG6:AH6,AJ6:AL6,AN6)-SUM(AI6,AM6),"")</f>
        <v>45.6</v>
      </c>
      <c r="AW6" s="40">
        <f>IF(SUM(AQ6,AV6)&gt;0,SUM(AQ6,AV6),"")</f>
        <v>89.799999999999983</v>
      </c>
      <c r="AX6" s="18">
        <v>18.5</v>
      </c>
      <c r="AY6" s="18">
        <v>6</v>
      </c>
      <c r="AZ6" s="18">
        <v>0.2</v>
      </c>
      <c r="BA6" s="18">
        <v>0</v>
      </c>
      <c r="BB6" s="18">
        <v>18.7</v>
      </c>
      <c r="BC6" s="18">
        <v>5.6</v>
      </c>
      <c r="BD6" s="18">
        <v>0</v>
      </c>
      <c r="BE6" s="18">
        <v>0</v>
      </c>
      <c r="BF6" s="18">
        <v>18.8</v>
      </c>
      <c r="BG6" s="18">
        <v>5.2</v>
      </c>
      <c r="BH6" s="18">
        <v>0</v>
      </c>
      <c r="BI6" s="18">
        <v>0</v>
      </c>
      <c r="BJ6" s="18">
        <v>18.2</v>
      </c>
      <c r="BK6" s="18">
        <v>5.6</v>
      </c>
      <c r="BL6" s="18">
        <v>0.2</v>
      </c>
      <c r="BM6" s="18">
        <v>0</v>
      </c>
      <c r="BN6" s="18">
        <v>18.7</v>
      </c>
      <c r="BO6" s="18">
        <v>5.6</v>
      </c>
      <c r="BP6" s="18">
        <v>0.8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48.6</v>
      </c>
      <c r="BU6" s="11">
        <f>IF(SUM(BF6:BG6,BI6)-BH6&gt;0,SUM(BF6:BG6,BI6)-BH6,"")</f>
        <v>24</v>
      </c>
      <c r="BV6" s="11">
        <f>IF(SUM(AY6,BC6,BG6)&gt;0,SUM(AY6,BC6,BG6),"")</f>
        <v>16.8</v>
      </c>
      <c r="BW6" s="11">
        <f>IF(SUM(BT6,BU6)&gt;0,SUM(BT6,BU6),"")</f>
        <v>72.599999999999994</v>
      </c>
      <c r="BX6" s="11">
        <f>IF(SUM(BK6,BO6)&gt;0,SUM(BK6,BO6),"")</f>
        <v>11.2</v>
      </c>
      <c r="BY6" s="11">
        <f>IF(SUM(BJ6:BK6,BM6:BO6,BQ6)-SUM(BL6,BP6)&gt;0,SUM(BJ6:BK6,BM6:BO6,BQ6)-SUM(BL6,BP6),"")</f>
        <v>47.1</v>
      </c>
      <c r="BZ6" s="11">
        <f>IF(SUM(BT6,BY6)&gt;0,SUM(BT6,BY6),"")</f>
        <v>95.7</v>
      </c>
      <c r="CA6" s="19">
        <v>17</v>
      </c>
      <c r="CB6" s="19">
        <v>6.4</v>
      </c>
      <c r="CC6" s="19">
        <v>0.8</v>
      </c>
      <c r="CD6" s="19">
        <v>0</v>
      </c>
      <c r="CE6" s="19">
        <v>19.3</v>
      </c>
      <c r="CF6" s="19">
        <v>5.2</v>
      </c>
      <c r="CG6" s="19">
        <v>0</v>
      </c>
      <c r="CH6" s="19">
        <v>0</v>
      </c>
      <c r="CI6" s="19">
        <v>18.7</v>
      </c>
      <c r="CJ6" s="19">
        <v>5.2</v>
      </c>
      <c r="CK6" s="19">
        <v>0</v>
      </c>
      <c r="CL6" s="19">
        <v>0</v>
      </c>
      <c r="CM6" s="19">
        <v>17.600000000000001</v>
      </c>
      <c r="CN6" s="19">
        <v>2.8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0.6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47.100000000000009</v>
      </c>
      <c r="CX6" s="40">
        <f>IF(SUM(CI6:CJ6,CL6)-CK6&gt;0,SUM(CI6:CJ6,CL6)-CK6,"")</f>
        <v>23.9</v>
      </c>
      <c r="CY6" s="40">
        <f>IF(SUM(CB6,CF6,CJ6)&gt;0,SUM(CB6,CF6,CJ6),"")</f>
        <v>16.8</v>
      </c>
      <c r="CZ6" s="40">
        <f>IF(SUM(CW6,CX6)&gt;0,SUM(CW6,CX6),"")</f>
        <v>71</v>
      </c>
      <c r="DA6" s="40">
        <f>IF(SUM(CN6,CR6)&gt;0,SUM(CN6,CR6),"")</f>
        <v>8.8000000000000007</v>
      </c>
      <c r="DB6" s="40">
        <f>IF(SUM(CM6:CN6,CP6:CR6,CT6)-SUM(CO6,CS6)&gt;0,SUM(CM6:CN6,CP6:CR6,CT6)-SUM(CO6,CS6),"")</f>
        <v>44.4</v>
      </c>
      <c r="DC6" s="40">
        <f>IF(SUM(CW6,DB6)&gt;0,SUM(CW6,DB6),"")</f>
        <v>91.5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IF(SUM(HH6,HM6)&gt;0,SUM(HH6,HM6),"")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17.75</v>
      </c>
      <c r="QF6" s="22">
        <f>IF($CU6="P",CB6,(CB6+AY6)/2)</f>
        <v>6.2</v>
      </c>
      <c r="QG6" s="22">
        <f>IF($CU6="P",CC6,(CC6+AZ6)/2)</f>
        <v>0.5</v>
      </c>
      <c r="QH6" s="22">
        <f>IF($CU6="P",CD6,(CD6+BA6)/2)</f>
        <v>0</v>
      </c>
      <c r="QI6" s="22">
        <f>IF($CU6="P",CE6,(CE6+BB6)/2)</f>
        <v>19</v>
      </c>
      <c r="QJ6" s="22">
        <f>IF($CU6="P",CF6,(CF6+BC6)/2)</f>
        <v>5.4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18.75</v>
      </c>
      <c r="QN6" s="22">
        <f>IF($CU6="P",CJ6,(CJ6+BG6)/2)</f>
        <v>5.2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17.899999999999999</v>
      </c>
      <c r="QR6" s="22">
        <f>IF($CU6="P",CN6,(CN6+BK6)/2)</f>
        <v>4.1999999999999993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18.649999999999999</v>
      </c>
      <c r="QV6" s="22">
        <f>IF($CU6="P",CR6,(CR6+BO6)/2)</f>
        <v>5.8</v>
      </c>
      <c r="QW6" s="22">
        <f>IF($CU6="P",CS6,(CS6+BP6)/2)</f>
        <v>0.7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47.85</v>
      </c>
      <c r="RB6" s="40">
        <f>IF(SUM(QM6:QN6,QP6)-QO6&gt;0,SUM(QM6:QN6,QP6)-QO6,"")</f>
        <v>23.95</v>
      </c>
      <c r="RC6" s="40">
        <f>IF(SUM(QF6,QJ6,QN6)&gt;0,SUM(QF6,QJ6,QN6),"")</f>
        <v>16.8</v>
      </c>
      <c r="RD6" s="40">
        <f>IF(SUM(RA6,RB6)&gt;0,SUM(RA6,RB6),"")</f>
        <v>71.8</v>
      </c>
      <c r="RE6" s="40">
        <f>IF(SUM(QR6,QV6)&gt;0,SUM(QR6,QV6),"")</f>
        <v>10</v>
      </c>
      <c r="RF6" s="40">
        <f>IF(SUM(QQ6:QR6,QT6:QV6,QX6)-SUM(QS6,QW6)&gt;0,SUM(QQ6:QR6,QT6:QV6,QX6)-SUM(QS6,QW6),"")</f>
        <v>45.75</v>
      </c>
      <c r="RG6" s="40">
        <f>IF(SUM(RA6,RF6)&gt;0,SUM(RA6,RF6),"")</f>
        <v>93.6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147</v>
      </c>
      <c r="C7" s="4" t="s">
        <v>6</v>
      </c>
      <c r="D7" s="4">
        <v>2002</v>
      </c>
      <c r="E7" s="9">
        <f>SUM(J7:R7)+SUM(J7:N7)*0.0000001+SUM(J7)*0.0000000000001</f>
        <v>163.60001158000472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21.6</v>
      </c>
      <c r="O7" s="8" t="str">
        <f>IF(N7=0,"",IF(N7=CX7,$CA$1,IF(N7=BU7,$AX$1,IF(N7=AR7,$U$1,""))))</f>
        <v>2023 Nationals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18.2</v>
      </c>
      <c r="AY7" s="18">
        <v>5.6</v>
      </c>
      <c r="AZ7" s="18">
        <v>0.6</v>
      </c>
      <c r="BA7" s="18">
        <v>0</v>
      </c>
      <c r="BB7" s="18">
        <v>18.600000000000001</v>
      </c>
      <c r="BC7" s="18">
        <v>5.2</v>
      </c>
      <c r="BD7" s="18">
        <v>0</v>
      </c>
      <c r="BE7" s="18">
        <v>0</v>
      </c>
      <c r="BF7" s="18">
        <v>19</v>
      </c>
      <c r="BG7" s="18">
        <v>3.1</v>
      </c>
      <c r="BH7" s="18">
        <v>1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18.8</v>
      </c>
      <c r="BO7" s="18">
        <v>5.2</v>
      </c>
      <c r="BP7" s="18">
        <v>0.8</v>
      </c>
      <c r="BQ7" s="18">
        <v>0</v>
      </c>
      <c r="BR7" s="28"/>
      <c r="BS7" s="11">
        <f>IF(SUM(AY7,BC7)&gt;0,SUM(AY7,BC7),"")</f>
        <v>10.8</v>
      </c>
      <c r="BT7" s="11">
        <f>IF(SUM(AX7:AY7,BA7:BC7,BE7)-AZ7-BD7&gt;0,SUM(AX7:AY7,BA7:BC7,BE7)-AZ7-BD7,"")</f>
        <v>47</v>
      </c>
      <c r="BU7" s="11">
        <f>IF(SUM(BF7:BG7,BI7)-BH7&gt;0,SUM(BF7:BG7,BI7)-BH7,"")</f>
        <v>21.1</v>
      </c>
      <c r="BV7" s="11">
        <f>IF(SUM(AY7,BC7,BG7)&gt;0,SUM(AY7,BC7,BG7),"")</f>
        <v>13.9</v>
      </c>
      <c r="BW7" s="11">
        <f>IF(SUM(BT7,BU7)&gt;0,SUM(BT7,BU7),"")</f>
        <v>68.099999999999994</v>
      </c>
      <c r="BX7" s="11">
        <f>IF(SUM(BK7,BO7)&gt;0,SUM(BK7,BO7),"")</f>
        <v>5.2</v>
      </c>
      <c r="BY7" s="11">
        <f>IF(SUM(BJ7:BK7,BM7:BO7,BQ7)-SUM(BL7,BP7)&gt;0,SUM(BJ7:BK7,BM7:BO7,BQ7)-SUM(BL7,BP7),"")</f>
        <v>23.2</v>
      </c>
      <c r="BZ7" s="11">
        <f>IF(SUM(BT7,BY7)&gt;0,SUM(BT7,BY7),"")</f>
        <v>70.2</v>
      </c>
      <c r="CA7" s="19">
        <v>18.5</v>
      </c>
      <c r="CB7" s="19">
        <v>5.6</v>
      </c>
      <c r="CC7" s="19">
        <v>0</v>
      </c>
      <c r="CD7" s="19">
        <v>0</v>
      </c>
      <c r="CE7" s="19">
        <v>18.7</v>
      </c>
      <c r="CF7" s="19">
        <v>4.4000000000000004</v>
      </c>
      <c r="CG7" s="19">
        <v>0</v>
      </c>
      <c r="CH7" s="19">
        <v>0</v>
      </c>
      <c r="CI7" s="19">
        <v>19</v>
      </c>
      <c r="CJ7" s="19">
        <v>3.5</v>
      </c>
      <c r="CK7" s="19">
        <v>0.9</v>
      </c>
      <c r="CL7" s="19">
        <v>0</v>
      </c>
      <c r="CM7" s="19">
        <v>18.8</v>
      </c>
      <c r="CN7" s="19">
        <v>5.6</v>
      </c>
      <c r="CO7" s="19">
        <v>0.2</v>
      </c>
      <c r="CP7" s="19">
        <v>0</v>
      </c>
      <c r="CQ7" s="19">
        <v>18.600000000000001</v>
      </c>
      <c r="CR7" s="19">
        <v>5.2</v>
      </c>
      <c r="CS7" s="19">
        <v>0.2</v>
      </c>
      <c r="CT7" s="19">
        <v>0</v>
      </c>
      <c r="CU7" s="27"/>
      <c r="CV7" s="40">
        <f>IF(SUM(CB7,CF7)&gt;0,SUM(CB7,CF7),"")</f>
        <v>10</v>
      </c>
      <c r="CW7" s="40">
        <f>IF(SUM(CA7:CB7,CD7:CF7,CH7)-CC7-CG7&gt;0,SUM(CA7:CB7,CD7:CF7,CH7)-CC7-CG7,"")</f>
        <v>47.199999999999996</v>
      </c>
      <c r="CX7" s="40">
        <f>IF(SUM(CI7:CJ7,CL7)-CK7&gt;0,SUM(CI7:CJ7,CL7)-CK7,"")</f>
        <v>21.6</v>
      </c>
      <c r="CY7" s="40">
        <f>IF(SUM(CB7,CF7,CJ7)&gt;0,SUM(CB7,CF7,CJ7),"")</f>
        <v>13.5</v>
      </c>
      <c r="CZ7" s="40">
        <f>IF(SUM(CW7,CX7)&gt;0,SUM(CW7,CX7),"")</f>
        <v>68.8</v>
      </c>
      <c r="DA7" s="40">
        <f>IF(SUM(CN7,CR7)&gt;0,SUM(CN7,CR7),"")</f>
        <v>10.8</v>
      </c>
      <c r="DB7" s="40">
        <f>IF(SUM(CM7:CN7,CP7:CR7,CT7)-SUM(CO7,CS7)&gt;0,SUM(CM7:CN7,CP7:CR7,CT7)-SUM(CO7,CS7),"")</f>
        <v>47.800000000000004</v>
      </c>
      <c r="DC7" s="40">
        <f>IF(SUM(CW7,DB7)&gt;0,SUM(CW7,DB7),"")</f>
        <v>95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18.350000000000001</v>
      </c>
      <c r="QF7" s="22">
        <f>IF($CU7="P",CB7,(CB7+AY7)/2)</f>
        <v>5.6</v>
      </c>
      <c r="QG7" s="22">
        <f>IF($CU7="P",CC7,(CC7+AZ7)/2)</f>
        <v>0.3</v>
      </c>
      <c r="QH7" s="22">
        <f>IF($CU7="P",CD7,(CD7+BA7)/2)</f>
        <v>0</v>
      </c>
      <c r="QI7" s="22">
        <f>IF($CU7="P",CE7,(CE7+BB7)/2)</f>
        <v>18.649999999999999</v>
      </c>
      <c r="QJ7" s="22">
        <f>IF($CU7="P",CF7,(CF7+BC7)/2)</f>
        <v>4.8000000000000007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3.3</v>
      </c>
      <c r="QO7" s="22">
        <f>IF($CU7="P",CK7,(CK7+BH7)/2)</f>
        <v>0.95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18.700000000000003</v>
      </c>
      <c r="QV7" s="22">
        <f>IF($CU7="P",CR7,(CR7+BO7)/2)</f>
        <v>5.2</v>
      </c>
      <c r="QW7" s="22">
        <f>IF($CU7="P",CS7,(CS7+BP7)/2)</f>
        <v>0.5</v>
      </c>
      <c r="QX7" s="22">
        <f>IF($CU7="P",CT7,(CT7+BQ7)/2)</f>
        <v>0</v>
      </c>
      <c r="QY7" s="27" t="s">
        <v>46</v>
      </c>
      <c r="QZ7" s="40">
        <f>IF(SUM(QF7,QJ7)&gt;0,SUM(QF7,QJ7),"")</f>
        <v>10.4</v>
      </c>
      <c r="RA7" s="40">
        <f>IF(SUM(QE7:QF7,QH7:QJ7,QL7)-QG7-QK7&gt;0,SUM(QE7:QF7,QH7:QJ7,QL7)-QG7-QK7,"")</f>
        <v>47.100000000000009</v>
      </c>
      <c r="RB7" s="40">
        <f>IF(SUM(QM7:QN7,QP7)-QO7&gt;0,SUM(QM7:QN7,QP7)-QO7,"")</f>
        <v>21.35</v>
      </c>
      <c r="RC7" s="40">
        <f>IF(SUM(QF7,QJ7,QN7)&gt;0,SUM(QF7,QJ7,QN7),"")</f>
        <v>13.7</v>
      </c>
      <c r="RD7" s="40">
        <f>IF(SUM(RA7,RB7)&gt;0,SUM(RA7,RB7),"")</f>
        <v>68.450000000000017</v>
      </c>
      <c r="RE7" s="40">
        <f>IF(SUM(QR7,QV7)&gt;0,SUM(QR7,QV7),"")</f>
        <v>8</v>
      </c>
      <c r="RF7" s="40">
        <f>IF(SUM(QQ7:QR7,QT7:QV7,QX7)-SUM(QS7,QW7)&gt;0,SUM(QQ7:QR7,QT7:QV7,QX7)-SUM(QS7,QW7),"")</f>
        <v>35.5</v>
      </c>
      <c r="RG7" s="40">
        <f>IF(SUM(RA7,RF7)&gt;0,SUM(RA7,RF7),"")</f>
        <v>82.600000000000009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186</v>
      </c>
      <c r="C8" s="4" t="s">
        <v>4</v>
      </c>
      <c r="D8" s="4">
        <v>2005</v>
      </c>
      <c r="E8" s="9">
        <f>SUM(J8:R8)+SUM(J8:N8)*0.0000001+SUM(J8)*0.0000000000001</f>
        <v>163.4000116100047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46.999999999999993</v>
      </c>
      <c r="M8" s="8" t="str">
        <f>IF(L8=0,"",IF(L8=CW8,$CA$1,IF(L8=BT8,$AX$1,IF(L8=AQ8,$U$1,""))))</f>
        <v>2023 Elite Canada</v>
      </c>
      <c r="N8" s="8">
        <f>IF(COUNT(AR8,BU8,CX8)&gt;0,LARGE((AR8,BU8,CX8),1),0)</f>
        <v>21.9</v>
      </c>
      <c r="O8" s="8" t="str">
        <f>IF(N8=0,"",IF(N8=CX8,$CA$1,IF(N8=BU8,$AX$1,IF(N8=AR8,$U$1,""))))</f>
        <v>2023 Elite Canada</v>
      </c>
      <c r="P8" s="8">
        <f>IF(MAX(AV8,BY8,DB8)&gt;0,MAX(AV8,BY8,DB8),0)</f>
        <v>47.3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18.7</v>
      </c>
      <c r="AY8" s="18">
        <v>5.2</v>
      </c>
      <c r="AZ8" s="18">
        <v>0.2</v>
      </c>
      <c r="BA8" s="18">
        <v>0</v>
      </c>
      <c r="BB8" s="18">
        <v>18.399999999999999</v>
      </c>
      <c r="BC8" s="18">
        <v>5.2</v>
      </c>
      <c r="BD8" s="18">
        <v>0.6</v>
      </c>
      <c r="BE8" s="18">
        <v>0.3</v>
      </c>
      <c r="BF8" s="18">
        <v>18.399999999999999</v>
      </c>
      <c r="BG8" s="18">
        <v>3.5</v>
      </c>
      <c r="BH8" s="18">
        <v>0</v>
      </c>
      <c r="BI8" s="18">
        <v>0</v>
      </c>
      <c r="BJ8" s="18">
        <v>18.100000000000001</v>
      </c>
      <c r="BK8" s="18">
        <v>5.2</v>
      </c>
      <c r="BL8" s="18">
        <v>0.8</v>
      </c>
      <c r="BM8" s="18">
        <v>0</v>
      </c>
      <c r="BN8" s="18">
        <v>18.7</v>
      </c>
      <c r="BO8" s="18">
        <v>5.2</v>
      </c>
      <c r="BP8" s="18">
        <v>0.6</v>
      </c>
      <c r="BQ8" s="18">
        <v>0.3</v>
      </c>
      <c r="BR8" s="28"/>
      <c r="BS8" s="11">
        <f>IF(SUM(AY8,BC8)&gt;0,SUM(AY8,BC8),"")</f>
        <v>10.4</v>
      </c>
      <c r="BT8" s="11">
        <f>IF(SUM(AX8:AY8,BA8:BC8,BE8)-AZ8-BD8&gt;0,SUM(AX8:AY8,BA8:BC8,BE8)-AZ8-BD8,"")</f>
        <v>46.999999999999993</v>
      </c>
      <c r="BU8" s="11">
        <f>IF(SUM(BF8:BG8,BI8)-BH8&gt;0,SUM(BF8:BG8,BI8)-BH8,"")</f>
        <v>21.9</v>
      </c>
      <c r="BV8" s="11">
        <f>IF(SUM(AY8,BC8,BG8)&gt;0,SUM(AY8,BC8,BG8),"")</f>
        <v>13.9</v>
      </c>
      <c r="BW8" s="11">
        <f>IF(SUM(BT8,BU8)&gt;0,SUM(BT8,BU8),"")</f>
        <v>68.899999999999991</v>
      </c>
      <c r="BX8" s="11">
        <f>IF(SUM(BK8,BO8)&gt;0,SUM(BK8,BO8),"")</f>
        <v>10.4</v>
      </c>
      <c r="BY8" s="11">
        <f>IF(SUM(BJ8:BK8,BM8:BO8,BQ8)-SUM(BL8,BP8)&gt;0,SUM(BJ8:BK8,BM8:BO8,BQ8)-SUM(BL8,BP8),"")</f>
        <v>46.1</v>
      </c>
      <c r="BZ8" s="11">
        <f>IF(SUM(BT8,BY8)&gt;0,SUM(BT8,BY8),"")</f>
        <v>93.1</v>
      </c>
      <c r="CA8" s="19">
        <v>18.399999999999999</v>
      </c>
      <c r="CB8" s="19">
        <v>6</v>
      </c>
      <c r="CC8" s="19">
        <v>0.6</v>
      </c>
      <c r="CD8" s="19">
        <v>0</v>
      </c>
      <c r="CE8" s="19">
        <v>18.5</v>
      </c>
      <c r="CF8" s="19">
        <v>5.6</v>
      </c>
      <c r="CG8" s="19">
        <v>1</v>
      </c>
      <c r="CH8" s="19">
        <v>0.3</v>
      </c>
      <c r="CI8" s="19">
        <v>17.2</v>
      </c>
      <c r="CJ8" s="19">
        <v>2.4</v>
      </c>
      <c r="CK8" s="19">
        <v>0</v>
      </c>
      <c r="CL8" s="19">
        <v>0</v>
      </c>
      <c r="CM8" s="19">
        <v>18.399999999999999</v>
      </c>
      <c r="CN8" s="19">
        <v>6</v>
      </c>
      <c r="CO8" s="19">
        <v>1</v>
      </c>
      <c r="CP8" s="19">
        <v>0</v>
      </c>
      <c r="CQ8" s="19">
        <v>18.600000000000001</v>
      </c>
      <c r="CR8" s="19">
        <v>5.6</v>
      </c>
      <c r="CS8" s="19">
        <v>0.6</v>
      </c>
      <c r="CT8" s="19">
        <v>0.3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47.199999999999996</v>
      </c>
      <c r="CX8" s="40">
        <f>IF(SUM(CI8:CJ8,CL8)-CK8&gt;0,SUM(CI8:CJ8,CL8)-CK8,"")</f>
        <v>19.599999999999998</v>
      </c>
      <c r="CY8" s="40">
        <f>IF(SUM(CB8,CF8,CJ8)&gt;0,SUM(CB8,CF8,CJ8),"")</f>
        <v>14</v>
      </c>
      <c r="CZ8" s="40">
        <f>IF(SUM(CW8,CX8)&gt;0,SUM(CW8,CX8),"")</f>
        <v>66.8</v>
      </c>
      <c r="DA8" s="40">
        <f>IF(SUM(CN8,CR8)&gt;0,SUM(CN8,CR8),"")</f>
        <v>11.6</v>
      </c>
      <c r="DB8" s="40">
        <f>IF(SUM(CM8:CN8,CP8:CR8,CT8)-SUM(CO8,CS8)&gt;0,SUM(CM8:CN8,CP8:CR8,CT8)-SUM(CO8,CS8),"")</f>
        <v>47.3</v>
      </c>
      <c r="DC8" s="40">
        <f>IF(SUM(CW8,DB8)&gt;0,SUM(CW8,DB8),"")</f>
        <v>94.5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18.45</v>
      </c>
      <c r="QJ8" s="22">
        <f>IF($CU8="P",CF8,(CF8+BC8)/2)</f>
        <v>5.4</v>
      </c>
      <c r="QK8" s="22">
        <f>IF($CU8="P",CG8,(CG8+BD8)/2)</f>
        <v>0.8</v>
      </c>
      <c r="QL8" s="22">
        <f>IF($CU8="P",CH8,(CH8+BE8)/2)</f>
        <v>0.3</v>
      </c>
      <c r="QM8" s="22">
        <f>IF($CU8="P",CI8,(CI8+BF8)/2)</f>
        <v>17.799999999999997</v>
      </c>
      <c r="QN8" s="22">
        <f>IF($CU8="P",CJ8,(CJ8+BG8)/2)</f>
        <v>2.95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18.25</v>
      </c>
      <c r="QR8" s="22">
        <f>IF($CU8="P",CN8,(CN8+BK8)/2)</f>
        <v>5.6</v>
      </c>
      <c r="QS8" s="22">
        <f>IF($CU8="P",CO8,(CO8+BL8)/2)</f>
        <v>0.9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5.4</v>
      </c>
      <c r="QW8" s="22">
        <f>IF($CU8="P",CS8,(CS8+BP8)/2)</f>
        <v>0.6</v>
      </c>
      <c r="QX8" s="22">
        <f>IF($CU8="P",CT8,(CT8+BQ8)/2)</f>
        <v>0.3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47.099999999999994</v>
      </c>
      <c r="RB8" s="40">
        <f>IF(SUM(QM8:QN8,QP8)-QO8&gt;0,SUM(QM8:QN8,QP8)-QO8,"")</f>
        <v>20.749999999999996</v>
      </c>
      <c r="RC8" s="40">
        <f>IF(SUM(QF8,QJ8,QN8)&gt;0,SUM(QF8,QJ8,QN8),"")</f>
        <v>13.95</v>
      </c>
      <c r="RD8" s="40">
        <f>IF(SUM(RA8,RB8)&gt;0,SUM(RA8,RB8),"")</f>
        <v>67.849999999999994</v>
      </c>
      <c r="RE8" s="40">
        <f>IF(SUM(QR8,QV8)&gt;0,SUM(QR8,QV8),"")</f>
        <v>11</v>
      </c>
      <c r="RF8" s="40">
        <f>IF(SUM(QQ8:QR8,QT8:QV8,QX8)-SUM(QS8,QW8)&gt;0,SUM(QQ8:QR8,QT8:QV8,QX8)-SUM(QS8,QW8),"")</f>
        <v>46.699999999999996</v>
      </c>
      <c r="RG8" s="40">
        <f>IF(SUM(RA8,RF8)&gt;0,SUM(RA8,RF8),"")</f>
        <v>93.799999999999983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202</v>
      </c>
      <c r="C9" s="4" t="s">
        <v>5</v>
      </c>
      <c r="D9" s="4">
        <v>2005</v>
      </c>
      <c r="E9" s="9">
        <f>SUM(J9:R9)+SUM(J9:N9)*0.0000001+SUM(J9)*0.0000000000001</f>
        <v>114.10000683000466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46.6</v>
      </c>
      <c r="K9" s="8" t="str">
        <f>IF(J9=0,"",IF(J9=CW9,$CA$1,IF(J9=BT9,$AX$1,IF(J9=AQ9,$U$1,""))))</f>
        <v>2023 Nationals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21.7</v>
      </c>
      <c r="O9" s="8" t="str">
        <f>IF(N9=0,"",IF(N9=CX9,$CA$1,IF(N9=BU9,$AX$1,IF(N9=AR9,$U$1,""))))</f>
        <v>2023 Nationals</v>
      </c>
      <c r="P9" s="8">
        <f>IF(MAX(AV9,BY9,DB9)&gt;0,MAX(AV9,BY9,DB9),0)</f>
        <v>45.8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18.600000000000001</v>
      </c>
      <c r="CB9" s="19">
        <v>5.2</v>
      </c>
      <c r="CC9" s="19">
        <v>0.2</v>
      </c>
      <c r="CD9" s="19">
        <v>0</v>
      </c>
      <c r="CE9" s="19">
        <v>18.3</v>
      </c>
      <c r="CF9" s="19">
        <v>5.2</v>
      </c>
      <c r="CG9" s="19">
        <v>0.8</v>
      </c>
      <c r="CH9" s="19">
        <v>0.3</v>
      </c>
      <c r="CI9" s="19">
        <v>18.8</v>
      </c>
      <c r="CJ9" s="19">
        <v>3.7</v>
      </c>
      <c r="CK9" s="19">
        <v>0.8</v>
      </c>
      <c r="CL9" s="19">
        <v>0</v>
      </c>
      <c r="CM9" s="19">
        <v>17.5</v>
      </c>
      <c r="CN9" s="19">
        <v>5.2</v>
      </c>
      <c r="CO9" s="19">
        <v>0.8</v>
      </c>
      <c r="CP9" s="19">
        <v>0</v>
      </c>
      <c r="CQ9" s="19">
        <v>18.8</v>
      </c>
      <c r="CR9" s="19">
        <v>5.6</v>
      </c>
      <c r="CS9" s="19">
        <v>0.8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46.6</v>
      </c>
      <c r="CX9" s="40">
        <f>IF(SUM(CI9:CJ9,CL9)-CK9&gt;0,SUM(CI9:CJ9,CL9)-CK9,"")</f>
        <v>21.7</v>
      </c>
      <c r="CY9" s="40">
        <f>IF(SUM(CB9,CF9,CJ9)&gt;0,SUM(CB9,CF9,CJ9),"")</f>
        <v>14.100000000000001</v>
      </c>
      <c r="CZ9" s="40">
        <f>IF(SUM(CW9,CX9)&gt;0,SUM(CW9,CX9),"")</f>
        <v>68.3</v>
      </c>
      <c r="DA9" s="40">
        <f>IF(SUM(CN9,CR9)&gt;0,SUM(CN9,CR9),"")</f>
        <v>10.8</v>
      </c>
      <c r="DB9" s="40">
        <f>IF(SUM(CM9:CN9,CP9:CR9,CT9)-SUM(CO9,CS9)&gt;0,SUM(CM9:CN9,CP9:CR9,CT9)-SUM(CO9,CS9),"")</f>
        <v>45.8</v>
      </c>
      <c r="DC9" s="40">
        <f>IF(SUM(CW9,DB9)&gt;0,SUM(CW9,DB9),"")</f>
        <v>92.4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9.3000000000000007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9.15</v>
      </c>
      <c r="QJ9" s="22">
        <f>IF($CU9="P",CF9,(CF9+BC9)/2)</f>
        <v>2.6</v>
      </c>
      <c r="QK9" s="22">
        <f>IF($CU9="P",CG9,(CG9+BD9)/2)</f>
        <v>0.4</v>
      </c>
      <c r="QL9" s="22">
        <f>IF($CU9="P",CH9,(CH9+BE9)/2)</f>
        <v>0.15</v>
      </c>
      <c r="QM9" s="22">
        <f>IF($CU9="P",CI9,(CI9+BF9)/2)</f>
        <v>9.4</v>
      </c>
      <c r="QN9" s="22">
        <f>IF($CU9="P",CJ9,(CJ9+BG9)/2)</f>
        <v>1.85</v>
      </c>
      <c r="QO9" s="22">
        <f>IF($CU9="P",CK9,(CK9+BH9)/2)</f>
        <v>0.4</v>
      </c>
      <c r="QP9" s="22">
        <f>IF($CU9="P",CL9,(CL9+BI9)/2)</f>
        <v>0</v>
      </c>
      <c r="QQ9" s="22">
        <f>IF($CU9="P",CM9,(CM9+BJ9)/2)</f>
        <v>8.75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9.4</v>
      </c>
      <c r="QV9" s="22">
        <f>IF($CU9="P",CR9,(CR9+BO9)/2)</f>
        <v>2.8</v>
      </c>
      <c r="QW9" s="22">
        <f>IF($CU9="P",CS9,(CS9+BP9)/2)</f>
        <v>0.4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23.3</v>
      </c>
      <c r="RB9" s="40">
        <f>IF(SUM(QM9:QN9,QP9)-QO9&gt;0,SUM(QM9:QN9,QP9)-QO9,"")</f>
        <v>10.85</v>
      </c>
      <c r="RC9" s="40">
        <f>IF(SUM(QF9,QJ9,QN9)&gt;0,SUM(QF9,QJ9,QN9),"")</f>
        <v>7.0500000000000007</v>
      </c>
      <c r="RD9" s="40">
        <f>IF(SUM(RA9,RB9)&gt;0,SUM(RA9,RB9),"")</f>
        <v>34.15</v>
      </c>
      <c r="RE9" s="40">
        <f>IF(SUM(QR9,QV9)&gt;0,SUM(QR9,QV9),"")</f>
        <v>5.4</v>
      </c>
      <c r="RF9" s="40">
        <f>IF(SUM(QQ9:QR9,QT9:QV9,QX9)-SUM(QS9,QW9)&gt;0,SUM(QQ9:QR9,QT9:QV9,QX9)-SUM(QS9,QW9),"")</f>
        <v>22.9</v>
      </c>
      <c r="RG9" s="40">
        <f>IF(SUM(RA9,RF9)&gt;0,SUM(RA9,RF9),"")</f>
        <v>46.2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185</v>
      </c>
      <c r="C10" s="4" t="s">
        <v>4</v>
      </c>
      <c r="D10" s="4">
        <v>2006</v>
      </c>
      <c r="E10" s="9">
        <f>SUM(J10:R10)+SUM(J10:N10)*0.0000001+SUM(J10)*0.0000000000001</f>
        <v>114.00000690000466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46.6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22.4</v>
      </c>
      <c r="O10" s="8" t="str">
        <f>IF(N10=0,"",IF(N10=CX10,$CA$1,IF(N10=BU10,$AX$1,IF(N10=AR10,$U$1,""))))</f>
        <v>2023 Nationals</v>
      </c>
      <c r="P10" s="8">
        <f>IF(MAX(AV10,BY10,DB10)&gt;0,MAX(AV10,BY10,DB10),0)</f>
        <v>45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>
        <v>18.399999999999999</v>
      </c>
      <c r="CB10" s="19">
        <v>5.6</v>
      </c>
      <c r="CC10" s="19">
        <v>0.8</v>
      </c>
      <c r="CD10" s="19">
        <v>0</v>
      </c>
      <c r="CE10" s="19">
        <v>18.399999999999999</v>
      </c>
      <c r="CF10" s="19">
        <v>6</v>
      </c>
      <c r="CG10" s="19">
        <v>1</v>
      </c>
      <c r="CH10" s="19">
        <v>0</v>
      </c>
      <c r="CI10" s="19">
        <v>17.7</v>
      </c>
      <c r="CJ10" s="19">
        <v>5.2</v>
      </c>
      <c r="CK10" s="19">
        <v>0.8</v>
      </c>
      <c r="CL10" s="19">
        <v>0.3</v>
      </c>
      <c r="CM10" s="19">
        <v>18</v>
      </c>
      <c r="CN10" s="19">
        <v>4.8</v>
      </c>
      <c r="CO10" s="19">
        <v>0.2</v>
      </c>
      <c r="CP10" s="19">
        <v>0</v>
      </c>
      <c r="CQ10" s="19">
        <v>18</v>
      </c>
      <c r="CR10" s="19">
        <v>5.2</v>
      </c>
      <c r="CS10" s="19">
        <v>0.8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46.6</v>
      </c>
      <c r="CX10" s="40">
        <f>IF(SUM(CI10:CJ10,CL10)-CK10&gt;0,SUM(CI10:CJ10,CL10)-CK10,"")</f>
        <v>22.4</v>
      </c>
      <c r="CY10" s="40">
        <f>IF(SUM(CB10,CF10,CJ10)&gt;0,SUM(CB10,CF10,CJ10),"")</f>
        <v>16.8</v>
      </c>
      <c r="CZ10" s="40">
        <f>IF(SUM(CW10,CX10)&gt;0,SUM(CW10,CX10),"")</f>
        <v>69</v>
      </c>
      <c r="DA10" s="40">
        <f>IF(SUM(CN10,CR10)&gt;0,SUM(CN10,CR10),"")</f>
        <v>10</v>
      </c>
      <c r="DB10" s="40">
        <f>IF(SUM(CM10:CN10,CP10:CR10,CT10)-SUM(CO10,CS10)&gt;0,SUM(CM10:CN10,CP10:CR10,CT10)-SUM(CO10,CS10),"")</f>
        <v>45</v>
      </c>
      <c r="DC10" s="40">
        <f>IF(SUM(CW10,DB10)&gt;0,SUM(CW10,DB10),"")</f>
        <v>91.6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9.1999999999999993</v>
      </c>
      <c r="QF10" s="22">
        <f>IF($CU10="P",CB10,(CB10+AY10)/2)</f>
        <v>2.8</v>
      </c>
      <c r="QG10" s="22">
        <f>IF($CU10="P",CC10,(CC10+AZ10)/2)</f>
        <v>0.4</v>
      </c>
      <c r="QH10" s="22">
        <f>IF($CU10="P",CD10,(CD10+BA10)/2)</f>
        <v>0</v>
      </c>
      <c r="QI10" s="22">
        <f>IF($CU10="P",CE10,(CE10+BB10)/2)</f>
        <v>9.1999999999999993</v>
      </c>
      <c r="QJ10" s="22">
        <f>IF($CU10="P",CF10,(CF10+BC10)/2)</f>
        <v>3</v>
      </c>
      <c r="QK10" s="22">
        <f>IF($CU10="P",CG10,(CG10+BD10)/2)</f>
        <v>0.5</v>
      </c>
      <c r="QL10" s="22">
        <f>IF($CU10="P",CH10,(CH10+BE10)/2)</f>
        <v>0</v>
      </c>
      <c r="QM10" s="22">
        <f>IF($CU10="P",CI10,(CI10+BF10)/2)</f>
        <v>8.85</v>
      </c>
      <c r="QN10" s="22">
        <f>IF($CU10="P",CJ10,(CJ10+BG10)/2)</f>
        <v>2.6</v>
      </c>
      <c r="QO10" s="22">
        <f>IF($CU10="P",CK10,(CK10+BH10)/2)</f>
        <v>0.4</v>
      </c>
      <c r="QP10" s="22">
        <f>IF($CU10="P",CL10,(CL10+BI10)/2)</f>
        <v>0.15</v>
      </c>
      <c r="QQ10" s="22">
        <f>IF($CU10="P",CM10,(CM10+BJ10)/2)</f>
        <v>9</v>
      </c>
      <c r="QR10" s="22">
        <f>IF($CU10="P",CN10,(CN10+BK10)/2)</f>
        <v>2.4</v>
      </c>
      <c r="QS10" s="22">
        <f>IF($CU10="P",CO10,(CO10+BL10)/2)</f>
        <v>0.1</v>
      </c>
      <c r="QT10" s="22">
        <f>IF($CU10="P",CP10,(CP10+BM10)/2)</f>
        <v>0</v>
      </c>
      <c r="QU10" s="22">
        <f>IF($CU10="P",CQ10,(CQ10+BN10)/2)</f>
        <v>9</v>
      </c>
      <c r="QV10" s="22">
        <f>IF($CU10="P",CR10,(CR10+BO10)/2)</f>
        <v>2.6</v>
      </c>
      <c r="QW10" s="22">
        <f>IF($CU10="P",CS10,(CS10+BP10)/2)</f>
        <v>0.4</v>
      </c>
      <c r="QX10" s="22">
        <f>IF($CU10="P",CT10,(CT10+BQ10)/2)</f>
        <v>0</v>
      </c>
      <c r="QY10" s="27" t="s">
        <v>46</v>
      </c>
      <c r="QZ10" s="40">
        <f>IF(SUM(QF10,QJ10)&gt;0,SUM(QF10,QJ10),"")</f>
        <v>5.8</v>
      </c>
      <c r="RA10" s="40">
        <f>IF(SUM(QE10:QF10,QH10:QJ10,QL10)-QG10-QK10&gt;0,SUM(QE10:QF10,QH10:QJ10,QL10)-QG10-QK10,"")</f>
        <v>23.3</v>
      </c>
      <c r="RB10" s="40">
        <f>IF(SUM(QM10:QN10,QP10)-QO10&gt;0,SUM(QM10:QN10,QP10)-QO10,"")</f>
        <v>11.2</v>
      </c>
      <c r="RC10" s="40">
        <f>IF(SUM(QF10,QJ10,QN10)&gt;0,SUM(QF10,QJ10,QN10),"")</f>
        <v>8.4</v>
      </c>
      <c r="RD10" s="40">
        <f>IF(SUM(RA10,RB10)&gt;0,SUM(RA10,RB10),"")</f>
        <v>34.5</v>
      </c>
      <c r="RE10" s="40">
        <f>IF(SUM(QR10,QV10)&gt;0,SUM(QR10,QV10),"")</f>
        <v>5</v>
      </c>
      <c r="RF10" s="40">
        <f>IF(SUM(QQ10:QR10,QT10:QV10,QX10)-SUM(QS10,QW10)&gt;0,SUM(QQ10:QR10,QT10:QV10,QX10)-SUM(QS10,QW10),"")</f>
        <v>22.5</v>
      </c>
      <c r="RG10" s="40">
        <f>IF(SUM(RA10,RF10)&gt;0,SUM(RA10,RF10),"")</f>
        <v>45.8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72</v>
      </c>
      <c r="C11" s="4" t="s">
        <v>5</v>
      </c>
      <c r="D11" s="4">
        <v>2003</v>
      </c>
      <c r="E11" s="9">
        <f>SUM(J11:R11)+SUM(J11:N11)*0.0000001+SUM(J11)*0.0000000000001</f>
        <v>47.400000000000006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47.400000000000006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23)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>
        <f>IF(MAX(EB11,FD11,GF11,HH11,IJ11,JL11,KN11,LP11,MR11,NT11,OV11,PX11)-IF(L11="",0,L11)&gt;0.001,MAX(EB11,FD11,GF11,HH11,IJ11,JL11,KN11,LP11,MR11,NT11,OV11,PX11)-IF(L11="",0,L11),"")</f>
        <v>47.400000000000006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18.100000000000001</v>
      </c>
      <c r="FL11" s="17">
        <v>6</v>
      </c>
      <c r="FM11" s="17">
        <v>0</v>
      </c>
      <c r="FN11" s="17">
        <v>0</v>
      </c>
      <c r="FO11" s="17">
        <v>18.3</v>
      </c>
      <c r="FP11" s="17">
        <v>5.6</v>
      </c>
      <c r="FQ11" s="17">
        <v>0.6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11.6</v>
      </c>
      <c r="GF11" s="40">
        <f>IF(SUM(FK11:FL11,FN11:FP11,FR11)-FM11-FQ11&gt;0,SUM(FK11:FL11,FN11:FP11,FR11)-FM11-FQ11,"")</f>
        <v>47.400000000000006</v>
      </c>
      <c r="GG11" s="40" t="str">
        <f>IF(SUM(FS11:FT11,FV11)-FU11&gt;0,SUM(FS11:FT11,FV11)-FU11,"")</f>
        <v/>
      </c>
      <c r="GH11" s="40">
        <f>IF(SUM(FL11,FP11,FT11)&gt;0,SUM(FL11,FP11,FT11),"")</f>
        <v>11.6</v>
      </c>
      <c r="GI11" s="40">
        <f>IF(SUM(GF11,GG11)&gt;0,SUM(GF11,GG11),"")</f>
        <v>47.400000000000006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IF(SUM(GF11,GK11)&gt;0,SUM(GF11,GK11),"")</f>
        <v>47.400000000000006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0</v>
      </c>
      <c r="QF11" s="22">
        <f>IF($CU11="P",CB11,(CB11+AY11)/2)</f>
        <v>0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0</v>
      </c>
      <c r="QJ11" s="22">
        <f>IF($CU11="P",CF11,(CF11+BC11)/2)</f>
        <v>0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 t="str">
        <f>IF(SUM(QF11,QJ11)&gt;0,SUM(QF11,QJ11),"")</f>
        <v/>
      </c>
      <c r="RA11" s="40" t="str">
        <f>IF(SUM(QE11:QF11,QH11:QJ11,QL11)-QG11-QK11&gt;0,SUM(QE11:QF11,QH11:QJ11,QL11)-QG11-QK11,"")</f>
        <v/>
      </c>
      <c r="RB11" s="40" t="str">
        <f>IF(SUM(QM11:QN11,QP11)-QO11&gt;0,SUM(QM11:QN11,QP11)-QO11,"")</f>
        <v/>
      </c>
      <c r="RC11" s="40" t="str">
        <f>IF(SUM(QF11,QJ11,QN11)&gt;0,SUM(QF11,QJ11,QN11),"")</f>
        <v/>
      </c>
      <c r="RD11" s="40" t="str">
        <f>IF(SUM(RA11,RB11)&gt;0,SUM(RA11,RB11),"")</f>
        <v/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4</v>
      </c>
      <c r="D12" s="4">
        <v>2005</v>
      </c>
      <c r="E12" s="9">
        <f>SUM(J12:R12)+SUM(J12:N12)*0.0000001+SUM(J12)*0.0000000000001</f>
        <v>156.70001119000452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45.1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44.7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22.099999999999998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44.79999999999999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19</v>
      </c>
      <c r="AY12" s="18">
        <v>3.5</v>
      </c>
      <c r="AZ12" s="18">
        <v>0</v>
      </c>
      <c r="BA12" s="18">
        <v>0</v>
      </c>
      <c r="BB12" s="18">
        <v>18.2</v>
      </c>
      <c r="BC12" s="18">
        <v>4.8</v>
      </c>
      <c r="BD12" s="18">
        <v>0.8</v>
      </c>
      <c r="BE12" s="18">
        <v>0</v>
      </c>
      <c r="BF12" s="18">
        <v>17.899999999999999</v>
      </c>
      <c r="BG12" s="18">
        <v>4.4000000000000004</v>
      </c>
      <c r="BH12" s="18">
        <v>0.2</v>
      </c>
      <c r="BI12" s="18">
        <v>0</v>
      </c>
      <c r="BJ12" s="18">
        <v>18.7</v>
      </c>
      <c r="BK12" s="18">
        <v>3.5</v>
      </c>
      <c r="BL12" s="18">
        <v>0</v>
      </c>
      <c r="BM12" s="18">
        <v>0</v>
      </c>
      <c r="BN12" s="18">
        <v>18.399999999999999</v>
      </c>
      <c r="BO12" s="18">
        <v>4.8</v>
      </c>
      <c r="BP12" s="18">
        <v>0.6</v>
      </c>
      <c r="BQ12" s="18">
        <v>0</v>
      </c>
      <c r="BR12" s="28"/>
      <c r="BS12" s="11">
        <f>IF(SUM(AY12,BC12)&gt;0,SUM(AY12,BC12),"")</f>
        <v>8.3000000000000007</v>
      </c>
      <c r="BT12" s="11">
        <f>IF(SUM(AX12:AY12,BA12:BC12,BE12)-AZ12-BD12&gt;0,SUM(AX12:AY12,BA12:BC12,BE12)-AZ12-BD12,"")</f>
        <v>44.7</v>
      </c>
      <c r="BU12" s="11">
        <f>IF(SUM(BF12:BG12,BI12)-BH12&gt;0,SUM(BF12:BG12,BI12)-BH12,"")</f>
        <v>22.099999999999998</v>
      </c>
      <c r="BV12" s="11">
        <f>IF(SUM(AY12,BC12,BG12)&gt;0,SUM(AY12,BC12,BG12),"")</f>
        <v>12.700000000000001</v>
      </c>
      <c r="BW12" s="11">
        <f>IF(SUM(BT12,BU12)&gt;0,SUM(BT12,BU12),"")</f>
        <v>66.8</v>
      </c>
      <c r="BX12" s="11">
        <f>IF(SUM(BK12,BO12)&gt;0,SUM(BK12,BO12),"")</f>
        <v>8.3000000000000007</v>
      </c>
      <c r="BY12" s="11">
        <f>IF(SUM(BJ12:BK12,BM12:BO12,BQ12)-SUM(BL12,BP12)&gt;0,SUM(BJ12:BK12,BM12:BO12,BQ12)-SUM(BL12,BP12),"")</f>
        <v>44.79999999999999</v>
      </c>
      <c r="BZ12" s="11">
        <f>IF(SUM(BT12,BY12)&gt;0,SUM(BT12,BY12),"")</f>
        <v>89.5</v>
      </c>
      <c r="CA12" s="19">
        <v>19.2</v>
      </c>
      <c r="CB12" s="19">
        <v>3.5</v>
      </c>
      <c r="CC12" s="19">
        <v>0</v>
      </c>
      <c r="CD12" s="19">
        <v>0</v>
      </c>
      <c r="CE12" s="19">
        <v>18.8</v>
      </c>
      <c r="CF12" s="19">
        <v>3.6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7.1</v>
      </c>
      <c r="CW12" s="40">
        <f>IF(SUM(CA12:CB12,CD12:CF12,CH12)-CC12-CG12&gt;0,SUM(CA12:CB12,CD12:CF12,CH12)-CC12-CG12,"")</f>
        <v>45.1</v>
      </c>
      <c r="CX12" s="40" t="str">
        <f>IF(SUM(CI12:CJ12,CL12)-CK12&gt;0,SUM(CI12:CJ12,CL12)-CK12,"")</f>
        <v/>
      </c>
      <c r="CY12" s="40">
        <f>IF(SUM(CB12,CF12,CJ12)&gt;0,SUM(CB12,CF12,CJ12),"")</f>
        <v>7.1</v>
      </c>
      <c r="CZ12" s="40">
        <f>IF(SUM(CW12,CX12)&gt;0,SUM(CW12,CX12),"")</f>
        <v>45.1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IF(SUM(CW12,DB12)&gt;0,SUM(CW12,DB12),"")</f>
        <v>45.1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19.100000000000001</v>
      </c>
      <c r="QF12" s="22">
        <f>IF($CU12="P",CB12,(CB12+AY12)/2)</f>
        <v>3.5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18.5</v>
      </c>
      <c r="QJ12" s="22">
        <f>IF($CU12="P",CF12,(CF12+BC12)/2)</f>
        <v>4.2</v>
      </c>
      <c r="QK12" s="22">
        <f>IF($CU12="P",CG12,(CG12+BD12)/2)</f>
        <v>0.4</v>
      </c>
      <c r="QL12" s="22">
        <f>IF($CU12="P",CH12,(CH12+BE12)/2)</f>
        <v>0</v>
      </c>
      <c r="QM12" s="22">
        <f>IF($CU12="P",CI12,(CI12+BF12)/2)</f>
        <v>8.9499999999999993</v>
      </c>
      <c r="QN12" s="22">
        <f>IF($CU12="P",CJ12,(CJ12+BG12)/2)</f>
        <v>2.2000000000000002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9.35</v>
      </c>
      <c r="QR12" s="22">
        <f>IF($CU12="P",CN12,(CN12+BK12)/2)</f>
        <v>1.75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2.4</v>
      </c>
      <c r="QW12" s="22">
        <f>IF($CU12="P",CS12,(CS12+BP12)/2)</f>
        <v>0.3</v>
      </c>
      <c r="QX12" s="22">
        <f>IF($CU12="P",CT12,(CT12+BQ12)/2)</f>
        <v>0</v>
      </c>
      <c r="QY12" s="27" t="s">
        <v>46</v>
      </c>
      <c r="QZ12" s="40">
        <f>IF(SUM(QF12,QJ12)&gt;0,SUM(QF12,QJ12),"")</f>
        <v>7.7</v>
      </c>
      <c r="RA12" s="40">
        <f>IF(SUM(QE12:QF12,QH12:QJ12,QL12)-QG12-QK12&gt;0,SUM(QE12:QF12,QH12:QJ12,QL12)-QG12-QK12,"")</f>
        <v>44.900000000000006</v>
      </c>
      <c r="RB12" s="40">
        <f>IF(SUM(QM12:QN12,QP12)-QO12&gt;0,SUM(QM12:QN12,QP12)-QO12,"")</f>
        <v>11.049999999999999</v>
      </c>
      <c r="RC12" s="40">
        <f>IF(SUM(QF12,QJ12,QN12)&gt;0,SUM(QF12,QJ12,QN12),"")</f>
        <v>9.9</v>
      </c>
      <c r="RD12" s="40">
        <f>IF(SUM(RA12,RB12)&gt;0,SUM(RA12,RB12),"")</f>
        <v>55.95</v>
      </c>
      <c r="RE12" s="40">
        <f>IF(SUM(QR12,QV12)&gt;0,SUM(QR12,QV12),"")</f>
        <v>4.1500000000000004</v>
      </c>
      <c r="RF12" s="40">
        <f>IF(SUM(QQ12:QR12,QT12:QV12,QX12)-SUM(QS12,QW12)&gt;0,SUM(QQ12:QR12,QT12:QV12,QX12)-SUM(QS12,QW12),"")</f>
        <v>22.399999999999995</v>
      </c>
      <c r="RG12" s="40">
        <f>IF(SUM(RA12,RF12)&gt;0,SUM(RA12,RF12),"")</f>
        <v>67.3</v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194</v>
      </c>
      <c r="C13" s="4" t="s">
        <v>31</v>
      </c>
      <c r="D13" s="4">
        <v>2006</v>
      </c>
      <c r="E13" s="9">
        <f>SUM(J13:R13)+SUM(J13:N13)*0.0000001+SUM(J13)*0.0000000000001</f>
        <v>155.10001102000444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44.2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43.3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22.7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44.900000000000006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18.2</v>
      </c>
      <c r="AY13" s="18">
        <v>3.5</v>
      </c>
      <c r="AZ13" s="18">
        <v>0.2</v>
      </c>
      <c r="BA13" s="18">
        <v>0</v>
      </c>
      <c r="BB13" s="18">
        <v>18.2</v>
      </c>
      <c r="BC13" s="18">
        <v>3.6</v>
      </c>
      <c r="BD13" s="18">
        <v>0</v>
      </c>
      <c r="BE13" s="18">
        <v>0</v>
      </c>
      <c r="BF13" s="18">
        <v>18.5</v>
      </c>
      <c r="BG13" s="18">
        <v>3.7</v>
      </c>
      <c r="BH13" s="18">
        <v>0.2</v>
      </c>
      <c r="BI13" s="18">
        <v>0</v>
      </c>
      <c r="BJ13" s="18">
        <v>18.600000000000001</v>
      </c>
      <c r="BK13" s="18">
        <v>3.5</v>
      </c>
      <c r="BL13" s="18">
        <v>0</v>
      </c>
      <c r="BM13" s="18">
        <v>0</v>
      </c>
      <c r="BN13" s="18">
        <v>18.600000000000001</v>
      </c>
      <c r="BO13" s="18">
        <v>3.6</v>
      </c>
      <c r="BP13" s="18">
        <v>0</v>
      </c>
      <c r="BQ13" s="18">
        <v>0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43.3</v>
      </c>
      <c r="BU13" s="11">
        <f>IF(SUM(BF13:BG13,BI13)-BH13&gt;0,SUM(BF13:BG13,BI13)-BH13,"")</f>
        <v>22</v>
      </c>
      <c r="BV13" s="11">
        <f>IF(SUM(AY13,BC13,BG13)&gt;0,SUM(AY13,BC13,BG13),"")</f>
        <v>10.8</v>
      </c>
      <c r="BW13" s="11">
        <f>IF(SUM(BT13,BU13)&gt;0,SUM(BT13,BU13),"")</f>
        <v>65.3</v>
      </c>
      <c r="BX13" s="11">
        <f>IF(SUM(BK13,BO13)&gt;0,SUM(BK13,BO13),"")</f>
        <v>7.1</v>
      </c>
      <c r="BY13" s="11">
        <f>IF(SUM(BJ13:BK13,BM13:BO13,BQ13)-SUM(BL13,BP13)&gt;0,SUM(BJ13:BK13,BM13:BO13,BQ13)-SUM(BL13,BP13),"")</f>
        <v>44.300000000000004</v>
      </c>
      <c r="BZ13" s="11">
        <f>IF(SUM(BT13,BY13)&gt;0,SUM(BT13,BY13),"")</f>
        <v>87.6</v>
      </c>
      <c r="CA13" s="19">
        <v>18.5</v>
      </c>
      <c r="CB13" s="19">
        <v>3.6</v>
      </c>
      <c r="CC13" s="19">
        <v>0.2</v>
      </c>
      <c r="CD13" s="19">
        <v>0</v>
      </c>
      <c r="CE13" s="19">
        <v>18.8</v>
      </c>
      <c r="CF13" s="19">
        <v>3.5</v>
      </c>
      <c r="CG13" s="19">
        <v>0</v>
      </c>
      <c r="CH13" s="19">
        <v>0</v>
      </c>
      <c r="CI13" s="19">
        <v>19</v>
      </c>
      <c r="CJ13" s="19">
        <v>3.7</v>
      </c>
      <c r="CK13" s="19">
        <v>0</v>
      </c>
      <c r="CL13" s="19">
        <v>0</v>
      </c>
      <c r="CM13" s="19">
        <v>19.100000000000001</v>
      </c>
      <c r="CN13" s="19">
        <v>3.5</v>
      </c>
      <c r="CO13" s="19">
        <v>0</v>
      </c>
      <c r="CP13" s="19">
        <v>0</v>
      </c>
      <c r="CQ13" s="19">
        <v>18.600000000000001</v>
      </c>
      <c r="CR13" s="19">
        <v>3.7</v>
      </c>
      <c r="CS13" s="19">
        <v>0</v>
      </c>
      <c r="CT13" s="19">
        <v>0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44.2</v>
      </c>
      <c r="CX13" s="40">
        <f>IF(SUM(CI13:CJ13,CL13)-CK13&gt;0,SUM(CI13:CJ13,CL13)-CK13,"")</f>
        <v>22.7</v>
      </c>
      <c r="CY13" s="40">
        <f>IF(SUM(CB13,CF13,CJ13)&gt;0,SUM(CB13,CF13,CJ13),"")</f>
        <v>10.8</v>
      </c>
      <c r="CZ13" s="40">
        <f>IF(SUM(CW13,CX13)&gt;0,SUM(CW13,CX13),"")</f>
        <v>66.900000000000006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44.900000000000006</v>
      </c>
      <c r="DC13" s="40">
        <f>IF(SUM(CW13,DB13)&gt;0,SUM(CW13,DB13),"")</f>
        <v>89.100000000000009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18.350000000000001</v>
      </c>
      <c r="QF13" s="22">
        <f>IF($CU13="P",CB13,(CB13+AY13)/2)</f>
        <v>3.55</v>
      </c>
      <c r="QG13" s="22">
        <f>IF($CU13="P",CC13,(CC13+AZ13)/2)</f>
        <v>0.2</v>
      </c>
      <c r="QH13" s="22">
        <f>IF($CU13="P",CD13,(CD13+BA13)/2)</f>
        <v>0</v>
      </c>
      <c r="QI13" s="22">
        <f>IF($CU13="P",CE13,(CE13+BB13)/2)</f>
        <v>18.5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18.75</v>
      </c>
      <c r="QN13" s="22">
        <f>IF($CU13="P",CJ13,(CJ13+BG13)/2)</f>
        <v>3.7</v>
      </c>
      <c r="QO13" s="22">
        <f>IF($CU13="P",CK13,(CK13+BH13)/2)</f>
        <v>0.1</v>
      </c>
      <c r="QP13" s="22">
        <f>IF($CU13="P",CL13,(CL13+BI13)/2)</f>
        <v>0</v>
      </c>
      <c r="QQ13" s="22">
        <f>IF($CU13="P",CM13,(CM13+BJ13)/2)</f>
        <v>18.850000000000001</v>
      </c>
      <c r="QR13" s="22">
        <f>IF($CU13="P",CN13,(CN13+BK13)/2)</f>
        <v>3.5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18.600000000000001</v>
      </c>
      <c r="QV13" s="22">
        <f>IF($CU13="P",CR13,(CR13+BO13)/2)</f>
        <v>3.6500000000000004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7.1</v>
      </c>
      <c r="RA13" s="40">
        <f>IF(SUM(QE13:QF13,QH13:QJ13,QL13)-QG13-QK13&gt;0,SUM(QE13:QF13,QH13:QJ13,QL13)-QG13-QK13,"")</f>
        <v>43.75</v>
      </c>
      <c r="RB13" s="40">
        <f>IF(SUM(QM13:QN13,QP13)-QO13&gt;0,SUM(QM13:QN13,QP13)-QO13,"")</f>
        <v>22.349999999999998</v>
      </c>
      <c r="RC13" s="40">
        <f>IF(SUM(QF13,QJ13,QN13)&gt;0,SUM(QF13,QJ13,QN13),"")</f>
        <v>10.8</v>
      </c>
      <c r="RD13" s="40">
        <f>IF(SUM(RA13,RB13)&gt;0,SUM(RA13,RB13),"")</f>
        <v>66.099999999999994</v>
      </c>
      <c r="RE13" s="40">
        <f>IF(SUM(QR13,QV13)&gt;0,SUM(QR13,QV13),"")</f>
        <v>7.15</v>
      </c>
      <c r="RF13" s="40">
        <f>IF(SUM(QQ13:QR13,QT13:QV13,QX13)-SUM(QS13,QW13)&gt;0,SUM(QQ13:QR13,QT13:QV13,QX13)-SUM(QS13,QW13),"")</f>
        <v>44.6</v>
      </c>
      <c r="RG13" s="40">
        <f>IF(SUM(RA13,RF13)&gt;0,SUM(RA13,RF13),"")</f>
        <v>88.35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148</v>
      </c>
      <c r="C14" s="4" t="s">
        <v>31</v>
      </c>
      <c r="D14" s="4">
        <v>2003</v>
      </c>
      <c r="E14" s="9">
        <f>SUM(J14:R14)+SUM(J14:N14)*0.0000001+SUM(J14)*0.0000000000001</f>
        <v>152.20001076000455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45.300000000000011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40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22.3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44.600000000000009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18.100000000000001</v>
      </c>
      <c r="AY14" s="18">
        <v>5.2</v>
      </c>
      <c r="AZ14" s="18">
        <v>0.8</v>
      </c>
      <c r="BA14" s="18">
        <v>0.3</v>
      </c>
      <c r="BB14" s="18">
        <v>18.100000000000001</v>
      </c>
      <c r="BC14" s="18">
        <v>5.2</v>
      </c>
      <c r="BD14" s="18">
        <v>0.8</v>
      </c>
      <c r="BE14" s="18">
        <v>0</v>
      </c>
      <c r="BF14" s="18">
        <v>18.600000000000001</v>
      </c>
      <c r="BG14" s="18">
        <v>3.7</v>
      </c>
      <c r="BH14" s="18">
        <v>0</v>
      </c>
      <c r="BI14" s="18">
        <v>0</v>
      </c>
      <c r="BJ14" s="18">
        <v>18.600000000000001</v>
      </c>
      <c r="BK14" s="18">
        <v>5.2</v>
      </c>
      <c r="BL14" s="18">
        <v>0.2</v>
      </c>
      <c r="BM14" s="18">
        <v>0.3</v>
      </c>
      <c r="BN14" s="18">
        <v>16.3</v>
      </c>
      <c r="BO14" s="18">
        <v>5.2</v>
      </c>
      <c r="BP14" s="18">
        <v>0.8</v>
      </c>
      <c r="BQ14" s="18">
        <v>0</v>
      </c>
      <c r="BR14" s="28"/>
      <c r="BS14" s="11">
        <f>IF(SUM(AY14,BC14)&gt;0,SUM(AY14,BC14),"")</f>
        <v>10.4</v>
      </c>
      <c r="BT14" s="11">
        <f>IF(SUM(AX14:AY14,BA14:BC14,BE14)-AZ14-BD14&gt;0,SUM(AX14:AY14,BA14:BC14,BE14)-AZ14-BD14,"")</f>
        <v>45.300000000000011</v>
      </c>
      <c r="BU14" s="11">
        <f>IF(SUM(BF14:BG14,BI14)-BH14&gt;0,SUM(BF14:BG14,BI14)-BH14,"")</f>
        <v>22.3</v>
      </c>
      <c r="BV14" s="11">
        <f>IF(SUM(AY14,BC14,BG14)&gt;0,SUM(AY14,BC14,BG14),"")</f>
        <v>14.100000000000001</v>
      </c>
      <c r="BW14" s="11">
        <f>IF(SUM(BT14,BU14)&gt;0,SUM(BT14,BU14),"")</f>
        <v>67.600000000000009</v>
      </c>
      <c r="BX14" s="11">
        <f>IF(SUM(BK14,BO14)&gt;0,SUM(BK14,BO14),"")</f>
        <v>10.4</v>
      </c>
      <c r="BY14" s="11">
        <f>IF(SUM(BJ14:BK14,BM14:BO14,BQ14)-SUM(BL14,BP14)&gt;0,SUM(BJ14:BK14,BM14:BO14,BQ14)-SUM(BL14,BP14),"")</f>
        <v>44.600000000000009</v>
      </c>
      <c r="BZ14" s="11">
        <f>IF(SUM(BT14,BY14)&gt;0,SUM(BT14,BY14),"")</f>
        <v>89.90000000000002</v>
      </c>
      <c r="CA14" s="19">
        <v>17.3</v>
      </c>
      <c r="CB14" s="19">
        <v>2.8</v>
      </c>
      <c r="CC14" s="19">
        <v>0</v>
      </c>
      <c r="CD14" s="19">
        <v>0.3</v>
      </c>
      <c r="CE14" s="19">
        <v>17.2</v>
      </c>
      <c r="CF14" s="19">
        <v>2.4</v>
      </c>
      <c r="CG14" s="19">
        <v>0</v>
      </c>
      <c r="CH14" s="19">
        <v>0</v>
      </c>
      <c r="CI14" s="19">
        <v>17.399999999999999</v>
      </c>
      <c r="CJ14" s="19">
        <v>0.9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5.1999999999999993</v>
      </c>
      <c r="CW14" s="40">
        <f>IF(SUM(CA14:CB14,CD14:CF14,CH14)-CC14-CG14&gt;0,SUM(CA14:CB14,CD14:CF14,CH14)-CC14-CG14,"")</f>
        <v>40</v>
      </c>
      <c r="CX14" s="40">
        <f>IF(SUM(CI14:CJ14,CL14)-CK14&gt;0,SUM(CI14:CJ14,CL14)-CK14,"")</f>
        <v>18.299999999999997</v>
      </c>
      <c r="CY14" s="40">
        <f>IF(SUM(CB14,CF14,CJ14)&gt;0,SUM(CB14,CF14,CJ14),"")</f>
        <v>6.1</v>
      </c>
      <c r="CZ14" s="40">
        <f>IF(SUM(CW14,CX14)&gt;0,SUM(CW14,CX14),"")</f>
        <v>58.3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IF(SUM(CW14,DB14)&gt;0,SUM(CW14,DB14),"")</f>
        <v>40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17.700000000000003</v>
      </c>
      <c r="QF14" s="22">
        <f>IF($CU14="P",CB14,(CB14+AY14)/2)</f>
        <v>4</v>
      </c>
      <c r="QG14" s="22">
        <f>IF($CU14="P",CC14,(CC14+AZ14)/2)</f>
        <v>0.4</v>
      </c>
      <c r="QH14" s="22">
        <f>IF($CU14="P",CD14,(CD14+BA14)/2)</f>
        <v>0.3</v>
      </c>
      <c r="QI14" s="22">
        <f>IF($CU14="P",CE14,(CE14+BB14)/2)</f>
        <v>17.649999999999999</v>
      </c>
      <c r="QJ14" s="22">
        <f>IF($CU14="P",CF14,(CF14+BC14)/2)</f>
        <v>3.8</v>
      </c>
      <c r="QK14" s="22">
        <f>IF($CU14="P",CG14,(CG14+BD14)/2)</f>
        <v>0.4</v>
      </c>
      <c r="QL14" s="22">
        <f>IF($CU14="P",CH14,(CH14+BE14)/2)</f>
        <v>0</v>
      </c>
      <c r="QM14" s="22">
        <f>IF($CU14="P",CI14,(CI14+BF14)/2)</f>
        <v>18</v>
      </c>
      <c r="QN14" s="22">
        <f>IF($CU14="P",CJ14,(CJ14+BG14)/2)</f>
        <v>2.3000000000000003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9.3000000000000007</v>
      </c>
      <c r="QR14" s="22">
        <f>IF($CU14="P",CN14,(CN14+BK14)/2)</f>
        <v>2.6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8.15</v>
      </c>
      <c r="QV14" s="22">
        <f>IF($CU14="P",CR14,(CR14+BO14)/2)</f>
        <v>2.6</v>
      </c>
      <c r="QW14" s="22">
        <f>IF($CU14="P",CS14,(CS14+BP14)/2)</f>
        <v>0.4</v>
      </c>
      <c r="QX14" s="22">
        <f>IF($CU14="P",CT14,(CT14+BQ14)/2)</f>
        <v>0</v>
      </c>
      <c r="QY14" s="27" t="s">
        <v>46</v>
      </c>
      <c r="QZ14" s="40">
        <f>IF(SUM(QF14,QJ14)&gt;0,SUM(QF14,QJ14),"")</f>
        <v>7.8</v>
      </c>
      <c r="RA14" s="40">
        <f>IF(SUM(QE14:QF14,QH14:QJ14,QL14)-QG14-QK14&gt;0,SUM(QE14:QF14,QH14:QJ14,QL14)-QG14-QK14,"")</f>
        <v>42.650000000000006</v>
      </c>
      <c r="RB14" s="40">
        <f>IF(SUM(QM14:QN14,QP14)-QO14&gt;0,SUM(QM14:QN14,QP14)-QO14,"")</f>
        <v>20.3</v>
      </c>
      <c r="RC14" s="40">
        <f>IF(SUM(QF14,QJ14,QN14)&gt;0,SUM(QF14,QJ14,QN14),"")</f>
        <v>10.1</v>
      </c>
      <c r="RD14" s="40">
        <f>IF(SUM(RA14,RB14)&gt;0,SUM(RA14,RB14),"")</f>
        <v>62.95</v>
      </c>
      <c r="RE14" s="40">
        <f>IF(SUM(QR14,QV14)&gt;0,SUM(QR14,QV14),"")</f>
        <v>5.2</v>
      </c>
      <c r="RF14" s="40">
        <f>IF(SUM(QQ14:QR14,QT14:QV14,QX14)-SUM(QS14,QW14)&gt;0,SUM(QQ14:QR14,QT14:QV14,QX14)-SUM(QS14,QW14),"")</f>
        <v>22.300000000000004</v>
      </c>
      <c r="RG14" s="40">
        <f>IF(SUM(RA14,RF14)&gt;0,SUM(RA14,RF14),"")</f>
        <v>64.950000000000017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166</v>
      </c>
      <c r="C15" s="4" t="s">
        <v>31</v>
      </c>
      <c r="D15" s="4">
        <v>2005</v>
      </c>
      <c r="E15" s="9">
        <f>SUM(J15:R15)+SUM(J15:N15)*0.0000001+SUM(J15)*0.0000000000001</f>
        <v>151.80001069000437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43.5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41.5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21.900000000000002</v>
      </c>
      <c r="O15" s="8" t="str">
        <f>IF(N15=0,"",IF(N15=CX15,$CA$1,IF(N15=BU15,$AX$1,IF(N15=AR15,$U$1,""))))</f>
        <v>2023 Nationals</v>
      </c>
      <c r="P15" s="8">
        <f>IF(MAX(AV15,BY15,DB15)&gt;0,MAX(AV15,BY15,DB15),0)</f>
        <v>44.9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18.3</v>
      </c>
      <c r="AY15" s="18">
        <v>4</v>
      </c>
      <c r="AZ15" s="18">
        <v>0.8</v>
      </c>
      <c r="BA15" s="18">
        <v>0</v>
      </c>
      <c r="BB15" s="18">
        <v>16.2</v>
      </c>
      <c r="BC15" s="18">
        <v>4.4000000000000004</v>
      </c>
      <c r="BD15" s="18">
        <v>0.6</v>
      </c>
      <c r="BE15" s="18">
        <v>0</v>
      </c>
      <c r="BF15" s="18">
        <v>18</v>
      </c>
      <c r="BG15" s="18">
        <v>3.5</v>
      </c>
      <c r="BH15" s="18">
        <v>0.8</v>
      </c>
      <c r="BI15" s="18">
        <v>0</v>
      </c>
      <c r="BJ15" s="18">
        <v>18.2</v>
      </c>
      <c r="BK15" s="18">
        <v>4</v>
      </c>
      <c r="BL15" s="18">
        <v>0.2</v>
      </c>
      <c r="BM15" s="18">
        <v>0</v>
      </c>
      <c r="BN15" s="18">
        <v>18.5</v>
      </c>
      <c r="BO15" s="18">
        <v>4.4000000000000004</v>
      </c>
      <c r="BP15" s="18">
        <v>0</v>
      </c>
      <c r="BQ15" s="18">
        <v>0</v>
      </c>
      <c r="BR15" s="28"/>
      <c r="BS15" s="11">
        <f>IF(SUM(AY15,BC15)&gt;0,SUM(AY15,BC15),"")</f>
        <v>8.4</v>
      </c>
      <c r="BT15" s="11">
        <f>IF(SUM(AX15:AY15,BA15:BC15,BE15)-AZ15-BD15&gt;0,SUM(AX15:AY15,BA15:BC15,BE15)-AZ15-BD15,"")</f>
        <v>41.5</v>
      </c>
      <c r="BU15" s="11">
        <f>IF(SUM(BF15:BG15,BI15)-BH15&gt;0,SUM(BF15:BG15,BI15)-BH15,"")</f>
        <v>20.7</v>
      </c>
      <c r="BV15" s="11">
        <f>IF(SUM(AY15,BC15,BG15)&gt;0,SUM(AY15,BC15,BG15),"")</f>
        <v>11.9</v>
      </c>
      <c r="BW15" s="11">
        <f>IF(SUM(BT15,BU15)&gt;0,SUM(BT15,BU15),"")</f>
        <v>62.2</v>
      </c>
      <c r="BX15" s="11">
        <f>IF(SUM(BK15,BO15)&gt;0,SUM(BK15,BO15),"")</f>
        <v>8.4</v>
      </c>
      <c r="BY15" s="11">
        <f>IF(SUM(BJ15:BK15,BM15:BO15,BQ15)-SUM(BL15,BP15)&gt;0,SUM(BJ15:BK15,BM15:BO15,BQ15)-SUM(BL15,BP15),"")</f>
        <v>44.9</v>
      </c>
      <c r="BZ15" s="11">
        <f>IF(SUM(BT15,BY15)&gt;0,SUM(BT15,BY15),"")</f>
        <v>86.4</v>
      </c>
      <c r="CA15" s="19">
        <v>16.2</v>
      </c>
      <c r="CB15" s="19">
        <v>5.2</v>
      </c>
      <c r="CC15" s="19">
        <v>1</v>
      </c>
      <c r="CD15" s="19">
        <v>0.3</v>
      </c>
      <c r="CE15" s="19">
        <v>18.399999999999999</v>
      </c>
      <c r="CF15" s="19">
        <v>5.2</v>
      </c>
      <c r="CG15" s="19">
        <v>0.8</v>
      </c>
      <c r="CH15" s="19">
        <v>0</v>
      </c>
      <c r="CI15" s="19">
        <v>18.600000000000001</v>
      </c>
      <c r="CJ15" s="19">
        <v>3.5</v>
      </c>
      <c r="CK15" s="19">
        <v>0.2</v>
      </c>
      <c r="CL15" s="19">
        <v>0</v>
      </c>
      <c r="CM15" s="19">
        <v>18</v>
      </c>
      <c r="CN15" s="19">
        <v>5.2</v>
      </c>
      <c r="CO15" s="19">
        <v>0.8</v>
      </c>
      <c r="CP15" s="19">
        <v>0</v>
      </c>
      <c r="CQ15" s="19">
        <v>16.399999999999999</v>
      </c>
      <c r="CR15" s="19">
        <v>3.5</v>
      </c>
      <c r="CS15" s="19">
        <v>0.2</v>
      </c>
      <c r="CT15" s="19">
        <v>0</v>
      </c>
      <c r="CU15" s="27"/>
      <c r="CV15" s="40">
        <f>IF(SUM(CB15,CF15)&gt;0,SUM(CB15,CF15),"")</f>
        <v>10.4</v>
      </c>
      <c r="CW15" s="40">
        <f>IF(SUM(CA15:CB15,CD15:CF15,CH15)-CC15-CG15&gt;0,SUM(CA15:CB15,CD15:CF15,CH15)-CC15-CG15,"")</f>
        <v>43.5</v>
      </c>
      <c r="CX15" s="40">
        <f>IF(SUM(CI15:CJ15,CL15)-CK15&gt;0,SUM(CI15:CJ15,CL15)-CK15,"")</f>
        <v>21.900000000000002</v>
      </c>
      <c r="CY15" s="40">
        <f>IF(SUM(CB15,CF15,CJ15)&gt;0,SUM(CB15,CF15,CJ15),"")</f>
        <v>13.9</v>
      </c>
      <c r="CZ15" s="40">
        <f>IF(SUM(CW15,CX15)&gt;0,SUM(CW15,CX15),"")</f>
        <v>65.400000000000006</v>
      </c>
      <c r="DA15" s="40">
        <f>IF(SUM(CN15,CR15)&gt;0,SUM(CN15,CR15),"")</f>
        <v>8.6999999999999993</v>
      </c>
      <c r="DB15" s="40">
        <f>IF(SUM(CM15:CN15,CP15:CR15,CT15)-SUM(CO15,CS15)&gt;0,SUM(CM15:CN15,CP15:CR15,CT15)-SUM(CO15,CS15),"")</f>
        <v>42.099999999999994</v>
      </c>
      <c r="DC15" s="40">
        <f>IF(SUM(CW15,DB15)&gt;0,SUM(CW15,DB15),"")</f>
        <v>85.6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17.25</v>
      </c>
      <c r="QF15" s="22">
        <f>IF($CU15="P",CB15,(CB15+AY15)/2)</f>
        <v>4.5999999999999996</v>
      </c>
      <c r="QG15" s="22">
        <f>IF($CU15="P",CC15,(CC15+AZ15)/2)</f>
        <v>0.9</v>
      </c>
      <c r="QH15" s="22">
        <f>IF($CU15="P",CD15,(CD15+BA15)/2)</f>
        <v>0.15</v>
      </c>
      <c r="QI15" s="22">
        <f>IF($CU15="P",CE15,(CE15+BB15)/2)</f>
        <v>17.299999999999997</v>
      </c>
      <c r="QJ15" s="22">
        <f>IF($CU15="P",CF15,(CF15+BC15)/2)</f>
        <v>4.8000000000000007</v>
      </c>
      <c r="QK15" s="22">
        <f>IF($CU15="P",CG15,(CG15+BD15)/2)</f>
        <v>0.7</v>
      </c>
      <c r="QL15" s="22">
        <f>IF($CU15="P",CH15,(CH15+BE15)/2)</f>
        <v>0</v>
      </c>
      <c r="QM15" s="22">
        <f>IF($CU15="P",CI15,(CI15+BF15)/2)</f>
        <v>18.3</v>
      </c>
      <c r="QN15" s="22">
        <f>IF($CU15="P",CJ15,(CJ15+BG15)/2)</f>
        <v>3.5</v>
      </c>
      <c r="QO15" s="22">
        <f>IF($CU15="P",CK15,(CK15+BH15)/2)</f>
        <v>0.5</v>
      </c>
      <c r="QP15" s="22">
        <f>IF($CU15="P",CL15,(CL15+BI15)/2)</f>
        <v>0</v>
      </c>
      <c r="QQ15" s="22">
        <f>IF($CU15="P",CM15,(CM15+BJ15)/2)</f>
        <v>18.100000000000001</v>
      </c>
      <c r="QR15" s="22">
        <f>IF($CU15="P",CN15,(CN15+BK15)/2)</f>
        <v>4.5999999999999996</v>
      </c>
      <c r="QS15" s="22">
        <f>IF($CU15="P",CO15,(CO15+BL15)/2)</f>
        <v>0.5</v>
      </c>
      <c r="QT15" s="22">
        <f>IF($CU15="P",CP15,(CP15+BM15)/2)</f>
        <v>0</v>
      </c>
      <c r="QU15" s="22">
        <f>IF($CU15="P",CQ15,(CQ15+BN15)/2)</f>
        <v>17.45</v>
      </c>
      <c r="QV15" s="22">
        <f>IF($CU15="P",CR15,(CR15+BO15)/2)</f>
        <v>3.95</v>
      </c>
      <c r="QW15" s="22">
        <f>IF($CU15="P",CS15,(CS15+BP15)/2)</f>
        <v>0.1</v>
      </c>
      <c r="QX15" s="22">
        <f>IF($CU15="P",CT15,(CT15+BQ15)/2)</f>
        <v>0</v>
      </c>
      <c r="QY15" s="27" t="s">
        <v>46</v>
      </c>
      <c r="QZ15" s="40">
        <f>IF(SUM(QF15,QJ15)&gt;0,SUM(QF15,QJ15),"")</f>
        <v>9.4</v>
      </c>
      <c r="RA15" s="40">
        <f>IF(SUM(QE15:QF15,QH15:QJ15,QL15)-QG15-QK15&gt;0,SUM(QE15:QF15,QH15:QJ15,QL15)-QG15-QK15,"")</f>
        <v>42.499999999999993</v>
      </c>
      <c r="RB15" s="40">
        <f>IF(SUM(QM15:QN15,QP15)-QO15&gt;0,SUM(QM15:QN15,QP15)-QO15,"")</f>
        <v>21.3</v>
      </c>
      <c r="RC15" s="40">
        <f>IF(SUM(QF15,QJ15,QN15)&gt;0,SUM(QF15,QJ15,QN15),"")</f>
        <v>12.9</v>
      </c>
      <c r="RD15" s="40">
        <f>IF(SUM(RA15,RB15)&gt;0,SUM(RA15,RB15),"")</f>
        <v>63.8</v>
      </c>
      <c r="RE15" s="40">
        <f>IF(SUM(QR15,QV15)&gt;0,SUM(QR15,QV15),"")</f>
        <v>8.5500000000000007</v>
      </c>
      <c r="RF15" s="40">
        <f>IF(SUM(QQ15:QR15,QT15:QV15,QX15)-SUM(QS15,QW15)&gt;0,SUM(QQ15:QR15,QT15:QV15,QX15)-SUM(QS15,QW15),"")</f>
        <v>43.500000000000007</v>
      </c>
      <c r="RG15" s="40">
        <f>IF(SUM(RA15,RF15)&gt;0,SUM(RA15,RF15),"")</f>
        <v>86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164</v>
      </c>
      <c r="C16" s="4" t="s">
        <v>4</v>
      </c>
      <c r="D16" s="4">
        <v>2002</v>
      </c>
      <c r="E16" s="9">
        <f>SUM(J16:R16)+SUM(J16:N16)*0.0000001+SUM(J16)*0.0000000000001</f>
        <v>151.40001055000428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42.5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40.9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22.1</v>
      </c>
      <c r="O16" s="8" t="str">
        <f>IF(N16=0,"",IF(N16=CX16,$CA$1,IF(N16=BU16,$AX$1,IF(N16=AR16,$U$1,""))))</f>
        <v>2022 3rd Domestic Trial</v>
      </c>
      <c r="P16" s="8">
        <f>IF(MAX(AV16,BY16,DB16)&gt;0,MAX(AV16,BY16,DB16),0)</f>
        <v>45.9</v>
      </c>
      <c r="Q16" s="8" t="str">
        <f>IF(P16=0,"",IF(P16=DB16,$CA$1,IF(P16=BY16,$AX$1,IF(P16=AV16,$U$1,""))))</f>
        <v>2022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19.100000000000001</v>
      </c>
      <c r="Z16" s="19">
        <v>3.4</v>
      </c>
      <c r="AA16" s="19">
        <v>0</v>
      </c>
      <c r="AB16" s="19">
        <v>0</v>
      </c>
      <c r="AC16" s="19">
        <v>18.600000000000001</v>
      </c>
      <c r="AD16" s="19">
        <v>3.5</v>
      </c>
      <c r="AE16" s="19">
        <v>0</v>
      </c>
      <c r="AF16" s="19">
        <v>0</v>
      </c>
      <c r="AG16" s="19">
        <v>19.2</v>
      </c>
      <c r="AH16" s="19">
        <v>4.3</v>
      </c>
      <c r="AI16" s="19">
        <v>0</v>
      </c>
      <c r="AJ16" s="19">
        <v>0</v>
      </c>
      <c r="AK16" s="19">
        <v>19</v>
      </c>
      <c r="AL16" s="19">
        <v>3.4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40.6</v>
      </c>
      <c r="AR16" s="40">
        <f>IF(SUM(AC16:AD16,AF16)-AE16&gt;0,SUM(AC16:AD16,AF16)-AE16,"")</f>
        <v>22.1</v>
      </c>
      <c r="AS16" s="40">
        <f>IF(SUM(V16,Z16,AD16)&gt;0,SUM(V16,Z16,AD16),"")</f>
        <v>7.6</v>
      </c>
      <c r="AT16" s="40">
        <f>IF(SUM(AQ16,AR16)&gt;0,SUM(AQ16,AR16),"")</f>
        <v>62.7</v>
      </c>
      <c r="AU16" s="40">
        <f>IF(SUM(AH16,AL16)&gt;0,SUM(AH16,AL16),"")</f>
        <v>7.6999999999999993</v>
      </c>
      <c r="AV16" s="40">
        <f>IF(SUM(AG16:AH16,AJ16:AL16,AN16)-SUM(AI16,AM16)&gt;0,SUM(AG16:AH16,AJ16:AL16,AN16)-SUM(AI16,AM16),"")</f>
        <v>45.9</v>
      </c>
      <c r="AW16" s="40">
        <f>IF(SUM(AQ16,AV16)&gt;0,SUM(AQ16,AV16),"")</f>
        <v>86.5</v>
      </c>
      <c r="AX16" s="18">
        <v>18.399999999999999</v>
      </c>
      <c r="AY16" s="18">
        <v>3.5</v>
      </c>
      <c r="AZ16" s="18">
        <v>0</v>
      </c>
      <c r="BA16" s="18">
        <v>0</v>
      </c>
      <c r="BB16" s="18">
        <v>18.2</v>
      </c>
      <c r="BC16" s="18">
        <v>2.7</v>
      </c>
      <c r="BD16" s="18">
        <v>0.3</v>
      </c>
      <c r="BE16" s="18">
        <v>0</v>
      </c>
      <c r="BF16" s="18">
        <v>18.600000000000001</v>
      </c>
      <c r="BG16" s="18">
        <v>3</v>
      </c>
      <c r="BH16" s="18">
        <v>0</v>
      </c>
      <c r="BI16" s="18">
        <v>0</v>
      </c>
      <c r="BJ16" s="18">
        <v>18.399999999999999</v>
      </c>
      <c r="BK16" s="18">
        <v>2.7</v>
      </c>
      <c r="BL16" s="18">
        <v>0.3</v>
      </c>
      <c r="BM16" s="18">
        <v>0</v>
      </c>
      <c r="BN16" s="18">
        <v>18.7</v>
      </c>
      <c r="BO16" s="18">
        <v>3</v>
      </c>
      <c r="BP16" s="18">
        <v>0.8</v>
      </c>
      <c r="BQ16" s="18">
        <v>0</v>
      </c>
      <c r="BR16" s="28"/>
      <c r="BS16" s="11">
        <f>IF(SUM(AY16,BC16)&gt;0,SUM(AY16,BC16),"")</f>
        <v>6.2</v>
      </c>
      <c r="BT16" s="11">
        <f>IF(SUM(AX16:AY16,BA16:BC16,BE16)-AZ16-BD16&gt;0,SUM(AX16:AY16,BA16:BC16,BE16)-AZ16-BD16,"")</f>
        <v>42.5</v>
      </c>
      <c r="BU16" s="11">
        <f>IF(SUM(BF16:BG16,BI16)-BH16&gt;0,SUM(BF16:BG16,BI16)-BH16,"")</f>
        <v>21.6</v>
      </c>
      <c r="BV16" s="11">
        <f>IF(SUM(AY16,BC16,BG16)&gt;0,SUM(AY16,BC16,BG16),"")</f>
        <v>9.1999999999999993</v>
      </c>
      <c r="BW16" s="11">
        <f>IF(SUM(BT16,BU16)&gt;0,SUM(BT16,BU16),"")</f>
        <v>64.099999999999994</v>
      </c>
      <c r="BX16" s="11">
        <f>IF(SUM(BK16,BO16)&gt;0,SUM(BK16,BO16),"")</f>
        <v>5.7</v>
      </c>
      <c r="BY16" s="11">
        <f>IF(SUM(BJ16:BK16,BM16:BO16,BQ16)-SUM(BL16,BP16)&gt;0,SUM(BJ16:BK16,BM16:BO16,BQ16)-SUM(BL16,BP16),"")</f>
        <v>41.699999999999996</v>
      </c>
      <c r="BZ16" s="11">
        <f>IF(SUM(BT16,BY16)&gt;0,SUM(BT16,BY16),"")</f>
        <v>84.199999999999989</v>
      </c>
      <c r="CA16" s="19">
        <v>18</v>
      </c>
      <c r="CB16" s="19">
        <v>3.5</v>
      </c>
      <c r="CC16" s="19">
        <v>0.2</v>
      </c>
      <c r="CD16" s="19">
        <v>0</v>
      </c>
      <c r="CE16" s="19">
        <v>18</v>
      </c>
      <c r="CF16" s="19">
        <v>2.7</v>
      </c>
      <c r="CG16" s="19">
        <v>1.1000000000000001</v>
      </c>
      <c r="CH16" s="19">
        <v>0</v>
      </c>
      <c r="CI16" s="19">
        <v>17.600000000000001</v>
      </c>
      <c r="CJ16" s="19">
        <v>0.6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6.2</v>
      </c>
      <c r="CW16" s="40">
        <f>IF(SUM(CA16:CB16,CD16:CF16,CH16)-CC16-CG16&gt;0,SUM(CA16:CB16,CD16:CF16,CH16)-CC16-CG16,"")</f>
        <v>40.9</v>
      </c>
      <c r="CX16" s="40">
        <f>IF(SUM(CI16:CJ16,CL16)-CK16&gt;0,SUM(CI16:CJ16,CL16)-CK16,"")</f>
        <v>18.200000000000003</v>
      </c>
      <c r="CY16" s="40">
        <f>IF(SUM(CB16,CF16,CJ16)&gt;0,SUM(CB16,CF16,CJ16),"")</f>
        <v>6.8</v>
      </c>
      <c r="CZ16" s="40">
        <f>IF(SUM(CW16,CX16)&gt;0,SUM(CW16,CX16),"")</f>
        <v>59.1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IF(SUM(CW16,DB16)&gt;0,SUM(CW16,DB16),"")</f>
        <v>40.9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18.2</v>
      </c>
      <c r="QF16" s="22">
        <f>IF($CU16="P",CB16,(CB16+AY16)/2)</f>
        <v>3.5</v>
      </c>
      <c r="QG16" s="22">
        <f>IF($CU16="P",CC16,(CC16+AZ16)/2)</f>
        <v>0.1</v>
      </c>
      <c r="QH16" s="22">
        <f>IF($CU16="P",CD16,(CD16+BA16)/2)</f>
        <v>0</v>
      </c>
      <c r="QI16" s="22">
        <f>IF($CU16="P",CE16,(CE16+BB16)/2)</f>
        <v>18.100000000000001</v>
      </c>
      <c r="QJ16" s="22">
        <f>IF($CU16="P",CF16,(CF16+BC16)/2)</f>
        <v>2.7</v>
      </c>
      <c r="QK16" s="22">
        <f>IF($CU16="P",CG16,(CG16+BD16)/2)</f>
        <v>0.70000000000000007</v>
      </c>
      <c r="QL16" s="22">
        <f>IF($CU16="P",CH16,(CH16+BE16)/2)</f>
        <v>0</v>
      </c>
      <c r="QM16" s="22">
        <f>IF($CU16="P",CI16,(CI16+BF16)/2)</f>
        <v>18.100000000000001</v>
      </c>
      <c r="QN16" s="22">
        <f>IF($CU16="P",CJ16,(CJ16+BG16)/2)</f>
        <v>1.8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9.1999999999999993</v>
      </c>
      <c r="QR16" s="22">
        <f>IF($CU16="P",CN16,(CN16+BK16)/2)</f>
        <v>1.35</v>
      </c>
      <c r="QS16" s="22">
        <f>IF($CU16="P",CO16,(CO16+BL16)/2)</f>
        <v>0.15</v>
      </c>
      <c r="QT16" s="22">
        <f>IF($CU16="P",CP16,(CP16+BM16)/2)</f>
        <v>0</v>
      </c>
      <c r="QU16" s="22">
        <f>IF($CU16="P",CQ16,(CQ16+BN16)/2)</f>
        <v>9.35</v>
      </c>
      <c r="QV16" s="22">
        <f>IF($CU16="P",CR16,(CR16+BO16)/2)</f>
        <v>1.5</v>
      </c>
      <c r="QW16" s="22">
        <f>IF($CU16="P",CS16,(CS16+BP16)/2)</f>
        <v>0.4</v>
      </c>
      <c r="QX16" s="22">
        <f>IF($CU16="P",CT16,(CT16+BQ16)/2)</f>
        <v>0</v>
      </c>
      <c r="QY16" s="27" t="s">
        <v>46</v>
      </c>
      <c r="QZ16" s="40">
        <f>IF(SUM(QF16,QJ16)&gt;0,SUM(QF16,QJ16),"")</f>
        <v>6.2</v>
      </c>
      <c r="RA16" s="40">
        <f>IF(SUM(QE16:QF16,QH16:QJ16,QL16)-QG16-QK16&gt;0,SUM(QE16:QF16,QH16:QJ16,QL16)-QG16-QK16,"")</f>
        <v>41.699999999999996</v>
      </c>
      <c r="RB16" s="40">
        <f>IF(SUM(QM16:QN16,QP16)-QO16&gt;0,SUM(QM16:QN16,QP16)-QO16,"")</f>
        <v>19.900000000000002</v>
      </c>
      <c r="RC16" s="40">
        <f>IF(SUM(QF16,QJ16,QN16)&gt;0,SUM(QF16,QJ16,QN16),"")</f>
        <v>8</v>
      </c>
      <c r="RD16" s="40">
        <f>IF(SUM(RA16,RB16)&gt;0,SUM(RA16,RB16),"")</f>
        <v>61.599999999999994</v>
      </c>
      <c r="RE16" s="40">
        <f>IF(SUM(QR16,QV16)&gt;0,SUM(QR16,QV16),"")</f>
        <v>2.85</v>
      </c>
      <c r="RF16" s="40">
        <f>IF(SUM(QQ16:QR16,QT16:QV16,QX16)-SUM(QS16,QW16)&gt;0,SUM(QQ16:QR16,QT16:QV16,QX16)-SUM(QS16,QW16),"")</f>
        <v>20.849999999999998</v>
      </c>
      <c r="RG16" s="40">
        <f>IF(SUM(RA16,RF16)&gt;0,SUM(RA16,RF16),"")</f>
        <v>62.55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163</v>
      </c>
      <c r="C17" s="4" t="s">
        <v>5</v>
      </c>
      <c r="D17" s="4">
        <v>2005</v>
      </c>
      <c r="E17" s="9">
        <f>SUM(J17:R17)+SUM(J17:N17)*0.0000001+SUM(J17)*0.0000000000001</f>
        <v>150.30001076000437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43.6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22.4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42.7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17</v>
      </c>
      <c r="AY17" s="18">
        <v>2.4</v>
      </c>
      <c r="AZ17" s="18">
        <v>0</v>
      </c>
      <c r="BA17" s="18">
        <v>0</v>
      </c>
      <c r="BB17" s="18">
        <v>18.600000000000001</v>
      </c>
      <c r="BC17" s="18">
        <v>3.6</v>
      </c>
      <c r="BD17" s="18">
        <v>0</v>
      </c>
      <c r="BE17" s="18">
        <v>0</v>
      </c>
      <c r="BF17" s="18">
        <v>18.899999999999999</v>
      </c>
      <c r="BG17" s="18">
        <v>3.5</v>
      </c>
      <c r="BH17" s="18">
        <v>0</v>
      </c>
      <c r="BI17" s="18">
        <v>0</v>
      </c>
      <c r="BJ17" s="18">
        <v>18.2</v>
      </c>
      <c r="BK17" s="18">
        <v>2.7</v>
      </c>
      <c r="BL17" s="18">
        <v>0.3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41.6</v>
      </c>
      <c r="BU17" s="11">
        <f>IF(SUM(BF17:BG17,BI17)-BH17&gt;0,SUM(BF17:BG17,BI17)-BH17,"")</f>
        <v>22.4</v>
      </c>
      <c r="BV17" s="11">
        <f>IF(SUM(AY17,BC17,BG17)&gt;0,SUM(AY17,BC17,BG17),"")</f>
        <v>9.5</v>
      </c>
      <c r="BW17" s="11">
        <f>IF(SUM(BT17,BU17)&gt;0,SUM(BT17,BU17),"")</f>
        <v>64</v>
      </c>
      <c r="BX17" s="11">
        <f>IF(SUM(BK17,BO17)&gt;0,SUM(BK17,BO17),"")</f>
        <v>6.3000000000000007</v>
      </c>
      <c r="BY17" s="11">
        <f>IF(SUM(BJ17:BK17,BM17:BO17,BQ17)-SUM(BL17,BP17)&gt;0,SUM(BJ17:BK17,BM17:BO17,BQ17)-SUM(BL17,BP17),"")</f>
        <v>42.7</v>
      </c>
      <c r="BZ17" s="11">
        <f>IF(SUM(BT17,BY17)&gt;0,SUM(BT17,BY17),"")</f>
        <v>84.300000000000011</v>
      </c>
      <c r="CA17" s="19">
        <v>18.3</v>
      </c>
      <c r="CB17" s="19">
        <v>3.1</v>
      </c>
      <c r="CC17" s="19">
        <v>0</v>
      </c>
      <c r="CD17" s="19">
        <v>0</v>
      </c>
      <c r="CE17" s="19">
        <v>17.8</v>
      </c>
      <c r="CF17" s="19">
        <v>4.4000000000000004</v>
      </c>
      <c r="CG17" s="19">
        <v>0</v>
      </c>
      <c r="CH17" s="19">
        <v>0</v>
      </c>
      <c r="CI17" s="19">
        <v>18.899999999999999</v>
      </c>
      <c r="CJ17" s="19">
        <v>1.2</v>
      </c>
      <c r="CK17" s="19">
        <v>1.2</v>
      </c>
      <c r="CL17" s="19">
        <v>0</v>
      </c>
      <c r="CM17" s="19">
        <v>17.7</v>
      </c>
      <c r="CN17" s="19">
        <v>4.4000000000000004</v>
      </c>
      <c r="CO17" s="19">
        <v>0.4</v>
      </c>
      <c r="CP17" s="19">
        <v>0</v>
      </c>
      <c r="CQ17" s="19">
        <v>17.2</v>
      </c>
      <c r="CR17" s="19">
        <v>2.8</v>
      </c>
      <c r="CS17" s="19">
        <v>0</v>
      </c>
      <c r="CT17" s="19">
        <v>0.3</v>
      </c>
      <c r="CU17" s="27"/>
      <c r="CV17" s="40">
        <f>IF(SUM(CB17,CF17)&gt;0,SUM(CB17,CF17),"")</f>
        <v>7.5</v>
      </c>
      <c r="CW17" s="40">
        <f>IF(SUM(CA17:CB17,CD17:CF17,CH17)-CC17-CG17&gt;0,SUM(CA17:CB17,CD17:CF17,CH17)-CC17-CG17,"")</f>
        <v>43.6</v>
      </c>
      <c r="CX17" s="40">
        <f>IF(SUM(CI17:CJ17,CL17)-CK17&gt;0,SUM(CI17:CJ17,CL17)-CK17,"")</f>
        <v>18.899999999999999</v>
      </c>
      <c r="CY17" s="40">
        <f>IF(SUM(CB17,CF17,CJ17)&gt;0,SUM(CB17,CF17,CJ17),"")</f>
        <v>8.6999999999999993</v>
      </c>
      <c r="CZ17" s="40">
        <f>IF(SUM(CW17,CX17)&gt;0,SUM(CW17,CX17),"")</f>
        <v>62.5</v>
      </c>
      <c r="DA17" s="40">
        <f>IF(SUM(CN17,CR17)&gt;0,SUM(CN17,CR17),"")</f>
        <v>7.2</v>
      </c>
      <c r="DB17" s="40">
        <f>IF(SUM(CM17:CN17,CP17:CR17,CT17)-SUM(CO17,CS17)&gt;0,SUM(CM17:CN17,CP17:CR17,CT17)-SUM(CO17,CS17),"")</f>
        <v>41.999999999999993</v>
      </c>
      <c r="DC17" s="40">
        <f>IF(SUM(CW17,DB17)&gt;0,SUM(CW17,DB17),"")</f>
        <v>85.6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17.649999999999999</v>
      </c>
      <c r="QF17" s="22">
        <f>IF($CU17="P",CB17,(CB17+AY17)/2)</f>
        <v>2.75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18.200000000000003</v>
      </c>
      <c r="QJ17" s="22">
        <f>IF($CU17="P",CF17,(CF17+BC17)/2)</f>
        <v>4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18.899999999999999</v>
      </c>
      <c r="QN17" s="22">
        <f>IF($CU17="P",CJ17,(CJ17+BG17)/2)</f>
        <v>2.35</v>
      </c>
      <c r="QO17" s="22">
        <f>IF($CU17="P",CK17,(CK17+BH17)/2)</f>
        <v>0.6</v>
      </c>
      <c r="QP17" s="22">
        <f>IF($CU17="P",CL17,(CL17+BI17)/2)</f>
        <v>0</v>
      </c>
      <c r="QQ17" s="22">
        <f>IF($CU17="P",CM17,(CM17+BJ17)/2)</f>
        <v>17.95</v>
      </c>
      <c r="QR17" s="22">
        <f>IF($CU17="P",CN17,(CN17+BK17)/2)</f>
        <v>3.5500000000000003</v>
      </c>
      <c r="QS17" s="22">
        <f>IF($CU17="P",CO17,(CO17+BL17)/2)</f>
        <v>0.35</v>
      </c>
      <c r="QT17" s="22">
        <f>IF($CU17="P",CP17,(CP17+BM17)/2)</f>
        <v>0</v>
      </c>
      <c r="QU17" s="22">
        <f>IF($CU17="P",CQ17,(CQ17+BN17)/2)</f>
        <v>17.850000000000001</v>
      </c>
      <c r="QV17" s="22">
        <f>IF($CU17="P",CR17,(CR17+BO17)/2)</f>
        <v>3.2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6.75</v>
      </c>
      <c r="RA17" s="40">
        <f>IF(SUM(QE17:QF17,QH17:QJ17,QL17)-QG17-QK17&gt;0,SUM(QE17:QF17,QH17:QJ17,QL17)-QG17-QK17,"")</f>
        <v>42.6</v>
      </c>
      <c r="RB17" s="40">
        <f>IF(SUM(QM17:QN17,QP17)-QO17&gt;0,SUM(QM17:QN17,QP17)-QO17,"")</f>
        <v>20.65</v>
      </c>
      <c r="RC17" s="40">
        <f>IF(SUM(QF17,QJ17,QN17)&gt;0,SUM(QF17,QJ17,QN17),"")</f>
        <v>9.1</v>
      </c>
      <c r="RD17" s="40">
        <f>IF(SUM(RA17,RB17)&gt;0,SUM(RA17,RB17),"")</f>
        <v>63.25</v>
      </c>
      <c r="RE17" s="40">
        <f>IF(SUM(QR17,QV17)&gt;0,SUM(QR17,QV17),"")</f>
        <v>6.75</v>
      </c>
      <c r="RF17" s="40">
        <f>IF(SUM(QQ17:QR17,QT17:QV17,QX17)-SUM(QS17,QW17)&gt;0,SUM(QQ17:QR17,QT17:QV17,QX17)-SUM(QS17,QW17),"")</f>
        <v>42.35</v>
      </c>
      <c r="RG17" s="40">
        <f>IF(SUM(RA17,RF17)&gt;0,SUM(RA17,RF17),"")</f>
        <v>84.95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145</v>
      </c>
      <c r="C18" s="4" t="s">
        <v>4</v>
      </c>
      <c r="D18" s="4">
        <v>2004</v>
      </c>
      <c r="E18" s="9">
        <f>SUM(J18:R18)+SUM(J18:N18)*0.0000001+SUM(J18)*0.0000000000001</f>
        <v>140.30000991000398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39.700000000000003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37.300000000000004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22.1</v>
      </c>
      <c r="O18" s="8" t="str">
        <f>IF(N18=0,"",IF(N18=CX18,$CA$1,IF(N18=BU18,$AX$1,IF(N18=AR18,$U$1,""))))</f>
        <v>2023 Nationals</v>
      </c>
      <c r="P18" s="8">
        <f>IF(MAX(AV18,BY18,DB18)&gt;0,MAX(AV18,BY18,DB18),0)</f>
        <v>41.2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18.7</v>
      </c>
      <c r="AY18" s="18">
        <v>2.7</v>
      </c>
      <c r="AZ18" s="18">
        <v>0.3</v>
      </c>
      <c r="BA18" s="18">
        <v>0</v>
      </c>
      <c r="BB18" s="18">
        <v>17.399999999999999</v>
      </c>
      <c r="BC18" s="18">
        <v>1.2</v>
      </c>
      <c r="BD18" s="18">
        <v>0</v>
      </c>
      <c r="BE18" s="18">
        <v>0</v>
      </c>
      <c r="BF18" s="18">
        <v>18.399999999999999</v>
      </c>
      <c r="BG18" s="18">
        <v>3.3</v>
      </c>
      <c r="BH18" s="18">
        <v>0</v>
      </c>
      <c r="BI18" s="18">
        <v>0</v>
      </c>
      <c r="BJ18" s="18">
        <v>18.600000000000001</v>
      </c>
      <c r="BK18" s="18">
        <v>2.7</v>
      </c>
      <c r="BL18" s="18">
        <v>0.3</v>
      </c>
      <c r="BM18" s="18">
        <v>0</v>
      </c>
      <c r="BN18" s="18">
        <v>16.8</v>
      </c>
      <c r="BO18" s="18">
        <v>3.6</v>
      </c>
      <c r="BP18" s="18">
        <v>0.2</v>
      </c>
      <c r="BQ18" s="18">
        <v>0</v>
      </c>
      <c r="BR18" s="28"/>
      <c r="BS18" s="11">
        <f>IF(SUM(AY18,BC18)&gt;0,SUM(AY18,BC18),"")</f>
        <v>3.9000000000000004</v>
      </c>
      <c r="BT18" s="11">
        <f>IF(SUM(AX18:AY18,BA18:BC18,BE18)-AZ18-BD18&gt;0,SUM(AX18:AY18,BA18:BC18,BE18)-AZ18-BD18,"")</f>
        <v>39.700000000000003</v>
      </c>
      <c r="BU18" s="11">
        <f>IF(SUM(BF18:BG18,BI18)-BH18&gt;0,SUM(BF18:BG18,BI18)-BH18,"")</f>
        <v>21.7</v>
      </c>
      <c r="BV18" s="11">
        <f>IF(SUM(AY18,BC18,BG18)&gt;0,SUM(AY18,BC18,BG18),"")</f>
        <v>7.2</v>
      </c>
      <c r="BW18" s="11">
        <f>IF(SUM(BT18,BU18)&gt;0,SUM(BT18,BU18),"")</f>
        <v>61.400000000000006</v>
      </c>
      <c r="BX18" s="11">
        <f>IF(SUM(BK18,BO18)&gt;0,SUM(BK18,BO18),"")</f>
        <v>6.3000000000000007</v>
      </c>
      <c r="BY18" s="11">
        <f>IF(SUM(BJ18:BK18,BM18:BO18,BQ18)-SUM(BL18,BP18)&gt;0,SUM(BJ18:BK18,BM18:BO18,BQ18)-SUM(BL18,BP18),"")</f>
        <v>41.2</v>
      </c>
      <c r="BZ18" s="11">
        <f>IF(SUM(BT18,BY18)&gt;0,SUM(BT18,BY18),"")</f>
        <v>80.900000000000006</v>
      </c>
      <c r="CA18" s="19">
        <v>17.8</v>
      </c>
      <c r="CB18" s="19">
        <v>0.7</v>
      </c>
      <c r="CC18" s="19">
        <v>0</v>
      </c>
      <c r="CD18" s="19">
        <v>0</v>
      </c>
      <c r="CE18" s="19">
        <v>17.600000000000001</v>
      </c>
      <c r="CF18" s="19">
        <v>1.2</v>
      </c>
      <c r="CG18" s="19">
        <v>0</v>
      </c>
      <c r="CH18" s="19">
        <v>0</v>
      </c>
      <c r="CI18" s="19">
        <v>18.8</v>
      </c>
      <c r="CJ18" s="19">
        <v>3.3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1.9</v>
      </c>
      <c r="CW18" s="40">
        <f>IF(SUM(CA18:CB18,CD18:CF18,CH18)-CC18-CG18&gt;0,SUM(CA18:CB18,CD18:CF18,CH18)-CC18-CG18,"")</f>
        <v>37.300000000000004</v>
      </c>
      <c r="CX18" s="40">
        <f>IF(SUM(CI18:CJ18,CL18)-CK18&gt;0,SUM(CI18:CJ18,CL18)-CK18,"")</f>
        <v>22.1</v>
      </c>
      <c r="CY18" s="40">
        <f>IF(SUM(CB18,CF18,CJ18)&gt;0,SUM(CB18,CF18,CJ18),"")</f>
        <v>5.1999999999999993</v>
      </c>
      <c r="CZ18" s="40">
        <f>IF(SUM(CW18,CX18)&gt;0,SUM(CW18,CX18),"")</f>
        <v>59.400000000000006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37.300000000000004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18.25</v>
      </c>
      <c r="QF18" s="22">
        <f>IF($CU18="P",CB18,(CB18+AY18)/2)</f>
        <v>1.7000000000000002</v>
      </c>
      <c r="QG18" s="22">
        <f>IF($CU18="P",CC18,(CC18+AZ18)/2)</f>
        <v>0.15</v>
      </c>
      <c r="QH18" s="22">
        <f>IF($CU18="P",CD18,(CD18+BA18)/2)</f>
        <v>0</v>
      </c>
      <c r="QI18" s="22">
        <f>IF($CU18="P",CE18,(CE18+BB18)/2)</f>
        <v>17.5</v>
      </c>
      <c r="QJ18" s="22">
        <f>IF($CU18="P",CF18,(CF18+BC18)/2)</f>
        <v>1.2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18.600000000000001</v>
      </c>
      <c r="QN18" s="22">
        <f>IF($CU18="P",CJ18,(CJ18+BG18)/2)</f>
        <v>3.3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9.3000000000000007</v>
      </c>
      <c r="QR18" s="22">
        <f>IF($CU18="P",CN18,(CN18+BK18)/2)</f>
        <v>1.35</v>
      </c>
      <c r="QS18" s="22">
        <f>IF($CU18="P",CO18,(CO18+BL18)/2)</f>
        <v>0.15</v>
      </c>
      <c r="QT18" s="22">
        <f>IF($CU18="P",CP18,(CP18+BM18)/2)</f>
        <v>0</v>
      </c>
      <c r="QU18" s="22">
        <f>IF($CU18="P",CQ18,(CQ18+BN18)/2)</f>
        <v>8.4</v>
      </c>
      <c r="QV18" s="22">
        <f>IF($CU18="P",CR18,(CR18+BO18)/2)</f>
        <v>1.8</v>
      </c>
      <c r="QW18" s="22">
        <f>IF($CU18="P",CS18,(CS18+BP18)/2)</f>
        <v>0.1</v>
      </c>
      <c r="QX18" s="22">
        <f>IF($CU18="P",CT18,(CT18+BQ18)/2)</f>
        <v>0</v>
      </c>
      <c r="QY18" s="27" t="s">
        <v>46</v>
      </c>
      <c r="QZ18" s="40">
        <f>IF(SUM(QF18,QJ18)&gt;0,SUM(QF18,QJ18),"")</f>
        <v>2.9000000000000004</v>
      </c>
      <c r="RA18" s="40">
        <f>IF(SUM(QE18:QF18,QH18:QJ18,QL18)-QG18-QK18&gt;0,SUM(QE18:QF18,QH18:QJ18,QL18)-QG18-QK18,"")</f>
        <v>38.500000000000007</v>
      </c>
      <c r="RB18" s="40">
        <f>IF(SUM(QM18:QN18,QP18)-QO18&gt;0,SUM(QM18:QN18,QP18)-QO18,"")</f>
        <v>21.900000000000002</v>
      </c>
      <c r="RC18" s="40">
        <f>IF(SUM(QF18,QJ18,QN18)&gt;0,SUM(QF18,QJ18,QN18),"")</f>
        <v>6.2</v>
      </c>
      <c r="RD18" s="40">
        <f>IF(SUM(RA18,RB18)&gt;0,SUM(RA18,RB18),"")</f>
        <v>60.400000000000006</v>
      </c>
      <c r="RE18" s="40">
        <f>IF(SUM(QR18,QV18)&gt;0,SUM(QR18,QV18),"")</f>
        <v>3.1500000000000004</v>
      </c>
      <c r="RF18" s="40">
        <f>IF(SUM(QQ18:QR18,QT18:QV18,QX18)-SUM(QS18,QW18)&gt;0,SUM(QQ18:QR18,QT18:QV18,QX18)-SUM(QS18,QW18),"")</f>
        <v>20.6</v>
      </c>
      <c r="RG18" s="40">
        <f>IF(SUM(RA18,RF18)&gt;0,SUM(RA18,RF18),"")</f>
        <v>59.100000000000009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196</v>
      </c>
      <c r="C19" s="4" t="s">
        <v>5</v>
      </c>
      <c r="D19" s="4">
        <v>2006</v>
      </c>
      <c r="E19" s="9">
        <f>SUM(J19:R19)+SUM(J19:N19)*0.0000001+SUM(J19)*0.0000000000001</f>
        <v>131.30000880000415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41.79999999999999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23.9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22.3</v>
      </c>
      <c r="O19" s="8" t="str">
        <f>IF(N19=0,"",IF(N19=CX19,$CA$1,IF(N19=BU19,$AX$1,IF(N19=AR19,$U$1,""))))</f>
        <v>2023 Nationals</v>
      </c>
      <c r="P19" s="8">
        <f>IF(MAX(AV19,BY19,DB19)&gt;0,MAX(AV19,BY19,DB19),0)</f>
        <v>43.29999999999999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18.899999999999999</v>
      </c>
      <c r="AY19" s="18">
        <v>5.2</v>
      </c>
      <c r="AZ19" s="18">
        <v>0.2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5.2</v>
      </c>
      <c r="BT19" s="11">
        <f>IF(SUM(AX19:AY19,BA19:BC19,BE19)-AZ19-BD19&gt;0,SUM(AX19:AY19,BA19:BC19,BE19)-AZ19-BD19,"")</f>
        <v>23.9</v>
      </c>
      <c r="BU19" s="11" t="str">
        <f>IF(SUM(BF19:BG19,BI19)-BH19&gt;0,SUM(BF19:BG19,BI19)-BH19,"")</f>
        <v/>
      </c>
      <c r="BV19" s="11">
        <f>IF(SUM(AY19,BC19,BG19)&gt;0,SUM(AY19,BC19,BG19),"")</f>
        <v>5.2</v>
      </c>
      <c r="BW19" s="11">
        <f>IF(SUM(BT19,BU19)&gt;0,SUM(BT19,BU19),"")</f>
        <v>23.9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IF(SUM(BT19,BY19)&gt;0,SUM(BT19,BY19),"")</f>
        <v>23.9</v>
      </c>
      <c r="CA19" s="19">
        <v>16.899999999999999</v>
      </c>
      <c r="CB19" s="19">
        <v>4.8</v>
      </c>
      <c r="CC19" s="19">
        <v>0.2</v>
      </c>
      <c r="CD19" s="19">
        <v>0</v>
      </c>
      <c r="CE19" s="19">
        <v>17.2</v>
      </c>
      <c r="CF19" s="19">
        <v>2.8</v>
      </c>
      <c r="CG19" s="19">
        <v>0</v>
      </c>
      <c r="CH19" s="19">
        <v>0.3</v>
      </c>
      <c r="CI19" s="19">
        <v>19</v>
      </c>
      <c r="CJ19" s="19">
        <v>3.5</v>
      </c>
      <c r="CK19" s="19">
        <v>0.2</v>
      </c>
      <c r="CL19" s="19">
        <v>0</v>
      </c>
      <c r="CM19" s="19">
        <v>18.100000000000001</v>
      </c>
      <c r="CN19" s="19">
        <v>4.4000000000000004</v>
      </c>
      <c r="CO19" s="19">
        <v>0.2</v>
      </c>
      <c r="CP19" s="19">
        <v>0</v>
      </c>
      <c r="CQ19" s="19">
        <v>18.3</v>
      </c>
      <c r="CR19" s="19">
        <v>2.8</v>
      </c>
      <c r="CS19" s="19">
        <v>0.4</v>
      </c>
      <c r="CT19" s="19">
        <v>0.3</v>
      </c>
      <c r="CU19" s="27"/>
      <c r="CV19" s="40">
        <f>IF(SUM(CB19,CF19)&gt;0,SUM(CB19,CF19),"")</f>
        <v>7.6</v>
      </c>
      <c r="CW19" s="40">
        <f>IF(SUM(CA19:CB19,CD19:CF19,CH19)-CC19-CG19&gt;0,SUM(CA19:CB19,CD19:CF19,CH19)-CC19-CG19,"")</f>
        <v>41.79999999999999</v>
      </c>
      <c r="CX19" s="40">
        <f>IF(SUM(CI19:CJ19,CL19)-CK19&gt;0,SUM(CI19:CJ19,CL19)-CK19,"")</f>
        <v>22.3</v>
      </c>
      <c r="CY19" s="40">
        <f>IF(SUM(CB19,CF19,CJ19)&gt;0,SUM(CB19,CF19,CJ19),"")</f>
        <v>11.1</v>
      </c>
      <c r="CZ19" s="40">
        <f>IF(SUM(CW19,CX19)&gt;0,SUM(CW19,CX19),"")</f>
        <v>64.099999999999994</v>
      </c>
      <c r="DA19" s="40">
        <f>IF(SUM(CN19,CR19)&gt;0,SUM(CN19,CR19),"")</f>
        <v>7.2</v>
      </c>
      <c r="DB19" s="40">
        <f>IF(SUM(CM19:CN19,CP19:CR19,CT19)-SUM(CO19,CS19)&gt;0,SUM(CM19:CN19,CP19:CR19,CT19)-SUM(CO19,CS19),"")</f>
        <v>43.29999999999999</v>
      </c>
      <c r="DC19" s="40">
        <f>IF(SUM(CW19,DB19)&gt;0,SUM(CW19,DB19),"")</f>
        <v>85.09999999999998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17.899999999999999</v>
      </c>
      <c r="QF19" s="22">
        <f>IF($CU19="P",CB19,(CB19+AY19)/2)</f>
        <v>5</v>
      </c>
      <c r="QG19" s="22">
        <f>IF($CU19="P",CC19,(CC19+AZ19)/2)</f>
        <v>0.2</v>
      </c>
      <c r="QH19" s="22">
        <f>IF($CU19="P",CD19,(CD19+BA19)/2)</f>
        <v>0</v>
      </c>
      <c r="QI19" s="22">
        <f>IF($CU19="P",CE19,(CE19+BB19)/2)</f>
        <v>8.6</v>
      </c>
      <c r="QJ19" s="22">
        <f>IF($CU19="P",CF19,(CF19+BC19)/2)</f>
        <v>1.4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9.5</v>
      </c>
      <c r="QN19" s="22">
        <f>IF($CU19="P",CJ19,(CJ19+BG19)/2)</f>
        <v>1.75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9.0500000000000007</v>
      </c>
      <c r="QR19" s="22">
        <f>IF($CU19="P",CN19,(CN19+BK19)/2)</f>
        <v>2.2000000000000002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9.15</v>
      </c>
      <c r="QV19" s="22">
        <f>IF($CU19="P",CR19,(CR19+BO19)/2)</f>
        <v>1.4</v>
      </c>
      <c r="QW19" s="22">
        <f>IF($CU19="P",CS19,(CS19+BP19)/2)</f>
        <v>0.2</v>
      </c>
      <c r="QX19" s="22">
        <f>IF($CU19="P",CT19,(CT19+BQ19)/2)</f>
        <v>0.15</v>
      </c>
      <c r="QY19" s="27" t="s">
        <v>46</v>
      </c>
      <c r="QZ19" s="40">
        <f>IF(SUM(QF19,QJ19)&gt;0,SUM(QF19,QJ19),"")</f>
        <v>6.4</v>
      </c>
      <c r="RA19" s="40">
        <f>IF(SUM(QE19:QF19,QH19:QJ19,QL19)-QG19-QK19&gt;0,SUM(QE19:QF19,QH19:QJ19,QL19)-QG19-QK19,"")</f>
        <v>32.849999999999994</v>
      </c>
      <c r="RB19" s="40">
        <f>IF(SUM(QM19:QN19,QP19)-QO19&gt;0,SUM(QM19:QN19,QP19)-QO19,"")</f>
        <v>11.15</v>
      </c>
      <c r="RC19" s="40">
        <f>IF(SUM(QF19,QJ19,QN19)&gt;0,SUM(QF19,QJ19,QN19),"")</f>
        <v>8.15</v>
      </c>
      <c r="RD19" s="40">
        <f>IF(SUM(RA19,RB19)&gt;0,SUM(RA19,RB19),"")</f>
        <v>43.999999999999993</v>
      </c>
      <c r="RE19" s="40">
        <f>IF(SUM(QR19,QV19)&gt;0,SUM(QR19,QV19),"")</f>
        <v>3.6</v>
      </c>
      <c r="RF19" s="40">
        <f>IF(SUM(QQ19:QR19,QT19:QV19,QX19)-SUM(QS19,QW19)&gt;0,SUM(QQ19:QR19,QT19:QV19,QX19)-SUM(QS19,QW19),"")</f>
        <v>21.649999999999995</v>
      </c>
      <c r="RG19" s="40">
        <f>IF(SUM(RA19,RF19)&gt;0,SUM(RA19,RF19),"")</f>
        <v>54.499999999999986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73</v>
      </c>
      <c r="C20" s="4" t="s">
        <v>5</v>
      </c>
      <c r="D20" s="4">
        <v>2003</v>
      </c>
      <c r="E20" s="9">
        <f>SUM(J20:R20)+SUM(J20:N20)*0.0000001+SUM(J20)*0.0000000000001</f>
        <v>110.6000110600045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45.099999999999994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42.9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22.6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17.399999999999999</v>
      </c>
      <c r="AY20" s="18">
        <v>2.9</v>
      </c>
      <c r="AZ20" s="18">
        <v>1.2</v>
      </c>
      <c r="BA20" s="18">
        <v>0</v>
      </c>
      <c r="BB20" s="18">
        <v>18.2</v>
      </c>
      <c r="BC20" s="18">
        <v>5.6</v>
      </c>
      <c r="BD20" s="18">
        <v>0</v>
      </c>
      <c r="BE20" s="18">
        <v>0</v>
      </c>
      <c r="BF20" s="18">
        <v>17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8.5</v>
      </c>
      <c r="BT20" s="11">
        <f>IF(SUM(AX20:AY20,BA20:BC20,BE20)-AZ20-BD20&gt;0,SUM(AX20:AY20,BA20:BC20,BE20)-AZ20-BD20,"")</f>
        <v>42.9</v>
      </c>
      <c r="BU20" s="11">
        <f>IF(SUM(BF20:BG20,BI20)-BH20&gt;0,SUM(BF20:BG20,BI20)-BH20,"")</f>
        <v>19.8</v>
      </c>
      <c r="BV20" s="11">
        <f>IF(SUM(AY20,BC20,BG20)&gt;0,SUM(AY20,BC20,BG20),"")</f>
        <v>11.3</v>
      </c>
      <c r="BW20" s="11">
        <f>IF(SUM(BT20,BU20)&gt;0,SUM(BT20,BU20),"")</f>
        <v>62.7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IF(SUM(BT20,BY20)&gt;0,SUM(BT20,BY20),"")</f>
        <v>42.9</v>
      </c>
      <c r="CA20" s="19">
        <v>18</v>
      </c>
      <c r="CB20" s="19">
        <v>5.6</v>
      </c>
      <c r="CC20" s="19">
        <v>0.2</v>
      </c>
      <c r="CD20" s="19">
        <v>0</v>
      </c>
      <c r="CE20" s="19">
        <v>16.2</v>
      </c>
      <c r="CF20" s="19">
        <v>6</v>
      </c>
      <c r="CG20" s="19">
        <v>0.8</v>
      </c>
      <c r="CH20" s="19">
        <v>0.3</v>
      </c>
      <c r="CI20" s="19">
        <v>18</v>
      </c>
      <c r="CJ20" s="19">
        <v>4.8</v>
      </c>
      <c r="CK20" s="19">
        <v>0.2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11.6</v>
      </c>
      <c r="CW20" s="40">
        <f>IF(SUM(CA20:CB20,CD20:CF20,CH20)-CC20-CG20&gt;0,SUM(CA20:CB20,CD20:CF20,CH20)-CC20-CG20,"")</f>
        <v>45.099999999999994</v>
      </c>
      <c r="CX20" s="40">
        <f>IF(SUM(CI20:CJ20,CL20)-CK20&gt;0,SUM(CI20:CJ20,CL20)-CK20,"")</f>
        <v>22.6</v>
      </c>
      <c r="CY20" s="40">
        <f>IF(SUM(CB20,CF20,CJ20)&gt;0,SUM(CB20,CF20,CJ20),"")</f>
        <v>16.399999999999999</v>
      </c>
      <c r="CZ20" s="40">
        <f>IF(SUM(CW20,CX20)&gt;0,SUM(CW20,CX20),"")</f>
        <v>67.699999999999989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45.099999999999994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17.7</v>
      </c>
      <c r="QF20" s="22">
        <f>IF($CU20="P",CB20,(CB20+AY20)/2)</f>
        <v>4.25</v>
      </c>
      <c r="QG20" s="22">
        <f>IF($CU20="P",CC20,(CC20+AZ20)/2)</f>
        <v>0.7</v>
      </c>
      <c r="QH20" s="22">
        <f>IF($CU20="P",CD20,(CD20+BA20)/2)</f>
        <v>0</v>
      </c>
      <c r="QI20" s="22">
        <f>IF($CU20="P",CE20,(CE20+BB20)/2)</f>
        <v>17.2</v>
      </c>
      <c r="QJ20" s="22">
        <f>IF($CU20="P",CF20,(CF20+BC20)/2)</f>
        <v>5.8</v>
      </c>
      <c r="QK20" s="22">
        <f>IF($CU20="P",CG20,(CG20+BD20)/2)</f>
        <v>0.4</v>
      </c>
      <c r="QL20" s="22">
        <f>IF($CU20="P",CH20,(CH20+BE20)/2)</f>
        <v>0.15</v>
      </c>
      <c r="QM20" s="22">
        <f>IF($CU20="P",CI20,(CI20+BF20)/2)</f>
        <v>17.5</v>
      </c>
      <c r="QN20" s="22">
        <f>IF($CU20="P",CJ20,(CJ20+BG20)/2)</f>
        <v>3.8</v>
      </c>
      <c r="QO20" s="22">
        <f>IF($CU20="P",CK20,(CK20+BH20)/2)</f>
        <v>0.1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10.050000000000001</v>
      </c>
      <c r="RA20" s="40">
        <f>IF(SUM(QE20:QF20,QH20:QJ20,QL20)-QG20-QK20&gt;0,SUM(QE20:QF20,QH20:QJ20,QL20)-QG20-QK20,"")</f>
        <v>43.999999999999993</v>
      </c>
      <c r="RB20" s="40">
        <f>IF(SUM(QM20:QN20,QP20)-QO20&gt;0,SUM(QM20:QN20,QP20)-QO20,"")</f>
        <v>21.2</v>
      </c>
      <c r="RC20" s="40">
        <f>IF(SUM(QF20,QJ20,QN20)&gt;0,SUM(QF20,QJ20,QN20),"")</f>
        <v>13.850000000000001</v>
      </c>
      <c r="RD20" s="40">
        <f>IF(SUM(RA20,RB20)&gt;0,SUM(RA20,RB20),"")</f>
        <v>65.199999999999989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43.999999999999993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178</v>
      </c>
      <c r="C21" s="4" t="s">
        <v>31</v>
      </c>
      <c r="D21" s="4">
        <v>2006</v>
      </c>
      <c r="E21" s="9">
        <f>SUM(J21:R21)+SUM(J21:N21)*0.0000001+SUM(J21)*0.0000000000001</f>
        <v>108.10000645000426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42.6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21.900000000000002</v>
      </c>
      <c r="O21" s="8" t="str">
        <f>IF(N21=0,"",IF(N21=CX21,$CA$1,IF(N21=BU21,$AX$1,IF(N21=AR21,$U$1,""))))</f>
        <v>2023 Nationals</v>
      </c>
      <c r="P21" s="8">
        <f>IF(MAX(AV21,BY21,DB21)&gt;0,MAX(AV21,BY21,DB21),0)</f>
        <v>43.599999999999994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18.600000000000001</v>
      </c>
      <c r="CB21" s="19">
        <v>3.2</v>
      </c>
      <c r="CC21" s="19">
        <v>0.6</v>
      </c>
      <c r="CD21" s="19">
        <v>0</v>
      </c>
      <c r="CE21" s="19">
        <v>18.3</v>
      </c>
      <c r="CF21" s="19">
        <v>3.1</v>
      </c>
      <c r="CG21" s="19">
        <v>0</v>
      </c>
      <c r="CH21" s="19">
        <v>0</v>
      </c>
      <c r="CI21" s="19">
        <v>18.600000000000001</v>
      </c>
      <c r="CJ21" s="19">
        <v>3.3</v>
      </c>
      <c r="CK21" s="19">
        <v>0</v>
      </c>
      <c r="CL21" s="19">
        <v>0</v>
      </c>
      <c r="CM21" s="19">
        <v>18.399999999999999</v>
      </c>
      <c r="CN21" s="19">
        <v>3.2</v>
      </c>
      <c r="CO21" s="19">
        <v>0</v>
      </c>
      <c r="CP21" s="19">
        <v>0</v>
      </c>
      <c r="CQ21" s="19">
        <v>18.7</v>
      </c>
      <c r="CR21" s="19">
        <v>3.3</v>
      </c>
      <c r="CS21" s="19">
        <v>0</v>
      </c>
      <c r="CT21" s="19">
        <v>0</v>
      </c>
      <c r="CU21" s="27"/>
      <c r="CV21" s="40">
        <f>IF(SUM(CB21,CF21)&gt;0,SUM(CB21,CF21),"")</f>
        <v>6.3000000000000007</v>
      </c>
      <c r="CW21" s="40">
        <f>IF(SUM(CA21:CB21,CD21:CF21,CH21)-CC21-CG21&gt;0,SUM(CA21:CB21,CD21:CF21,CH21)-CC21-CG21,"")</f>
        <v>42.6</v>
      </c>
      <c r="CX21" s="40">
        <f>IF(SUM(CI21:CJ21,CL21)-CK21&gt;0,SUM(CI21:CJ21,CL21)-CK21,"")</f>
        <v>21.900000000000002</v>
      </c>
      <c r="CY21" s="40">
        <f>IF(SUM(CB21,CF21,CJ21)&gt;0,SUM(CB21,CF21,CJ21),"")</f>
        <v>9.6000000000000014</v>
      </c>
      <c r="CZ21" s="40">
        <f>IF(SUM(CW21,CX21)&gt;0,SUM(CW21,CX21),"")</f>
        <v>64.5</v>
      </c>
      <c r="DA21" s="40">
        <f>IF(SUM(CN21,CR21)&gt;0,SUM(CN21,CR21),"")</f>
        <v>6.5</v>
      </c>
      <c r="DB21" s="40">
        <f>IF(SUM(CM21:CN21,CP21:CR21,CT21)-SUM(CO21,CS21)&gt;0,SUM(CM21:CN21,CP21:CR21,CT21)-SUM(CO21,CS21),"")</f>
        <v>43.599999999999994</v>
      </c>
      <c r="DC21" s="40">
        <f>IF(SUM(CW21,DB21)&gt;0,SUM(CW21,DB21),"")</f>
        <v>86.199999999999989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9.3000000000000007</v>
      </c>
      <c r="QF21" s="22">
        <f>IF($CU21="P",CB21,(CB21+AY21)/2)</f>
        <v>1.6</v>
      </c>
      <c r="QG21" s="22">
        <f>IF($CU21="P",CC21,(CC21+AZ21)/2)</f>
        <v>0.3</v>
      </c>
      <c r="QH21" s="22">
        <f>IF($CU21="P",CD21,(CD21+BA21)/2)</f>
        <v>0</v>
      </c>
      <c r="QI21" s="22">
        <f>IF($CU21="P",CE21,(CE21+BB21)/2)</f>
        <v>9.15</v>
      </c>
      <c r="QJ21" s="22">
        <f>IF($CU21="P",CF21,(CF21+BC21)/2)</f>
        <v>1.55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9.3000000000000007</v>
      </c>
      <c r="QN21" s="22">
        <f>IF($CU21="P",CJ21,(CJ21+BG21)/2)</f>
        <v>1.65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9.1999999999999993</v>
      </c>
      <c r="QR21" s="22">
        <f>IF($CU21="P",CN21,(CN21+BK21)/2)</f>
        <v>1.6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9.35</v>
      </c>
      <c r="QV21" s="22">
        <f>IF($CU21="P",CR21,(CR21+BO21)/2)</f>
        <v>1.65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3.1500000000000004</v>
      </c>
      <c r="RA21" s="40">
        <f>IF(SUM(QE21:QF21,QH21:QJ21,QL21)-QG21-QK21&gt;0,SUM(QE21:QF21,QH21:QJ21,QL21)-QG21-QK21,"")</f>
        <v>21.3</v>
      </c>
      <c r="RB21" s="40">
        <f>IF(SUM(QM21:QN21,QP21)-QO21&gt;0,SUM(QM21:QN21,QP21)-QO21,"")</f>
        <v>10.950000000000001</v>
      </c>
      <c r="RC21" s="40">
        <f>IF(SUM(QF21,QJ21,QN21)&gt;0,SUM(QF21,QJ21,QN21),"")</f>
        <v>4.8000000000000007</v>
      </c>
      <c r="RD21" s="40">
        <f>IF(SUM(RA21,RB21)&gt;0,SUM(RA21,RB21),"")</f>
        <v>32.25</v>
      </c>
      <c r="RE21" s="40">
        <f>IF(SUM(QR21,QV21)&gt;0,SUM(QR21,QV21),"")</f>
        <v>3.25</v>
      </c>
      <c r="RF21" s="40">
        <f>IF(SUM(QQ21:QR21,QT21:QV21,QX21)-SUM(QS21,QW21)&gt;0,SUM(QQ21:QR21,QT21:QV21,QX21)-SUM(QS21,QW21),"")</f>
        <v>21.799999999999997</v>
      </c>
      <c r="RG21" s="40">
        <f>IF(SUM(RA21,RF21)&gt;0,SUM(RA21,RF21),"")</f>
        <v>43.099999999999994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195</v>
      </c>
      <c r="C22" s="4" t="s">
        <v>5</v>
      </c>
      <c r="D22" s="4">
        <v>2002</v>
      </c>
      <c r="E22" s="9">
        <f>SUM(J22:R22)+SUM(J22:N22)*0.0000001+SUM(J22)*0.0000000000001</f>
        <v>107.6000063800043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43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20.799999999999997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43.800000000000004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18.8</v>
      </c>
      <c r="AY22" s="18">
        <v>2.7</v>
      </c>
      <c r="AZ22" s="18">
        <v>0.3</v>
      </c>
      <c r="BA22" s="18">
        <v>0</v>
      </c>
      <c r="BB22" s="18">
        <v>18.399999999999999</v>
      </c>
      <c r="BC22" s="18">
        <v>3.6</v>
      </c>
      <c r="BD22" s="18">
        <v>0.2</v>
      </c>
      <c r="BE22" s="18">
        <v>0</v>
      </c>
      <c r="BF22" s="18">
        <v>18</v>
      </c>
      <c r="BG22" s="18">
        <v>2.9</v>
      </c>
      <c r="BH22" s="18">
        <v>0.1</v>
      </c>
      <c r="BI22" s="18">
        <v>0</v>
      </c>
      <c r="BJ22" s="18">
        <v>18.600000000000001</v>
      </c>
      <c r="BK22" s="18">
        <v>3.1</v>
      </c>
      <c r="BL22" s="18">
        <v>0</v>
      </c>
      <c r="BM22" s="18">
        <v>0</v>
      </c>
      <c r="BN22" s="18">
        <v>18.899999999999999</v>
      </c>
      <c r="BO22" s="18">
        <v>3.2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43</v>
      </c>
      <c r="BU22" s="11">
        <f>IF(SUM(BF22:BG22,BI22)-BH22&gt;0,SUM(BF22:BG22,BI22)-BH22,"")</f>
        <v>20.799999999999997</v>
      </c>
      <c r="BV22" s="11">
        <f>IF(SUM(AY22,BC22,BG22)&gt;0,SUM(AY22,BC22,BG22),"")</f>
        <v>9.2000000000000011</v>
      </c>
      <c r="BW22" s="11">
        <f>IF(SUM(BT22,BU22)&gt;0,SUM(BT22,BU22),"")</f>
        <v>63.8</v>
      </c>
      <c r="BX22" s="11">
        <f>IF(SUM(BK22,BO22)&gt;0,SUM(BK22,BO22),"")</f>
        <v>6.3000000000000007</v>
      </c>
      <c r="BY22" s="11">
        <f>IF(SUM(BJ22:BK22,BM22:BO22,BQ22)-SUM(BL22,BP22)&gt;0,SUM(BJ22:BK22,BM22:BO22,BQ22)-SUM(BL22,BP22),"")</f>
        <v>43.800000000000004</v>
      </c>
      <c r="BZ22" s="11">
        <f>IF(SUM(BT22,BY22)&gt;0,SUM(BT22,BY22),"")</f>
        <v>86.800000000000011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9.4</v>
      </c>
      <c r="QF22" s="22">
        <f>IF($CU22="P",CB22,(CB22+AY22)/2)</f>
        <v>1.35</v>
      </c>
      <c r="QG22" s="22">
        <f>IF($CU22="P",CC22,(CC22+AZ22)/2)</f>
        <v>0.15</v>
      </c>
      <c r="QH22" s="22">
        <f>IF($CU22="P",CD22,(CD22+BA22)/2)</f>
        <v>0</v>
      </c>
      <c r="QI22" s="22">
        <f>IF($CU22="P",CE22,(CE22+BB22)/2)</f>
        <v>9.1999999999999993</v>
      </c>
      <c r="QJ22" s="22">
        <f>IF($CU22="P",CF22,(CF22+BC22)/2)</f>
        <v>1.8</v>
      </c>
      <c r="QK22" s="22">
        <f>IF($CU22="P",CG22,(CG22+BD22)/2)</f>
        <v>0.1</v>
      </c>
      <c r="QL22" s="22">
        <f>IF($CU22="P",CH22,(CH22+BE22)/2)</f>
        <v>0</v>
      </c>
      <c r="QM22" s="22">
        <f>IF($CU22="P",CI22,(CI22+BF22)/2)</f>
        <v>9</v>
      </c>
      <c r="QN22" s="22">
        <f>IF($CU22="P",CJ22,(CJ22+BG22)/2)</f>
        <v>1.45</v>
      </c>
      <c r="QO22" s="22">
        <f>IF($CU22="P",CK22,(CK22+BH22)/2)</f>
        <v>0.05</v>
      </c>
      <c r="QP22" s="22">
        <f>IF($CU22="P",CL22,(CL22+BI22)/2)</f>
        <v>0</v>
      </c>
      <c r="QQ22" s="22">
        <f>IF($CU22="P",CM22,(CM22+BJ22)/2)</f>
        <v>9.3000000000000007</v>
      </c>
      <c r="QR22" s="22">
        <f>IF($CU22="P",CN22,(CN22+BK22)/2)</f>
        <v>1.55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9.4499999999999993</v>
      </c>
      <c r="QV22" s="22">
        <f>IF($CU22="P",CR22,(CR22+BO22)/2)</f>
        <v>1.6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21.5</v>
      </c>
      <c r="RB22" s="40">
        <f>IF(SUM(QM22:QN22,QP22)-QO22&gt;0,SUM(QM22:QN22,QP22)-QO22,"")</f>
        <v>10.399999999999999</v>
      </c>
      <c r="RC22" s="40">
        <f>IF(SUM(QF22,QJ22,QN22)&gt;0,SUM(QF22,QJ22,QN22),"")</f>
        <v>4.6000000000000005</v>
      </c>
      <c r="RD22" s="40">
        <f>IF(SUM(RA22,RB22)&gt;0,SUM(RA22,RB22),"")</f>
        <v>31.9</v>
      </c>
      <c r="RE22" s="40">
        <f>IF(SUM(QR22,QV22)&gt;0,SUM(QR22,QV22),"")</f>
        <v>3.1500000000000004</v>
      </c>
      <c r="RF22" s="40">
        <f>IF(SUM(QQ22:QR22,QT22:QV22,QX22)-SUM(QS22,QW22)&gt;0,SUM(QQ22:QR22,QT22:QV22,QX22)-SUM(QS22,QW22),"")</f>
        <v>21.900000000000002</v>
      </c>
      <c r="RG22" s="40">
        <f>IF(SUM(RA22,RF22)&gt;0,SUM(RA22,RF22),"")</f>
        <v>43.400000000000006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3</v>
      </c>
      <c r="D23" s="4">
        <v>2002</v>
      </c>
      <c r="E23" s="9">
        <f>SUM(J23:R23)+SUM(J23:N23)*0.0000001+SUM(J23)*0.0000000000001</f>
        <v>105.50000642000435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</v>
      </c>
      <c r="O23" s="8" t="str">
        <f>IF(N23=0,"",IF(N23=CX23,$CA$1,IF(N23=BU23,$AX$1,IF(N23=AR23,$U$1,""))))</f>
        <v>2023 Nationals</v>
      </c>
      <c r="P23" s="8">
        <f>IF(MAX(AV23,BY23,DB23)&gt;0,MAX(AV23,BY23,DB23),0)</f>
        <v>41.300000000000004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17.8</v>
      </c>
      <c r="CB23" s="19">
        <v>4.8</v>
      </c>
      <c r="CC23" s="19">
        <v>1</v>
      </c>
      <c r="CD23" s="19">
        <v>0.3</v>
      </c>
      <c r="CE23" s="19">
        <v>16.600000000000001</v>
      </c>
      <c r="CF23" s="19">
        <v>5.2</v>
      </c>
      <c r="CG23" s="19">
        <v>0.2</v>
      </c>
      <c r="CH23" s="19">
        <v>0</v>
      </c>
      <c r="CI23" s="19">
        <v>17</v>
      </c>
      <c r="CJ23" s="19">
        <v>3.9</v>
      </c>
      <c r="CK23" s="19">
        <v>0.2</v>
      </c>
      <c r="CL23" s="19">
        <v>0</v>
      </c>
      <c r="CM23" s="19">
        <v>17.399999999999999</v>
      </c>
      <c r="CN23" s="19">
        <v>2.8</v>
      </c>
      <c r="CO23" s="19">
        <v>0</v>
      </c>
      <c r="CP23" s="19">
        <v>0.3</v>
      </c>
      <c r="CQ23" s="19">
        <v>18.399999999999999</v>
      </c>
      <c r="CR23" s="19">
        <v>2.7</v>
      </c>
      <c r="CS23" s="19">
        <v>0.3</v>
      </c>
      <c r="CT23" s="19">
        <v>0</v>
      </c>
      <c r="CU23" s="27"/>
      <c r="CV23" s="40">
        <f>IF(SUM(CB23,CF23)&gt;0,SUM(CB23,CF23),"")</f>
        <v>10</v>
      </c>
      <c r="CW23" s="40">
        <f>IF(SUM(CA23:CB23,CD23:CF23,CH23)-CC23-CG23&gt;0,SUM(CA23:CB23,CD23:CF23,CH23)-CC23-CG23,"")</f>
        <v>43.5</v>
      </c>
      <c r="CX23" s="40">
        <f>IF(SUM(CI23:CJ23,CL23)-CK23&gt;0,SUM(CI23:CJ23,CL23)-CK23,"")</f>
        <v>20.7</v>
      </c>
      <c r="CY23" s="40">
        <f>IF(SUM(CB23,CF23,CJ23)&gt;0,SUM(CB23,CF23,CJ23),"")</f>
        <v>13.9</v>
      </c>
      <c r="CZ23" s="40">
        <f>IF(SUM(CW23,CX23)&gt;0,SUM(CW23,CX23),"")</f>
        <v>64.2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41.300000000000004</v>
      </c>
      <c r="DC23" s="40">
        <f>IF(SUM(CW23,DB23)&gt;0,SUM(CW23,DB23),"")</f>
        <v>84.800000000000011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8.9</v>
      </c>
      <c r="QF23" s="22">
        <f>IF($CU23="P",CB23,(CB23+AY23)/2)</f>
        <v>2.4</v>
      </c>
      <c r="QG23" s="22">
        <f>IF($CU23="P",CC23,(CC23+AZ23)/2)</f>
        <v>0.5</v>
      </c>
      <c r="QH23" s="22">
        <f>IF($CU23="P",CD23,(CD23+BA23)/2)</f>
        <v>0.15</v>
      </c>
      <c r="QI23" s="22">
        <f>IF($CU23="P",CE23,(CE23+BB23)/2)</f>
        <v>8.3000000000000007</v>
      </c>
      <c r="QJ23" s="22">
        <f>IF($CU23="P",CF23,(CF23+BC23)/2)</f>
        <v>2.6</v>
      </c>
      <c r="QK23" s="22">
        <f>IF($CU23="P",CG23,(CG23+BD23)/2)</f>
        <v>0.1</v>
      </c>
      <c r="QL23" s="22">
        <f>IF($CU23="P",CH23,(CH23+BE23)/2)</f>
        <v>0</v>
      </c>
      <c r="QM23" s="22">
        <f>IF($CU23="P",CI23,(CI23+BF23)/2)</f>
        <v>8.5</v>
      </c>
      <c r="QN23" s="22">
        <f>IF($CU23="P",CJ23,(CJ23+BG23)/2)</f>
        <v>1.95</v>
      </c>
      <c r="QO23" s="22">
        <f>IF($CU23="P",CK23,(CK23+BH23)/2)</f>
        <v>0.1</v>
      </c>
      <c r="QP23" s="22">
        <f>IF($CU23="P",CL23,(CL23+BI23)/2)</f>
        <v>0</v>
      </c>
      <c r="QQ23" s="22">
        <f>IF($CU23="P",CM23,(CM23+BJ23)/2)</f>
        <v>8.6999999999999993</v>
      </c>
      <c r="QR23" s="22">
        <f>IF($CU23="P",CN23,(CN23+BK23)/2)</f>
        <v>1.4</v>
      </c>
      <c r="QS23" s="22">
        <f>IF($CU23="P",CO23,(CO23+BL23)/2)</f>
        <v>0</v>
      </c>
      <c r="QT23" s="22">
        <f>IF($CU23="P",CP23,(CP23+BM23)/2)</f>
        <v>0.15</v>
      </c>
      <c r="QU23" s="22">
        <f>IF($CU23="P",CQ23,(CQ23+BN23)/2)</f>
        <v>9.1999999999999993</v>
      </c>
      <c r="QV23" s="22">
        <f>IF($CU23="P",CR23,(CR23+BO23)/2)</f>
        <v>1.35</v>
      </c>
      <c r="QW23" s="22">
        <f>IF($CU23="P",CS23,(CS23+BP23)/2)</f>
        <v>0.15</v>
      </c>
      <c r="QX23" s="22">
        <f>IF($CU23="P",CT23,(CT23+BQ23)/2)</f>
        <v>0</v>
      </c>
      <c r="QY23" s="27" t="s">
        <v>46</v>
      </c>
      <c r="QZ23" s="40">
        <f>IF(SUM(QF23,QJ23)&gt;0,SUM(QF23,QJ23),"")</f>
        <v>5</v>
      </c>
      <c r="RA23" s="40">
        <f>IF(SUM(QE23:QF23,QH23:QJ23,QL23)-QG23-QK23&gt;0,SUM(QE23:QF23,QH23:QJ23,QL23)-QG23-QK23,"")</f>
        <v>21.75</v>
      </c>
      <c r="RB23" s="40">
        <f>IF(SUM(QM23:QN23,QP23)-QO23&gt;0,SUM(QM23:QN23,QP23)-QO23,"")</f>
        <v>10.35</v>
      </c>
      <c r="RC23" s="40">
        <f>IF(SUM(QF23,QJ23,QN23)&gt;0,SUM(QF23,QJ23,QN23),"")</f>
        <v>6.95</v>
      </c>
      <c r="RD23" s="40">
        <f>IF(SUM(RA23,RB23)&gt;0,SUM(RA23,RB23),"")</f>
        <v>32.1</v>
      </c>
      <c r="RE23" s="40">
        <f>IF(SUM(QR23,QV23)&gt;0,SUM(QR23,QV23),"")</f>
        <v>2.75</v>
      </c>
      <c r="RF23" s="40">
        <f>IF(SUM(QQ23:QR23,QT23:QV23,QX23)-SUM(QS23,QW23)&gt;0,SUM(QQ23:QR23,QT23:QV23,QX23)-SUM(QS23,QW23),"")</f>
        <v>20.650000000000002</v>
      </c>
      <c r="RG23" s="40">
        <f>IF(SUM(RA23,RF23)&gt;0,SUM(RA23,RF23),"")</f>
        <v>42.400000000000006</v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165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>
        <v>18</v>
      </c>
      <c r="AY24" s="18">
        <v>3.1</v>
      </c>
      <c r="AZ24" s="18">
        <v>0</v>
      </c>
      <c r="BA24" s="18">
        <v>0</v>
      </c>
      <c r="BB24" s="18">
        <v>17.8</v>
      </c>
      <c r="BC24" s="18">
        <v>1.7</v>
      </c>
      <c r="BD24" s="18">
        <v>1.2</v>
      </c>
      <c r="BE24" s="18">
        <v>0</v>
      </c>
      <c r="BF24" s="18">
        <v>18.399999999999999</v>
      </c>
      <c r="BG24" s="18">
        <v>3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4.8</v>
      </c>
      <c r="BT24" s="11">
        <f>IF(SUM(AX24:AY24,BA24:BC24,BE24)-AZ24-BD24&gt;0,SUM(AX24:AY24,BA24:BC24,BE24)-AZ24-BD24,"")</f>
        <v>39.400000000000006</v>
      </c>
      <c r="BU24" s="11">
        <f>IF(SUM(BF24:BG24,BI24)-BH24&gt;0,SUM(BF24:BG24,BI24)-BH24,"")</f>
        <v>21.4</v>
      </c>
      <c r="BV24" s="11">
        <f>IF(SUM(AY24,BC24,BG24)&gt;0,SUM(AY24,BC24,BG24),"")</f>
        <v>7.8</v>
      </c>
      <c r="BW24" s="11">
        <f>IF(SUM(BT24,BU24)&gt;0,SUM(BT24,BU24),"")</f>
        <v>60.800000000000004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39.400000000000006</v>
      </c>
      <c r="CA24" s="19">
        <v>18.8</v>
      </c>
      <c r="CB24" s="19">
        <v>2.7</v>
      </c>
      <c r="CC24" s="19">
        <v>0.9</v>
      </c>
      <c r="CD24" s="19">
        <v>0</v>
      </c>
      <c r="CE24" s="19">
        <v>18.399999999999999</v>
      </c>
      <c r="CF24" s="19">
        <v>3.6</v>
      </c>
      <c r="CG24" s="19">
        <v>0</v>
      </c>
      <c r="CH24" s="19">
        <v>0</v>
      </c>
      <c r="CI24" s="19">
        <v>17.600000000000001</v>
      </c>
      <c r="CJ24" s="19">
        <v>0.7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6.3000000000000007</v>
      </c>
      <c r="CW24" s="40">
        <f>IF(SUM(CA24:CB24,CD24:CF24,CH24)-CC24-CG24&gt;0,SUM(CA24:CB24,CD24:CF24,CH24)-CC24-CG24,"")</f>
        <v>42.6</v>
      </c>
      <c r="CX24" s="40">
        <f>IF(SUM(CI24:CJ24,CL24)-CK24&gt;0,SUM(CI24:CJ24,CL24)-CK24,"")</f>
        <v>18.3</v>
      </c>
      <c r="CY24" s="40">
        <f>IF(SUM(CB24,CF24,CJ24)&gt;0,SUM(CB24,CF24,CJ24),"")</f>
        <v>7.0000000000000009</v>
      </c>
      <c r="CZ24" s="40">
        <f>IF(SUM(CW24,CX24)&gt;0,SUM(CW24,CX24),"")</f>
        <v>60.900000000000006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IF(SUM(CW24,DB24)&gt;0,SUM(CW24,DB24),"")</f>
        <v>42.6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18.399999999999999</v>
      </c>
      <c r="QF24" s="22">
        <f>IF($CU24="P",CB24,(CB24+AY24)/2)</f>
        <v>2.9000000000000004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18.100000000000001</v>
      </c>
      <c r="QJ24" s="22">
        <f>IF($CU24="P",CF24,(CF24+BC24)/2)</f>
        <v>2.65</v>
      </c>
      <c r="QK24" s="22">
        <f>IF($CU24="P",CG24,(CG24+BD24)/2)</f>
        <v>0.6</v>
      </c>
      <c r="QL24" s="22">
        <f>IF($CU24="P",CH24,(CH24+BE24)/2)</f>
        <v>0</v>
      </c>
      <c r="QM24" s="22">
        <f>IF($CU24="P",CI24,(CI24+BF24)/2)</f>
        <v>18</v>
      </c>
      <c r="QN24" s="22">
        <f>IF($CU24="P",CJ24,(CJ24+BG24)/2)</f>
        <v>1.85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5.5500000000000007</v>
      </c>
      <c r="RA24" s="40">
        <f>IF(SUM(QE24:QF24,QH24:QJ24,QL24)-QG24-QK24&gt;0,SUM(QE24:QF24,QH24:QJ24,QL24)-QG24-QK24,"")</f>
        <v>40.999999999999993</v>
      </c>
      <c r="RB24" s="40">
        <f>IF(SUM(QM24:QN24,QP24)-QO24&gt;0,SUM(QM24:QN24,QP24)-QO24,"")</f>
        <v>19.850000000000001</v>
      </c>
      <c r="RC24" s="40">
        <f>IF(SUM(QF24,QJ24,QN24)&gt;0,SUM(QF24,QJ24,QN24),"")</f>
        <v>7.4</v>
      </c>
      <c r="RD24" s="40">
        <f>IF(SUM(RA24,RB24)&gt;0,SUM(RA24,RB24),"")</f>
        <v>60.849999999999994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IF(SUM(RA24,RF24)&gt;0,SUM(RA24,RF24),"")</f>
        <v>40.999999999999993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167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18.2</v>
      </c>
      <c r="AY25" s="18">
        <v>2.7</v>
      </c>
      <c r="AZ25" s="18">
        <v>1.1000000000000001</v>
      </c>
      <c r="BA25" s="18">
        <v>0</v>
      </c>
      <c r="BB25" s="18">
        <v>17.3</v>
      </c>
      <c r="BC25" s="18">
        <v>0.6</v>
      </c>
      <c r="BD25" s="18">
        <v>0</v>
      </c>
      <c r="BE25" s="18">
        <v>0</v>
      </c>
      <c r="BF25" s="18">
        <v>17.399999999999999</v>
      </c>
      <c r="BG25" s="18">
        <v>1.1000000000000001</v>
      </c>
      <c r="BH25" s="18">
        <v>0.6</v>
      </c>
      <c r="BI25" s="18">
        <v>3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3.3000000000000003</v>
      </c>
      <c r="BT25" s="11">
        <f>IF(SUM(AX25:AY25,BA25:BC25,BE25)-AZ25-BD25&gt;0,SUM(AX25:AY25,BA25:BC25,BE25)-AZ25-BD25,"")</f>
        <v>37.700000000000003</v>
      </c>
      <c r="BU25" s="11">
        <f>IF(SUM(BF25:BG25,BI25)-BH25&gt;0,SUM(BF25:BG25,BI25)-BH25,"")</f>
        <v>20.9</v>
      </c>
      <c r="BV25" s="11">
        <f>IF(SUM(AY25,BC25,BG25)&gt;0,SUM(AY25,BC25,BG25),"")</f>
        <v>4.4000000000000004</v>
      </c>
      <c r="BW25" s="11">
        <f>IF(SUM(BT25,BU25)&gt;0,SUM(BT25,BU25),"")</f>
        <v>58.6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37.700000000000003</v>
      </c>
      <c r="CA25" s="19">
        <v>18.8</v>
      </c>
      <c r="CB25" s="19">
        <v>3</v>
      </c>
      <c r="CC25" s="19">
        <v>0</v>
      </c>
      <c r="CD25" s="19">
        <v>0</v>
      </c>
      <c r="CE25" s="19">
        <v>17.600000000000001</v>
      </c>
      <c r="CF25" s="19">
        <v>2.5</v>
      </c>
      <c r="CG25" s="19">
        <v>0.9</v>
      </c>
      <c r="CH25" s="19">
        <v>0</v>
      </c>
      <c r="CI25" s="19">
        <v>17.5</v>
      </c>
      <c r="CJ25" s="19">
        <v>0.7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5.5</v>
      </c>
      <c r="CW25" s="40">
        <f>IF(SUM(CA25:CB25,CD25:CF25,CH25)-CC25-CG25&gt;0,SUM(CA25:CB25,CD25:CF25,CH25)-CC25-CG25,"")</f>
        <v>41.000000000000007</v>
      </c>
      <c r="CX25" s="40">
        <f>IF(SUM(CI25:CJ25,CL25)-CK25&gt;0,SUM(CI25:CJ25,CL25)-CK25,"")</f>
        <v>18.2</v>
      </c>
      <c r="CY25" s="40">
        <f>IF(SUM(CB25,CF25,CJ25)&gt;0,SUM(CB25,CF25,CJ25),"")</f>
        <v>6.2</v>
      </c>
      <c r="CZ25" s="40">
        <f>IF(SUM(CW25,CX25)&gt;0,SUM(CW25,CX25),"")</f>
        <v>59.2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41.000000000000007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18.5</v>
      </c>
      <c r="QF25" s="22">
        <f>IF($CU25="P",CB25,(CB25+AY25)/2)</f>
        <v>2.85</v>
      </c>
      <c r="QG25" s="22">
        <f>IF($CU25="P",CC25,(CC25+AZ25)/2)</f>
        <v>0.55000000000000004</v>
      </c>
      <c r="QH25" s="22">
        <f>IF($CU25="P",CD25,(CD25+BA25)/2)</f>
        <v>0</v>
      </c>
      <c r="QI25" s="22">
        <f>IF($CU25="P",CE25,(CE25+BB25)/2)</f>
        <v>17.450000000000003</v>
      </c>
      <c r="QJ25" s="22">
        <f>IF($CU25="P",CF25,(CF25+BC25)/2)</f>
        <v>1.55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17.45</v>
      </c>
      <c r="QN25" s="22">
        <f>IF($CU25="P",CJ25,(CJ25+BG25)/2)</f>
        <v>0.9</v>
      </c>
      <c r="QO25" s="22">
        <f>IF($CU25="P",CK25,(CK25+BH25)/2)</f>
        <v>0.3</v>
      </c>
      <c r="QP25" s="22">
        <f>IF($CU25="P",CL25,(CL25+BI25)/2)</f>
        <v>1.5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4.4000000000000004</v>
      </c>
      <c r="RA25" s="40">
        <f>IF(SUM(QE25:QF25,QH25:QJ25,QL25)-QG25-QK25&gt;0,SUM(QE25:QF25,QH25:QJ25,QL25)-QG25-QK25,"")</f>
        <v>39.35</v>
      </c>
      <c r="RB25" s="40">
        <f>IF(SUM(QM25:QN25,QP25)-QO25&gt;0,SUM(QM25:QN25,QP25)-QO25,"")</f>
        <v>19.549999999999997</v>
      </c>
      <c r="RC25" s="40">
        <f>IF(SUM(QF25,QJ25,QN25)&gt;0,SUM(QF25,QJ25,QN25),"")</f>
        <v>5.3000000000000007</v>
      </c>
      <c r="RD25" s="40">
        <f>IF(SUM(RA25,RB25)&gt;0,SUM(RA25,RB25),"")</f>
        <v>58.9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39.35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168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17.600000000000001</v>
      </c>
      <c r="AY26" s="18">
        <v>3.3</v>
      </c>
      <c r="AZ26" s="18">
        <v>0.2</v>
      </c>
      <c r="BA26" s="18">
        <v>0</v>
      </c>
      <c r="BB26" s="18">
        <v>18</v>
      </c>
      <c r="BC26" s="18">
        <v>3.2</v>
      </c>
      <c r="BD26" s="18">
        <v>0</v>
      </c>
      <c r="BE26" s="18">
        <v>0</v>
      </c>
      <c r="BF26" s="18">
        <v>17.2</v>
      </c>
      <c r="BG26" s="18">
        <v>0.7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6.5</v>
      </c>
      <c r="BT26" s="11">
        <f>IF(SUM(AX26:AY26,BA26:BC26,BE26)-AZ26-BD26&gt;0,SUM(AX26:AY26,BA26:BC26,BE26)-AZ26-BD26,"")</f>
        <v>41.900000000000006</v>
      </c>
      <c r="BU26" s="11">
        <f>IF(SUM(BF26:BG26,BI26)-BH26&gt;0,SUM(BF26:BG26,BI26)-BH26,"")</f>
        <v>17.899999999999999</v>
      </c>
      <c r="BV26" s="11">
        <f>IF(SUM(AY26,BC26,BG26)&gt;0,SUM(AY26,BC26,BG26),"")</f>
        <v>7.2</v>
      </c>
      <c r="BW26" s="11">
        <f>IF(SUM(BT26,BU26)&gt;0,SUM(BT26,BU26),"")</f>
        <v>59.800000000000004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IF(SUM(BT26,BY26)&gt;0,SUM(BT26,BY26),"")</f>
        <v>41.900000000000006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IF(SUM(CW26,DB26)&gt;0,SUM(CW26,DB26),"")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8.8000000000000007</v>
      </c>
      <c r="QF26" s="22">
        <f>IF($CU26="P",CB26,(CB26+AY26)/2)</f>
        <v>1.65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9</v>
      </c>
      <c r="QJ26" s="22">
        <f>IF($CU26="P",CF26,(CF26+BC26)/2)</f>
        <v>1.6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8.6</v>
      </c>
      <c r="QN26" s="22">
        <f>IF($CU26="P",CJ26,(CJ26+BG26)/2)</f>
        <v>0.35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3.25</v>
      </c>
      <c r="RA26" s="40">
        <f>IF(SUM(QE26:QF26,QH26:QJ26,QL26)-QG26-QK26&gt;0,SUM(QE26:QF26,QH26:QJ26,QL26)-QG26-QK26,"")</f>
        <v>20.950000000000003</v>
      </c>
      <c r="RB26" s="40">
        <f>IF(SUM(QM26:QN26,QP26)-QO26&gt;0,SUM(QM26:QN26,QP26)-QO26,"")</f>
        <v>8.9499999999999993</v>
      </c>
      <c r="RC26" s="40">
        <f>IF(SUM(QF26,QJ26,QN26)&gt;0,SUM(QF26,QJ26,QN26),"")</f>
        <v>3.6</v>
      </c>
      <c r="RD26" s="40">
        <f>IF(SUM(RA26,RB26)&gt;0,SUM(RA26,RB26),"")</f>
        <v>29.900000000000002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20.950000000000003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2023-08-17T14:09:07Z</dcterms:modified>
</cp:coreProperties>
</file>