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749AAFE1-0151-BB4E-8416-A15F6EE8D4CB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18" i="21" l="1"/>
  <c r="OZ18" i="21"/>
  <c r="OX18" i="21"/>
  <c r="OW18" i="21"/>
  <c r="OV18" i="21"/>
  <c r="PB18" i="21" s="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PB14" i="21" s="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PB6" i="21" s="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X4" i="21" s="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R18" i="21" s="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O12" i="21" s="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O4" i="21" s="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G16" i="21" s="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G12" i="21" s="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J9" i="21" s="1"/>
  <c r="FH9" i="21"/>
  <c r="FF9" i="21"/>
  <c r="FE9" i="21"/>
  <c r="FD9" i="21"/>
  <c r="FC9" i="21"/>
  <c r="FI8" i="21"/>
  <c r="FH8" i="21"/>
  <c r="FF8" i="21"/>
  <c r="FE8" i="21"/>
  <c r="FD8" i="21"/>
  <c r="FG8" i="21" s="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G4" i="21" s="1"/>
  <c r="FC4" i="21"/>
  <c r="EG18" i="21"/>
  <c r="EF18" i="21"/>
  <c r="ED18" i="21"/>
  <c r="EC18" i="21"/>
  <c r="EB18" i="21"/>
  <c r="EH18" i="21" s="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H14" i="21" s="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H10" i="21" s="1"/>
  <c r="EA10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H6" i="21" s="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W4" i="19" s="1"/>
  <c r="NS4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3" i="27"/>
  <c r="OZ13" i="27"/>
  <c r="OX13" i="27"/>
  <c r="OW13" i="27"/>
  <c r="OV13" i="27"/>
  <c r="OU13" i="27"/>
  <c r="PA12" i="27"/>
  <c r="OZ12" i="27"/>
  <c r="OX12" i="27"/>
  <c r="OW12" i="27"/>
  <c r="OV12" i="27"/>
  <c r="PB12" i="27" s="1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PB8" i="27" s="1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PB4" i="27" s="1"/>
  <c r="OU4" i="27"/>
  <c r="NY13" i="27"/>
  <c r="NX13" i="27"/>
  <c r="NV13" i="27"/>
  <c r="NU13" i="27"/>
  <c r="NT13" i="27"/>
  <c r="NZ13" i="27" s="1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Z10" i="27" s="1"/>
  <c r="NS10" i="27"/>
  <c r="NY9" i="27"/>
  <c r="NX9" i="27"/>
  <c r="NV9" i="27"/>
  <c r="NU9" i="27"/>
  <c r="NT9" i="27"/>
  <c r="NZ9" i="27" s="1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Z5" i="27" s="1"/>
  <c r="NS5" i="27"/>
  <c r="NY4" i="27"/>
  <c r="NX4" i="27"/>
  <c r="NV4" i="27"/>
  <c r="NU4" i="27"/>
  <c r="NT4" i="27"/>
  <c r="NS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L7" i="27" s="1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3" i="27"/>
  <c r="FH13" i="27"/>
  <c r="FF13" i="27"/>
  <c r="FE13" i="27"/>
  <c r="FD13" i="27"/>
  <c r="FJ13" i="27" s="1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J9" i="27" s="1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0" i="26"/>
  <c r="OZ10" i="26"/>
  <c r="OX10" i="26"/>
  <c r="OW10" i="26"/>
  <c r="OV10" i="26"/>
  <c r="PB10" i="26" s="1"/>
  <c r="OU10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9" i="26"/>
  <c r="NX9" i="26"/>
  <c r="NV9" i="26"/>
  <c r="NU9" i="26"/>
  <c r="NT9" i="26"/>
  <c r="NZ9" i="26" s="1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Z6" i="26" s="1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9" i="26"/>
  <c r="MV9" i="26"/>
  <c r="MT9" i="26"/>
  <c r="MS9" i="26"/>
  <c r="MR9" i="26"/>
  <c r="MX9" i="26" s="1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5" i="26"/>
  <c r="MV5" i="26"/>
  <c r="MT5" i="26"/>
  <c r="MS5" i="26"/>
  <c r="MR5" i="26"/>
  <c r="MX5" i="26" s="1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V8" i="26" s="1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V4" i="26" s="1"/>
  <c r="LO4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T7" i="26" s="1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R10" i="26" s="1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R6" i="26" s="1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9" i="26"/>
  <c r="IN9" i="26"/>
  <c r="IL9" i="26"/>
  <c r="IK9" i="26"/>
  <c r="IJ9" i="26"/>
  <c r="IP9" i="26" s="1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P5" i="26" s="1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N8" i="26" s="1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N4" i="26" s="1"/>
  <c r="HG4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L7" i="26" s="1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J10" i="26" s="1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J6" i="26" s="1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9" i="26"/>
  <c r="EF9" i="26"/>
  <c r="ED9" i="26"/>
  <c r="EC9" i="26"/>
  <c r="EB9" i="26"/>
  <c r="EH9" i="26" s="1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H5" i="26" s="1"/>
  <c r="EA5" i="26"/>
  <c r="EG4" i="26"/>
  <c r="EF4" i="26"/>
  <c r="ED4" i="26"/>
  <c r="EC4" i="26"/>
  <c r="EB4" i="26"/>
  <c r="EA4" i="26"/>
  <c r="AP14" i="21"/>
  <c r="AQ14" i="21"/>
  <c r="AR14" i="21"/>
  <c r="AS14" i="21"/>
  <c r="AU14" i="21"/>
  <c r="AV14" i="21"/>
  <c r="BS14" i="21"/>
  <c r="BT14" i="21"/>
  <c r="BU14" i="21"/>
  <c r="BV14" i="21"/>
  <c r="BX14" i="21"/>
  <c r="BY14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AP15" i="21"/>
  <c r="AQ15" i="21"/>
  <c r="AR15" i="21"/>
  <c r="AS15" i="21"/>
  <c r="AU15" i="21"/>
  <c r="AV15" i="21"/>
  <c r="BS15" i="21"/>
  <c r="BT15" i="21"/>
  <c r="BU15" i="21"/>
  <c r="BV15" i="21"/>
  <c r="BX15" i="21"/>
  <c r="BY15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RE15" i="21" s="1"/>
  <c r="QS15" i="21"/>
  <c r="QT15" i="21"/>
  <c r="QU15" i="21"/>
  <c r="QV15" i="21"/>
  <c r="QW15" i="21"/>
  <c r="QX15" i="21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FG5" i="21" l="1"/>
  <c r="JO5" i="21"/>
  <c r="JR9" i="21"/>
  <c r="JR17" i="21"/>
  <c r="KT6" i="21"/>
  <c r="KT10" i="21"/>
  <c r="KT14" i="21"/>
  <c r="KT18" i="21"/>
  <c r="LV7" i="21"/>
  <c r="LV11" i="21"/>
  <c r="LV15" i="21"/>
  <c r="NZ7" i="19"/>
  <c r="NZ11" i="19"/>
  <c r="NZ15" i="19"/>
  <c r="NZ19" i="19"/>
  <c r="NZ23" i="19"/>
  <c r="NZ27" i="19"/>
  <c r="PB7" i="19"/>
  <c r="PB11" i="19"/>
  <c r="PB15" i="19"/>
  <c r="PB19" i="19"/>
  <c r="PB23" i="19"/>
  <c r="NZ6" i="19"/>
  <c r="NZ10" i="19"/>
  <c r="NZ14" i="19"/>
  <c r="NZ18" i="19"/>
  <c r="NZ22" i="19"/>
  <c r="NZ26" i="19"/>
  <c r="PB6" i="19"/>
  <c r="PB10" i="19"/>
  <c r="PB14" i="19"/>
  <c r="PB18" i="19"/>
  <c r="PB22" i="19"/>
  <c r="PB26" i="19"/>
  <c r="EH5" i="27"/>
  <c r="EH9" i="27"/>
  <c r="EH13" i="27"/>
  <c r="MX5" i="27"/>
  <c r="MX9" i="27"/>
  <c r="MX13" i="27"/>
  <c r="NZ7" i="27"/>
  <c r="NZ11" i="27"/>
  <c r="PB13" i="27"/>
  <c r="EH4" i="27"/>
  <c r="EH8" i="27"/>
  <c r="EH12" i="27"/>
  <c r="FJ6" i="27"/>
  <c r="FJ10" i="27"/>
  <c r="GL4" i="27"/>
  <c r="GL8" i="27"/>
  <c r="GL12" i="27"/>
  <c r="HN6" i="27"/>
  <c r="HN10" i="27"/>
  <c r="IP4" i="27"/>
  <c r="IP8" i="27"/>
  <c r="IP12" i="27"/>
  <c r="JR6" i="27"/>
  <c r="JR10" i="27"/>
  <c r="KT4" i="27"/>
  <c r="KT8" i="27"/>
  <c r="KT12" i="27"/>
  <c r="LV6" i="27"/>
  <c r="LV10" i="27"/>
  <c r="MX4" i="27"/>
  <c r="MX8" i="27"/>
  <c r="MX12" i="27"/>
  <c r="NZ6" i="27"/>
  <c r="EH4" i="26"/>
  <c r="EH8" i="26"/>
  <c r="FJ5" i="26"/>
  <c r="FJ9" i="26"/>
  <c r="GL6" i="26"/>
  <c r="GL10" i="26"/>
  <c r="HN7" i="26"/>
  <c r="IP4" i="26"/>
  <c r="IP8" i="26"/>
  <c r="JR5" i="26"/>
  <c r="JR9" i="26"/>
  <c r="KT6" i="26"/>
  <c r="KT10" i="26"/>
  <c r="LV7" i="26"/>
  <c r="MX4" i="26"/>
  <c r="MX8" i="26"/>
  <c r="NZ5" i="26"/>
  <c r="PB6" i="26"/>
  <c r="NZ10" i="26"/>
  <c r="JO13" i="21"/>
  <c r="EH7" i="21"/>
  <c r="EH11" i="21"/>
  <c r="EH15" i="21"/>
  <c r="FJ6" i="21"/>
  <c r="FJ10" i="21"/>
  <c r="FJ14" i="21"/>
  <c r="JR8" i="21"/>
  <c r="RC15" i="21"/>
  <c r="FG7" i="21"/>
  <c r="FG11" i="21"/>
  <c r="FG15" i="21"/>
  <c r="GL4" i="21"/>
  <c r="GL8" i="21"/>
  <c r="GL12" i="21"/>
  <c r="GL16" i="21"/>
  <c r="HN5" i="21"/>
  <c r="HN9" i="21"/>
  <c r="HN13" i="21"/>
  <c r="HN17" i="21"/>
  <c r="IP6" i="21"/>
  <c r="IP10" i="21"/>
  <c r="IP14" i="21"/>
  <c r="IP18" i="21"/>
  <c r="FJ8" i="21"/>
  <c r="FG10" i="21"/>
  <c r="FJ16" i="21"/>
  <c r="FJ18" i="21"/>
  <c r="GL7" i="21"/>
  <c r="GL11" i="21"/>
  <c r="GL15" i="21"/>
  <c r="HN4" i="21"/>
  <c r="HN8" i="21"/>
  <c r="HN12" i="21"/>
  <c r="HN16" i="21"/>
  <c r="IP5" i="21"/>
  <c r="IP9" i="21"/>
  <c r="IP13" i="21"/>
  <c r="IP17" i="21"/>
  <c r="JR16" i="21"/>
  <c r="FJ7" i="21"/>
  <c r="JO11" i="21"/>
  <c r="FG13" i="21"/>
  <c r="FJ15" i="21"/>
  <c r="JR10" i="21"/>
  <c r="EH5" i="19"/>
  <c r="EH13" i="19"/>
  <c r="EH21" i="19"/>
  <c r="EH25" i="19"/>
  <c r="FJ5" i="19"/>
  <c r="FJ9" i="19"/>
  <c r="FJ13" i="19"/>
  <c r="FJ17" i="19"/>
  <c r="FJ21" i="19"/>
  <c r="FJ25" i="19"/>
  <c r="GL5" i="19"/>
  <c r="GL9" i="19"/>
  <c r="GL13" i="19"/>
  <c r="GL17" i="19"/>
  <c r="GL21" i="19"/>
  <c r="GL25" i="19"/>
  <c r="HN5" i="19"/>
  <c r="HN9" i="19"/>
  <c r="HN13" i="19"/>
  <c r="HN17" i="19"/>
  <c r="HN21" i="19"/>
  <c r="HN25" i="19"/>
  <c r="IP5" i="19"/>
  <c r="IP9" i="19"/>
  <c r="IP13" i="19"/>
  <c r="IP17" i="19"/>
  <c r="IP21" i="19"/>
  <c r="IP25" i="19"/>
  <c r="JR5" i="19"/>
  <c r="JR9" i="19"/>
  <c r="JR13" i="19"/>
  <c r="JR17" i="19"/>
  <c r="JR21" i="19"/>
  <c r="JR25" i="19"/>
  <c r="KT5" i="19"/>
  <c r="KT9" i="19"/>
  <c r="KT13" i="19"/>
  <c r="KT17" i="19"/>
  <c r="KT21" i="19"/>
  <c r="KT25" i="19"/>
  <c r="LV5" i="19"/>
  <c r="LV9" i="19"/>
  <c r="LV13" i="19"/>
  <c r="LV17" i="19"/>
  <c r="LV21" i="19"/>
  <c r="LV25" i="19"/>
  <c r="MX5" i="19"/>
  <c r="MX9" i="19"/>
  <c r="MX13" i="19"/>
  <c r="MX17" i="19"/>
  <c r="MX21" i="19"/>
  <c r="MX25" i="19"/>
  <c r="EH9" i="19"/>
  <c r="EH17" i="19"/>
  <c r="NW5" i="19"/>
  <c r="PB5" i="19"/>
  <c r="PB9" i="19"/>
  <c r="PB13" i="19"/>
  <c r="PB17" i="19"/>
  <c r="PB21" i="19"/>
  <c r="PB25" i="19"/>
  <c r="EH8" i="19"/>
  <c r="EH16" i="19"/>
  <c r="EH20" i="19"/>
  <c r="EH24" i="19"/>
  <c r="FJ4" i="19"/>
  <c r="FJ8" i="19"/>
  <c r="FJ12" i="19"/>
  <c r="FJ16" i="19"/>
  <c r="FJ20" i="19"/>
  <c r="FJ24" i="19"/>
  <c r="GL4" i="19"/>
  <c r="GL8" i="19"/>
  <c r="GL12" i="19"/>
  <c r="GL16" i="19"/>
  <c r="GL20" i="19"/>
  <c r="GL24" i="19"/>
  <c r="HN4" i="19"/>
  <c r="HN8" i="19"/>
  <c r="HN12" i="19"/>
  <c r="HN16" i="19"/>
  <c r="HN20" i="19"/>
  <c r="HN24" i="19"/>
  <c r="IP4" i="19"/>
  <c r="IP8" i="19"/>
  <c r="IP12" i="19"/>
  <c r="IP16" i="19"/>
  <c r="IP20" i="19"/>
  <c r="IP24" i="19"/>
  <c r="JR4" i="19"/>
  <c r="JR8" i="19"/>
  <c r="JR12" i="19"/>
  <c r="JR16" i="19"/>
  <c r="JR20" i="19"/>
  <c r="JR24" i="19"/>
  <c r="KT4" i="19"/>
  <c r="KT8" i="19"/>
  <c r="KT12" i="19"/>
  <c r="KT16" i="19"/>
  <c r="KT20" i="19"/>
  <c r="KT24" i="19"/>
  <c r="LV4" i="19"/>
  <c r="LV8" i="19"/>
  <c r="LV12" i="19"/>
  <c r="LV16" i="19"/>
  <c r="LV20" i="19"/>
  <c r="LV24" i="19"/>
  <c r="MX4" i="19"/>
  <c r="MX8" i="19"/>
  <c r="MX12" i="19"/>
  <c r="MX16" i="19"/>
  <c r="MX20" i="19"/>
  <c r="MX24" i="19"/>
  <c r="EH4" i="19"/>
  <c r="EH12" i="19"/>
  <c r="FJ5" i="27"/>
  <c r="GL11" i="27"/>
  <c r="HN5" i="27"/>
  <c r="HN9" i="27"/>
  <c r="HN13" i="27"/>
  <c r="IP7" i="27"/>
  <c r="IP11" i="27"/>
  <c r="JR5" i="27"/>
  <c r="JR9" i="27"/>
  <c r="JR13" i="27"/>
  <c r="KT7" i="27"/>
  <c r="KT11" i="27"/>
  <c r="LV5" i="27"/>
  <c r="LV9" i="27"/>
  <c r="LV13" i="27"/>
  <c r="MX7" i="27"/>
  <c r="MX11" i="27"/>
  <c r="PB7" i="27"/>
  <c r="PB5" i="27"/>
  <c r="PB11" i="27"/>
  <c r="EH7" i="27"/>
  <c r="EH11" i="27"/>
  <c r="EH6" i="27"/>
  <c r="FJ4" i="27"/>
  <c r="FJ8" i="27"/>
  <c r="FJ12" i="27"/>
  <c r="GL6" i="27"/>
  <c r="GL10" i="27"/>
  <c r="HN4" i="27"/>
  <c r="HN8" i="27"/>
  <c r="HN12" i="27"/>
  <c r="IP6" i="27"/>
  <c r="IP10" i="27"/>
  <c r="JR4" i="27"/>
  <c r="JR8" i="27"/>
  <c r="JR12" i="27"/>
  <c r="KT6" i="27"/>
  <c r="KT10" i="27"/>
  <c r="LV4" i="27"/>
  <c r="LV8" i="27"/>
  <c r="LV12" i="27"/>
  <c r="MX6" i="27"/>
  <c r="MX10" i="27"/>
  <c r="NZ4" i="27"/>
  <c r="NZ8" i="27"/>
  <c r="NZ12" i="27"/>
  <c r="PB6" i="27"/>
  <c r="PB10" i="27"/>
  <c r="EH10" i="27"/>
  <c r="FJ7" i="27"/>
  <c r="FJ11" i="27"/>
  <c r="GL5" i="27"/>
  <c r="GL9" i="27"/>
  <c r="GL13" i="27"/>
  <c r="HN7" i="27"/>
  <c r="HN11" i="27"/>
  <c r="IP5" i="27"/>
  <c r="IP9" i="27"/>
  <c r="IP13" i="27"/>
  <c r="JR7" i="27"/>
  <c r="JR11" i="27"/>
  <c r="KT5" i="27"/>
  <c r="KT9" i="27"/>
  <c r="KT13" i="27"/>
  <c r="LV7" i="27"/>
  <c r="LV11" i="27"/>
  <c r="PB9" i="27"/>
  <c r="GL9" i="26"/>
  <c r="NZ8" i="26"/>
  <c r="PB9" i="26"/>
  <c r="EH10" i="26"/>
  <c r="GL4" i="26"/>
  <c r="GL8" i="26"/>
  <c r="PB7" i="26"/>
  <c r="EH7" i="26"/>
  <c r="FJ4" i="26"/>
  <c r="FJ8" i="26"/>
  <c r="GL5" i="26"/>
  <c r="HN6" i="26"/>
  <c r="HN10" i="26"/>
  <c r="IP7" i="26"/>
  <c r="JR4" i="26"/>
  <c r="JR8" i="26"/>
  <c r="KT5" i="26"/>
  <c r="KT9" i="26"/>
  <c r="LV6" i="26"/>
  <c r="LV10" i="26"/>
  <c r="MX7" i="26"/>
  <c r="NZ4" i="26"/>
  <c r="PB5" i="26"/>
  <c r="EH6" i="26"/>
  <c r="FJ7" i="26"/>
  <c r="HN5" i="26"/>
  <c r="HN9" i="26"/>
  <c r="IP6" i="26"/>
  <c r="IP10" i="26"/>
  <c r="JR7" i="26"/>
  <c r="KT4" i="26"/>
  <c r="KT8" i="26"/>
  <c r="LV5" i="26"/>
  <c r="LV9" i="26"/>
  <c r="MX6" i="26"/>
  <c r="MX10" i="26"/>
  <c r="NZ7" i="26"/>
  <c r="PB4" i="26"/>
  <c r="PB8" i="26"/>
  <c r="JR15" i="21"/>
  <c r="JO18" i="21"/>
  <c r="FG9" i="21"/>
  <c r="FJ17" i="21"/>
  <c r="GL6" i="21"/>
  <c r="GL10" i="21"/>
  <c r="GL14" i="21"/>
  <c r="GL18" i="21"/>
  <c r="HN7" i="21"/>
  <c r="HN11" i="21"/>
  <c r="HN15" i="21"/>
  <c r="IP4" i="21"/>
  <c r="IP8" i="21"/>
  <c r="IP12" i="21"/>
  <c r="IP16" i="21"/>
  <c r="JR6" i="21"/>
  <c r="JO9" i="21"/>
  <c r="JR14" i="21"/>
  <c r="JO17" i="21"/>
  <c r="JR7" i="21"/>
  <c r="JO10" i="21"/>
  <c r="RE14" i="21"/>
  <c r="RC14" i="21"/>
  <c r="DC14" i="21"/>
  <c r="EH5" i="21"/>
  <c r="EH9" i="21"/>
  <c r="EH13" i="21"/>
  <c r="EH17" i="21"/>
  <c r="FJ5" i="21"/>
  <c r="FJ13" i="21"/>
  <c r="JR5" i="21"/>
  <c r="JO8" i="21"/>
  <c r="JR13" i="21"/>
  <c r="JO16" i="21"/>
  <c r="KT5" i="21"/>
  <c r="KT9" i="21"/>
  <c r="KT13" i="21"/>
  <c r="KT17" i="21"/>
  <c r="LV6" i="21"/>
  <c r="LV10" i="21"/>
  <c r="LV14" i="21"/>
  <c r="LV18" i="21"/>
  <c r="MX7" i="21"/>
  <c r="MX11" i="21"/>
  <c r="MX15" i="21"/>
  <c r="NZ4" i="21"/>
  <c r="NZ8" i="21"/>
  <c r="NZ12" i="21"/>
  <c r="NZ16" i="21"/>
  <c r="PB5" i="21"/>
  <c r="PB9" i="21"/>
  <c r="PB13" i="21"/>
  <c r="PB17" i="21"/>
  <c r="FJ4" i="21"/>
  <c r="FJ12" i="21"/>
  <c r="GL5" i="21"/>
  <c r="GL9" i="21"/>
  <c r="GL13" i="21"/>
  <c r="GL17" i="21"/>
  <c r="HN6" i="21"/>
  <c r="HN10" i="21"/>
  <c r="HN14" i="21"/>
  <c r="HN18" i="21"/>
  <c r="IP7" i="21"/>
  <c r="IP11" i="21"/>
  <c r="IP15" i="21"/>
  <c r="JR4" i="21"/>
  <c r="JO7" i="21"/>
  <c r="JR12" i="21"/>
  <c r="JO15" i="21"/>
  <c r="BZ15" i="21"/>
  <c r="EH4" i="21"/>
  <c r="EH8" i="21"/>
  <c r="EH12" i="21"/>
  <c r="EH16" i="21"/>
  <c r="FG6" i="21"/>
  <c r="FJ11" i="21"/>
  <c r="FG14" i="21"/>
  <c r="JO6" i="21"/>
  <c r="JR11" i="21"/>
  <c r="JO14" i="21"/>
  <c r="KT4" i="21"/>
  <c r="KT8" i="21"/>
  <c r="KT12" i="21"/>
  <c r="KT16" i="21"/>
  <c r="LV5" i="21"/>
  <c r="LV9" i="21"/>
  <c r="LV13" i="21"/>
  <c r="LV17" i="21"/>
  <c r="MX6" i="21"/>
  <c r="MX10" i="21"/>
  <c r="MX14" i="21"/>
  <c r="MX18" i="21"/>
  <c r="NZ7" i="21"/>
  <c r="NZ11" i="21"/>
  <c r="NZ15" i="21"/>
  <c r="PB4" i="21"/>
  <c r="PB8" i="21"/>
  <c r="PB12" i="21"/>
  <c r="PB16" i="21"/>
  <c r="NZ9" i="19"/>
  <c r="NZ13" i="19"/>
  <c r="NZ17" i="19"/>
  <c r="NZ21" i="19"/>
  <c r="NZ25" i="19"/>
  <c r="EH7" i="19"/>
  <c r="EH11" i="19"/>
  <c r="EH15" i="19"/>
  <c r="EH19" i="19"/>
  <c r="EH23" i="19"/>
  <c r="EH27" i="19"/>
  <c r="FJ7" i="19"/>
  <c r="FJ11" i="19"/>
  <c r="FJ15" i="19"/>
  <c r="FJ19" i="19"/>
  <c r="FJ23" i="19"/>
  <c r="FJ27" i="19"/>
  <c r="GL7" i="19"/>
  <c r="GL11" i="19"/>
  <c r="GL15" i="19"/>
  <c r="GL19" i="19"/>
  <c r="GL23" i="19"/>
  <c r="GL27" i="19"/>
  <c r="HN7" i="19"/>
  <c r="HN11" i="19"/>
  <c r="HN15" i="19"/>
  <c r="HN19" i="19"/>
  <c r="HN23" i="19"/>
  <c r="HN27" i="19"/>
  <c r="IP7" i="19"/>
  <c r="IP11" i="19"/>
  <c r="IP15" i="19"/>
  <c r="IP19" i="19"/>
  <c r="IP23" i="19"/>
  <c r="IP27" i="19"/>
  <c r="JR7" i="19"/>
  <c r="JR11" i="19"/>
  <c r="JR15" i="19"/>
  <c r="JR19" i="19"/>
  <c r="JR23" i="19"/>
  <c r="JR27" i="19"/>
  <c r="KT7" i="19"/>
  <c r="KT11" i="19"/>
  <c r="KT15" i="19"/>
  <c r="KT19" i="19"/>
  <c r="KT23" i="19"/>
  <c r="KT27" i="19"/>
  <c r="LV7" i="19"/>
  <c r="LV11" i="19"/>
  <c r="LV15" i="19"/>
  <c r="LV19" i="19"/>
  <c r="LV23" i="19"/>
  <c r="LV27" i="19"/>
  <c r="MX7" i="19"/>
  <c r="MX11" i="19"/>
  <c r="MX15" i="19"/>
  <c r="MX19" i="19"/>
  <c r="MX23" i="19"/>
  <c r="MX27" i="19"/>
  <c r="NZ8" i="19"/>
  <c r="NZ12" i="19"/>
  <c r="NZ16" i="19"/>
  <c r="NZ20" i="19"/>
  <c r="NZ24" i="19"/>
  <c r="PB4" i="19"/>
  <c r="PB8" i="19"/>
  <c r="PB12" i="19"/>
  <c r="PB16" i="19"/>
  <c r="PB20" i="19"/>
  <c r="PB24" i="19"/>
  <c r="EH6" i="19"/>
  <c r="EH10" i="19"/>
  <c r="EH14" i="19"/>
  <c r="EH18" i="19"/>
  <c r="EH22" i="19"/>
  <c r="EH26" i="19"/>
  <c r="FJ6" i="19"/>
  <c r="FJ10" i="19"/>
  <c r="FJ14" i="19"/>
  <c r="FJ18" i="19"/>
  <c r="FJ22" i="19"/>
  <c r="FJ26" i="19"/>
  <c r="GL6" i="19"/>
  <c r="GL10" i="19"/>
  <c r="GL14" i="19"/>
  <c r="GL18" i="19"/>
  <c r="GL22" i="19"/>
  <c r="GL26" i="19"/>
  <c r="HN6" i="19"/>
  <c r="HN10" i="19"/>
  <c r="HN14" i="19"/>
  <c r="HN18" i="19"/>
  <c r="HN22" i="19"/>
  <c r="HN26" i="19"/>
  <c r="IP6" i="19"/>
  <c r="IP10" i="19"/>
  <c r="IP14" i="19"/>
  <c r="IP18" i="19"/>
  <c r="IP22" i="19"/>
  <c r="IP26" i="19"/>
  <c r="JR6" i="19"/>
  <c r="JR10" i="19"/>
  <c r="JR14" i="19"/>
  <c r="JR18" i="19"/>
  <c r="JR22" i="19"/>
  <c r="JR26" i="19"/>
  <c r="KT6" i="19"/>
  <c r="KT10" i="19"/>
  <c r="KT14" i="19"/>
  <c r="KT18" i="19"/>
  <c r="KT22" i="19"/>
  <c r="KT26" i="19"/>
  <c r="LV6" i="19"/>
  <c r="LV10" i="19"/>
  <c r="LV14" i="19"/>
  <c r="LV18" i="19"/>
  <c r="LV22" i="19"/>
  <c r="LV26" i="19"/>
  <c r="MX6" i="19"/>
  <c r="MX10" i="19"/>
  <c r="MX14" i="19"/>
  <c r="MX18" i="19"/>
  <c r="MX22" i="19"/>
  <c r="MX26" i="19"/>
  <c r="NZ5" i="19"/>
  <c r="NZ4" i="19"/>
  <c r="PB27" i="19"/>
  <c r="NW6" i="19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GI4" i="19"/>
  <c r="GI5" i="19"/>
  <c r="GI6" i="19"/>
  <c r="GI7" i="19"/>
  <c r="GI8" i="19"/>
  <c r="GI9" i="19"/>
  <c r="GI10" i="19"/>
  <c r="GI11" i="19"/>
  <c r="GI12" i="19"/>
  <c r="GI13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OY4" i="27"/>
  <c r="OY5" i="27"/>
  <c r="OY6" i="27"/>
  <c r="OY7" i="27"/>
  <c r="OY8" i="27"/>
  <c r="OY9" i="27"/>
  <c r="OY10" i="27"/>
  <c r="OY11" i="27"/>
  <c r="OY12" i="27"/>
  <c r="OY13" i="27"/>
  <c r="NW4" i="27"/>
  <c r="NW5" i="27"/>
  <c r="NW6" i="27"/>
  <c r="NW7" i="27"/>
  <c r="NW8" i="27"/>
  <c r="NW9" i="27"/>
  <c r="NW10" i="27"/>
  <c r="NW11" i="27"/>
  <c r="NW12" i="27"/>
  <c r="NW13" i="27"/>
  <c r="MU4" i="27"/>
  <c r="MU5" i="27"/>
  <c r="MU6" i="27"/>
  <c r="MU7" i="27"/>
  <c r="MU8" i="27"/>
  <c r="MU9" i="27"/>
  <c r="MU10" i="27"/>
  <c r="MU11" i="27"/>
  <c r="MU12" i="27"/>
  <c r="MU13" i="27"/>
  <c r="LS4" i="27"/>
  <c r="LS5" i="27"/>
  <c r="LS6" i="27"/>
  <c r="LS7" i="27"/>
  <c r="LS8" i="27"/>
  <c r="LS9" i="27"/>
  <c r="LS10" i="27"/>
  <c r="LS11" i="27"/>
  <c r="LS12" i="27"/>
  <c r="LS13" i="27"/>
  <c r="KQ4" i="27"/>
  <c r="KQ5" i="27"/>
  <c r="KQ6" i="27"/>
  <c r="KQ7" i="27"/>
  <c r="KQ8" i="27"/>
  <c r="KQ9" i="27"/>
  <c r="KQ10" i="27"/>
  <c r="KQ11" i="27"/>
  <c r="KQ12" i="27"/>
  <c r="KQ13" i="27"/>
  <c r="JO4" i="27"/>
  <c r="JO5" i="27"/>
  <c r="JO6" i="27"/>
  <c r="JO7" i="27"/>
  <c r="JO8" i="27"/>
  <c r="JO9" i="27"/>
  <c r="JO10" i="27"/>
  <c r="JO11" i="27"/>
  <c r="JO12" i="27"/>
  <c r="JO13" i="27"/>
  <c r="IM4" i="27"/>
  <c r="IM5" i="27"/>
  <c r="IM6" i="27"/>
  <c r="IM7" i="27"/>
  <c r="IM8" i="27"/>
  <c r="IM9" i="27"/>
  <c r="IM10" i="27"/>
  <c r="IM11" i="27"/>
  <c r="IM12" i="27"/>
  <c r="IM13" i="27"/>
  <c r="HK4" i="27"/>
  <c r="HK5" i="27"/>
  <c r="HK6" i="27"/>
  <c r="HK7" i="27"/>
  <c r="HK8" i="27"/>
  <c r="HK9" i="27"/>
  <c r="HK10" i="27"/>
  <c r="HK11" i="27"/>
  <c r="HK12" i="27"/>
  <c r="HK13" i="27"/>
  <c r="GI4" i="27"/>
  <c r="GI5" i="27"/>
  <c r="GI6" i="27"/>
  <c r="GI7" i="27"/>
  <c r="GI8" i="27"/>
  <c r="GI9" i="27"/>
  <c r="GI10" i="27"/>
  <c r="GI11" i="27"/>
  <c r="GI12" i="27"/>
  <c r="GI13" i="27"/>
  <c r="FG4" i="27"/>
  <c r="FG5" i="27"/>
  <c r="FG6" i="27"/>
  <c r="FG7" i="27"/>
  <c r="FG8" i="27"/>
  <c r="FG9" i="27"/>
  <c r="FG10" i="27"/>
  <c r="FG11" i="27"/>
  <c r="FG12" i="27"/>
  <c r="FG13" i="27"/>
  <c r="EE4" i="27"/>
  <c r="EE5" i="27"/>
  <c r="EE6" i="27"/>
  <c r="EE7" i="27"/>
  <c r="EE8" i="27"/>
  <c r="EE9" i="27"/>
  <c r="EE10" i="27"/>
  <c r="EE11" i="27"/>
  <c r="EE12" i="27"/>
  <c r="EE13" i="27"/>
  <c r="OY4" i="26"/>
  <c r="OY5" i="26"/>
  <c r="OY6" i="26"/>
  <c r="OY7" i="26"/>
  <c r="OY8" i="26"/>
  <c r="OY9" i="26"/>
  <c r="OY10" i="26"/>
  <c r="NW4" i="26"/>
  <c r="NW5" i="26"/>
  <c r="NW6" i="26"/>
  <c r="NW7" i="26"/>
  <c r="NW8" i="26"/>
  <c r="NW9" i="26"/>
  <c r="NW10" i="26"/>
  <c r="MU4" i="26"/>
  <c r="MU5" i="26"/>
  <c r="MU6" i="26"/>
  <c r="MU7" i="26"/>
  <c r="MU8" i="26"/>
  <c r="MU9" i="26"/>
  <c r="MU10" i="26"/>
  <c r="LS4" i="26"/>
  <c r="LS5" i="26"/>
  <c r="LS6" i="26"/>
  <c r="LS7" i="26"/>
  <c r="LS8" i="26"/>
  <c r="LS9" i="26"/>
  <c r="LS10" i="26"/>
  <c r="KQ4" i="26"/>
  <c r="KQ5" i="26"/>
  <c r="KQ6" i="26"/>
  <c r="KQ7" i="26"/>
  <c r="KQ8" i="26"/>
  <c r="KQ9" i="26"/>
  <c r="KQ10" i="26"/>
  <c r="JO4" i="26"/>
  <c r="JO5" i="26"/>
  <c r="JO6" i="26"/>
  <c r="JO7" i="26"/>
  <c r="JO8" i="26"/>
  <c r="JO9" i="26"/>
  <c r="JO10" i="26"/>
  <c r="IM4" i="26"/>
  <c r="IM5" i="26"/>
  <c r="IM6" i="26"/>
  <c r="IM7" i="26"/>
  <c r="IM8" i="26"/>
  <c r="IM9" i="26"/>
  <c r="IM10" i="26"/>
  <c r="HK4" i="26"/>
  <c r="HK5" i="26"/>
  <c r="HK6" i="26"/>
  <c r="HK7" i="26"/>
  <c r="HK8" i="26"/>
  <c r="HK9" i="26"/>
  <c r="HK10" i="26"/>
  <c r="GI4" i="26"/>
  <c r="GI5" i="26"/>
  <c r="GI6" i="26"/>
  <c r="GI7" i="26"/>
  <c r="GI8" i="26"/>
  <c r="GI9" i="26"/>
  <c r="GI10" i="26"/>
  <c r="FG4" i="26"/>
  <c r="FG5" i="26"/>
  <c r="FG6" i="26"/>
  <c r="FG7" i="26"/>
  <c r="FG8" i="26"/>
  <c r="FG9" i="26"/>
  <c r="FG10" i="26"/>
  <c r="EE4" i="26"/>
  <c r="EE5" i="26"/>
  <c r="EE6" i="26"/>
  <c r="EE7" i="26"/>
  <c r="EE8" i="26"/>
  <c r="EE9" i="26"/>
  <c r="EE10" i="26"/>
  <c r="BZ14" i="21"/>
  <c r="DC17" i="19"/>
  <c r="P14" i="21"/>
  <c r="DF14" i="21" s="1"/>
  <c r="P15" i="21"/>
  <c r="DF15" i="21" s="1"/>
  <c r="DC15" i="21"/>
  <c r="QA14" i="21"/>
  <c r="N14" i="21"/>
  <c r="O14" i="21" s="1"/>
  <c r="RA14" i="21"/>
  <c r="RF14" i="21"/>
  <c r="RB14" i="21"/>
  <c r="L14" i="21"/>
  <c r="DD14" i="21" s="1"/>
  <c r="QZ14" i="21"/>
  <c r="J14" i="21"/>
  <c r="K14" i="21" s="1"/>
  <c r="CZ14" i="21"/>
  <c r="BW14" i="21"/>
  <c r="AT14" i="21"/>
  <c r="QD14" i="21"/>
  <c r="G14" i="21"/>
  <c r="F14" i="21"/>
  <c r="AW14" i="21"/>
  <c r="QA15" i="21"/>
  <c r="RA15" i="21"/>
  <c r="RF15" i="21"/>
  <c r="RB15" i="21"/>
  <c r="N15" i="21"/>
  <c r="O15" i="21" s="1"/>
  <c r="L15" i="21"/>
  <c r="M15" i="21" s="1"/>
  <c r="QZ15" i="21"/>
  <c r="J15" i="21"/>
  <c r="K15" i="21" s="1"/>
  <c r="Q15" i="21"/>
  <c r="CZ15" i="21"/>
  <c r="BW15" i="21"/>
  <c r="AT15" i="21"/>
  <c r="QD15" i="21"/>
  <c r="G15" i="21"/>
  <c r="F15" i="21"/>
  <c r="AW15" i="21"/>
  <c r="QZ17" i="19"/>
  <c r="BZ17" i="19"/>
  <c r="QA17" i="19"/>
  <c r="RF17" i="19"/>
  <c r="N17" i="19"/>
  <c r="O17" i="19" s="1"/>
  <c r="RE17" i="19"/>
  <c r="CZ17" i="19"/>
  <c r="RB17" i="19"/>
  <c r="RA17" i="19"/>
  <c r="BW17" i="19"/>
  <c r="L17" i="19"/>
  <c r="M17" i="19" s="1"/>
  <c r="AT17" i="19"/>
  <c r="F17" i="19"/>
  <c r="G17" i="19"/>
  <c r="J17" i="19"/>
  <c r="K17" i="19" s="1"/>
  <c r="DE17" i="19"/>
  <c r="P17" i="19"/>
  <c r="RC17" i="19"/>
  <c r="QD17" i="19"/>
  <c r="AW17" i="19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A9" i="27" l="1"/>
  <c r="QZ9" i="27"/>
  <c r="DC9" i="27"/>
  <c r="P9" i="27"/>
  <c r="RD15" i="21"/>
  <c r="Q14" i="21"/>
  <c r="RG15" i="21"/>
  <c r="AT9" i="27"/>
  <c r="RG14" i="21"/>
  <c r="DE14" i="21"/>
  <c r="R14" i="21" s="1"/>
  <c r="DE15" i="21"/>
  <c r="RD14" i="21"/>
  <c r="A14" i="21"/>
  <c r="M14" i="21"/>
  <c r="I14" i="21"/>
  <c r="H14" i="21" s="1"/>
  <c r="A15" i="21"/>
  <c r="DD15" i="21"/>
  <c r="I15" i="21"/>
  <c r="H15" i="21" s="1"/>
  <c r="RD17" i="19"/>
  <c r="I17" i="19"/>
  <c r="DD17" i="19"/>
  <c r="A17" i="19"/>
  <c r="RG17" i="19"/>
  <c r="H17" i="19"/>
  <c r="Q17" i="19"/>
  <c r="DF17" i="19"/>
  <c r="BW9" i="27"/>
  <c r="N9" i="27"/>
  <c r="O9" i="27" s="1"/>
  <c r="RB9" i="27"/>
  <c r="RA9" i="27"/>
  <c r="RE9" i="27"/>
  <c r="CZ9" i="27"/>
  <c r="L9" i="27"/>
  <c r="DD9" i="27" s="1"/>
  <c r="RF9" i="27"/>
  <c r="BZ9" i="27"/>
  <c r="F9" i="27"/>
  <c r="J9" i="27"/>
  <c r="K9" i="27" s="1"/>
  <c r="DF9" i="27"/>
  <c r="Q9" i="27"/>
  <c r="RC9" i="27"/>
  <c r="QD9" i="27"/>
  <c r="G9" i="27"/>
  <c r="AW9" i="27"/>
  <c r="RG9" i="27" l="1"/>
  <c r="I9" i="27"/>
  <c r="R17" i="19"/>
  <c r="E17" i="19" s="1"/>
  <c r="DE9" i="27"/>
  <c r="R9" i="27" s="1"/>
  <c r="S9" i="27" s="1"/>
  <c r="R15" i="21"/>
  <c r="E15" i="21" s="1"/>
  <c r="T14" i="21"/>
  <c r="S14" i="21"/>
  <c r="E14" i="21"/>
  <c r="M9" i="27"/>
  <c r="RD9" i="27"/>
  <c r="A9" i="27"/>
  <c r="H9" i="27"/>
  <c r="S15" i="21" l="1"/>
  <c r="T17" i="19"/>
  <c r="S17" i="19"/>
  <c r="T15" i="21"/>
  <c r="E9" i="27"/>
  <c r="T9" i="27"/>
  <c r="AG12" i="24" l="1"/>
  <c r="AH12" i="24"/>
  <c r="AI12" i="24"/>
  <c r="AM12" i="24" s="1"/>
  <c r="AQ12" i="24" s="1"/>
  <c r="AJ12" i="24"/>
  <c r="AK12" i="24"/>
  <c r="AL12" i="24"/>
  <c r="AN12" i="24"/>
  <c r="AO12" i="24"/>
  <c r="AP12" i="24"/>
  <c r="BH12" i="24"/>
  <c r="BI12" i="24"/>
  <c r="BJ12" i="24"/>
  <c r="BN12" i="24" s="1"/>
  <c r="BR12" i="24" s="1"/>
  <c r="BK12" i="24"/>
  <c r="BL12" i="24"/>
  <c r="BM12" i="24"/>
  <c r="BO12" i="24"/>
  <c r="BP12" i="24"/>
  <c r="BQ12" i="24"/>
  <c r="CI12" i="24"/>
  <c r="CJ12" i="24"/>
  <c r="CK12" i="24"/>
  <c r="CL12" i="24"/>
  <c r="CM12" i="24"/>
  <c r="CN12" i="24"/>
  <c r="CP12" i="24"/>
  <c r="CQ12" i="24"/>
  <c r="CR12" i="24"/>
  <c r="DP12" i="24"/>
  <c r="DQ12" i="24"/>
  <c r="DR12" i="24"/>
  <c r="DV12" i="24" s="1"/>
  <c r="DS12" i="24"/>
  <c r="DT12" i="24"/>
  <c r="DU12" i="24"/>
  <c r="DW12" i="24"/>
  <c r="DX12" i="24"/>
  <c r="DY12" i="24"/>
  <c r="DZ12" i="24"/>
  <c r="EA12" i="24"/>
  <c r="EB12" i="24"/>
  <c r="EX12" i="24"/>
  <c r="EY12" i="24"/>
  <c r="EZ12" i="24"/>
  <c r="FA12" i="24"/>
  <c r="FB12" i="24"/>
  <c r="FC12" i="24"/>
  <c r="FE12" i="24"/>
  <c r="FF12" i="24"/>
  <c r="FG12" i="24"/>
  <c r="FH12" i="24"/>
  <c r="FI12" i="24"/>
  <c r="FJ12" i="24"/>
  <c r="GF12" i="24"/>
  <c r="GG12" i="24"/>
  <c r="GH12" i="24"/>
  <c r="GL12" i="24" s="1"/>
  <c r="GI12" i="24"/>
  <c r="GJ12" i="24"/>
  <c r="GK12" i="24"/>
  <c r="GM12" i="24"/>
  <c r="GN12" i="24"/>
  <c r="GO12" i="24"/>
  <c r="GP12" i="24"/>
  <c r="GQ12" i="24"/>
  <c r="GR12" i="24"/>
  <c r="HN12" i="24"/>
  <c r="HO12" i="24"/>
  <c r="HP12" i="24"/>
  <c r="HQ12" i="24"/>
  <c r="HR12" i="24"/>
  <c r="HS12" i="24"/>
  <c r="HU12" i="24"/>
  <c r="HV12" i="24"/>
  <c r="HW12" i="24"/>
  <c r="HX12" i="24"/>
  <c r="HY12" i="24"/>
  <c r="HZ12" i="24"/>
  <c r="IV12" i="24"/>
  <c r="IW12" i="24"/>
  <c r="IX12" i="24"/>
  <c r="JB12" i="24" s="1"/>
  <c r="IY12" i="24"/>
  <c r="IZ12" i="24"/>
  <c r="JA12" i="24"/>
  <c r="JC12" i="24"/>
  <c r="JD12" i="24"/>
  <c r="JE12" i="24"/>
  <c r="JF12" i="24"/>
  <c r="JG12" i="24"/>
  <c r="JH12" i="24"/>
  <c r="KD12" i="24"/>
  <c r="KE12" i="24"/>
  <c r="KF12" i="24"/>
  <c r="KG12" i="24"/>
  <c r="KH12" i="24"/>
  <c r="KI12" i="24"/>
  <c r="KJ12" i="24" s="1"/>
  <c r="KK12" i="24"/>
  <c r="KL12" i="24"/>
  <c r="KM12" i="24"/>
  <c r="KN12" i="24"/>
  <c r="KO12" i="24"/>
  <c r="KP12" i="24"/>
  <c r="LL12" i="24"/>
  <c r="LM12" i="24"/>
  <c r="LN12" i="24"/>
  <c r="LR12" i="24" s="1"/>
  <c r="LO12" i="24"/>
  <c r="LP12" i="24"/>
  <c r="LQ12" i="24"/>
  <c r="LS12" i="24"/>
  <c r="LT12" i="24"/>
  <c r="LU12" i="24"/>
  <c r="LV12" i="24"/>
  <c r="LW12" i="24"/>
  <c r="LX12" i="24"/>
  <c r="MT12" i="24"/>
  <c r="MU12" i="24"/>
  <c r="MV12" i="24"/>
  <c r="MW12" i="24"/>
  <c r="MX12" i="24"/>
  <c r="MY12" i="24"/>
  <c r="NA12" i="24"/>
  <c r="NB12" i="24"/>
  <c r="NC12" i="24"/>
  <c r="ND12" i="24"/>
  <c r="NE12" i="24"/>
  <c r="NF12" i="24"/>
  <c r="OB12" i="24"/>
  <c r="OC12" i="24"/>
  <c r="OD12" i="24"/>
  <c r="OH12" i="24" s="1"/>
  <c r="OE12" i="24"/>
  <c r="OF12" i="24"/>
  <c r="OG12" i="24"/>
  <c r="OI12" i="24"/>
  <c r="OJ12" i="24"/>
  <c r="OK12" i="24"/>
  <c r="OL12" i="24"/>
  <c r="OM12" i="24"/>
  <c r="ON12" i="24"/>
  <c r="PJ12" i="24"/>
  <c r="PK12" i="24"/>
  <c r="PL12" i="24"/>
  <c r="PM12" i="24"/>
  <c r="PN12" i="24"/>
  <c r="PO12" i="24"/>
  <c r="PQ12" i="24"/>
  <c r="PR12" i="24"/>
  <c r="PS12" i="24"/>
  <c r="PT12" i="24"/>
  <c r="PU12" i="24"/>
  <c r="PV12" i="24"/>
  <c r="QR12" i="24"/>
  <c r="QS12" i="24"/>
  <c r="QT12" i="24"/>
  <c r="QU12" i="24"/>
  <c r="QV12" i="24"/>
  <c r="QW12" i="24"/>
  <c r="QY12" i="24"/>
  <c r="QZ12" i="24"/>
  <c r="RA12" i="24"/>
  <c r="RB12" i="24"/>
  <c r="RC12" i="24"/>
  <c r="RD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SV12" i="24"/>
  <c r="SW12" i="24"/>
  <c r="SX12" i="24"/>
  <c r="SY12" i="24"/>
  <c r="SZ12" i="24"/>
  <c r="TK12" i="24" s="1"/>
  <c r="TA12" i="24"/>
  <c r="TL12" i="24" s="1"/>
  <c r="TB12" i="24"/>
  <c r="TG12" i="24"/>
  <c r="TH12" i="24"/>
  <c r="AG12" i="23"/>
  <c r="AH12" i="23"/>
  <c r="AI12" i="23"/>
  <c r="AM12" i="23" s="1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L12" i="23"/>
  <c r="CM12" i="23"/>
  <c r="CN12" i="23"/>
  <c r="CP12" i="23"/>
  <c r="CQ12" i="23"/>
  <c r="CR12" i="23"/>
  <c r="DP12" i="23"/>
  <c r="DQ12" i="23"/>
  <c r="DR12" i="23"/>
  <c r="DS12" i="23"/>
  <c r="DT12" i="23"/>
  <c r="DU12" i="23"/>
  <c r="DW12" i="23"/>
  <c r="DX12" i="23"/>
  <c r="DY12" i="23"/>
  <c r="DZ12" i="23"/>
  <c r="EA12" i="23"/>
  <c r="EB12" i="23"/>
  <c r="EX12" i="23"/>
  <c r="EY12" i="23"/>
  <c r="EZ12" i="23"/>
  <c r="FA12" i="23"/>
  <c r="FB12" i="23"/>
  <c r="FC12" i="23"/>
  <c r="FE12" i="23"/>
  <c r="FF12" i="23"/>
  <c r="FG12" i="23"/>
  <c r="FH12" i="23"/>
  <c r="FI12" i="23"/>
  <c r="FJ12" i="23"/>
  <c r="GF12" i="23"/>
  <c r="GG12" i="23"/>
  <c r="GH12" i="23"/>
  <c r="GI12" i="23"/>
  <c r="GJ12" i="23"/>
  <c r="GK12" i="23"/>
  <c r="GM12" i="23"/>
  <c r="GN12" i="23"/>
  <c r="GO12" i="23"/>
  <c r="GP12" i="23"/>
  <c r="GQ12" i="23"/>
  <c r="GR12" i="23"/>
  <c r="HN12" i="23"/>
  <c r="HO12" i="23"/>
  <c r="HP12" i="23"/>
  <c r="HQ12" i="23"/>
  <c r="HR12" i="23"/>
  <c r="HS12" i="23"/>
  <c r="HU12" i="23"/>
  <c r="HV12" i="23"/>
  <c r="HW12" i="23"/>
  <c r="HX12" i="23"/>
  <c r="HY12" i="23"/>
  <c r="HZ12" i="23"/>
  <c r="IV12" i="23"/>
  <c r="IW12" i="23"/>
  <c r="IX12" i="23"/>
  <c r="IY12" i="23"/>
  <c r="IZ12" i="23"/>
  <c r="JA12" i="23"/>
  <c r="JC12" i="23"/>
  <c r="JD12" i="23"/>
  <c r="JE12" i="23"/>
  <c r="JF12" i="23"/>
  <c r="JG12" i="23"/>
  <c r="JH12" i="23"/>
  <c r="KD12" i="23"/>
  <c r="KE12" i="23"/>
  <c r="KF12" i="23"/>
  <c r="KG12" i="23"/>
  <c r="KH12" i="23"/>
  <c r="KI12" i="23"/>
  <c r="KK12" i="23"/>
  <c r="KL12" i="23"/>
  <c r="KM12" i="23"/>
  <c r="KN12" i="23"/>
  <c r="KO12" i="23"/>
  <c r="KP12" i="23"/>
  <c r="LL12" i="23"/>
  <c r="LM12" i="23"/>
  <c r="LN12" i="23"/>
  <c r="LO12" i="23"/>
  <c r="LP12" i="23"/>
  <c r="LQ12" i="23"/>
  <c r="LS12" i="23"/>
  <c r="LT12" i="23"/>
  <c r="LU12" i="23"/>
  <c r="LV12" i="23"/>
  <c r="LW12" i="23"/>
  <c r="LX12" i="23"/>
  <c r="MT12" i="23"/>
  <c r="MU12" i="23"/>
  <c r="MV12" i="23"/>
  <c r="MW12" i="23"/>
  <c r="MX12" i="23"/>
  <c r="MY12" i="23"/>
  <c r="NA12" i="23"/>
  <c r="NB12" i="23"/>
  <c r="NC12" i="23"/>
  <c r="ND12" i="23"/>
  <c r="NE12" i="23"/>
  <c r="NF12" i="23"/>
  <c r="OB12" i="23"/>
  <c r="OC12" i="23"/>
  <c r="OD12" i="23"/>
  <c r="OE12" i="23"/>
  <c r="OF12" i="23"/>
  <c r="OG12" i="23"/>
  <c r="OI12" i="23"/>
  <c r="OJ12" i="23"/>
  <c r="OK12" i="23"/>
  <c r="OL12" i="23"/>
  <c r="OM12" i="23"/>
  <c r="ON12" i="23"/>
  <c r="PJ12" i="23"/>
  <c r="PK12" i="23"/>
  <c r="PL12" i="23"/>
  <c r="PM12" i="23"/>
  <c r="PN12" i="23"/>
  <c r="PO12" i="23"/>
  <c r="PQ12" i="23"/>
  <c r="PR12" i="23"/>
  <c r="PS12" i="23"/>
  <c r="PT12" i="23"/>
  <c r="PU12" i="23"/>
  <c r="PV12" i="23"/>
  <c r="QR12" i="23"/>
  <c r="QS12" i="23"/>
  <c r="QT12" i="23"/>
  <c r="QU12" i="23"/>
  <c r="QV12" i="23"/>
  <c r="QW12" i="23"/>
  <c r="QY12" i="23"/>
  <c r="QZ12" i="23"/>
  <c r="RA12" i="23"/>
  <c r="RB12" i="23"/>
  <c r="RC12" i="23"/>
  <c r="RD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AG9" i="23"/>
  <c r="AH9" i="23"/>
  <c r="AI9" i="23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P9" i="23" s="1"/>
  <c r="PW9" i="23" s="1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AG4" i="23"/>
  <c r="AH4" i="23"/>
  <c r="AI4" i="23"/>
  <c r="AM4" i="23" s="1"/>
  <c r="AJ4" i="23"/>
  <c r="AK4" i="23"/>
  <c r="AL4" i="23"/>
  <c r="AN4" i="23"/>
  <c r="AO4" i="23"/>
  <c r="AP4" i="23"/>
  <c r="BH4" i="23"/>
  <c r="BI4" i="23"/>
  <c r="BJ4" i="23"/>
  <c r="BN4" i="23" s="1"/>
  <c r="BK4" i="23"/>
  <c r="BL4" i="23"/>
  <c r="BM4" i="23"/>
  <c r="BO4" i="23"/>
  <c r="BP4" i="23"/>
  <c r="BQ4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SV4" i="23"/>
  <c r="SW4" i="23"/>
  <c r="SX4" i="23"/>
  <c r="SY4" i="23"/>
  <c r="SZ4" i="23"/>
  <c r="TK4" i="23" s="1"/>
  <c r="TA4" i="23"/>
  <c r="TL4" i="23" s="1"/>
  <c r="TB4" i="23"/>
  <c r="TG4" i="23"/>
  <c r="TH4" i="23"/>
  <c r="AO18" i="4"/>
  <c r="AP18" i="4"/>
  <c r="AQ18" i="4"/>
  <c r="AU18" i="4" s="1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D18" i="4"/>
  <c r="TP18" i="4" s="1"/>
  <c r="TE18" i="4"/>
  <c r="TF18" i="4"/>
  <c r="TG18" i="4"/>
  <c r="TH18" i="4"/>
  <c r="TS18" i="4" s="1"/>
  <c r="TI18" i="4"/>
  <c r="TT18" i="4" s="1"/>
  <c r="TJ18" i="4"/>
  <c r="TO18" i="4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18" i="21"/>
  <c r="BX18" i="21"/>
  <c r="BV18" i="21"/>
  <c r="BU18" i="21"/>
  <c r="BT18" i="21"/>
  <c r="BS18" i="21"/>
  <c r="BY11" i="21"/>
  <c r="BX11" i="21"/>
  <c r="BV11" i="21"/>
  <c r="BU11" i="21"/>
  <c r="BT11" i="21"/>
  <c r="BS11" i="21"/>
  <c r="BY9" i="21"/>
  <c r="BX9" i="21"/>
  <c r="BV9" i="21"/>
  <c r="BU9" i="21"/>
  <c r="BT9" i="21"/>
  <c r="BS9" i="21"/>
  <c r="BY8" i="21"/>
  <c r="BX8" i="21"/>
  <c r="BV8" i="21"/>
  <c r="BU8" i="21"/>
  <c r="BT8" i="21"/>
  <c r="BS8" i="21"/>
  <c r="BY10" i="21"/>
  <c r="BX10" i="21"/>
  <c r="BV10" i="21"/>
  <c r="BU10" i="21"/>
  <c r="BT10" i="21"/>
  <c r="BS10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18" i="21"/>
  <c r="AU18" i="21"/>
  <c r="AS18" i="21"/>
  <c r="AR18" i="21"/>
  <c r="AQ18" i="21"/>
  <c r="AP18" i="21"/>
  <c r="AV11" i="21"/>
  <c r="AU11" i="21"/>
  <c r="AS11" i="21"/>
  <c r="AR11" i="21"/>
  <c r="AQ11" i="21"/>
  <c r="AP11" i="21"/>
  <c r="AV9" i="21"/>
  <c r="AU9" i="21"/>
  <c r="AS9" i="21"/>
  <c r="AR9" i="21"/>
  <c r="AQ9" i="21"/>
  <c r="AP9" i="21"/>
  <c r="AV8" i="21"/>
  <c r="AU8" i="21"/>
  <c r="AS8" i="21"/>
  <c r="AR8" i="21"/>
  <c r="AQ8" i="21"/>
  <c r="AP8" i="21"/>
  <c r="AV10" i="21"/>
  <c r="AU10" i="21"/>
  <c r="AS10" i="21"/>
  <c r="AR10" i="21"/>
  <c r="AQ10" i="21"/>
  <c r="AP10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23" i="19"/>
  <c r="BX23" i="19"/>
  <c r="BV23" i="19"/>
  <c r="BU23" i="19"/>
  <c r="BT23" i="19"/>
  <c r="BS23" i="19"/>
  <c r="BY16" i="19"/>
  <c r="BX16" i="19"/>
  <c r="BV16" i="19"/>
  <c r="BU16" i="19"/>
  <c r="BT16" i="19"/>
  <c r="BS16" i="19"/>
  <c r="BY26" i="19"/>
  <c r="BX26" i="19"/>
  <c r="BV26" i="19"/>
  <c r="BU26" i="19"/>
  <c r="BT26" i="19"/>
  <c r="BS26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20" i="19"/>
  <c r="BX20" i="19"/>
  <c r="BV20" i="19"/>
  <c r="BU20" i="19"/>
  <c r="BT20" i="19"/>
  <c r="BS20" i="19"/>
  <c r="BY13" i="19"/>
  <c r="BX13" i="19"/>
  <c r="BV13" i="19"/>
  <c r="BU13" i="19"/>
  <c r="BT13" i="19"/>
  <c r="BS13" i="19"/>
  <c r="BY11" i="19"/>
  <c r="BX11" i="19"/>
  <c r="BV11" i="19"/>
  <c r="BU11" i="19"/>
  <c r="BT11" i="19"/>
  <c r="BS11" i="19"/>
  <c r="BY14" i="19"/>
  <c r="BX14" i="19"/>
  <c r="BV14" i="19"/>
  <c r="BU14" i="19"/>
  <c r="BT14" i="19"/>
  <c r="BS14" i="19"/>
  <c r="BY7" i="19"/>
  <c r="BX7" i="19"/>
  <c r="BV7" i="19"/>
  <c r="BU7" i="19"/>
  <c r="BT7" i="19"/>
  <c r="BS7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2" i="19"/>
  <c r="BX12" i="19"/>
  <c r="BV12" i="19"/>
  <c r="BU12" i="19"/>
  <c r="BT12" i="19"/>
  <c r="BS12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23" i="19"/>
  <c r="AU23" i="19"/>
  <c r="AS23" i="19"/>
  <c r="AR23" i="19"/>
  <c r="AQ23" i="19"/>
  <c r="AP23" i="19"/>
  <c r="AV16" i="19"/>
  <c r="AU16" i="19"/>
  <c r="AS16" i="19"/>
  <c r="AR16" i="19"/>
  <c r="AQ16" i="19"/>
  <c r="AP16" i="19"/>
  <c r="AV26" i="19"/>
  <c r="AU26" i="19"/>
  <c r="AS26" i="19"/>
  <c r="AR26" i="19"/>
  <c r="AQ26" i="19"/>
  <c r="AP26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20" i="19"/>
  <c r="AU20" i="19"/>
  <c r="AS20" i="19"/>
  <c r="AR20" i="19"/>
  <c r="AQ20" i="19"/>
  <c r="AP20" i="19"/>
  <c r="AV13" i="19"/>
  <c r="AU13" i="19"/>
  <c r="AS13" i="19"/>
  <c r="AR13" i="19"/>
  <c r="AQ13" i="19"/>
  <c r="AP13" i="19"/>
  <c r="AV11" i="19"/>
  <c r="AU11" i="19"/>
  <c r="AS11" i="19"/>
  <c r="AR11" i="19"/>
  <c r="AQ11" i="19"/>
  <c r="AP11" i="19"/>
  <c r="AV14" i="19"/>
  <c r="AU14" i="19"/>
  <c r="AS14" i="19"/>
  <c r="AR14" i="19"/>
  <c r="AQ14" i="19"/>
  <c r="AP14" i="19"/>
  <c r="AV7" i="19"/>
  <c r="AU7" i="19"/>
  <c r="AS7" i="19"/>
  <c r="AR7" i="19"/>
  <c r="AQ7" i="19"/>
  <c r="AP7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2" i="19"/>
  <c r="AU12" i="19"/>
  <c r="AS12" i="19"/>
  <c r="AR12" i="19"/>
  <c r="AQ12" i="19"/>
  <c r="AP12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7" i="27"/>
  <c r="BX7" i="27"/>
  <c r="BV7" i="27"/>
  <c r="BU7" i="27"/>
  <c r="BT7" i="27"/>
  <c r="BS7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7" i="27"/>
  <c r="AU7" i="27"/>
  <c r="AS7" i="27"/>
  <c r="AR7" i="27"/>
  <c r="AQ7" i="27"/>
  <c r="AP7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7" i="26"/>
  <c r="BX7" i="26"/>
  <c r="BV7" i="26"/>
  <c r="BU7" i="26"/>
  <c r="BT7" i="26"/>
  <c r="BS7" i="26"/>
  <c r="BY10" i="26"/>
  <c r="BX10" i="26"/>
  <c r="BV10" i="26"/>
  <c r="BU10" i="26"/>
  <c r="BT10" i="26"/>
  <c r="BS10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8" i="26"/>
  <c r="BX8" i="26"/>
  <c r="BV8" i="26"/>
  <c r="BU8" i="26"/>
  <c r="BT8" i="26"/>
  <c r="BS8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7" i="26"/>
  <c r="AU7" i="26"/>
  <c r="AS7" i="26"/>
  <c r="AR7" i="26"/>
  <c r="AQ7" i="26"/>
  <c r="AP7" i="26"/>
  <c r="AV10" i="26"/>
  <c r="AU10" i="26"/>
  <c r="AS10" i="26"/>
  <c r="AR10" i="26"/>
  <c r="AQ10" i="26"/>
  <c r="AP10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8" i="26"/>
  <c r="AU8" i="26"/>
  <c r="AS8" i="26"/>
  <c r="AR8" i="26"/>
  <c r="AQ8" i="26"/>
  <c r="AP8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7" i="24"/>
  <c r="BP7" i="24"/>
  <c r="BO7" i="24"/>
  <c r="BM7" i="24"/>
  <c r="BL7" i="24"/>
  <c r="BK7" i="24"/>
  <c r="BJ7" i="24"/>
  <c r="BI7" i="24"/>
  <c r="BH7" i="24"/>
  <c r="BQ6" i="24"/>
  <c r="BP6" i="24"/>
  <c r="BO6" i="24"/>
  <c r="BM6" i="24"/>
  <c r="BL6" i="24"/>
  <c r="BK6" i="24"/>
  <c r="BJ6" i="24"/>
  <c r="BI6" i="24"/>
  <c r="BH6" i="24"/>
  <c r="BQ11" i="24"/>
  <c r="BP11" i="24"/>
  <c r="BO11" i="24"/>
  <c r="BM11" i="24"/>
  <c r="BL11" i="24"/>
  <c r="BK11" i="24"/>
  <c r="BJ11" i="24"/>
  <c r="BN11" i="24" s="1"/>
  <c r="BI11" i="24"/>
  <c r="BH11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BQ8" i="24"/>
  <c r="BP8" i="24"/>
  <c r="BO8" i="24"/>
  <c r="BM8" i="24"/>
  <c r="BL8" i="24"/>
  <c r="BK8" i="24"/>
  <c r="BJ8" i="24"/>
  <c r="BN8" i="24" s="1"/>
  <c r="BI8" i="24"/>
  <c r="BH8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Q9" i="24" s="1"/>
  <c r="AH9" i="24"/>
  <c r="AG9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M6" i="24" s="1"/>
  <c r="AH6" i="24"/>
  <c r="AG6" i="24"/>
  <c r="AP11" i="24"/>
  <c r="AO11" i="24"/>
  <c r="AN11" i="24"/>
  <c r="AL11" i="24"/>
  <c r="AK11" i="24"/>
  <c r="AJ11" i="24"/>
  <c r="AI11" i="24"/>
  <c r="AM11" i="24" s="1"/>
  <c r="AH11" i="24"/>
  <c r="AG11" i="24"/>
  <c r="AP5" i="24"/>
  <c r="AO5" i="24"/>
  <c r="AN5" i="24"/>
  <c r="AL5" i="24"/>
  <c r="AK5" i="24"/>
  <c r="AJ5" i="24"/>
  <c r="AI5" i="24"/>
  <c r="AM5" i="24" s="1"/>
  <c r="AH5" i="24"/>
  <c r="AG5" i="24"/>
  <c r="AP4" i="24"/>
  <c r="AO4" i="24"/>
  <c r="AN4" i="24"/>
  <c r="AL4" i="24"/>
  <c r="AK4" i="24"/>
  <c r="AJ4" i="24"/>
  <c r="AI4" i="24"/>
  <c r="AM4" i="24" s="1"/>
  <c r="AQ4" i="24" s="1"/>
  <c r="AH4" i="24"/>
  <c r="AG4" i="24"/>
  <c r="AP8" i="24"/>
  <c r="AO8" i="24"/>
  <c r="AN8" i="24"/>
  <c r="AL8" i="24"/>
  <c r="AK8" i="24"/>
  <c r="AJ8" i="24"/>
  <c r="AI8" i="24"/>
  <c r="AM8" i="24" s="1"/>
  <c r="AH8" i="24"/>
  <c r="AG8" i="24"/>
  <c r="BQ14" i="23"/>
  <c r="BP14" i="23"/>
  <c r="BO14" i="23"/>
  <c r="BM14" i="23"/>
  <c r="BL14" i="23"/>
  <c r="BK14" i="23"/>
  <c r="BJ14" i="23"/>
  <c r="BN14" i="23" s="1"/>
  <c r="BI14" i="23"/>
  <c r="BH14" i="23"/>
  <c r="BQ10" i="23"/>
  <c r="BP10" i="23"/>
  <c r="BO10" i="23"/>
  <c r="BM10" i="23"/>
  <c r="BL10" i="23"/>
  <c r="BK10" i="23"/>
  <c r="BJ10" i="23"/>
  <c r="BN10" i="23" s="1"/>
  <c r="BI10" i="23"/>
  <c r="BH10" i="23"/>
  <c r="BQ13" i="23"/>
  <c r="BP13" i="23"/>
  <c r="BO13" i="23"/>
  <c r="BM13" i="23"/>
  <c r="BL13" i="23"/>
  <c r="BK13" i="23"/>
  <c r="BJ13" i="23"/>
  <c r="BN13" i="23" s="1"/>
  <c r="BI13" i="23"/>
  <c r="BH13" i="23"/>
  <c r="BQ11" i="23"/>
  <c r="BP11" i="23"/>
  <c r="BO11" i="23"/>
  <c r="BM11" i="23"/>
  <c r="BL11" i="23"/>
  <c r="BK11" i="23"/>
  <c r="BJ11" i="23"/>
  <c r="BN11" i="23" s="1"/>
  <c r="BI11" i="23"/>
  <c r="BH11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AP14" i="23"/>
  <c r="AO14" i="23"/>
  <c r="AN14" i="23"/>
  <c r="AL14" i="23"/>
  <c r="AK14" i="23"/>
  <c r="AJ14" i="23"/>
  <c r="AI14" i="23"/>
  <c r="AM14" i="23" s="1"/>
  <c r="AH14" i="23"/>
  <c r="AG14" i="23"/>
  <c r="AP10" i="23"/>
  <c r="AO10" i="23"/>
  <c r="AN10" i="23"/>
  <c r="AL10" i="23"/>
  <c r="AK10" i="23"/>
  <c r="AJ10" i="23"/>
  <c r="AI10" i="23"/>
  <c r="AM10" i="23" s="1"/>
  <c r="AH10" i="23"/>
  <c r="AG10" i="23"/>
  <c r="AP13" i="23"/>
  <c r="AO13" i="23"/>
  <c r="AN13" i="23"/>
  <c r="AL13" i="23"/>
  <c r="AK13" i="23"/>
  <c r="AJ13" i="23"/>
  <c r="AI13" i="23"/>
  <c r="AM13" i="23" s="1"/>
  <c r="AH13" i="23"/>
  <c r="AG13" i="23"/>
  <c r="AP11" i="23"/>
  <c r="AO11" i="23"/>
  <c r="AN11" i="23"/>
  <c r="AL11" i="23"/>
  <c r="AK11" i="23"/>
  <c r="AJ11" i="23"/>
  <c r="AI11" i="23"/>
  <c r="AM11" i="23" s="1"/>
  <c r="AH11" i="23"/>
  <c r="AG11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BY15" i="22"/>
  <c r="BX15" i="22"/>
  <c r="BW15" i="22"/>
  <c r="BU15" i="22"/>
  <c r="BT15" i="22"/>
  <c r="BS15" i="22"/>
  <c r="BR15" i="22"/>
  <c r="BV15" i="22" s="1"/>
  <c r="BQ15" i="22"/>
  <c r="BP15" i="22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4" i="22"/>
  <c r="BX14" i="22"/>
  <c r="BW14" i="22"/>
  <c r="BU14" i="22"/>
  <c r="BT14" i="22"/>
  <c r="BS14" i="22"/>
  <c r="BR14" i="22"/>
  <c r="BQ14" i="22"/>
  <c r="BP14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3" i="22"/>
  <c r="BX13" i="22"/>
  <c r="BW13" i="22"/>
  <c r="BU13" i="22"/>
  <c r="BT13" i="22"/>
  <c r="BS13" i="22"/>
  <c r="BR13" i="22"/>
  <c r="BQ13" i="22"/>
  <c r="BP13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7" i="22"/>
  <c r="AW17" i="22"/>
  <c r="AV17" i="22"/>
  <c r="AT17" i="22"/>
  <c r="AS17" i="22"/>
  <c r="AR17" i="22"/>
  <c r="AQ17" i="22"/>
  <c r="AU17" i="22" s="1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U12" i="22" s="1"/>
  <c r="AP12" i="22"/>
  <c r="AO12" i="22"/>
  <c r="AX14" i="22"/>
  <c r="AW14" i="22"/>
  <c r="AV14" i="22"/>
  <c r="AT14" i="22"/>
  <c r="AS14" i="22"/>
  <c r="AR14" i="22"/>
  <c r="AQ14" i="22"/>
  <c r="AU14" i="22" s="1"/>
  <c r="AP14" i="22"/>
  <c r="AO14" i="22"/>
  <c r="AX10" i="22"/>
  <c r="AW10" i="22"/>
  <c r="AV10" i="22"/>
  <c r="AT10" i="22"/>
  <c r="AS10" i="22"/>
  <c r="AR10" i="22"/>
  <c r="AQ10" i="22"/>
  <c r="AU10" i="22" s="1"/>
  <c r="AP10" i="22"/>
  <c r="AO10" i="22"/>
  <c r="AX11" i="22"/>
  <c r="AW11" i="22"/>
  <c r="AV11" i="22"/>
  <c r="AT11" i="22"/>
  <c r="AS11" i="22"/>
  <c r="AR11" i="22"/>
  <c r="AQ11" i="22"/>
  <c r="AP11" i="22"/>
  <c r="AO11" i="22"/>
  <c r="AX13" i="22"/>
  <c r="AW13" i="22"/>
  <c r="AV13" i="22"/>
  <c r="AT13" i="22"/>
  <c r="AS13" i="22"/>
  <c r="AR13" i="22"/>
  <c r="AQ13" i="22"/>
  <c r="AP13" i="22"/>
  <c r="AO13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U9" i="22" s="1"/>
  <c r="AP9" i="22"/>
  <c r="AO9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V21" i="4" s="1"/>
  <c r="BQ21" i="4"/>
  <c r="BP21" i="4"/>
  <c r="BY19" i="4"/>
  <c r="BX19" i="4"/>
  <c r="BW19" i="4"/>
  <c r="BU19" i="4"/>
  <c r="BT19" i="4"/>
  <c r="BS19" i="4"/>
  <c r="BR19" i="4"/>
  <c r="BV19" i="4" s="1"/>
  <c r="BQ19" i="4"/>
  <c r="BP19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11" i="4"/>
  <c r="BX11" i="4"/>
  <c r="BW11" i="4"/>
  <c r="BU11" i="4"/>
  <c r="BT11" i="4"/>
  <c r="BS11" i="4"/>
  <c r="BR11" i="4"/>
  <c r="BQ11" i="4"/>
  <c r="BP11" i="4"/>
  <c r="BY17" i="4"/>
  <c r="BX17" i="4"/>
  <c r="BW17" i="4"/>
  <c r="BU17" i="4"/>
  <c r="BT17" i="4"/>
  <c r="BS17" i="4"/>
  <c r="BR17" i="4"/>
  <c r="BQ17" i="4"/>
  <c r="BP17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U21" i="4" s="1"/>
  <c r="AP21" i="4"/>
  <c r="AO21" i="4"/>
  <c r="AX19" i="4"/>
  <c r="AW19" i="4"/>
  <c r="AV19" i="4"/>
  <c r="AT19" i="4"/>
  <c r="AS19" i="4"/>
  <c r="AR19" i="4"/>
  <c r="AQ19" i="4"/>
  <c r="AU19" i="4" s="1"/>
  <c r="AP19" i="4"/>
  <c r="AO19" i="4"/>
  <c r="AX20" i="4"/>
  <c r="AW20" i="4"/>
  <c r="AV20" i="4"/>
  <c r="AT20" i="4"/>
  <c r="AS20" i="4"/>
  <c r="AR20" i="4"/>
  <c r="AQ20" i="4"/>
  <c r="AU20" i="4" s="1"/>
  <c r="AP20" i="4"/>
  <c r="AO20" i="4"/>
  <c r="AX16" i="4"/>
  <c r="AW16" i="4"/>
  <c r="AV16" i="4"/>
  <c r="AT16" i="4"/>
  <c r="AS16" i="4"/>
  <c r="AR16" i="4"/>
  <c r="AQ16" i="4"/>
  <c r="AU16" i="4" s="1"/>
  <c r="AP16" i="4"/>
  <c r="AO16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2" i="4"/>
  <c r="AW12" i="4"/>
  <c r="AV12" i="4"/>
  <c r="AT12" i="4"/>
  <c r="AS12" i="4"/>
  <c r="AR12" i="4"/>
  <c r="AQ12" i="4"/>
  <c r="AU12" i="4" s="1"/>
  <c r="AP12" i="4"/>
  <c r="AO12" i="4"/>
  <c r="AX10" i="4"/>
  <c r="AW10" i="4"/>
  <c r="AV10" i="4"/>
  <c r="AT10" i="4"/>
  <c r="AS10" i="4"/>
  <c r="AR10" i="4"/>
  <c r="AQ10" i="4"/>
  <c r="AP10" i="4"/>
  <c r="AO10" i="4"/>
  <c r="AX14" i="4"/>
  <c r="AW14" i="4"/>
  <c r="AV14" i="4"/>
  <c r="AT14" i="4"/>
  <c r="AS14" i="4"/>
  <c r="AR14" i="4"/>
  <c r="AQ14" i="4"/>
  <c r="AP14" i="4"/>
  <c r="AO14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E9" i="24"/>
  <c r="FF9" i="24"/>
  <c r="FG9" i="24"/>
  <c r="FH9" i="24"/>
  <c r="FI9" i="24"/>
  <c r="FJ9" i="24"/>
  <c r="GF9" i="24"/>
  <c r="GG9" i="24"/>
  <c r="GH9" i="24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4" i="23"/>
  <c r="RC14" i="23"/>
  <c r="RB14" i="23"/>
  <c r="RA14" i="23"/>
  <c r="QZ14" i="23"/>
  <c r="QY14" i="23"/>
  <c r="QW14" i="23"/>
  <c r="QV14" i="23"/>
  <c r="QU14" i="23"/>
  <c r="QT14" i="23"/>
  <c r="QX14" i="23" s="1"/>
  <c r="QS14" i="23"/>
  <c r="QR14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13" i="23"/>
  <c r="RC13" i="23"/>
  <c r="RB13" i="23"/>
  <c r="RA13" i="23"/>
  <c r="QZ13" i="23"/>
  <c r="QY13" i="23"/>
  <c r="QW13" i="23"/>
  <c r="QV13" i="23"/>
  <c r="QU13" i="23"/>
  <c r="QT13" i="23"/>
  <c r="QX13" i="23" s="1"/>
  <c r="QS13" i="23"/>
  <c r="QR13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8" i="23"/>
  <c r="PU8" i="23"/>
  <c r="PT8" i="23"/>
  <c r="PS8" i="23"/>
  <c r="PR8" i="23"/>
  <c r="PQ8" i="23"/>
  <c r="PO8" i="23"/>
  <c r="PN8" i="23"/>
  <c r="PM8" i="23"/>
  <c r="PL8" i="23"/>
  <c r="PP8" i="23" s="1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P5" i="23" s="1"/>
  <c r="PK5" i="23"/>
  <c r="PJ5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ON14" i="23"/>
  <c r="OM14" i="23"/>
  <c r="OL14" i="23"/>
  <c r="OK14" i="23"/>
  <c r="OJ14" i="23"/>
  <c r="OI14" i="23"/>
  <c r="OG14" i="23"/>
  <c r="OF14" i="23"/>
  <c r="OE14" i="23"/>
  <c r="OD14" i="23"/>
  <c r="OH14" i="23" s="1"/>
  <c r="OC14" i="23"/>
  <c r="OB14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13" i="23"/>
  <c r="OM13" i="23"/>
  <c r="OL13" i="23"/>
  <c r="OK13" i="23"/>
  <c r="OJ13" i="23"/>
  <c r="OI13" i="23"/>
  <c r="OG13" i="23"/>
  <c r="OF13" i="23"/>
  <c r="OE13" i="23"/>
  <c r="OD13" i="23"/>
  <c r="OH13" i="23" s="1"/>
  <c r="OC13" i="23"/>
  <c r="OB13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8" i="23"/>
  <c r="NE8" i="23"/>
  <c r="ND8" i="23"/>
  <c r="NC8" i="23"/>
  <c r="NB8" i="23"/>
  <c r="NA8" i="23"/>
  <c r="MY8" i="23"/>
  <c r="MX8" i="23"/>
  <c r="MW8" i="23"/>
  <c r="MV8" i="23"/>
  <c r="MZ8" i="23" s="1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8" i="23"/>
  <c r="KO8" i="23"/>
  <c r="KN8" i="23"/>
  <c r="KM8" i="23"/>
  <c r="KL8" i="23"/>
  <c r="KK8" i="23"/>
  <c r="KI8" i="23"/>
  <c r="KH8" i="23"/>
  <c r="KG8" i="23"/>
  <c r="KF8" i="23"/>
  <c r="KJ8" i="23" s="1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CI10" i="23"/>
  <c r="CJ10" i="23"/>
  <c r="CK10" i="23"/>
  <c r="CO10" i="23" s="1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13" i="24"/>
  <c r="CJ13" i="24"/>
  <c r="CK13" i="24"/>
  <c r="CO13" i="24" s="1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BZ7" i="26" l="1"/>
  <c r="OO12" i="24"/>
  <c r="LY12" i="24"/>
  <c r="JI12" i="24"/>
  <c r="EC12" i="24"/>
  <c r="BR12" i="23"/>
  <c r="OP18" i="4"/>
  <c r="LZ18" i="4"/>
  <c r="MG18" i="4" s="1"/>
  <c r="JJ18" i="4"/>
  <c r="GT18" i="4"/>
  <c r="ED18" i="4"/>
  <c r="AQ11" i="24"/>
  <c r="DV10" i="24"/>
  <c r="EC10" i="24" s="1"/>
  <c r="DV14" i="24"/>
  <c r="FD4" i="24"/>
  <c r="QX8" i="24"/>
  <c r="RE8" i="24" s="1"/>
  <c r="QX5" i="24"/>
  <c r="RE5" i="24" s="1"/>
  <c r="QX6" i="24"/>
  <c r="KQ12" i="24"/>
  <c r="FD12" i="24"/>
  <c r="FK12" i="24" s="1"/>
  <c r="AQ11" i="23"/>
  <c r="BR11" i="23"/>
  <c r="KJ13" i="23"/>
  <c r="KJ14" i="23"/>
  <c r="LR5" i="23"/>
  <c r="MZ13" i="23"/>
  <c r="MZ14" i="23"/>
  <c r="NG14" i="23" s="1"/>
  <c r="OH5" i="23"/>
  <c r="OO5" i="23" s="1"/>
  <c r="OH8" i="23"/>
  <c r="OO8" i="23" s="1"/>
  <c r="PP14" i="23"/>
  <c r="QX5" i="23"/>
  <c r="QX8" i="23"/>
  <c r="PP12" i="23"/>
  <c r="PW12" i="23" s="1"/>
  <c r="KJ12" i="23"/>
  <c r="KQ12" i="23" s="1"/>
  <c r="FD12" i="23"/>
  <c r="FK12" i="23" s="1"/>
  <c r="PX15" i="4"/>
  <c r="PX16" i="4"/>
  <c r="QE16" i="4" s="1"/>
  <c r="RF21" i="4"/>
  <c r="RM21" i="4" s="1"/>
  <c r="AW5" i="19"/>
  <c r="AW10" i="19"/>
  <c r="AW11" i="19"/>
  <c r="AW22" i="19"/>
  <c r="AW21" i="19"/>
  <c r="AW16" i="19"/>
  <c r="BZ5" i="19"/>
  <c r="BZ10" i="19"/>
  <c r="BZ11" i="19"/>
  <c r="BZ21" i="19"/>
  <c r="AQ5" i="24"/>
  <c r="CO12" i="24"/>
  <c r="CS12" i="24" s="1"/>
  <c r="FD11" i="24"/>
  <c r="AQ12" i="23"/>
  <c r="OH9" i="23"/>
  <c r="OO9" i="23" s="1"/>
  <c r="LR9" i="23"/>
  <c r="LY9" i="23" s="1"/>
  <c r="JB9" i="23"/>
  <c r="JI9" i="23" s="1"/>
  <c r="FD4" i="23"/>
  <c r="FK4" i="23" s="1"/>
  <c r="QX12" i="23"/>
  <c r="RE12" i="23" s="1"/>
  <c r="OH12" i="23"/>
  <c r="OO12" i="23" s="1"/>
  <c r="LR12" i="23"/>
  <c r="LY12" i="23" s="1"/>
  <c r="JB12" i="23"/>
  <c r="JI12" i="23" s="1"/>
  <c r="DV12" i="23"/>
  <c r="EC12" i="23" s="1"/>
  <c r="PX21" i="4"/>
  <c r="QE21" i="4" s="1"/>
  <c r="RF5" i="4"/>
  <c r="RM5" i="4" s="1"/>
  <c r="RF9" i="4"/>
  <c r="RM9" i="4" s="1"/>
  <c r="RF15" i="4"/>
  <c r="RF16" i="4"/>
  <c r="RM16" i="4" s="1"/>
  <c r="RF19" i="4"/>
  <c r="RM19" i="4" s="1"/>
  <c r="PX18" i="4"/>
  <c r="QE18" i="4" s="1"/>
  <c r="KR18" i="4"/>
  <c r="KY18" i="4" s="1"/>
  <c r="FL18" i="4"/>
  <c r="FS18" i="4" s="1"/>
  <c r="PP12" i="24"/>
  <c r="PW12" i="24" s="1"/>
  <c r="QX12" i="24"/>
  <c r="RE12" i="24" s="1"/>
  <c r="FD9" i="23"/>
  <c r="FK9" i="23" s="1"/>
  <c r="BR9" i="23"/>
  <c r="AQ4" i="23"/>
  <c r="GL9" i="23"/>
  <c r="GS9" i="23" s="1"/>
  <c r="TM12" i="23"/>
  <c r="MZ12" i="23"/>
  <c r="NG12" i="23" s="1"/>
  <c r="KJ9" i="23"/>
  <c r="KQ9" i="23" s="1"/>
  <c r="DV9" i="23"/>
  <c r="EC9" i="23" s="1"/>
  <c r="AU5" i="22"/>
  <c r="AY5" i="22" s="1"/>
  <c r="PX5" i="22"/>
  <c r="QE5" i="22" s="1"/>
  <c r="PX7" i="22"/>
  <c r="QE7" i="22" s="1"/>
  <c r="PX8" i="22"/>
  <c r="QE8" i="22" s="1"/>
  <c r="PX11" i="22"/>
  <c r="QE11" i="22" s="1"/>
  <c r="PX14" i="22"/>
  <c r="QE14" i="22" s="1"/>
  <c r="PX16" i="22"/>
  <c r="QE16" i="22" s="1"/>
  <c r="PX15" i="22"/>
  <c r="RF5" i="22"/>
  <c r="RM5" i="22" s="1"/>
  <c r="RF7" i="22"/>
  <c r="RF8" i="22"/>
  <c r="RM8" i="22" s="1"/>
  <c r="RF15" i="22"/>
  <c r="RM15" i="22" s="1"/>
  <c r="AU7" i="22"/>
  <c r="AY7" i="22" s="1"/>
  <c r="BZ16" i="19"/>
  <c r="SF12" i="24"/>
  <c r="SM12" i="24" s="1"/>
  <c r="MZ12" i="24"/>
  <c r="NG12" i="24" s="1"/>
  <c r="HT12" i="24"/>
  <c r="IA12" i="24" s="1"/>
  <c r="GS12" i="24"/>
  <c r="TF12" i="24"/>
  <c r="L12" i="24"/>
  <c r="CU12" i="24" s="1"/>
  <c r="TM12" i="24"/>
  <c r="TI12" i="24"/>
  <c r="J12" i="24"/>
  <c r="K12" i="24" s="1"/>
  <c r="F12" i="24"/>
  <c r="I12" i="24"/>
  <c r="G12" i="24"/>
  <c r="QX9" i="24"/>
  <c r="RE9" i="24" s="1"/>
  <c r="OH9" i="24"/>
  <c r="OO9" i="24" s="1"/>
  <c r="LR9" i="24"/>
  <c r="CO9" i="23"/>
  <c r="CS9" i="23" s="1"/>
  <c r="CO4" i="23"/>
  <c r="CS4" i="23" s="1"/>
  <c r="CO12" i="23"/>
  <c r="CS12" i="23" s="1"/>
  <c r="SF12" i="23"/>
  <c r="SM12" i="23" s="1"/>
  <c r="HT12" i="23"/>
  <c r="IA12" i="23" s="1"/>
  <c r="GL12" i="23"/>
  <c r="GS12" i="23" s="1"/>
  <c r="TI12" i="23"/>
  <c r="J12" i="23"/>
  <c r="K12" i="23" s="1"/>
  <c r="F12" i="23"/>
  <c r="L12" i="23"/>
  <c r="CU12" i="23" s="1"/>
  <c r="G12" i="23"/>
  <c r="I12" i="23"/>
  <c r="TF12" i="23"/>
  <c r="JB4" i="23"/>
  <c r="JI4" i="23" s="1"/>
  <c r="GL4" i="23"/>
  <c r="GS4" i="23" s="1"/>
  <c r="DV4" i="23"/>
  <c r="EC4" i="23" s="1"/>
  <c r="NG13" i="23"/>
  <c r="OO14" i="23"/>
  <c r="PW5" i="23"/>
  <c r="PW8" i="23"/>
  <c r="PW14" i="23"/>
  <c r="RE5" i="23"/>
  <c r="RE8" i="23"/>
  <c r="RE14" i="23"/>
  <c r="SF9" i="23"/>
  <c r="SM9" i="23" s="1"/>
  <c r="QX9" i="23"/>
  <c r="RE9" i="23" s="1"/>
  <c r="MZ9" i="23"/>
  <c r="NG9" i="23" s="1"/>
  <c r="HT9" i="23"/>
  <c r="IA9" i="23" s="1"/>
  <c r="TI9" i="23"/>
  <c r="TF9" i="23"/>
  <c r="TM9" i="23"/>
  <c r="L9" i="23"/>
  <c r="CU9" i="23" s="1"/>
  <c r="J9" i="23"/>
  <c r="F9" i="23"/>
  <c r="I9" i="23"/>
  <c r="AM9" i="23"/>
  <c r="AQ9" i="23" s="1"/>
  <c r="G9" i="23"/>
  <c r="PP4" i="23"/>
  <c r="PW4" i="23" s="1"/>
  <c r="KJ4" i="23"/>
  <c r="KQ4" i="23" s="1"/>
  <c r="BR4" i="23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F4" i="23"/>
  <c r="G4" i="23"/>
  <c r="AW6" i="27"/>
  <c r="AW11" i="27"/>
  <c r="BZ4" i="27"/>
  <c r="BZ10" i="27"/>
  <c r="BZ7" i="27"/>
  <c r="AW9" i="26"/>
  <c r="GL9" i="24"/>
  <c r="BR14" i="24"/>
  <c r="BN7" i="24"/>
  <c r="BR7" i="24" s="1"/>
  <c r="AQ6" i="23"/>
  <c r="BR5" i="23"/>
  <c r="BR14" i="23"/>
  <c r="AQ7" i="23"/>
  <c r="BV12" i="22"/>
  <c r="BZ12" i="22" s="1"/>
  <c r="AU15" i="22"/>
  <c r="AY15" i="22" s="1"/>
  <c r="HA18" i="4"/>
  <c r="RF11" i="4"/>
  <c r="RM11" i="4" s="1"/>
  <c r="RF10" i="4"/>
  <c r="RM10" i="4" s="1"/>
  <c r="CW18" i="4"/>
  <c r="DA18" i="4" s="1"/>
  <c r="OW18" i="4"/>
  <c r="JQ18" i="4"/>
  <c r="BV14" i="4"/>
  <c r="BZ14" i="4" s="1"/>
  <c r="BV5" i="4"/>
  <c r="BZ5" i="4" s="1"/>
  <c r="BV10" i="4"/>
  <c r="BZ10" i="4" s="1"/>
  <c r="BZ13" i="21"/>
  <c r="AW7" i="21"/>
  <c r="AW11" i="21"/>
  <c r="AW17" i="21"/>
  <c r="BZ5" i="21"/>
  <c r="BZ8" i="21"/>
  <c r="BZ12" i="21"/>
  <c r="AW4" i="19"/>
  <c r="AW12" i="19"/>
  <c r="AW14" i="19"/>
  <c r="AW18" i="19"/>
  <c r="AW15" i="19"/>
  <c r="AW26" i="19"/>
  <c r="BZ4" i="19"/>
  <c r="BZ12" i="19"/>
  <c r="BZ14" i="19"/>
  <c r="BZ18" i="19"/>
  <c r="BZ15" i="19"/>
  <c r="BZ26" i="19"/>
  <c r="BZ25" i="19"/>
  <c r="BZ27" i="19"/>
  <c r="AW5" i="27"/>
  <c r="AW13" i="27"/>
  <c r="BZ6" i="27"/>
  <c r="BZ11" i="27"/>
  <c r="AW4" i="26"/>
  <c r="AW6" i="26"/>
  <c r="BZ5" i="26"/>
  <c r="BZ10" i="26"/>
  <c r="BZ4" i="26"/>
  <c r="BR13" i="24"/>
  <c r="JB9" i="24"/>
  <c r="JI9" i="24" s="1"/>
  <c r="BR11" i="24"/>
  <c r="PP9" i="24"/>
  <c r="PW9" i="24" s="1"/>
  <c r="KJ9" i="24"/>
  <c r="KQ9" i="24" s="1"/>
  <c r="FD9" i="24"/>
  <c r="FK9" i="24" s="1"/>
  <c r="BN4" i="24"/>
  <c r="BR4" i="24" s="1"/>
  <c r="BN6" i="24"/>
  <c r="BR6" i="24" s="1"/>
  <c r="BN5" i="24"/>
  <c r="BR5" i="24" s="1"/>
  <c r="BR10" i="23"/>
  <c r="BN7" i="23"/>
  <c r="BR7" i="23" s="1"/>
  <c r="AQ10" i="23"/>
  <c r="BR13" i="23"/>
  <c r="BR6" i="23"/>
  <c r="AY17" i="22"/>
  <c r="BV9" i="22"/>
  <c r="BZ9" i="22" s="1"/>
  <c r="BV17" i="22"/>
  <c r="BZ17" i="22" s="1"/>
  <c r="BV5" i="22"/>
  <c r="BZ5" i="22" s="1"/>
  <c r="BV14" i="22"/>
  <c r="BZ14" i="22" s="1"/>
  <c r="BZ15" i="22"/>
  <c r="BV13" i="22"/>
  <c r="BZ13" i="22" s="1"/>
  <c r="BV4" i="22"/>
  <c r="BZ4" i="22" s="1"/>
  <c r="BV8" i="22"/>
  <c r="BZ8" i="22" s="1"/>
  <c r="BV10" i="22"/>
  <c r="BZ10" i="22" s="1"/>
  <c r="AY10" i="22"/>
  <c r="BV6" i="4"/>
  <c r="BZ6" i="4" s="1"/>
  <c r="EK18" i="4"/>
  <c r="BZ21" i="4"/>
  <c r="KR7" i="4"/>
  <c r="KR9" i="4"/>
  <c r="AY16" i="4"/>
  <c r="BV18" i="4"/>
  <c r="BZ18" i="4" s="1"/>
  <c r="TN18" i="4"/>
  <c r="SN18" i="4"/>
  <c r="SU18" i="4" s="1"/>
  <c r="RF18" i="4"/>
  <c r="RM18" i="4" s="1"/>
  <c r="NH18" i="4"/>
  <c r="NO18" i="4" s="1"/>
  <c r="IB18" i="4"/>
  <c r="II18" i="4" s="1"/>
  <c r="L18" i="4"/>
  <c r="M18" i="4" s="1"/>
  <c r="J18" i="4"/>
  <c r="K18" i="4" s="1"/>
  <c r="TU18" i="4"/>
  <c r="G18" i="4"/>
  <c r="TQ18" i="4"/>
  <c r="AY18" i="4"/>
  <c r="T18" i="4"/>
  <c r="U18" i="4" s="1"/>
  <c r="R18" i="4"/>
  <c r="S18" i="4" s="1"/>
  <c r="I18" i="4"/>
  <c r="P18" i="4"/>
  <c r="N18" i="4"/>
  <c r="F18" i="4"/>
  <c r="AU9" i="4"/>
  <c r="AY9" i="4" s="1"/>
  <c r="AY20" i="4"/>
  <c r="AU5" i="4"/>
  <c r="AY5" i="4" s="1"/>
  <c r="AU10" i="4"/>
  <c r="AY10" i="4" s="1"/>
  <c r="AU13" i="4"/>
  <c r="AY13" i="4" s="1"/>
  <c r="AU11" i="4"/>
  <c r="AY11" i="4" s="1"/>
  <c r="AY12" i="4"/>
  <c r="BV15" i="4"/>
  <c r="BZ15" i="4" s="1"/>
  <c r="AU7" i="4"/>
  <c r="AY7" i="4" s="1"/>
  <c r="AU15" i="4"/>
  <c r="AY15" i="4" s="1"/>
  <c r="AW6" i="21"/>
  <c r="AW9" i="21"/>
  <c r="AW13" i="21"/>
  <c r="BZ4" i="21"/>
  <c r="BZ10" i="21"/>
  <c r="BZ18" i="21"/>
  <c r="BZ16" i="21"/>
  <c r="AW4" i="21"/>
  <c r="AW10" i="21"/>
  <c r="AW18" i="21"/>
  <c r="AW16" i="21"/>
  <c r="BZ6" i="21"/>
  <c r="BZ9" i="21"/>
  <c r="AW5" i="21"/>
  <c r="AW8" i="21"/>
  <c r="AW12" i="21"/>
  <c r="BZ7" i="21"/>
  <c r="BZ11" i="21"/>
  <c r="BZ17" i="21"/>
  <c r="BZ20" i="19"/>
  <c r="BZ19" i="19"/>
  <c r="BZ22" i="19"/>
  <c r="AW8" i="19"/>
  <c r="AW7" i="19"/>
  <c r="AW20" i="19"/>
  <c r="AW25" i="19"/>
  <c r="AW19" i="19"/>
  <c r="AW27" i="19"/>
  <c r="BZ8" i="19"/>
  <c r="BZ7" i="19"/>
  <c r="AW6" i="19"/>
  <c r="AW9" i="19"/>
  <c r="AW13" i="19"/>
  <c r="AW24" i="19"/>
  <c r="AW23" i="19"/>
  <c r="BZ6" i="19"/>
  <c r="BZ9" i="19"/>
  <c r="BZ13" i="19"/>
  <c r="BZ24" i="19"/>
  <c r="BZ23" i="19"/>
  <c r="AW4" i="27"/>
  <c r="AW10" i="27"/>
  <c r="AW7" i="27"/>
  <c r="BZ8" i="27"/>
  <c r="BZ12" i="27"/>
  <c r="AW8" i="27"/>
  <c r="AW12" i="27"/>
  <c r="BZ5" i="27"/>
  <c r="BZ13" i="27"/>
  <c r="BZ6" i="26"/>
  <c r="AW8" i="26"/>
  <c r="AW7" i="26"/>
  <c r="BZ9" i="26"/>
  <c r="AW5" i="26"/>
  <c r="AW10" i="26"/>
  <c r="BZ8" i="26"/>
  <c r="AQ13" i="24"/>
  <c r="AQ6" i="24"/>
  <c r="HT11" i="24"/>
  <c r="IA11" i="24" s="1"/>
  <c r="HT7" i="24"/>
  <c r="IA7" i="24" s="1"/>
  <c r="HT10" i="24"/>
  <c r="IA10" i="24" s="1"/>
  <c r="HT14" i="24"/>
  <c r="IA14" i="24" s="1"/>
  <c r="JB4" i="24"/>
  <c r="JI4" i="24" s="1"/>
  <c r="JB11" i="24"/>
  <c r="JI11" i="24" s="1"/>
  <c r="JB7" i="24"/>
  <c r="JI7" i="24" s="1"/>
  <c r="JB10" i="24"/>
  <c r="JI10" i="24" s="1"/>
  <c r="JB14" i="24"/>
  <c r="JI14" i="24" s="1"/>
  <c r="KJ10" i="24"/>
  <c r="KQ10" i="24" s="1"/>
  <c r="KJ14" i="24"/>
  <c r="KQ14" i="24" s="1"/>
  <c r="LR11" i="24"/>
  <c r="LY11" i="24" s="1"/>
  <c r="LR7" i="24"/>
  <c r="LY7" i="24" s="1"/>
  <c r="LR10" i="24"/>
  <c r="LY10" i="24" s="1"/>
  <c r="LR14" i="24"/>
  <c r="LY14" i="24" s="1"/>
  <c r="OH11" i="24"/>
  <c r="OO11" i="24" s="1"/>
  <c r="OH7" i="24"/>
  <c r="OO7" i="24" s="1"/>
  <c r="OH10" i="24"/>
  <c r="OO10" i="24" s="1"/>
  <c r="OH14" i="24"/>
  <c r="OO14" i="24" s="1"/>
  <c r="PP4" i="24"/>
  <c r="PW4" i="24" s="1"/>
  <c r="PP14" i="24"/>
  <c r="PW14" i="24" s="1"/>
  <c r="AQ14" i="24"/>
  <c r="AQ8" i="24"/>
  <c r="AQ7" i="24"/>
  <c r="BR8" i="24"/>
  <c r="BR9" i="24"/>
  <c r="BN10" i="24"/>
  <c r="BR10" i="24" s="1"/>
  <c r="AQ10" i="24"/>
  <c r="BN8" i="23"/>
  <c r="BR8" i="23" s="1"/>
  <c r="SF6" i="23"/>
  <c r="SM6" i="23" s="1"/>
  <c r="AQ5" i="23"/>
  <c r="AQ13" i="23"/>
  <c r="AQ14" i="23"/>
  <c r="AQ8" i="23"/>
  <c r="AY14" i="22"/>
  <c r="AU11" i="22"/>
  <c r="AY11" i="22" s="1"/>
  <c r="AU16" i="22"/>
  <c r="AY16" i="22" s="1"/>
  <c r="AU8" i="22"/>
  <c r="AY8" i="22" s="1"/>
  <c r="BV6" i="22"/>
  <c r="BZ6" i="22" s="1"/>
  <c r="QE15" i="22"/>
  <c r="RM7" i="22"/>
  <c r="AU6" i="22"/>
  <c r="AY6" i="22" s="1"/>
  <c r="BZ7" i="22"/>
  <c r="BV11" i="22"/>
  <c r="BZ11" i="22" s="1"/>
  <c r="BV16" i="22"/>
  <c r="BZ16" i="22" s="1"/>
  <c r="AU4" i="22"/>
  <c r="AY4" i="22" s="1"/>
  <c r="AU13" i="22"/>
  <c r="AY13" i="22" s="1"/>
  <c r="AY9" i="22"/>
  <c r="AY12" i="22"/>
  <c r="AU8" i="4"/>
  <c r="AY8" i="4" s="1"/>
  <c r="BZ19" i="4"/>
  <c r="BV4" i="4"/>
  <c r="BZ4" i="4" s="1"/>
  <c r="BV12" i="4"/>
  <c r="BZ12" i="4" s="1"/>
  <c r="AU14" i="4"/>
  <c r="AY14" i="4" s="1"/>
  <c r="BV8" i="4"/>
  <c r="BZ8" i="4" s="1"/>
  <c r="PX13" i="4"/>
  <c r="QE13" i="4" s="1"/>
  <c r="RF14" i="4"/>
  <c r="RM14" i="4" s="1"/>
  <c r="AY19" i="4"/>
  <c r="IB9" i="4"/>
  <c r="II9" i="4" s="1"/>
  <c r="KR10" i="4"/>
  <c r="KY10" i="4" s="1"/>
  <c r="KR16" i="4"/>
  <c r="KY16" i="4" s="1"/>
  <c r="KR19" i="4"/>
  <c r="KR21" i="4"/>
  <c r="KY21" i="4" s="1"/>
  <c r="NH9" i="4"/>
  <c r="NO9" i="4" s="1"/>
  <c r="NH10" i="4"/>
  <c r="NO10" i="4" s="1"/>
  <c r="NH15" i="4"/>
  <c r="NO15" i="4" s="1"/>
  <c r="NH16" i="4"/>
  <c r="NO16" i="4" s="1"/>
  <c r="AU6" i="4"/>
  <c r="AY6" i="4" s="1"/>
  <c r="AY21" i="4"/>
  <c r="BV9" i="4"/>
  <c r="BZ9" i="4" s="1"/>
  <c r="BV7" i="4"/>
  <c r="BZ7" i="4" s="1"/>
  <c r="BV17" i="4"/>
  <c r="BZ17" i="4" s="1"/>
  <c r="BV13" i="4"/>
  <c r="BZ13" i="4" s="1"/>
  <c r="AU17" i="4"/>
  <c r="AY17" i="4" s="1"/>
  <c r="BV11" i="4"/>
  <c r="BZ11" i="4" s="1"/>
  <c r="BV16" i="4"/>
  <c r="BZ16" i="4" s="1"/>
  <c r="AU4" i="4"/>
  <c r="AY4" i="4" s="1"/>
  <c r="BV20" i="4"/>
  <c r="BZ20" i="4" s="1"/>
  <c r="BW4" i="21"/>
  <c r="BW5" i="21"/>
  <c r="BW6" i="21"/>
  <c r="BW7" i="21"/>
  <c r="BW10" i="21"/>
  <c r="BW8" i="21"/>
  <c r="BW9" i="21"/>
  <c r="BW11" i="21"/>
  <c r="BW18" i="21"/>
  <c r="BW12" i="21"/>
  <c r="BW13" i="21"/>
  <c r="BW17" i="21"/>
  <c r="BW16" i="21"/>
  <c r="AT4" i="21"/>
  <c r="AT5" i="21"/>
  <c r="AT6" i="21"/>
  <c r="AT7" i="21"/>
  <c r="AT10" i="21"/>
  <c r="AT8" i="21"/>
  <c r="AT9" i="21"/>
  <c r="AT11" i="21"/>
  <c r="AT18" i="21"/>
  <c r="AT12" i="21"/>
  <c r="AT13" i="21"/>
  <c r="AT17" i="21"/>
  <c r="AT16" i="21"/>
  <c r="BW4" i="19"/>
  <c r="BW5" i="19"/>
  <c r="BW6" i="19"/>
  <c r="BW8" i="19"/>
  <c r="BW12" i="19"/>
  <c r="BW10" i="19"/>
  <c r="BW9" i="19"/>
  <c r="BW7" i="19"/>
  <c r="BW14" i="19"/>
  <c r="BW11" i="19"/>
  <c r="BW13" i="19"/>
  <c r="BW20" i="19"/>
  <c r="BW18" i="19"/>
  <c r="BW22" i="19"/>
  <c r="BW24" i="19"/>
  <c r="BW25" i="19"/>
  <c r="BW15" i="19"/>
  <c r="BW21" i="19"/>
  <c r="BW19" i="19"/>
  <c r="BW26" i="19"/>
  <c r="BW16" i="19"/>
  <c r="BW23" i="19"/>
  <c r="BW27" i="19"/>
  <c r="AT4" i="19"/>
  <c r="AT5" i="19"/>
  <c r="AT6" i="19"/>
  <c r="AT8" i="19"/>
  <c r="AT12" i="19"/>
  <c r="AT10" i="19"/>
  <c r="AT9" i="19"/>
  <c r="AT7" i="19"/>
  <c r="AT14" i="19"/>
  <c r="AT11" i="19"/>
  <c r="AT13" i="19"/>
  <c r="AT20" i="19"/>
  <c r="AT18" i="19"/>
  <c r="AT22" i="19"/>
  <c r="AT24" i="19"/>
  <c r="AT25" i="19"/>
  <c r="AT15" i="19"/>
  <c r="AT21" i="19"/>
  <c r="AT19" i="19"/>
  <c r="AT26" i="19"/>
  <c r="AT16" i="19"/>
  <c r="AT23" i="19"/>
  <c r="AT27" i="19"/>
  <c r="BW4" i="27"/>
  <c r="BW6" i="27"/>
  <c r="BW5" i="27"/>
  <c r="BW8" i="27"/>
  <c r="BW10" i="27"/>
  <c r="BW11" i="27"/>
  <c r="BW13" i="27"/>
  <c r="BW12" i="27"/>
  <c r="BW7" i="27"/>
  <c r="AT4" i="27"/>
  <c r="AT6" i="27"/>
  <c r="AT5" i="27"/>
  <c r="AT8" i="27"/>
  <c r="AT10" i="27"/>
  <c r="AT11" i="27"/>
  <c r="AT13" i="27"/>
  <c r="AT12" i="27"/>
  <c r="AT7" i="27"/>
  <c r="BW4" i="26"/>
  <c r="BW5" i="26"/>
  <c r="BW8" i="26"/>
  <c r="BW9" i="26"/>
  <c r="BW6" i="26"/>
  <c r="BW10" i="26"/>
  <c r="BW7" i="26"/>
  <c r="AT4" i="26"/>
  <c r="AT5" i="26"/>
  <c r="AT8" i="26"/>
  <c r="AT9" i="26"/>
  <c r="AT6" i="26"/>
  <c r="AT10" i="26"/>
  <c r="AT7" i="26"/>
  <c r="OH6" i="23"/>
  <c r="OO6" i="23" s="1"/>
  <c r="NH11" i="22"/>
  <c r="NO11" i="22" s="1"/>
  <c r="NH14" i="22"/>
  <c r="NO14" i="22" s="1"/>
  <c r="NH16" i="22"/>
  <c r="NO16" i="22" s="1"/>
  <c r="NH15" i="22"/>
  <c r="NO15" i="22" s="1"/>
  <c r="LZ14" i="4"/>
  <c r="MG14" i="4" s="1"/>
  <c r="KR13" i="4"/>
  <c r="KY13" i="4" s="1"/>
  <c r="QX4" i="24"/>
  <c r="RE4" i="24" s="1"/>
  <c r="CS9" i="24"/>
  <c r="GL5" i="24"/>
  <c r="GS5" i="24" s="1"/>
  <c r="DV14" i="23"/>
  <c r="EC14" i="23" s="1"/>
  <c r="FD8" i="23"/>
  <c r="FK8" i="23" s="1"/>
  <c r="FD13" i="23"/>
  <c r="FK13" i="23" s="1"/>
  <c r="FD14" i="23"/>
  <c r="FK14" i="23" s="1"/>
  <c r="GL5" i="23"/>
  <c r="GS5" i="23" s="1"/>
  <c r="GL8" i="23"/>
  <c r="GS8" i="23" s="1"/>
  <c r="HT8" i="23"/>
  <c r="IA8" i="23" s="1"/>
  <c r="HT13" i="23"/>
  <c r="IA13" i="23" s="1"/>
  <c r="HT14" i="23"/>
  <c r="IA14" i="23" s="1"/>
  <c r="JB5" i="23"/>
  <c r="JI5" i="23" s="1"/>
  <c r="JB8" i="23"/>
  <c r="JI8" i="23" s="1"/>
  <c r="JB14" i="23"/>
  <c r="JI14" i="23" s="1"/>
  <c r="KJ5" i="23"/>
  <c r="KQ5" i="23" s="1"/>
  <c r="LR8" i="23"/>
  <c r="LY8" i="23" s="1"/>
  <c r="ED13" i="22"/>
  <c r="EK13" i="22" s="1"/>
  <c r="GT13" i="22"/>
  <c r="HA13" i="22" s="1"/>
  <c r="IB4" i="22"/>
  <c r="II4" i="22" s="1"/>
  <c r="IB6" i="22"/>
  <c r="II6" i="22" s="1"/>
  <c r="RF6" i="22"/>
  <c r="RM6" i="22" s="1"/>
  <c r="RF13" i="22"/>
  <c r="RM13" i="22" s="1"/>
  <c r="RF12" i="22"/>
  <c r="RM12" i="22" s="1"/>
  <c r="IB9" i="22"/>
  <c r="II9" i="22" s="1"/>
  <c r="LZ13" i="4"/>
  <c r="MG13" i="4" s="1"/>
  <c r="ED6" i="4"/>
  <c r="EK6" i="4" s="1"/>
  <c r="GT4" i="4"/>
  <c r="GT6" i="4"/>
  <c r="HA6" i="4" s="1"/>
  <c r="GT12" i="4"/>
  <c r="HA12" i="4" s="1"/>
  <c r="IB4" i="4"/>
  <c r="II4" i="4" s="1"/>
  <c r="IB6" i="4"/>
  <c r="II6" i="4" s="1"/>
  <c r="ED8" i="4"/>
  <c r="EK8" i="4" s="1"/>
  <c r="ED17" i="4"/>
  <c r="EK17" i="4" s="1"/>
  <c r="MZ4" i="24"/>
  <c r="NG4" i="24" s="1"/>
  <c r="OP5" i="22"/>
  <c r="OW5" i="22" s="1"/>
  <c r="LY9" i="24"/>
  <c r="GS9" i="24"/>
  <c r="PP11" i="24"/>
  <c r="PW11" i="24" s="1"/>
  <c r="PP7" i="24"/>
  <c r="PW7" i="24" s="1"/>
  <c r="FD8" i="24"/>
  <c r="FK8" i="24" s="1"/>
  <c r="LR8" i="24"/>
  <c r="LY8" i="24" s="1"/>
  <c r="LR6" i="24"/>
  <c r="LY6" i="24" s="1"/>
  <c r="LR13" i="24"/>
  <c r="LY13" i="24" s="1"/>
  <c r="OH13" i="24"/>
  <c r="OO13" i="24" s="1"/>
  <c r="PP8" i="24"/>
  <c r="PW8" i="24" s="1"/>
  <c r="PP10" i="24"/>
  <c r="PW10" i="24" s="1"/>
  <c r="QX14" i="24"/>
  <c r="RE14" i="24" s="1"/>
  <c r="DV10" i="23"/>
  <c r="EC10" i="23" s="1"/>
  <c r="FD7" i="23"/>
  <c r="FK7" i="23" s="1"/>
  <c r="GL10" i="23"/>
  <c r="GS10" i="23" s="1"/>
  <c r="OH7" i="23"/>
  <c r="OO7" i="23" s="1"/>
  <c r="OH10" i="23"/>
  <c r="OO10" i="23" s="1"/>
  <c r="PP10" i="23"/>
  <c r="PW10" i="23" s="1"/>
  <c r="CS6" i="23"/>
  <c r="IB12" i="22"/>
  <c r="II12" i="22" s="1"/>
  <c r="JJ17" i="22"/>
  <c r="JQ17" i="22" s="1"/>
  <c r="KR4" i="22"/>
  <c r="KY4" i="22" s="1"/>
  <c r="LZ17" i="22"/>
  <c r="MG17" i="22" s="1"/>
  <c r="ED5" i="22"/>
  <c r="EK5" i="22" s="1"/>
  <c r="ED7" i="22"/>
  <c r="EK7" i="22" s="1"/>
  <c r="ED8" i="22"/>
  <c r="EK8" i="22" s="1"/>
  <c r="ED11" i="22"/>
  <c r="EK11" i="22" s="1"/>
  <c r="ED14" i="22"/>
  <c r="EK14" i="22" s="1"/>
  <c r="ED15" i="22"/>
  <c r="EK15" i="22" s="1"/>
  <c r="FL11" i="22"/>
  <c r="FS11" i="22" s="1"/>
  <c r="FL14" i="22"/>
  <c r="FS14" i="22" s="1"/>
  <c r="FL16" i="22"/>
  <c r="FS16" i="22" s="1"/>
  <c r="FL15" i="22"/>
  <c r="FS15" i="22" s="1"/>
  <c r="GT5" i="22"/>
  <c r="HA5" i="22" s="1"/>
  <c r="GT7" i="22"/>
  <c r="HA7" i="22" s="1"/>
  <c r="GT8" i="22"/>
  <c r="HA8" i="22" s="1"/>
  <c r="GT11" i="22"/>
  <c r="HA11" i="22" s="1"/>
  <c r="GT14" i="22"/>
  <c r="HA14" i="22" s="1"/>
  <c r="IB7" i="22"/>
  <c r="II7" i="22" s="1"/>
  <c r="IB8" i="22"/>
  <c r="II8" i="22" s="1"/>
  <c r="JJ5" i="22"/>
  <c r="JQ5" i="22" s="1"/>
  <c r="LZ5" i="22"/>
  <c r="MG5" i="22" s="1"/>
  <c r="LZ15" i="22"/>
  <c r="MG15" i="22" s="1"/>
  <c r="NH7" i="22"/>
  <c r="NO7" i="22" s="1"/>
  <c r="OP8" i="22"/>
  <c r="OW8" i="22" s="1"/>
  <c r="FL10" i="22"/>
  <c r="FS10" i="22" s="1"/>
  <c r="FL17" i="22"/>
  <c r="FS17" i="22" s="1"/>
  <c r="GT4" i="22"/>
  <c r="HA4" i="22" s="1"/>
  <c r="NH9" i="22"/>
  <c r="NO9" i="22" s="1"/>
  <c r="NH10" i="22"/>
  <c r="NO10" i="22" s="1"/>
  <c r="NH17" i="22"/>
  <c r="NO17" i="22" s="1"/>
  <c r="PX4" i="22"/>
  <c r="QE4" i="22" s="1"/>
  <c r="PX9" i="22"/>
  <c r="QE9" i="22" s="1"/>
  <c r="PX10" i="22"/>
  <c r="QE10" i="22" s="1"/>
  <c r="PX17" i="22"/>
  <c r="QE17" i="22" s="1"/>
  <c r="RF4" i="22"/>
  <c r="RM4" i="22" s="1"/>
  <c r="GT15" i="22"/>
  <c r="HA15" i="22" s="1"/>
  <c r="IB15" i="22"/>
  <c r="II15" i="22" s="1"/>
  <c r="IB13" i="22"/>
  <c r="II13" i="22" s="1"/>
  <c r="JJ8" i="22"/>
  <c r="JQ8" i="22" s="1"/>
  <c r="JJ14" i="22"/>
  <c r="JQ14" i="22" s="1"/>
  <c r="KR15" i="22"/>
  <c r="KY15" i="22" s="1"/>
  <c r="IB8" i="4"/>
  <c r="II8" i="4" s="1"/>
  <c r="ED9" i="4"/>
  <c r="EK9" i="4" s="1"/>
  <c r="FL6" i="4"/>
  <c r="FS6" i="4" s="1"/>
  <c r="IB21" i="4"/>
  <c r="II21" i="4" s="1"/>
  <c r="JJ5" i="4"/>
  <c r="JQ5" i="4" s="1"/>
  <c r="JJ9" i="4"/>
  <c r="JQ9" i="4" s="1"/>
  <c r="IB17" i="4"/>
  <c r="II17" i="4" s="1"/>
  <c r="IB12" i="4"/>
  <c r="II12" i="4" s="1"/>
  <c r="IB13" i="4"/>
  <c r="II13" i="4" s="1"/>
  <c r="JJ6" i="4"/>
  <c r="JQ6" i="4" s="1"/>
  <c r="KR4" i="4"/>
  <c r="KY4" i="4" s="1"/>
  <c r="KR6" i="4"/>
  <c r="KY6" i="4" s="1"/>
  <c r="NH12" i="4"/>
  <c r="NO12" i="4" s="1"/>
  <c r="DV9" i="24"/>
  <c r="EC9" i="24" s="1"/>
  <c r="PP6" i="24"/>
  <c r="PW6" i="24" s="1"/>
  <c r="CS14" i="24"/>
  <c r="GL4" i="24"/>
  <c r="GS4" i="24" s="1"/>
  <c r="DV5" i="24"/>
  <c r="EC5" i="24" s="1"/>
  <c r="HT5" i="24"/>
  <c r="IA5" i="24" s="1"/>
  <c r="QX7" i="24"/>
  <c r="RE7" i="24" s="1"/>
  <c r="DV4" i="24"/>
  <c r="EC4" i="24" s="1"/>
  <c r="DV7" i="24"/>
  <c r="EC7" i="24" s="1"/>
  <c r="GL7" i="24"/>
  <c r="GS7" i="24" s="1"/>
  <c r="GL14" i="24"/>
  <c r="GS14" i="24" s="1"/>
  <c r="HT4" i="24"/>
  <c r="IA4" i="24" s="1"/>
  <c r="KJ4" i="24"/>
  <c r="KQ4" i="24" s="1"/>
  <c r="KJ7" i="24"/>
  <c r="KQ7" i="24" s="1"/>
  <c r="MZ9" i="24"/>
  <c r="NG9" i="24" s="1"/>
  <c r="HT9" i="24"/>
  <c r="IA9" i="24" s="1"/>
  <c r="KJ8" i="24"/>
  <c r="KQ8" i="24" s="1"/>
  <c r="KJ5" i="24"/>
  <c r="KQ5" i="24" s="1"/>
  <c r="MZ7" i="24"/>
  <c r="NG7" i="24" s="1"/>
  <c r="MZ14" i="24"/>
  <c r="NG14" i="24" s="1"/>
  <c r="OH4" i="24"/>
  <c r="OO4" i="24" s="1"/>
  <c r="FD6" i="24"/>
  <c r="FK6" i="24" s="1"/>
  <c r="FD13" i="24"/>
  <c r="FK13" i="24" s="1"/>
  <c r="MZ5" i="24"/>
  <c r="NG5" i="24" s="1"/>
  <c r="OH5" i="24"/>
  <c r="OO5" i="24" s="1"/>
  <c r="TF9" i="24"/>
  <c r="EC14" i="24"/>
  <c r="FK4" i="24"/>
  <c r="FK11" i="24"/>
  <c r="FD7" i="24"/>
  <c r="FK7" i="24" s="1"/>
  <c r="FD10" i="24"/>
  <c r="FK10" i="24" s="1"/>
  <c r="FD14" i="24"/>
  <c r="FK14" i="24" s="1"/>
  <c r="HT13" i="24"/>
  <c r="IA13" i="24" s="1"/>
  <c r="JB8" i="24"/>
  <c r="JI8" i="24" s="1"/>
  <c r="JB6" i="24"/>
  <c r="JI6" i="24" s="1"/>
  <c r="CS10" i="23"/>
  <c r="DV8" i="23"/>
  <c r="EC8" i="23" s="1"/>
  <c r="DV11" i="23"/>
  <c r="EC11" i="23" s="1"/>
  <c r="LR11" i="23"/>
  <c r="LY11" i="23" s="1"/>
  <c r="MZ11" i="23"/>
  <c r="NG11" i="23" s="1"/>
  <c r="MZ7" i="23"/>
  <c r="NG7" i="23" s="1"/>
  <c r="JB6" i="23"/>
  <c r="JI6" i="23" s="1"/>
  <c r="QX7" i="23"/>
  <c r="RE7" i="23" s="1"/>
  <c r="SF10" i="23"/>
  <c r="SM10" i="23" s="1"/>
  <c r="JB10" i="23"/>
  <c r="JI10" i="23" s="1"/>
  <c r="KJ7" i="23"/>
  <c r="KQ7" i="23" s="1"/>
  <c r="KJ10" i="23"/>
  <c r="KQ10" i="23" s="1"/>
  <c r="LR10" i="23"/>
  <c r="LY10" i="23" s="1"/>
  <c r="KQ8" i="23"/>
  <c r="KQ14" i="23"/>
  <c r="LY5" i="23"/>
  <c r="GL14" i="23"/>
  <c r="GS14" i="23" s="1"/>
  <c r="GL6" i="23"/>
  <c r="GS6" i="23" s="1"/>
  <c r="DV6" i="23"/>
  <c r="EC6" i="23" s="1"/>
  <c r="GL11" i="23"/>
  <c r="GS11" i="23" s="1"/>
  <c r="JB11" i="23"/>
  <c r="JI11" i="23" s="1"/>
  <c r="LR14" i="23"/>
  <c r="LY14" i="23" s="1"/>
  <c r="TM6" i="23"/>
  <c r="PP6" i="23"/>
  <c r="PW6" i="23" s="1"/>
  <c r="DV5" i="23"/>
  <c r="EC5" i="23" s="1"/>
  <c r="HT7" i="23"/>
  <c r="IA7" i="23" s="1"/>
  <c r="MZ10" i="23"/>
  <c r="NG10" i="23" s="1"/>
  <c r="PP11" i="23"/>
  <c r="PW11" i="23" s="1"/>
  <c r="HT6" i="23"/>
  <c r="IA6" i="23" s="1"/>
  <c r="ED12" i="22"/>
  <c r="EK12" i="22" s="1"/>
  <c r="FL5" i="22"/>
  <c r="FS5" i="22" s="1"/>
  <c r="FL8" i="22"/>
  <c r="FS8" i="22" s="1"/>
  <c r="IB11" i="22"/>
  <c r="II11" i="22" s="1"/>
  <c r="IB14" i="22"/>
  <c r="II14" i="22" s="1"/>
  <c r="LZ6" i="22"/>
  <c r="MG6" i="22" s="1"/>
  <c r="LZ13" i="22"/>
  <c r="MG13" i="22" s="1"/>
  <c r="OP6" i="22"/>
  <c r="OW6" i="22" s="1"/>
  <c r="OP14" i="22"/>
  <c r="OW14" i="22" s="1"/>
  <c r="OP15" i="22"/>
  <c r="OW15" i="22" s="1"/>
  <c r="FL6" i="22"/>
  <c r="FS6" i="22" s="1"/>
  <c r="KR9" i="22"/>
  <c r="KY9" i="22" s="1"/>
  <c r="KR10" i="22"/>
  <c r="KY10" i="22" s="1"/>
  <c r="KR17" i="22"/>
  <c r="KY17" i="22" s="1"/>
  <c r="OP13" i="22"/>
  <c r="OW13" i="22" s="1"/>
  <c r="OP12" i="22"/>
  <c r="OW12" i="22" s="1"/>
  <c r="ED4" i="22"/>
  <c r="EK4" i="22" s="1"/>
  <c r="ED9" i="22"/>
  <c r="EK9" i="22" s="1"/>
  <c r="GT12" i="22"/>
  <c r="HA12" i="22" s="1"/>
  <c r="IB5" i="22"/>
  <c r="II5" i="22" s="1"/>
  <c r="JJ15" i="22"/>
  <c r="JQ15" i="22" s="1"/>
  <c r="KR5" i="22"/>
  <c r="KY5" i="22" s="1"/>
  <c r="KR7" i="22"/>
  <c r="KY7" i="22" s="1"/>
  <c r="KR8" i="22"/>
  <c r="KY8" i="22" s="1"/>
  <c r="KR11" i="22"/>
  <c r="KY11" i="22" s="1"/>
  <c r="KR14" i="22"/>
  <c r="KY14" i="22" s="1"/>
  <c r="RF14" i="22"/>
  <c r="RM14" i="22" s="1"/>
  <c r="GT9" i="22"/>
  <c r="HA9" i="22" s="1"/>
  <c r="IB17" i="22"/>
  <c r="II17" i="22" s="1"/>
  <c r="JJ6" i="22"/>
  <c r="JQ6" i="22" s="1"/>
  <c r="JJ13" i="22"/>
  <c r="JQ13" i="22" s="1"/>
  <c r="LZ8" i="22"/>
  <c r="MG8" i="22" s="1"/>
  <c r="LZ14" i="22"/>
  <c r="MG14" i="22" s="1"/>
  <c r="ED10" i="22"/>
  <c r="EK10" i="22" s="1"/>
  <c r="GT10" i="22"/>
  <c r="HA10" i="22" s="1"/>
  <c r="ED17" i="22"/>
  <c r="EK17" i="22" s="1"/>
  <c r="FL13" i="22"/>
  <c r="FS13" i="22" s="1"/>
  <c r="GT17" i="22"/>
  <c r="HA17" i="22" s="1"/>
  <c r="IB16" i="22"/>
  <c r="II16" i="22" s="1"/>
  <c r="JJ4" i="22"/>
  <c r="JQ4" i="22" s="1"/>
  <c r="JJ12" i="22"/>
  <c r="JQ12" i="22" s="1"/>
  <c r="KR16" i="22"/>
  <c r="KY16" i="22" s="1"/>
  <c r="LZ4" i="22"/>
  <c r="MG4" i="22" s="1"/>
  <c r="LZ12" i="22"/>
  <c r="MG12" i="22" s="1"/>
  <c r="OP9" i="22"/>
  <c r="OW9" i="22" s="1"/>
  <c r="RF9" i="22"/>
  <c r="RM9" i="22" s="1"/>
  <c r="ED16" i="22"/>
  <c r="EK16" i="22" s="1"/>
  <c r="FL4" i="22"/>
  <c r="FS4" i="22" s="1"/>
  <c r="FL12" i="22"/>
  <c r="FS12" i="22" s="1"/>
  <c r="GT16" i="22"/>
  <c r="HA16" i="22" s="1"/>
  <c r="JJ9" i="22"/>
  <c r="JQ9" i="22" s="1"/>
  <c r="LZ9" i="22"/>
  <c r="MG9" i="22" s="1"/>
  <c r="NH13" i="22"/>
  <c r="NO13" i="22" s="1"/>
  <c r="OP7" i="22"/>
  <c r="OW7" i="22" s="1"/>
  <c r="OP10" i="22"/>
  <c r="OW10" i="22" s="1"/>
  <c r="PX6" i="22"/>
  <c r="QE6" i="22" s="1"/>
  <c r="RF10" i="22"/>
  <c r="RM10" i="22" s="1"/>
  <c r="FL9" i="22"/>
  <c r="FS9" i="22" s="1"/>
  <c r="IB10" i="22"/>
  <c r="II10" i="22" s="1"/>
  <c r="JJ7" i="22"/>
  <c r="JQ7" i="22" s="1"/>
  <c r="JJ10" i="22"/>
  <c r="JQ10" i="22" s="1"/>
  <c r="KR6" i="22"/>
  <c r="KY6" i="22" s="1"/>
  <c r="LZ7" i="22"/>
  <c r="MG7" i="22" s="1"/>
  <c r="LZ10" i="22"/>
  <c r="MG10" i="22" s="1"/>
  <c r="NH12" i="22"/>
  <c r="NO12" i="22" s="1"/>
  <c r="OP11" i="22"/>
  <c r="OW11" i="22" s="1"/>
  <c r="OP17" i="22"/>
  <c r="OW17" i="22" s="1"/>
  <c r="PX13" i="22"/>
  <c r="QE13" i="22" s="1"/>
  <c r="RF11" i="22"/>
  <c r="RM11" i="22" s="1"/>
  <c r="RF17" i="22"/>
  <c r="RM17" i="22" s="1"/>
  <c r="ED6" i="22"/>
  <c r="EK6" i="22" s="1"/>
  <c r="FL7" i="22"/>
  <c r="FS7" i="22" s="1"/>
  <c r="GT6" i="22"/>
  <c r="HA6" i="22" s="1"/>
  <c r="JJ11" i="22"/>
  <c r="JQ11" i="22" s="1"/>
  <c r="KR13" i="22"/>
  <c r="KY13" i="22" s="1"/>
  <c r="LZ11" i="22"/>
  <c r="MG11" i="22" s="1"/>
  <c r="OP4" i="22"/>
  <c r="OW4" i="22" s="1"/>
  <c r="OP16" i="22"/>
  <c r="OW16" i="22" s="1"/>
  <c r="PX12" i="22"/>
  <c r="QE12" i="22" s="1"/>
  <c r="RF16" i="22"/>
  <c r="RM16" i="22" s="1"/>
  <c r="JJ16" i="22"/>
  <c r="JQ16" i="22" s="1"/>
  <c r="KR12" i="22"/>
  <c r="KY12" i="22" s="1"/>
  <c r="LZ16" i="22"/>
  <c r="MG16" i="22" s="1"/>
  <c r="LZ5" i="4"/>
  <c r="MG5" i="4" s="1"/>
  <c r="LZ9" i="4"/>
  <c r="MG9" i="4" s="1"/>
  <c r="LZ16" i="4"/>
  <c r="MG16" i="4" s="1"/>
  <c r="NH5" i="4"/>
  <c r="NO5" i="4" s="1"/>
  <c r="ED16" i="4"/>
  <c r="EK16" i="4" s="1"/>
  <c r="ED21" i="4"/>
  <c r="EK21" i="4" s="1"/>
  <c r="FL13" i="4"/>
  <c r="FS13" i="4" s="1"/>
  <c r="NH21" i="4"/>
  <c r="NO21" i="4" s="1"/>
  <c r="OP9" i="4"/>
  <c r="OW9" i="4" s="1"/>
  <c r="OP21" i="4"/>
  <c r="OW21" i="4" s="1"/>
  <c r="FL7" i="4"/>
  <c r="FS7" i="4" s="1"/>
  <c r="FL9" i="4"/>
  <c r="FS9" i="4" s="1"/>
  <c r="FL10" i="4"/>
  <c r="FS10" i="4" s="1"/>
  <c r="FL16" i="4"/>
  <c r="FS16" i="4" s="1"/>
  <c r="FL19" i="4"/>
  <c r="FS19" i="4" s="1"/>
  <c r="FL21" i="4"/>
  <c r="FS21" i="4" s="1"/>
  <c r="GT7" i="4"/>
  <c r="HA7" i="4" s="1"/>
  <c r="GT9" i="4"/>
  <c r="HA9" i="4" s="1"/>
  <c r="GT15" i="4"/>
  <c r="HA15" i="4" s="1"/>
  <c r="GT16" i="4"/>
  <c r="HA16" i="4" s="1"/>
  <c r="GT19" i="4"/>
  <c r="HA19" i="4" s="1"/>
  <c r="GT21" i="4"/>
  <c r="HA21" i="4" s="1"/>
  <c r="IB7" i="4"/>
  <c r="II7" i="4" s="1"/>
  <c r="NH20" i="4"/>
  <c r="NO20" i="4" s="1"/>
  <c r="OP6" i="4"/>
  <c r="OW6" i="4" s="1"/>
  <c r="OP17" i="4"/>
  <c r="OW17" i="4" s="1"/>
  <c r="OP20" i="4"/>
  <c r="OW20" i="4" s="1"/>
  <c r="PX14" i="4"/>
  <c r="QE14" i="4" s="1"/>
  <c r="PX12" i="4"/>
  <c r="QE12" i="4" s="1"/>
  <c r="JJ15" i="4"/>
  <c r="JQ15" i="4" s="1"/>
  <c r="JJ16" i="4"/>
  <c r="JQ16" i="4" s="1"/>
  <c r="NH6" i="4"/>
  <c r="NO6" i="4" s="1"/>
  <c r="KY7" i="4"/>
  <c r="KY9" i="4"/>
  <c r="KY19" i="4"/>
  <c r="ED10" i="4"/>
  <c r="EK10" i="4" s="1"/>
  <c r="GT14" i="4"/>
  <c r="HA14" i="4" s="1"/>
  <c r="JJ8" i="4"/>
  <c r="JQ8" i="4" s="1"/>
  <c r="JJ10" i="4"/>
  <c r="JQ10" i="4" s="1"/>
  <c r="JJ21" i="4"/>
  <c r="JQ21" i="4" s="1"/>
  <c r="LZ11" i="4"/>
  <c r="MG11" i="4" s="1"/>
  <c r="LZ10" i="4"/>
  <c r="MG10" i="4" s="1"/>
  <c r="LZ19" i="4"/>
  <c r="MG19" i="4" s="1"/>
  <c r="LZ21" i="4"/>
  <c r="MG21" i="4" s="1"/>
  <c r="NH14" i="4"/>
  <c r="NO14" i="4" s="1"/>
  <c r="PX6" i="4"/>
  <c r="QE6" i="4" s="1"/>
  <c r="PX10" i="4"/>
  <c r="QE10" i="4" s="1"/>
  <c r="IB20" i="4"/>
  <c r="II20" i="4" s="1"/>
  <c r="FL4" i="4"/>
  <c r="FS4" i="4" s="1"/>
  <c r="IB11" i="4"/>
  <c r="II11" i="4" s="1"/>
  <c r="IB10" i="4"/>
  <c r="II10" i="4" s="1"/>
  <c r="IB15" i="4"/>
  <c r="II15" i="4" s="1"/>
  <c r="IB16" i="4"/>
  <c r="II16" i="4" s="1"/>
  <c r="KR17" i="4"/>
  <c r="KY17" i="4" s="1"/>
  <c r="OP5" i="4"/>
  <c r="OW5" i="4" s="1"/>
  <c r="OP13" i="4"/>
  <c r="OW13" i="4" s="1"/>
  <c r="KR20" i="4"/>
  <c r="KY20" i="4" s="1"/>
  <c r="OP11" i="4"/>
  <c r="OW11" i="4" s="1"/>
  <c r="OP10" i="4"/>
  <c r="OW10" i="4" s="1"/>
  <c r="OP15" i="4"/>
  <c r="OW15" i="4" s="1"/>
  <c r="OP16" i="4"/>
  <c r="OW16" i="4" s="1"/>
  <c r="PX20" i="4"/>
  <c r="QE20" i="4" s="1"/>
  <c r="RF4" i="4"/>
  <c r="RM4" i="4" s="1"/>
  <c r="RF6" i="4"/>
  <c r="RM6" i="4" s="1"/>
  <c r="RF8" i="4"/>
  <c r="RM8" i="4" s="1"/>
  <c r="RF20" i="4"/>
  <c r="RM20" i="4" s="1"/>
  <c r="FL17" i="4"/>
  <c r="FS17" i="4" s="1"/>
  <c r="ED7" i="4"/>
  <c r="EK7" i="4" s="1"/>
  <c r="ED13" i="4"/>
  <c r="EK13" i="4" s="1"/>
  <c r="FL20" i="4"/>
  <c r="FS20" i="4" s="1"/>
  <c r="GT5" i="4"/>
  <c r="HA5" i="4" s="1"/>
  <c r="GT10" i="4"/>
  <c r="HA10" i="4" s="1"/>
  <c r="JJ7" i="4"/>
  <c r="JQ7" i="4" s="1"/>
  <c r="JJ14" i="4"/>
  <c r="JQ14" i="4" s="1"/>
  <c r="JJ13" i="4"/>
  <c r="JQ13" i="4" s="1"/>
  <c r="LZ20" i="4"/>
  <c r="MG20" i="4" s="1"/>
  <c r="NH8" i="4"/>
  <c r="NO8" i="4" s="1"/>
  <c r="PX5" i="4"/>
  <c r="QE5" i="4" s="1"/>
  <c r="PX9" i="4"/>
  <c r="QE9" i="4" s="1"/>
  <c r="PX11" i="4"/>
  <c r="QE11" i="4" s="1"/>
  <c r="HA4" i="4"/>
  <c r="QE15" i="4"/>
  <c r="FL14" i="4"/>
  <c r="FS14" i="4" s="1"/>
  <c r="JJ17" i="4"/>
  <c r="JQ17" i="4" s="1"/>
  <c r="KR14" i="4"/>
  <c r="KY14" i="4" s="1"/>
  <c r="LZ8" i="4"/>
  <c r="MG8" i="4" s="1"/>
  <c r="PX8" i="4"/>
  <c r="QE8" i="4" s="1"/>
  <c r="ED12" i="4"/>
  <c r="EK12" i="4" s="1"/>
  <c r="FL11" i="4"/>
  <c r="FS11" i="4" s="1"/>
  <c r="GT8" i="4"/>
  <c r="HA8" i="4" s="1"/>
  <c r="IB5" i="4"/>
  <c r="II5" i="4" s="1"/>
  <c r="IB14" i="4"/>
  <c r="II14" i="4" s="1"/>
  <c r="IB19" i="4"/>
  <c r="II19" i="4" s="1"/>
  <c r="JJ12" i="4"/>
  <c r="JQ12" i="4" s="1"/>
  <c r="KR11" i="4"/>
  <c r="KY11" i="4" s="1"/>
  <c r="LZ17" i="4"/>
  <c r="MG17" i="4" s="1"/>
  <c r="NH7" i="4"/>
  <c r="NO7" i="4" s="1"/>
  <c r="OP4" i="4"/>
  <c r="OW4" i="4" s="1"/>
  <c r="OP19" i="4"/>
  <c r="OW19" i="4" s="1"/>
  <c r="PX17" i="4"/>
  <c r="QE17" i="4" s="1"/>
  <c r="PX19" i="4"/>
  <c r="QE19" i="4" s="1"/>
  <c r="RF17" i="4"/>
  <c r="RM17" i="4" s="1"/>
  <c r="ED20" i="4"/>
  <c r="EK20" i="4" s="1"/>
  <c r="FL5" i="4"/>
  <c r="FS5" i="4" s="1"/>
  <c r="FL15" i="4"/>
  <c r="FS15" i="4" s="1"/>
  <c r="GT17" i="4"/>
  <c r="HA17" i="4" s="1"/>
  <c r="JJ20" i="4"/>
  <c r="JQ20" i="4" s="1"/>
  <c r="KR5" i="4"/>
  <c r="KY5" i="4" s="1"/>
  <c r="KR15" i="4"/>
  <c r="KY15" i="4" s="1"/>
  <c r="LZ12" i="4"/>
  <c r="MG12" i="4" s="1"/>
  <c r="NH11" i="4"/>
  <c r="NO11" i="4" s="1"/>
  <c r="NH13" i="4"/>
  <c r="NO13" i="4" s="1"/>
  <c r="OP8" i="4"/>
  <c r="OW8" i="4" s="1"/>
  <c r="RF12" i="4"/>
  <c r="RM12" i="4" s="1"/>
  <c r="ED14" i="4"/>
  <c r="EK14" i="4" s="1"/>
  <c r="ED11" i="4"/>
  <c r="EK11" i="4" s="1"/>
  <c r="FL8" i="4"/>
  <c r="FS8" i="4" s="1"/>
  <c r="GT20" i="4"/>
  <c r="HA20" i="4" s="1"/>
  <c r="JJ11" i="4"/>
  <c r="JQ11" i="4" s="1"/>
  <c r="KR8" i="4"/>
  <c r="KY8" i="4" s="1"/>
  <c r="NH4" i="4"/>
  <c r="NO4" i="4" s="1"/>
  <c r="NH19" i="4"/>
  <c r="NO19" i="4" s="1"/>
  <c r="OP12" i="4"/>
  <c r="OW12" i="4" s="1"/>
  <c r="PX7" i="4"/>
  <c r="QE7" i="4" s="1"/>
  <c r="RF7" i="4"/>
  <c r="RM7" i="4" s="1"/>
  <c r="ED15" i="4"/>
  <c r="EK15" i="4" s="1"/>
  <c r="RF13" i="4"/>
  <c r="RM13" i="4" s="1"/>
  <c r="ED5" i="4"/>
  <c r="EK5" i="4" s="1"/>
  <c r="ED4" i="4"/>
  <c r="EK4" i="4" s="1"/>
  <c r="ED19" i="4"/>
  <c r="EK19" i="4" s="1"/>
  <c r="FL12" i="4"/>
  <c r="FS12" i="4" s="1"/>
  <c r="GT11" i="4"/>
  <c r="HA11" i="4" s="1"/>
  <c r="GT13" i="4"/>
  <c r="HA13" i="4" s="1"/>
  <c r="JJ4" i="4"/>
  <c r="JQ4" i="4" s="1"/>
  <c r="JJ19" i="4"/>
  <c r="JQ19" i="4" s="1"/>
  <c r="KR12" i="4"/>
  <c r="KY12" i="4" s="1"/>
  <c r="LZ15" i="4"/>
  <c r="MG15" i="4" s="1"/>
  <c r="NH17" i="4"/>
  <c r="NO17" i="4" s="1"/>
  <c r="OP7" i="4"/>
  <c r="OW7" i="4" s="1"/>
  <c r="OP14" i="4"/>
  <c r="OW14" i="4" s="1"/>
  <c r="PX4" i="4"/>
  <c r="QE4" i="4" s="1"/>
  <c r="RM15" i="4"/>
  <c r="LR4" i="24"/>
  <c r="LY4" i="24" s="1"/>
  <c r="SF9" i="24"/>
  <c r="SM9" i="24" s="1"/>
  <c r="L9" i="24"/>
  <c r="J9" i="24"/>
  <c r="K9" i="24" s="1"/>
  <c r="TM9" i="24"/>
  <c r="TI9" i="24"/>
  <c r="I9" i="24"/>
  <c r="G9" i="24"/>
  <c r="F9" i="24"/>
  <c r="RE6" i="24"/>
  <c r="GL8" i="24"/>
  <c r="GS8" i="24" s="1"/>
  <c r="JB13" i="24"/>
  <c r="JI13" i="24" s="1"/>
  <c r="MZ8" i="24"/>
  <c r="NG8" i="24" s="1"/>
  <c r="PP13" i="24"/>
  <c r="PW13" i="24" s="1"/>
  <c r="GL6" i="24"/>
  <c r="GS6" i="24" s="1"/>
  <c r="MZ6" i="24"/>
  <c r="NG6" i="24" s="1"/>
  <c r="DV8" i="24"/>
  <c r="EC8" i="24" s="1"/>
  <c r="GL11" i="24"/>
  <c r="GS11" i="24" s="1"/>
  <c r="GL13" i="24"/>
  <c r="GS13" i="24" s="1"/>
  <c r="MZ11" i="24"/>
  <c r="NG11" i="24" s="1"/>
  <c r="MZ13" i="24"/>
  <c r="NG13" i="24" s="1"/>
  <c r="DV6" i="24"/>
  <c r="EC6" i="24" s="1"/>
  <c r="FD5" i="24"/>
  <c r="FK5" i="24" s="1"/>
  <c r="GL10" i="24"/>
  <c r="GS10" i="24" s="1"/>
  <c r="HT8" i="24"/>
  <c r="IA8" i="24" s="1"/>
  <c r="KJ6" i="24"/>
  <c r="KQ6" i="24" s="1"/>
  <c r="LR5" i="24"/>
  <c r="LY5" i="24" s="1"/>
  <c r="MZ10" i="24"/>
  <c r="NG10" i="24" s="1"/>
  <c r="OH8" i="24"/>
  <c r="OO8" i="24" s="1"/>
  <c r="QX11" i="24"/>
  <c r="RE11" i="24" s="1"/>
  <c r="QX13" i="24"/>
  <c r="RE13" i="24" s="1"/>
  <c r="DV11" i="24"/>
  <c r="EC11" i="24" s="1"/>
  <c r="DV13" i="24"/>
  <c r="EC13" i="24" s="1"/>
  <c r="HT6" i="24"/>
  <c r="IA6" i="24" s="1"/>
  <c r="JB5" i="24"/>
  <c r="JI5" i="24" s="1"/>
  <c r="KJ11" i="24"/>
  <c r="KQ11" i="24" s="1"/>
  <c r="KJ13" i="24"/>
  <c r="KQ13" i="24" s="1"/>
  <c r="OH6" i="24"/>
  <c r="OO6" i="24" s="1"/>
  <c r="PP5" i="24"/>
  <c r="PW5" i="24" s="1"/>
  <c r="QX10" i="24"/>
  <c r="RE10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F6" i="23"/>
  <c r="I6" i="23"/>
  <c r="G6" i="23"/>
  <c r="GL13" i="23"/>
  <c r="GS13" i="23" s="1"/>
  <c r="LR13" i="23"/>
  <c r="LY13" i="23" s="1"/>
  <c r="PP13" i="23"/>
  <c r="PW13" i="23" s="1"/>
  <c r="FD11" i="23"/>
  <c r="FK11" i="23" s="1"/>
  <c r="HT5" i="23"/>
  <c r="IA5" i="23" s="1"/>
  <c r="HT10" i="23"/>
  <c r="IA10" i="23" s="1"/>
  <c r="KJ11" i="23"/>
  <c r="KQ11" i="23" s="1"/>
  <c r="MZ5" i="23"/>
  <c r="NG5" i="23" s="1"/>
  <c r="OH11" i="23"/>
  <c r="OO11" i="23" s="1"/>
  <c r="QX10" i="23"/>
  <c r="RE10" i="23" s="1"/>
  <c r="DV7" i="23"/>
  <c r="EC7" i="23" s="1"/>
  <c r="JB7" i="23"/>
  <c r="JI7" i="23" s="1"/>
  <c r="RE13" i="23"/>
  <c r="DV13" i="23"/>
  <c r="EC13" i="23" s="1"/>
  <c r="JB13" i="23"/>
  <c r="JI13" i="23" s="1"/>
  <c r="FD5" i="23"/>
  <c r="FK5" i="23" s="1"/>
  <c r="FD10" i="23"/>
  <c r="FK10" i="23" s="1"/>
  <c r="HT11" i="23"/>
  <c r="IA11" i="23" s="1"/>
  <c r="QX11" i="23"/>
  <c r="RE11" i="23" s="1"/>
  <c r="GL7" i="23"/>
  <c r="GS7" i="23" s="1"/>
  <c r="KQ13" i="23"/>
  <c r="LR7" i="23"/>
  <c r="LY7" i="23" s="1"/>
  <c r="NG8" i="23"/>
  <c r="OO13" i="23"/>
  <c r="PP7" i="23"/>
  <c r="PW7" i="23" s="1"/>
  <c r="NH6" i="22"/>
  <c r="NO6" i="22" s="1"/>
  <c r="NH8" i="22"/>
  <c r="NO8" i="22" s="1"/>
  <c r="NH4" i="22"/>
  <c r="NO4" i="22" s="1"/>
  <c r="NH5" i="22"/>
  <c r="NO5" i="22" s="1"/>
  <c r="LZ7" i="4"/>
  <c r="MG7" i="4" s="1"/>
  <c r="LZ6" i="4"/>
  <c r="MG6" i="4" s="1"/>
  <c r="LZ4" i="4"/>
  <c r="MG4" i="4" s="1"/>
  <c r="SF14" i="24"/>
  <c r="SM14" i="24" s="1"/>
  <c r="TF14" i="24"/>
  <c r="TF10" i="23"/>
  <c r="L14" i="24"/>
  <c r="CU14" i="24" s="1"/>
  <c r="TM14" i="24"/>
  <c r="J14" i="24"/>
  <c r="K14" i="24" s="1"/>
  <c r="TI14" i="24"/>
  <c r="I14" i="24"/>
  <c r="G14" i="24"/>
  <c r="F14" i="24"/>
  <c r="TF13" i="24"/>
  <c r="TI10" i="23"/>
  <c r="L10" i="23"/>
  <c r="M10" i="23" s="1"/>
  <c r="TM10" i="23"/>
  <c r="J10" i="23"/>
  <c r="K10" i="23" s="1"/>
  <c r="F10" i="23"/>
  <c r="I10" i="23"/>
  <c r="G10" i="23"/>
  <c r="SF13" i="24"/>
  <c r="SM13" i="24" s="1"/>
  <c r="CS13" i="24"/>
  <c r="L13" i="24"/>
  <c r="CU13" i="24" s="1"/>
  <c r="TM13" i="24"/>
  <c r="TI13" i="24"/>
  <c r="J13" i="24"/>
  <c r="K13" i="24" s="1"/>
  <c r="F13" i="24"/>
  <c r="I13" i="24"/>
  <c r="G13" i="24"/>
  <c r="TJ12" i="23" l="1"/>
  <c r="TN12" i="23" s="1"/>
  <c r="M12" i="24"/>
  <c r="CT12" i="24"/>
  <c r="N12" i="24" s="1"/>
  <c r="E12" i="24" s="1"/>
  <c r="TJ12" i="24"/>
  <c r="TN12" i="24" s="1"/>
  <c r="H12" i="24"/>
  <c r="A12" i="24" a="1"/>
  <c r="A12" i="24" s="1"/>
  <c r="CT12" i="23"/>
  <c r="N12" i="23" s="1"/>
  <c r="TJ9" i="23"/>
  <c r="TN9" i="23" s="1"/>
  <c r="M12" i="23"/>
  <c r="A12" i="23" a="1"/>
  <c r="A12" i="23" s="1"/>
  <c r="H12" i="23"/>
  <c r="TJ4" i="23"/>
  <c r="TN4" i="23" s="1"/>
  <c r="M9" i="23"/>
  <c r="CT9" i="23"/>
  <c r="N9" i="23" s="1"/>
  <c r="E9" i="23" s="1"/>
  <c r="A9" i="23" a="1"/>
  <c r="A9" i="23" s="1"/>
  <c r="K9" i="23"/>
  <c r="H9" i="23"/>
  <c r="CT4" i="23"/>
  <c r="M4" i="23"/>
  <c r="CU4" i="23"/>
  <c r="H4" i="23"/>
  <c r="TR18" i="4"/>
  <c r="TV18" i="4" s="1"/>
  <c r="A18" i="4" a="1"/>
  <c r="A18" i="4" s="1"/>
  <c r="O18" i="4"/>
  <c r="DB18" i="4"/>
  <c r="DC18" i="4"/>
  <c r="Q18" i="4"/>
  <c r="H18" i="4"/>
  <c r="TJ9" i="24"/>
  <c r="TN9" i="24" s="1"/>
  <c r="CT9" i="24"/>
  <c r="TJ10" i="23"/>
  <c r="TN10" i="23" s="1"/>
  <c r="CU6" i="23"/>
  <c r="M9" i="24"/>
  <c r="CU9" i="24"/>
  <c r="CT6" i="23"/>
  <c r="TJ6" i="23"/>
  <c r="TN6" i="23" s="1"/>
  <c r="H9" i="24"/>
  <c r="TJ13" i="24"/>
  <c r="TN13" i="24" s="1"/>
  <c r="TJ14" i="24"/>
  <c r="TN14" i="24" s="1"/>
  <c r="H6" i="23"/>
  <c r="CU10" i="23"/>
  <c r="CT14" i="24"/>
  <c r="N14" i="24" s="1"/>
  <c r="E14" i="24" s="1"/>
  <c r="M14" i="24"/>
  <c r="H14" i="24"/>
  <c r="A14" i="24" a="1"/>
  <c r="A14" i="24" s="1"/>
  <c r="CT13" i="24"/>
  <c r="N13" i="24" s="1"/>
  <c r="E13" i="24" s="1"/>
  <c r="M13" i="24"/>
  <c r="H10" i="23"/>
  <c r="CT10" i="23"/>
  <c r="A10" i="23" a="1"/>
  <c r="A10" i="23" s="1"/>
  <c r="H13" i="24"/>
  <c r="N9" i="24" l="1"/>
  <c r="E9" i="24" s="1"/>
  <c r="P12" i="24"/>
  <c r="O12" i="24"/>
  <c r="O12" i="23"/>
  <c r="P12" i="23"/>
  <c r="E12" i="23"/>
  <c r="N4" i="23"/>
  <c r="P4" i="23" s="1"/>
  <c r="P9" i="23"/>
  <c r="O9" i="23"/>
  <c r="V18" i="4"/>
  <c r="E18" i="4" s="1"/>
  <c r="N6" i="23"/>
  <c r="E6" i="23" s="1"/>
  <c r="N10" i="23"/>
  <c r="P10" i="23" s="1"/>
  <c r="O9" i="24"/>
  <c r="P9" i="24"/>
  <c r="O14" i="24"/>
  <c r="P14" i="24"/>
  <c r="P13" i="24"/>
  <c r="O13" i="24"/>
  <c r="E4" i="23" l="1"/>
  <c r="O4" i="23"/>
  <c r="O6" i="23"/>
  <c r="P6" i="23"/>
  <c r="W18" i="4"/>
  <c r="X18" i="4"/>
  <c r="O10" i="23"/>
  <c r="E10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0" i="24"/>
  <c r="CJ10" i="24"/>
  <c r="CK10" i="24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SF7" i="24" l="1"/>
  <c r="CO8" i="23"/>
  <c r="CS8" i="23" s="1"/>
  <c r="SF8" i="23"/>
  <c r="SM8" i="23" s="1"/>
  <c r="CO7" i="24"/>
  <c r="CS7" i="24" s="1"/>
  <c r="CO10" i="24"/>
  <c r="CS10" i="24" s="1"/>
  <c r="TF8" i="23"/>
  <c r="TI8" i="23"/>
  <c r="TM8" i="23"/>
  <c r="G8" i="23"/>
  <c r="L8" i="23"/>
  <c r="CU8" i="23" s="1"/>
  <c r="F8" i="23"/>
  <c r="J8" i="23"/>
  <c r="K8" i="23" s="1"/>
  <c r="I8" i="23"/>
  <c r="SM7" i="24"/>
  <c r="TM10" i="24"/>
  <c r="TF7" i="24"/>
  <c r="J7" i="24"/>
  <c r="K7" i="24" s="1"/>
  <c r="L7" i="24"/>
  <c r="M7" i="24" s="1"/>
  <c r="TM7" i="24"/>
  <c r="TI7" i="24"/>
  <c r="G7" i="24"/>
  <c r="F7" i="24"/>
  <c r="I7" i="24"/>
  <c r="SF10" i="24"/>
  <c r="SM10" i="24" s="1"/>
  <c r="G10" i="24"/>
  <c r="TF10" i="24"/>
  <c r="TI10" i="24"/>
  <c r="L10" i="24"/>
  <c r="CU10" i="24" s="1"/>
  <c r="F10" i="24"/>
  <c r="J10" i="24"/>
  <c r="I10" i="24"/>
  <c r="TJ10" i="24" l="1"/>
  <c r="TN10" i="24" s="1"/>
  <c r="TJ8" i="23"/>
  <c r="TN8" i="23" s="1"/>
  <c r="A8" i="23" a="1"/>
  <c r="A8" i="23" s="1"/>
  <c r="CT8" i="23"/>
  <c r="N8" i="23" s="1"/>
  <c r="H8" i="23"/>
  <c r="M8" i="23"/>
  <c r="TJ7" i="24"/>
  <c r="TN7" i="24" s="1"/>
  <c r="CT10" i="24"/>
  <c r="N10" i="24" s="1"/>
  <c r="O10" i="24" s="1"/>
  <c r="M10" i="24"/>
  <c r="CT7" i="24"/>
  <c r="CU7" i="24"/>
  <c r="H7" i="24"/>
  <c r="H10" i="24"/>
  <c r="K10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RE12" i="27" l="1"/>
  <c r="N7" i="24"/>
  <c r="E7" i="24" s="1"/>
  <c r="DC23" i="19"/>
  <c r="DC13" i="21"/>
  <c r="RE23" i="19"/>
  <c r="O8" i="23"/>
  <c r="P8" i="23"/>
  <c r="E8" i="23"/>
  <c r="DC17" i="21"/>
  <c r="QZ5" i="26"/>
  <c r="RE5" i="26"/>
  <c r="SN17" i="22"/>
  <c r="SU17" i="22" s="1"/>
  <c r="CW17" i="22"/>
  <c r="DA17" i="22" s="1"/>
  <c r="QA13" i="21"/>
  <c r="P17" i="21"/>
  <c r="Q17" i="21" s="1"/>
  <c r="QZ17" i="21"/>
  <c r="RE21" i="19"/>
  <c r="QZ21" i="19"/>
  <c r="CZ23" i="19"/>
  <c r="DC21" i="19"/>
  <c r="CZ19" i="19"/>
  <c r="DC12" i="27"/>
  <c r="QA12" i="27"/>
  <c r="RB12" i="27"/>
  <c r="RA12" i="27"/>
  <c r="QA10" i="27"/>
  <c r="DC10" i="27"/>
  <c r="P10" i="27"/>
  <c r="DF10" i="27" s="1"/>
  <c r="DC10" i="26"/>
  <c r="P10" i="26"/>
  <c r="Q10" i="26" s="1"/>
  <c r="DC5" i="26"/>
  <c r="T17" i="22"/>
  <c r="U17" i="22" s="1"/>
  <c r="E10" i="24"/>
  <c r="P10" i="24"/>
  <c r="QA17" i="21"/>
  <c r="RB17" i="21"/>
  <c r="RA17" i="21"/>
  <c r="QZ13" i="21"/>
  <c r="N13" i="21"/>
  <c r="DE13" i="21" s="1"/>
  <c r="RE17" i="21"/>
  <c r="CZ17" i="21"/>
  <c r="N17" i="21"/>
  <c r="DE17" i="21" s="1"/>
  <c r="L17" i="21"/>
  <c r="M17" i="21" s="1"/>
  <c r="RF17" i="21"/>
  <c r="J17" i="21"/>
  <c r="K17" i="21" s="1"/>
  <c r="RC17" i="21"/>
  <c r="QD17" i="21"/>
  <c r="G17" i="21"/>
  <c r="F17" i="21"/>
  <c r="RB13" i="21"/>
  <c r="RA13" i="21"/>
  <c r="P13" i="21"/>
  <c r="DF13" i="21" s="1"/>
  <c r="CZ13" i="21"/>
  <c r="L13" i="21"/>
  <c r="M13" i="21" s="1"/>
  <c r="RE13" i="21"/>
  <c r="RF13" i="21"/>
  <c r="F13" i="21"/>
  <c r="J13" i="21"/>
  <c r="K13" i="21" s="1"/>
  <c r="RC13" i="21"/>
  <c r="QD13" i="21"/>
  <c r="G13" i="21"/>
  <c r="QA23" i="19"/>
  <c r="N23" i="19"/>
  <c r="DE23" i="19" s="1"/>
  <c r="QZ23" i="19"/>
  <c r="G23" i="19"/>
  <c r="RF23" i="19"/>
  <c r="RB23" i="19"/>
  <c r="L23" i="19"/>
  <c r="M23" i="19" s="1"/>
  <c r="RA23" i="19"/>
  <c r="F23" i="19"/>
  <c r="J23" i="19"/>
  <c r="K23" i="19" s="1"/>
  <c r="P23" i="19"/>
  <c r="RC23" i="19"/>
  <c r="QD23" i="19"/>
  <c r="DC19" i="19"/>
  <c r="QA18" i="19"/>
  <c r="DC18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QD21" i="19"/>
  <c r="G21" i="19"/>
  <c r="F21" i="19"/>
  <c r="RF19" i="19"/>
  <c r="DC25" i="19"/>
  <c r="QZ18" i="19"/>
  <c r="QZ19" i="19"/>
  <c r="QA19" i="19"/>
  <c r="N19" i="19"/>
  <c r="DE19" i="19" s="1"/>
  <c r="RE19" i="19"/>
  <c r="G19" i="19"/>
  <c r="RB19" i="19"/>
  <c r="RA19" i="19"/>
  <c r="L19" i="19"/>
  <c r="M19" i="19" s="1"/>
  <c r="F19" i="19"/>
  <c r="J19" i="19"/>
  <c r="K19" i="19" s="1"/>
  <c r="P19" i="19"/>
  <c r="RC19" i="19"/>
  <c r="QD19" i="19"/>
  <c r="QZ25" i="19"/>
  <c r="RB18" i="19"/>
  <c r="RA18" i="19"/>
  <c r="P18" i="19"/>
  <c r="Q18" i="19" s="1"/>
  <c r="N18" i="19"/>
  <c r="O18" i="19" s="1"/>
  <c r="RE18" i="19"/>
  <c r="CZ18" i="19"/>
  <c r="L18" i="19"/>
  <c r="M18" i="19" s="1"/>
  <c r="RF18" i="19"/>
  <c r="J18" i="19"/>
  <c r="K18" i="19" s="1"/>
  <c r="RC18" i="19"/>
  <c r="QD18" i="19"/>
  <c r="G18" i="19"/>
  <c r="F18" i="19"/>
  <c r="QA25" i="19"/>
  <c r="RB25" i="19"/>
  <c r="RA25" i="19"/>
  <c r="P25" i="19"/>
  <c r="DF25" i="19" s="1"/>
  <c r="N25" i="19"/>
  <c r="O25" i="19" s="1"/>
  <c r="RE25" i="19"/>
  <c r="CZ25" i="19"/>
  <c r="L25" i="19"/>
  <c r="M25" i="19" s="1"/>
  <c r="RF25" i="19"/>
  <c r="J25" i="19"/>
  <c r="K25" i="19" s="1"/>
  <c r="RC25" i="19"/>
  <c r="QD25" i="19"/>
  <c r="G25" i="19"/>
  <c r="F25" i="19"/>
  <c r="QZ12" i="27"/>
  <c r="CZ12" i="27"/>
  <c r="N12" i="27"/>
  <c r="DE12" i="27" s="1"/>
  <c r="L12" i="27"/>
  <c r="M12" i="27" s="1"/>
  <c r="RF12" i="27"/>
  <c r="F12" i="27"/>
  <c r="G12" i="27"/>
  <c r="J12" i="27"/>
  <c r="K12" i="27" s="1"/>
  <c r="P12" i="27"/>
  <c r="RC12" i="27"/>
  <c r="QD12" i="27"/>
  <c r="RE10" i="27"/>
  <c r="QZ10" i="27"/>
  <c r="RA10" i="27"/>
  <c r="RB10" i="27"/>
  <c r="CZ10" i="27"/>
  <c r="N10" i="27"/>
  <c r="DE10" i="27" s="1"/>
  <c r="L10" i="27"/>
  <c r="DD10" i="27" s="1"/>
  <c r="RF10" i="27"/>
  <c r="F10" i="27"/>
  <c r="J10" i="27"/>
  <c r="K10" i="27" s="1"/>
  <c r="RC10" i="27"/>
  <c r="QD10" i="27"/>
  <c r="G10" i="27"/>
  <c r="RE10" i="26"/>
  <c r="QZ10" i="26"/>
  <c r="QA10" i="26"/>
  <c r="CZ10" i="26"/>
  <c r="L10" i="26"/>
  <c r="M10" i="26" s="1"/>
  <c r="RB10" i="26"/>
  <c r="N10" i="26"/>
  <c r="DE10" i="26" s="1"/>
  <c r="RF10" i="26"/>
  <c r="F10" i="26"/>
  <c r="J10" i="26"/>
  <c r="RC10" i="26"/>
  <c r="QD10" i="26"/>
  <c r="G10" i="26"/>
  <c r="RA10" i="26"/>
  <c r="QA5" i="26"/>
  <c r="RB5" i="26"/>
  <c r="RA5" i="26"/>
  <c r="CZ5" i="26"/>
  <c r="L5" i="26"/>
  <c r="M5" i="26" s="1"/>
  <c r="N5" i="26"/>
  <c r="DE5" i="26" s="1"/>
  <c r="RF5" i="26"/>
  <c r="F5" i="26"/>
  <c r="G5" i="26"/>
  <c r="J5" i="26"/>
  <c r="K5" i="26" s="1"/>
  <c r="P5" i="26"/>
  <c r="RC5" i="26"/>
  <c r="QD5" i="26"/>
  <c r="TN17" i="22"/>
  <c r="N17" i="22"/>
  <c r="O17" i="22" s="1"/>
  <c r="TU17" i="22"/>
  <c r="TQ17" i="22"/>
  <c r="L17" i="22"/>
  <c r="M17" i="22" s="1"/>
  <c r="G17" i="22"/>
  <c r="R17" i="22"/>
  <c r="S17" i="22" s="1"/>
  <c r="J17" i="22"/>
  <c r="K17" i="22" s="1"/>
  <c r="P17" i="22"/>
  <c r="I17" i="22"/>
  <c r="F17" i="22"/>
  <c r="RD12" i="27" l="1"/>
  <c r="P7" i="24"/>
  <c r="O7" i="24"/>
  <c r="RD17" i="21"/>
  <c r="RG25" i="19"/>
  <c r="RD23" i="19"/>
  <c r="RG12" i="27"/>
  <c r="RG13" i="21"/>
  <c r="RD10" i="27"/>
  <c r="O23" i="19"/>
  <c r="RD21" i="19"/>
  <c r="DD5" i="26"/>
  <c r="DF10" i="26"/>
  <c r="DD13" i="21"/>
  <c r="R13" i="21" s="1"/>
  <c r="T13" i="21" s="1"/>
  <c r="DF17" i="21"/>
  <c r="RD13" i="21"/>
  <c r="RG17" i="21"/>
  <c r="O13" i="21"/>
  <c r="RG19" i="19"/>
  <c r="DF18" i="19"/>
  <c r="DD23" i="19"/>
  <c r="M21" i="19"/>
  <c r="RG18" i="19"/>
  <c r="RD19" i="19"/>
  <c r="O19" i="19"/>
  <c r="RD18" i="19"/>
  <c r="I12" i="27"/>
  <c r="H12" i="27" s="1"/>
  <c r="RG10" i="27"/>
  <c r="M10" i="27"/>
  <c r="DD12" i="27"/>
  <c r="O10" i="27"/>
  <c r="I10" i="27"/>
  <c r="H10" i="27" s="1"/>
  <c r="Q10" i="27"/>
  <c r="O12" i="27"/>
  <c r="I10" i="26"/>
  <c r="H10" i="26" s="1"/>
  <c r="I5" i="26"/>
  <c r="Q13" i="21"/>
  <c r="I17" i="21"/>
  <c r="H17" i="21" s="1"/>
  <c r="O17" i="21"/>
  <c r="A17" i="21"/>
  <c r="DD17" i="21"/>
  <c r="I13" i="21"/>
  <c r="H13" i="21" s="1"/>
  <c r="A13" i="21"/>
  <c r="A23" i="19"/>
  <c r="RG23" i="19"/>
  <c r="I23" i="19"/>
  <c r="H23" i="19" s="1"/>
  <c r="DF23" i="19"/>
  <c r="Q23" i="19"/>
  <c r="RD25" i="19"/>
  <c r="I21" i="19"/>
  <c r="H21" i="19" s="1"/>
  <c r="RG21" i="19"/>
  <c r="O21" i="19"/>
  <c r="DF21" i="19"/>
  <c r="R21" i="19" s="1"/>
  <c r="A21" i="19"/>
  <c r="DD19" i="19"/>
  <c r="I25" i="19"/>
  <c r="H25" i="19" s="1"/>
  <c r="Q25" i="19"/>
  <c r="I18" i="19"/>
  <c r="H18" i="19" s="1"/>
  <c r="I19" i="19"/>
  <c r="H19" i="19" s="1"/>
  <c r="A19" i="19"/>
  <c r="DF19" i="19"/>
  <c r="Q19" i="19"/>
  <c r="DE25" i="19"/>
  <c r="DE18" i="19"/>
  <c r="DD18" i="19"/>
  <c r="A18" i="19"/>
  <c r="DD25" i="19"/>
  <c r="A25" i="19"/>
  <c r="A12" i="27"/>
  <c r="Q12" i="27"/>
  <c r="DF12" i="27"/>
  <c r="R10" i="27"/>
  <c r="O10" i="26"/>
  <c r="DD10" i="26"/>
  <c r="RD10" i="26"/>
  <c r="RG10" i="26"/>
  <c r="K10" i="26"/>
  <c r="RD5" i="26"/>
  <c r="RG5" i="26"/>
  <c r="O5" i="26"/>
  <c r="H5" i="26"/>
  <c r="DF5" i="26"/>
  <c r="Q5" i="26"/>
  <c r="A17" i="22" a="1"/>
  <c r="A17" i="22" s="1"/>
  <c r="DB17" i="22"/>
  <c r="TR17" i="22"/>
  <c r="TV17" i="22" s="1"/>
  <c r="DC17" i="22"/>
  <c r="Q17" i="22"/>
  <c r="H17" i="22"/>
  <c r="R5" i="26" l="1"/>
  <c r="T5" i="26" s="1"/>
  <c r="R23" i="19"/>
  <c r="E23" i="19" s="1"/>
  <c r="R10" i="26"/>
  <c r="S10" i="26" s="1"/>
  <c r="R17" i="21"/>
  <c r="T17" i="21" s="1"/>
  <c r="R12" i="27"/>
  <c r="S12" i="27" s="1"/>
  <c r="E13" i="21"/>
  <c r="S13" i="21"/>
  <c r="R19" i="19"/>
  <c r="T19" i="19" s="1"/>
  <c r="E21" i="19"/>
  <c r="S21" i="19"/>
  <c r="T21" i="19"/>
  <c r="R25" i="19"/>
  <c r="S25" i="19" s="1"/>
  <c r="R18" i="19"/>
  <c r="T18" i="19" s="1"/>
  <c r="T10" i="27"/>
  <c r="S10" i="27"/>
  <c r="E10" i="27"/>
  <c r="A10" i="27" s="1"/>
  <c r="V17" i="22"/>
  <c r="W17" i="22" s="1"/>
  <c r="E5" i="26" l="1"/>
  <c r="S5" i="26"/>
  <c r="S17" i="21"/>
  <c r="E17" i="21"/>
  <c r="S23" i="19"/>
  <c r="T23" i="19"/>
  <c r="T10" i="26"/>
  <c r="E10" i="26"/>
  <c r="A10" i="26" s="1"/>
  <c r="S19" i="19"/>
  <c r="T12" i="27"/>
  <c r="E12" i="27"/>
  <c r="E19" i="19"/>
  <c r="E18" i="19"/>
  <c r="S18" i="19"/>
  <c r="E25" i="19"/>
  <c r="T25" i="19"/>
  <c r="E17" i="22"/>
  <c r="X17" i="22"/>
  <c r="CQ14" i="22" l="1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W12" i="22" l="1"/>
  <c r="CW14" i="22"/>
  <c r="DA14" i="22" s="1"/>
  <c r="SN12" i="22"/>
  <c r="SU12" i="22" s="1"/>
  <c r="TN14" i="22"/>
  <c r="T12" i="22"/>
  <c r="U12" i="22" s="1"/>
  <c r="T14" i="22"/>
  <c r="U14" i="22" s="1"/>
  <c r="DA12" i="22"/>
  <c r="SN14" i="22"/>
  <c r="SU14" i="22" s="1"/>
  <c r="G14" i="22"/>
  <c r="TU14" i="22"/>
  <c r="R14" i="22"/>
  <c r="S14" i="22" s="1"/>
  <c r="TQ14" i="22"/>
  <c r="L14" i="22"/>
  <c r="M14" i="22" s="1"/>
  <c r="J14" i="22"/>
  <c r="K14" i="22" s="1"/>
  <c r="I14" i="22"/>
  <c r="P14" i="22"/>
  <c r="N14" i="22"/>
  <c r="F14" i="22"/>
  <c r="TQ12" i="22"/>
  <c r="TN12" i="22"/>
  <c r="L12" i="22"/>
  <c r="M12" i="22" s="1"/>
  <c r="J12" i="22"/>
  <c r="K12" i="22" s="1"/>
  <c r="TU12" i="22"/>
  <c r="P12" i="22"/>
  <c r="Q12" i="22" s="1"/>
  <c r="R12" i="22"/>
  <c r="S12" i="22" s="1"/>
  <c r="I12" i="22"/>
  <c r="G12" i="22"/>
  <c r="N12" i="22"/>
  <c r="F12" i="22"/>
  <c r="TR14" i="22" l="1"/>
  <c r="TV14" i="22" s="1"/>
  <c r="TR12" i="22"/>
  <c r="TV12" i="22" s="1"/>
  <c r="DC14" i="22"/>
  <c r="Q14" i="22"/>
  <c r="O14" i="22"/>
  <c r="DB14" i="22"/>
  <c r="H14" i="22"/>
  <c r="DC12" i="22"/>
  <c r="H12" i="22"/>
  <c r="O12" i="22"/>
  <c r="DB12" i="22"/>
  <c r="V14" i="22" l="1"/>
  <c r="W14" i="22" s="1"/>
  <c r="V12" i="22"/>
  <c r="X12" i="22" s="1"/>
  <c r="E14" i="22" l="1"/>
  <c r="X14" i="22"/>
  <c r="E12" i="22"/>
  <c r="W12" i="22"/>
  <c r="CQ12" i="4" l="1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4" i="23"/>
  <c r="CJ14" i="23"/>
  <c r="CK14" i="23"/>
  <c r="CO14" i="23" s="1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QE4" i="19"/>
  <c r="P8" i="26" l="1"/>
  <c r="Q8" i="26" s="1"/>
  <c r="CW12" i="4"/>
  <c r="DA12" i="4" s="1"/>
  <c r="QD7" i="27"/>
  <c r="QD8" i="27"/>
  <c r="J12" i="4"/>
  <c r="K12" i="4" s="1"/>
  <c r="T12" i="4"/>
  <c r="U12" i="4" s="1"/>
  <c r="RC8" i="27"/>
  <c r="RE8" i="27"/>
  <c r="QA6" i="27"/>
  <c r="CZ8" i="27"/>
  <c r="QA13" i="27"/>
  <c r="QA6" i="26"/>
  <c r="TU12" i="4"/>
  <c r="SN12" i="4"/>
  <c r="SU12" i="4" s="1"/>
  <c r="TQ12" i="4"/>
  <c r="TN12" i="4"/>
  <c r="N12" i="4"/>
  <c r="P12" i="4"/>
  <c r="DC12" i="4" s="1"/>
  <c r="L12" i="4"/>
  <c r="M12" i="4" s="1"/>
  <c r="R12" i="4"/>
  <c r="S12" i="4" s="1"/>
  <c r="I12" i="4"/>
  <c r="G12" i="4"/>
  <c r="F12" i="4"/>
  <c r="QZ4" i="26"/>
  <c r="QZ7" i="26"/>
  <c r="P8" i="27"/>
  <c r="Q8" i="27" s="1"/>
  <c r="QD6" i="27"/>
  <c r="QD5" i="27"/>
  <c r="QD11" i="27"/>
  <c r="P4" i="27"/>
  <c r="Q4" i="27" s="1"/>
  <c r="DC4" i="27"/>
  <c r="QD4" i="27"/>
  <c r="QA8" i="27"/>
  <c r="RB8" i="27"/>
  <c r="RB13" i="27"/>
  <c r="QZ5" i="27"/>
  <c r="RE5" i="27"/>
  <c r="RB7" i="26"/>
  <c r="N6" i="26"/>
  <c r="O6" i="26" s="1"/>
  <c r="QA4" i="26"/>
  <c r="QD8" i="26"/>
  <c r="QZ9" i="26"/>
  <c r="QA7" i="26"/>
  <c r="QD4" i="26"/>
  <c r="CZ9" i="26"/>
  <c r="QA9" i="26"/>
  <c r="L14" i="23"/>
  <c r="M14" i="23" s="1"/>
  <c r="RB11" i="27"/>
  <c r="QZ8" i="27"/>
  <c r="CZ13" i="27"/>
  <c r="RA5" i="27"/>
  <c r="RB5" i="27"/>
  <c r="DC6" i="27"/>
  <c r="N6" i="27"/>
  <c r="O6" i="27" s="1"/>
  <c r="P11" i="27"/>
  <c r="DF11" i="27" s="1"/>
  <c r="QZ13" i="27"/>
  <c r="P7" i="27"/>
  <c r="Q7" i="27" s="1"/>
  <c r="QZ6" i="27"/>
  <c r="RE6" i="27"/>
  <c r="P6" i="27"/>
  <c r="Q6" i="27" s="1"/>
  <c r="RF8" i="27"/>
  <c r="RB6" i="27"/>
  <c r="RA4" i="27"/>
  <c r="RB4" i="27"/>
  <c r="N7" i="27"/>
  <c r="DE7" i="27" s="1"/>
  <c r="G8" i="27"/>
  <c r="F13" i="27"/>
  <c r="L4" i="27"/>
  <c r="M4" i="27" s="1"/>
  <c r="G6" i="27"/>
  <c r="CZ11" i="27"/>
  <c r="N8" i="27"/>
  <c r="DE8" i="27" s="1"/>
  <c r="J7" i="27"/>
  <c r="K7" i="27" s="1"/>
  <c r="P5" i="27"/>
  <c r="Q5" i="27" s="1"/>
  <c r="RA8" i="27"/>
  <c r="RA13" i="27"/>
  <c r="RF13" i="27"/>
  <c r="F4" i="27"/>
  <c r="G11" i="27"/>
  <c r="QA11" i="27"/>
  <c r="RC13" i="27"/>
  <c r="RE13" i="27"/>
  <c r="RA7" i="27"/>
  <c r="RB7" i="27"/>
  <c r="F6" i="27"/>
  <c r="J4" i="27"/>
  <c r="K4" i="27" s="1"/>
  <c r="QA4" i="27"/>
  <c r="N11" i="27"/>
  <c r="O11" i="27" s="1"/>
  <c r="F11" i="27"/>
  <c r="QZ11" i="27"/>
  <c r="RE11" i="27"/>
  <c r="F8" i="27"/>
  <c r="P13" i="27"/>
  <c r="Q13" i="27" s="1"/>
  <c r="F7" i="27"/>
  <c r="J6" i="27"/>
  <c r="K6" i="27" s="1"/>
  <c r="N4" i="27"/>
  <c r="DE4" i="27" s="1"/>
  <c r="QZ4" i="27"/>
  <c r="RE4" i="27"/>
  <c r="QD13" i="27"/>
  <c r="G7" i="27"/>
  <c r="RC7" i="27"/>
  <c r="RE7" i="27"/>
  <c r="J5" i="27"/>
  <c r="K5" i="27" s="1"/>
  <c r="N5" i="27"/>
  <c r="O5" i="27" s="1"/>
  <c r="QA5" i="27"/>
  <c r="N13" i="27"/>
  <c r="DE13" i="27" s="1"/>
  <c r="DC9" i="26"/>
  <c r="DC7" i="26"/>
  <c r="RB4" i="26"/>
  <c r="N7" i="26"/>
  <c r="DE7" i="26" s="1"/>
  <c r="RB6" i="26"/>
  <c r="P4" i="26"/>
  <c r="Q4" i="26" s="1"/>
  <c r="F6" i="26"/>
  <c r="RB9" i="26"/>
  <c r="RA8" i="26"/>
  <c r="N8" i="26"/>
  <c r="DE8" i="26" s="1"/>
  <c r="RC8" i="26"/>
  <c r="N9" i="26"/>
  <c r="DE9" i="26" s="1"/>
  <c r="RA4" i="26"/>
  <c r="RB8" i="26"/>
  <c r="P9" i="26"/>
  <c r="Q9" i="26" s="1"/>
  <c r="RA9" i="26"/>
  <c r="RF9" i="26"/>
  <c r="F4" i="26"/>
  <c r="RC9" i="26"/>
  <c r="RE9" i="26"/>
  <c r="P7" i="26"/>
  <c r="Q7" i="26" s="1"/>
  <c r="RA7" i="26"/>
  <c r="RF7" i="26"/>
  <c r="P6" i="26"/>
  <c r="Q6" i="26" s="1"/>
  <c r="QZ6" i="26"/>
  <c r="RE6" i="26"/>
  <c r="F9" i="26"/>
  <c r="L7" i="26"/>
  <c r="M7" i="26" s="1"/>
  <c r="RC7" i="26"/>
  <c r="RE7" i="26"/>
  <c r="N4" i="26"/>
  <c r="O4" i="26" s="1"/>
  <c r="RC4" i="26"/>
  <c r="F8" i="26"/>
  <c r="QA8" i="26"/>
  <c r="QD9" i="26"/>
  <c r="G8" i="26"/>
  <c r="QZ8" i="26"/>
  <c r="CZ6" i="26"/>
  <c r="QD6" i="26"/>
  <c r="F7" i="26"/>
  <c r="QD7" i="26"/>
  <c r="RA11" i="27"/>
  <c r="DC7" i="27"/>
  <c r="CZ7" i="27"/>
  <c r="G5" i="27"/>
  <c r="G13" i="27"/>
  <c r="RA6" i="27"/>
  <c r="RC5" i="27"/>
  <c r="L6" i="27"/>
  <c r="RC6" i="27"/>
  <c r="RC4" i="27"/>
  <c r="RC11" i="27"/>
  <c r="DC8" i="27"/>
  <c r="L13" i="27"/>
  <c r="J13" i="27"/>
  <c r="F5" i="27"/>
  <c r="DC5" i="27"/>
  <c r="CZ5" i="27"/>
  <c r="L5" i="27"/>
  <c r="RF5" i="27"/>
  <c r="CZ6" i="27"/>
  <c r="CZ4" i="27"/>
  <c r="L11" i="27"/>
  <c r="J11" i="27"/>
  <c r="L7" i="27"/>
  <c r="RF7" i="27"/>
  <c r="DC13" i="27"/>
  <c r="QZ7" i="27"/>
  <c r="QA7" i="27"/>
  <c r="RF6" i="27"/>
  <c r="G4" i="27"/>
  <c r="RF4" i="27"/>
  <c r="DC11" i="27"/>
  <c r="RF11" i="27"/>
  <c r="L8" i="27"/>
  <c r="J8" i="27"/>
  <c r="RA6" i="26"/>
  <c r="L4" i="26"/>
  <c r="J4" i="26"/>
  <c r="G4" i="26"/>
  <c r="L8" i="26"/>
  <c r="J8" i="26"/>
  <c r="J6" i="26"/>
  <c r="CZ7" i="26"/>
  <c r="DC4" i="26"/>
  <c r="CZ4" i="26"/>
  <c r="G6" i="26"/>
  <c r="J9" i="26"/>
  <c r="RF4" i="26"/>
  <c r="RE4" i="26"/>
  <c r="DC8" i="26"/>
  <c r="CZ8" i="26"/>
  <c r="L6" i="26"/>
  <c r="G9" i="26"/>
  <c r="J7" i="26"/>
  <c r="RC6" i="26"/>
  <c r="RF8" i="26"/>
  <c r="RE8" i="26"/>
  <c r="DC6" i="26"/>
  <c r="RF6" i="26"/>
  <c r="L9" i="26"/>
  <c r="G7" i="26"/>
  <c r="SF14" i="23"/>
  <c r="SM14" i="23" s="1"/>
  <c r="CS14" i="23"/>
  <c r="TM14" i="23"/>
  <c r="TI14" i="23"/>
  <c r="TF14" i="23"/>
  <c r="F14" i="23"/>
  <c r="J14" i="23"/>
  <c r="I14" i="23"/>
  <c r="G14" i="23"/>
  <c r="I6" i="26" l="1"/>
  <c r="H6" i="26" s="1"/>
  <c r="DF8" i="26"/>
  <c r="DF4" i="27"/>
  <c r="RG13" i="27"/>
  <c r="I13" i="27"/>
  <c r="RG5" i="27"/>
  <c r="CU14" i="23"/>
  <c r="DB12" i="4"/>
  <c r="V12" i="4" s="1"/>
  <c r="TR12" i="4"/>
  <c r="TV12" i="4" s="1"/>
  <c r="O7" i="27"/>
  <c r="O8" i="26"/>
  <c r="O12" i="4"/>
  <c r="Q12" i="4"/>
  <c r="H12" i="4"/>
  <c r="RD13" i="27"/>
  <c r="RD5" i="27"/>
  <c r="DF8" i="27"/>
  <c r="RG4" i="27"/>
  <c r="RD4" i="26"/>
  <c r="RD7" i="26"/>
  <c r="RG7" i="26"/>
  <c r="O9" i="26"/>
  <c r="DE6" i="26"/>
  <c r="RG8" i="27"/>
  <c r="RD4" i="27"/>
  <c r="Q11" i="27"/>
  <c r="DF7" i="26"/>
  <c r="RG8" i="26"/>
  <c r="DF4" i="26"/>
  <c r="RD8" i="26"/>
  <c r="RG9" i="26"/>
  <c r="O7" i="26"/>
  <c r="CT14" i="23"/>
  <c r="RD8" i="27"/>
  <c r="DE6" i="27"/>
  <c r="RG7" i="27"/>
  <c r="DF5" i="27"/>
  <c r="O13" i="27"/>
  <c r="DF6" i="27"/>
  <c r="RD7" i="27"/>
  <c r="I5" i="27"/>
  <c r="H5" i="27" s="1"/>
  <c r="O4" i="27"/>
  <c r="DF7" i="27"/>
  <c r="O8" i="27"/>
  <c r="DE5" i="27"/>
  <c r="I11" i="27"/>
  <c r="H11" i="27" s="1"/>
  <c r="I6" i="27"/>
  <c r="H6" i="27" s="1"/>
  <c r="DE11" i="27"/>
  <c r="DF13" i="27"/>
  <c r="I7" i="27"/>
  <c r="H7" i="27" s="1"/>
  <c r="DD4" i="27"/>
  <c r="RG4" i="26"/>
  <c r="RD9" i="26"/>
  <c r="DE4" i="26"/>
  <c r="DF6" i="26"/>
  <c r="I4" i="26"/>
  <c r="H4" i="26" s="1"/>
  <c r="DF9" i="26"/>
  <c r="DD7" i="26"/>
  <c r="I8" i="26"/>
  <c r="H8" i="26" s="1"/>
  <c r="DD6" i="27"/>
  <c r="M6" i="27"/>
  <c r="DD5" i="27"/>
  <c r="M5" i="27"/>
  <c r="K13" i="27"/>
  <c r="RG6" i="27"/>
  <c r="RD6" i="27"/>
  <c r="I4" i="27"/>
  <c r="H4" i="27" s="1"/>
  <c r="DD7" i="27"/>
  <c r="M7" i="27"/>
  <c r="K11" i="27"/>
  <c r="DD13" i="27"/>
  <c r="M13" i="27"/>
  <c r="RG11" i="27"/>
  <c r="RD11" i="27"/>
  <c r="DD11" i="27"/>
  <c r="M11" i="27"/>
  <c r="H13" i="27"/>
  <c r="K8" i="27"/>
  <c r="DD8" i="27"/>
  <c r="M8" i="27"/>
  <c r="I8" i="27"/>
  <c r="H8" i="27" s="1"/>
  <c r="M9" i="26"/>
  <c r="DD9" i="26"/>
  <c r="M6" i="26"/>
  <c r="DD6" i="26"/>
  <c r="M8" i="26"/>
  <c r="DD8" i="26"/>
  <c r="K6" i="26"/>
  <c r="RG6" i="26"/>
  <c r="RD6" i="26"/>
  <c r="K9" i="26"/>
  <c r="K7" i="26"/>
  <c r="DD4" i="26"/>
  <c r="M4" i="26"/>
  <c r="K8" i="26"/>
  <c r="I7" i="26"/>
  <c r="H7" i="26" s="1"/>
  <c r="I9" i="26"/>
  <c r="H9" i="26" s="1"/>
  <c r="K4" i="26"/>
  <c r="TJ14" i="23"/>
  <c r="TN14" i="23" s="1"/>
  <c r="H14" i="23"/>
  <c r="K14" i="23"/>
  <c r="A14" i="23" a="1"/>
  <c r="A14" i="23" s="1"/>
  <c r="R8" i="26" l="1"/>
  <c r="S8" i="26" s="1"/>
  <c r="R4" i="27"/>
  <c r="T4" i="27" s="1"/>
  <c r="E12" i="4"/>
  <c r="R8" i="27"/>
  <c r="E8" i="27" s="1"/>
  <c r="W12" i="4"/>
  <c r="X12" i="4"/>
  <c r="R7" i="26"/>
  <c r="S7" i="26" s="1"/>
  <c r="R11" i="27"/>
  <c r="E11" i="27" s="1"/>
  <c r="R7" i="27"/>
  <c r="R13" i="27"/>
  <c r="R6" i="27"/>
  <c r="R5" i="27"/>
  <c r="R4" i="26"/>
  <c r="R6" i="26"/>
  <c r="R9" i="26"/>
  <c r="N14" i="23"/>
  <c r="S4" i="27" l="1"/>
  <c r="E4" i="27"/>
  <c r="T8" i="26"/>
  <c r="E8" i="26"/>
  <c r="S8" i="27"/>
  <c r="T8" i="27"/>
  <c r="E7" i="26"/>
  <c r="E5" i="27"/>
  <c r="S5" i="27"/>
  <c r="T5" i="27"/>
  <c r="T13" i="27"/>
  <c r="S13" i="27"/>
  <c r="E6" i="27"/>
  <c r="T6" i="27"/>
  <c r="S6" i="27"/>
  <c r="E7" i="27"/>
  <c r="S7" i="27"/>
  <c r="T7" i="27"/>
  <c r="S11" i="27"/>
  <c r="T11" i="27"/>
  <c r="T7" i="26"/>
  <c r="S9" i="26"/>
  <c r="T9" i="26"/>
  <c r="S4" i="26"/>
  <c r="T4" i="26"/>
  <c r="E6" i="26"/>
  <c r="S6" i="26"/>
  <c r="T6" i="26"/>
  <c r="E4" i="26"/>
  <c r="E14" i="23"/>
  <c r="O14" i="23"/>
  <c r="P14" i="23"/>
  <c r="E13" i="27"/>
  <c r="E9" i="26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A8" i="27" l="1"/>
  <c r="A5" i="26"/>
  <c r="A8" i="26"/>
  <c r="A5" i="27"/>
  <c r="A7" i="27"/>
  <c r="A11" i="27"/>
  <c r="A13" i="27"/>
  <c r="A6" i="27" a="1"/>
  <c r="A6" i="27" s="1"/>
  <c r="A4" i="27"/>
  <c r="A4" i="26"/>
  <c r="A6" i="26" a="1"/>
  <c r="A6" i="26" s="1"/>
  <c r="A9" i="26"/>
  <c r="A7" i="26"/>
  <c r="QA10" i="19"/>
  <c r="QZ10" i="19"/>
  <c r="DC10" i="19"/>
  <c r="P10" i="19"/>
  <c r="N10" i="19"/>
  <c r="DE10" i="19" s="1"/>
  <c r="RE10" i="19"/>
  <c r="CZ10" i="19"/>
  <c r="RB10" i="19"/>
  <c r="RF10" i="19"/>
  <c r="RA10" i="19"/>
  <c r="L10" i="19"/>
  <c r="J10" i="19"/>
  <c r="RC10" i="19"/>
  <c r="QD10" i="19"/>
  <c r="G10" i="19"/>
  <c r="F10" i="19"/>
  <c r="M10" i="19" l="1"/>
  <c r="DD10" i="19"/>
  <c r="Q10" i="19"/>
  <c r="DF10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0" i="19"/>
  <c r="RG10" i="19"/>
  <c r="I10" i="19"/>
  <c r="H10" i="19" s="1"/>
  <c r="RD10" i="19"/>
  <c r="K10" i="19"/>
  <c r="R10" i="19" l="1"/>
  <c r="S10" i="19" l="1"/>
  <c r="T10" i="19"/>
  <c r="E10" i="19"/>
  <c r="CV20" i="19" l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DC20" i="19" l="1"/>
  <c r="CZ8" i="19"/>
  <c r="RE20" i="19"/>
  <c r="QZ20" i="19"/>
  <c r="P20" i="19"/>
  <c r="QA20" i="19"/>
  <c r="CZ20" i="19"/>
  <c r="N20" i="19"/>
  <c r="DE20" i="19" s="1"/>
  <c r="RB20" i="19"/>
  <c r="RA20" i="19"/>
  <c r="RF20" i="19"/>
  <c r="L20" i="19"/>
  <c r="F20" i="19"/>
  <c r="J20" i="19"/>
  <c r="RC20" i="19"/>
  <c r="QD20" i="19"/>
  <c r="G20" i="19"/>
  <c r="QZ8" i="19"/>
  <c r="DC16" i="19"/>
  <c r="RE15" i="19"/>
  <c r="QA8" i="19"/>
  <c r="RB8" i="19"/>
  <c r="RA8" i="19"/>
  <c r="P8" i="19"/>
  <c r="DF8" i="19" s="1"/>
  <c r="RF8" i="19"/>
  <c r="N8" i="19"/>
  <c r="DE8" i="19" s="1"/>
  <c r="RE8" i="19"/>
  <c r="F8" i="19"/>
  <c r="L8" i="19"/>
  <c r="DD8" i="19" s="1"/>
  <c r="J8" i="19"/>
  <c r="RC8" i="19"/>
  <c r="QD8" i="19"/>
  <c r="G8" i="19"/>
  <c r="DC8" i="19"/>
  <c r="DC15" i="19"/>
  <c r="QZ15" i="19"/>
  <c r="QA15" i="19"/>
  <c r="P15" i="19"/>
  <c r="DF15" i="19" s="1"/>
  <c r="N15" i="19"/>
  <c r="DE15" i="19" s="1"/>
  <c r="CZ15" i="19"/>
  <c r="RA15" i="19"/>
  <c r="RB15" i="19"/>
  <c r="RF15" i="19"/>
  <c r="L15" i="19"/>
  <c r="DD15" i="19" s="1"/>
  <c r="F15" i="19"/>
  <c r="J15" i="19"/>
  <c r="K15" i="19" s="1"/>
  <c r="QD15" i="19"/>
  <c r="G15" i="19"/>
  <c r="RC15" i="19"/>
  <c r="RE16" i="19"/>
  <c r="QA16" i="19"/>
  <c r="RA16" i="19"/>
  <c r="N16" i="19"/>
  <c r="DE16" i="19" s="1"/>
  <c r="CZ16" i="19"/>
  <c r="QZ16" i="19"/>
  <c r="P16" i="19"/>
  <c r="DF16" i="19" s="1"/>
  <c r="RB16" i="19"/>
  <c r="RF16" i="19"/>
  <c r="L16" i="19"/>
  <c r="DD16" i="19" s="1"/>
  <c r="F16" i="19"/>
  <c r="J16" i="19"/>
  <c r="RC16" i="19"/>
  <c r="QD16" i="19"/>
  <c r="G16" i="19"/>
  <c r="Q20" i="19" l="1"/>
  <c r="DF20" i="19"/>
  <c r="M20" i="19"/>
  <c r="DD20" i="19"/>
  <c r="O8" i="19"/>
  <c r="O20" i="19"/>
  <c r="O16" i="19"/>
  <c r="R16" i="19"/>
  <c r="O15" i="19"/>
  <c r="R15" i="19"/>
  <c r="RD8" i="19"/>
  <c r="I8" i="19"/>
  <c r="H8" i="19" s="1"/>
  <c r="I20" i="19"/>
  <c r="H20" i="19" s="1"/>
  <c r="RG8" i="19"/>
  <c r="Q15" i="19"/>
  <c r="RG15" i="19"/>
  <c r="RG20" i="19"/>
  <c r="RD16" i="19"/>
  <c r="RD20" i="19"/>
  <c r="K20" i="19"/>
  <c r="Q8" i="19"/>
  <c r="M8" i="19"/>
  <c r="R8" i="19"/>
  <c r="K8" i="19"/>
  <c r="Q16" i="19"/>
  <c r="I15" i="19"/>
  <c r="H15" i="19" s="1"/>
  <c r="RD15" i="19"/>
  <c r="RG16" i="19"/>
  <c r="M15" i="19"/>
  <c r="I16" i="19"/>
  <c r="H16" i="19" s="1"/>
  <c r="M16" i="19"/>
  <c r="K16" i="19"/>
  <c r="S16" i="19" l="1"/>
  <c r="T16" i="19"/>
  <c r="T8" i="19"/>
  <c r="S8" i="19"/>
  <c r="T15" i="19"/>
  <c r="S15" i="19"/>
  <c r="R20" i="19"/>
  <c r="E8" i="19"/>
  <c r="E15" i="19"/>
  <c r="E16" i="19"/>
  <c r="S20" i="19" l="1"/>
  <c r="T20" i="19"/>
  <c r="E20" i="19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T17" i="4" l="1"/>
  <c r="T9" i="22"/>
  <c r="U9" i="22" s="1"/>
  <c r="T15" i="22"/>
  <c r="U15" i="22" s="1"/>
  <c r="T13" i="22"/>
  <c r="U13" i="22" s="1"/>
  <c r="T20" i="4"/>
  <c r="U20" i="4" s="1"/>
  <c r="L11" i="24"/>
  <c r="L13" i="23"/>
  <c r="CO13" i="23"/>
  <c r="CS13" i="23" s="1"/>
  <c r="CW13" i="22"/>
  <c r="DA13" i="22" s="1"/>
  <c r="SN20" i="4"/>
  <c r="SU20" i="4" s="1"/>
  <c r="SF11" i="24"/>
  <c r="SM11" i="24" s="1"/>
  <c r="SF13" i="23"/>
  <c r="SM13" i="23" s="1"/>
  <c r="CW9" i="22"/>
  <c r="DA9" i="22" s="1"/>
  <c r="CO11" i="24"/>
  <c r="CS11" i="24" s="1"/>
  <c r="TI11" i="24"/>
  <c r="TF11" i="24"/>
  <c r="TM11" i="24"/>
  <c r="F11" i="24"/>
  <c r="J11" i="24"/>
  <c r="I11" i="24"/>
  <c r="G11" i="24"/>
  <c r="TM13" i="23"/>
  <c r="TI13" i="23"/>
  <c r="TF13" i="23"/>
  <c r="F13" i="23"/>
  <c r="J13" i="23"/>
  <c r="I13" i="23"/>
  <c r="G13" i="23"/>
  <c r="J13" i="22"/>
  <c r="K13" i="22" s="1"/>
  <c r="SN13" i="22"/>
  <c r="SU13" i="22" s="1"/>
  <c r="R13" i="22"/>
  <c r="S13" i="22" s="1"/>
  <c r="TU13" i="22"/>
  <c r="TQ13" i="22"/>
  <c r="TN13" i="22"/>
  <c r="L13" i="22"/>
  <c r="M13" i="22" s="1"/>
  <c r="G13" i="22"/>
  <c r="I13" i="22"/>
  <c r="P13" i="22"/>
  <c r="DC13" i="22" s="1"/>
  <c r="N13" i="22"/>
  <c r="F13" i="22"/>
  <c r="CW15" i="22"/>
  <c r="DA15" i="22" s="1"/>
  <c r="J9" i="22"/>
  <c r="K9" i="22" s="1"/>
  <c r="TQ9" i="22"/>
  <c r="TN9" i="22"/>
  <c r="SN9" i="22"/>
  <c r="SU9" i="22" s="1"/>
  <c r="R9" i="22"/>
  <c r="S9" i="22" s="1"/>
  <c r="TU9" i="22"/>
  <c r="L9" i="22"/>
  <c r="M9" i="22" s="1"/>
  <c r="G9" i="22"/>
  <c r="I9" i="22"/>
  <c r="P9" i="22"/>
  <c r="DC9" i="22" s="1"/>
  <c r="N9" i="22"/>
  <c r="F9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G15" i="22"/>
  <c r="I15" i="22"/>
  <c r="P15" i="22"/>
  <c r="DC15" i="22" s="1"/>
  <c r="N15" i="22"/>
  <c r="F15" i="22"/>
  <c r="CW20" i="4"/>
  <c r="DA20" i="4" s="1"/>
  <c r="TQ20" i="4"/>
  <c r="J20" i="4"/>
  <c r="K20" i="4" s="1"/>
  <c r="TN20" i="4"/>
  <c r="CW17" i="4"/>
  <c r="DA17" i="4" s="1"/>
  <c r="R20" i="4"/>
  <c r="S20" i="4" s="1"/>
  <c r="TU20" i="4"/>
  <c r="L20" i="4"/>
  <c r="M20" i="4" s="1"/>
  <c r="G20" i="4"/>
  <c r="I20" i="4"/>
  <c r="P20" i="4"/>
  <c r="DC20" i="4" s="1"/>
  <c r="N20" i="4"/>
  <c r="F20" i="4"/>
  <c r="SN17" i="4"/>
  <c r="SU17" i="4" s="1"/>
  <c r="TN17" i="4"/>
  <c r="L17" i="4"/>
  <c r="M17" i="4" s="1"/>
  <c r="TU17" i="4"/>
  <c r="TQ17" i="4"/>
  <c r="P17" i="4"/>
  <c r="DC17" i="4" s="1"/>
  <c r="N17" i="4"/>
  <c r="U17" i="4"/>
  <c r="R17" i="4"/>
  <c r="S17" i="4" s="1"/>
  <c r="J17" i="4"/>
  <c r="K17" i="4" s="1"/>
  <c r="I17" i="4"/>
  <c r="G17" i="4"/>
  <c r="F17" i="4"/>
  <c r="DB9" i="22" l="1"/>
  <c r="CT11" i="24"/>
  <c r="M11" i="24"/>
  <c r="CU11" i="24"/>
  <c r="M13" i="23"/>
  <c r="CT13" i="23"/>
  <c r="CU13" i="23"/>
  <c r="DB15" i="22"/>
  <c r="DB13" i="22"/>
  <c r="DB17" i="4"/>
  <c r="V17" i="4" s="1"/>
  <c r="DB20" i="4"/>
  <c r="TR13" i="22"/>
  <c r="TV13" i="22" s="1"/>
  <c r="TR9" i="22"/>
  <c r="TV9" i="22" s="1"/>
  <c r="TJ11" i="24"/>
  <c r="TN11" i="24" s="1"/>
  <c r="H11" i="24"/>
  <c r="K11" i="24"/>
  <c r="TJ13" i="23"/>
  <c r="TN13" i="23" s="1"/>
  <c r="H13" i="23"/>
  <c r="K13" i="23"/>
  <c r="A13" i="23" a="1"/>
  <c r="A13" i="23" s="1"/>
  <c r="O13" i="22"/>
  <c r="Q13" i="22"/>
  <c r="H13" i="22"/>
  <c r="TR15" i="22"/>
  <c r="TV15" i="22" s="1"/>
  <c r="Q9" i="22"/>
  <c r="H9" i="22"/>
  <c r="O9" i="22"/>
  <c r="A15" i="22" a="1"/>
  <c r="A15" i="22" s="1"/>
  <c r="O15" i="22"/>
  <c r="Q15" i="22"/>
  <c r="H15" i="22"/>
  <c r="TR20" i="4"/>
  <c r="TV20" i="4" s="1"/>
  <c r="A20" i="4" a="1"/>
  <c r="A20" i="4" s="1"/>
  <c r="O20" i="4"/>
  <c r="Q20" i="4"/>
  <c r="H20" i="4"/>
  <c r="TR17" i="4"/>
  <c r="TV17" i="4" s="1"/>
  <c r="O17" i="4"/>
  <c r="Q17" i="4"/>
  <c r="H17" i="4"/>
  <c r="N11" i="24" l="1"/>
  <c r="N13" i="23"/>
  <c r="V13" i="22"/>
  <c r="W13" i="22" s="1"/>
  <c r="V9" i="22"/>
  <c r="W9" i="22" s="1"/>
  <c r="V15" i="22"/>
  <c r="W15" i="22" s="1"/>
  <c r="E17" i="4"/>
  <c r="V20" i="4"/>
  <c r="X17" i="4"/>
  <c r="W17" i="4"/>
  <c r="E11" i="24" l="1"/>
  <c r="P11" i="24"/>
  <c r="O13" i="23"/>
  <c r="P13" i="23"/>
  <c r="E13" i="23"/>
  <c r="O11" i="24"/>
  <c r="X13" i="22"/>
  <c r="E13" i="22"/>
  <c r="E9" i="22"/>
  <c r="X9" i="22"/>
  <c r="X15" i="22"/>
  <c r="E15" i="22"/>
  <c r="W20" i="4"/>
  <c r="X20" i="4"/>
  <c r="E20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T8" i="4" l="1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G8" i="4"/>
  <c r="I8" i="4"/>
  <c r="P8" i="4"/>
  <c r="DC8" i="4" s="1"/>
  <c r="N8" i="4"/>
  <c r="F8" i="4"/>
  <c r="SF5" i="24"/>
  <c r="SM5" i="24" s="1"/>
  <c r="TF5" i="24"/>
  <c r="TM5" i="24"/>
  <c r="TI5" i="24"/>
  <c r="F5" i="24"/>
  <c r="J5" i="24"/>
  <c r="I5" i="24"/>
  <c r="G5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DB8" i="4" l="1"/>
  <c r="CU5" i="24"/>
  <c r="CT5" i="24"/>
  <c r="M5" i="24"/>
  <c r="TR8" i="4"/>
  <c r="TV8" i="4" s="1"/>
  <c r="O8" i="4"/>
  <c r="Q8" i="4"/>
  <c r="H8" i="4"/>
  <c r="TJ5" i="24"/>
  <c r="TN5" i="24" s="1"/>
  <c r="QA11" i="21"/>
  <c r="H5" i="24"/>
  <c r="K5" i="24"/>
  <c r="DC9" i="19"/>
  <c r="QA9" i="19"/>
  <c r="QZ11" i="21"/>
  <c r="RE11" i="21"/>
  <c r="N11" i="21"/>
  <c r="DE11" i="21" s="1"/>
  <c r="DC11" i="21"/>
  <c r="CZ11" i="21"/>
  <c r="P11" i="21"/>
  <c r="DF11" i="21" s="1"/>
  <c r="RB11" i="21"/>
  <c r="RA11" i="21"/>
  <c r="RF11" i="21"/>
  <c r="L11" i="21"/>
  <c r="F11" i="21"/>
  <c r="J11" i="21"/>
  <c r="QD11" i="21"/>
  <c r="G11" i="21"/>
  <c r="RC11" i="21"/>
  <c r="QZ9" i="19"/>
  <c r="RE9" i="19"/>
  <c r="P9" i="19"/>
  <c r="CZ9" i="19"/>
  <c r="RB9" i="19"/>
  <c r="RA9" i="19"/>
  <c r="RF9" i="19"/>
  <c r="N9" i="19"/>
  <c r="DE9" i="19" s="1"/>
  <c r="L9" i="19"/>
  <c r="J9" i="19"/>
  <c r="K9" i="19" s="1"/>
  <c r="QD9" i="19"/>
  <c r="RC9" i="19"/>
  <c r="G9" i="19"/>
  <c r="F9" i="19"/>
  <c r="M11" i="21" l="1"/>
  <c r="DD11" i="21"/>
  <c r="Q9" i="19"/>
  <c r="DF9" i="19"/>
  <c r="M9" i="19"/>
  <c r="DD9" i="19"/>
  <c r="O11" i="21"/>
  <c r="K11" i="21"/>
  <c r="O9" i="19"/>
  <c r="RD9" i="19"/>
  <c r="V8" i="4"/>
  <c r="E8" i="4" s="1"/>
  <c r="N5" i="24"/>
  <c r="RG11" i="21"/>
  <c r="RD11" i="21"/>
  <c r="I11" i="21"/>
  <c r="H11" i="21" s="1"/>
  <c r="Q11" i="21"/>
  <c r="RG9" i="19"/>
  <c r="I9" i="19"/>
  <c r="H9" i="19" s="1"/>
  <c r="E5" i="24" l="1"/>
  <c r="P5" i="24"/>
  <c r="W8" i="4"/>
  <c r="X8" i="4"/>
  <c r="R11" i="21"/>
  <c r="O5" i="24"/>
  <c r="R9" i="19"/>
  <c r="S11" i="21" l="1"/>
  <c r="T11" i="21"/>
  <c r="T9" i="19"/>
  <c r="S9" i="19"/>
  <c r="E11" i="21"/>
  <c r="E9" i="19"/>
  <c r="CI11" i="23" l="1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6" i="24"/>
  <c r="TA6" i="24"/>
  <c r="TL6" i="24" s="1"/>
  <c r="SZ6" i="24"/>
  <c r="TK6" i="24" s="1"/>
  <c r="SY6" i="24"/>
  <c r="SX6" i="24"/>
  <c r="SW6" i="24"/>
  <c r="SV6" i="24"/>
  <c r="TH6" i="24" s="1"/>
  <c r="SU6" i="24"/>
  <c r="TG6" i="24" s="1"/>
  <c r="ST6" i="24"/>
  <c r="SS6" i="24"/>
  <c r="SR6" i="24"/>
  <c r="SQ6" i="24"/>
  <c r="TE6" i="24" s="1"/>
  <c r="SP6" i="24"/>
  <c r="TD6" i="24" s="1"/>
  <c r="SO6" i="24"/>
  <c r="SN6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CR6" i="24"/>
  <c r="CQ6" i="24"/>
  <c r="CP6" i="24"/>
  <c r="CN6" i="24"/>
  <c r="CM6" i="24"/>
  <c r="CL6" i="24"/>
  <c r="CK6" i="24"/>
  <c r="CJ6" i="24"/>
  <c r="CI6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J16" i="22"/>
  <c r="TI16" i="22"/>
  <c r="TT16" i="22" s="1"/>
  <c r="TH16" i="22"/>
  <c r="TS16" i="22" s="1"/>
  <c r="TG16" i="22"/>
  <c r="TF16" i="22"/>
  <c r="TE16" i="22"/>
  <c r="TD16" i="22"/>
  <c r="TP16" i="22" s="1"/>
  <c r="TC16" i="22"/>
  <c r="TO16" i="22" s="1"/>
  <c r="TB16" i="22"/>
  <c r="TA16" i="22"/>
  <c r="SZ16" i="22"/>
  <c r="SY16" i="22"/>
  <c r="TM16" i="22" s="1"/>
  <c r="SX16" i="22"/>
  <c r="TL16" i="22" s="1"/>
  <c r="SW16" i="22"/>
  <c r="SV16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CZ16" i="22"/>
  <c r="CY16" i="22"/>
  <c r="CX16" i="22"/>
  <c r="CV16" i="22"/>
  <c r="CU16" i="22"/>
  <c r="CT16" i="22"/>
  <c r="CS16" i="22"/>
  <c r="CR16" i="22"/>
  <c r="CQ16" i="22"/>
  <c r="TJ10" i="22"/>
  <c r="TI10" i="22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CZ10" i="22"/>
  <c r="CY10" i="22"/>
  <c r="CX10" i="22"/>
  <c r="CV10" i="22"/>
  <c r="CU10" i="22"/>
  <c r="CT10" i="22"/>
  <c r="CS10" i="22"/>
  <c r="CR10" i="22"/>
  <c r="CQ10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T6" i="22" l="1"/>
  <c r="T7" i="22"/>
  <c r="U7" i="22" s="1"/>
  <c r="T11" i="22"/>
  <c r="U11" i="22" s="1"/>
  <c r="T16" i="22"/>
  <c r="U16" i="22" s="1"/>
  <c r="T5" i="22"/>
  <c r="U5" i="22" s="1"/>
  <c r="T8" i="22"/>
  <c r="U8" i="22" s="1"/>
  <c r="T10" i="22"/>
  <c r="U10" i="22" s="1"/>
  <c r="T4" i="22"/>
  <c r="U4" i="22" s="1"/>
  <c r="L7" i="23"/>
  <c r="CU7" i="23" s="1"/>
  <c r="L6" i="24"/>
  <c r="L4" i="24"/>
  <c r="L8" i="24"/>
  <c r="L11" i="23"/>
  <c r="CO5" i="23"/>
  <c r="CS5" i="23" s="1"/>
  <c r="L5" i="23"/>
  <c r="CO6" i="24"/>
  <c r="CS6" i="24" s="1"/>
  <c r="CO4" i="24"/>
  <c r="CS4" i="24" s="1"/>
  <c r="CO8" i="24"/>
  <c r="CS8" i="24" s="1"/>
  <c r="CO7" i="23"/>
  <c r="CS7" i="23" s="1"/>
  <c r="CO11" i="23"/>
  <c r="CS11" i="23" s="1"/>
  <c r="CW7" i="22"/>
  <c r="DA7" i="22" s="1"/>
  <c r="SF8" i="24"/>
  <c r="SM8" i="24" s="1"/>
  <c r="CW16" i="22"/>
  <c r="DA16" i="22" s="1"/>
  <c r="TU16" i="22"/>
  <c r="SF11" i="23"/>
  <c r="SM11" i="23" s="1"/>
  <c r="P5" i="22"/>
  <c r="DC5" i="22" s="1"/>
  <c r="TM11" i="23"/>
  <c r="TI11" i="23"/>
  <c r="TF11" i="23"/>
  <c r="J11" i="23"/>
  <c r="K11" i="23" s="1"/>
  <c r="F11" i="23"/>
  <c r="I11" i="23"/>
  <c r="G11" i="23"/>
  <c r="SF5" i="23"/>
  <c r="SM5" i="23" s="1"/>
  <c r="TM5" i="23"/>
  <c r="TI5" i="23"/>
  <c r="TF5" i="23"/>
  <c r="F5" i="23"/>
  <c r="J5" i="23"/>
  <c r="I5" i="23"/>
  <c r="G5" i="23"/>
  <c r="TM8" i="24"/>
  <c r="TF8" i="24"/>
  <c r="F8" i="24"/>
  <c r="J8" i="24"/>
  <c r="I8" i="24"/>
  <c r="G8" i="24"/>
  <c r="TI8" i="24"/>
  <c r="SN4" i="22"/>
  <c r="SU4" i="22" s="1"/>
  <c r="SN10" i="22"/>
  <c r="SU10" i="22" s="1"/>
  <c r="P16" i="22"/>
  <c r="F4" i="24"/>
  <c r="I6" i="24"/>
  <c r="I4" i="24"/>
  <c r="J4" i="24"/>
  <c r="TI6" i="24"/>
  <c r="F6" i="24"/>
  <c r="G6" i="24"/>
  <c r="G4" i="24"/>
  <c r="J6" i="24"/>
  <c r="K6" i="24" s="1"/>
  <c r="P8" i="22"/>
  <c r="SN11" i="22"/>
  <c r="SU11" i="22" s="1"/>
  <c r="SN8" i="22"/>
  <c r="SU8" i="22" s="1"/>
  <c r="CW5" i="22"/>
  <c r="DA5" i="22" s="1"/>
  <c r="SN5" i="22"/>
  <c r="SU5" i="22" s="1"/>
  <c r="P11" i="22"/>
  <c r="DC11" i="22" s="1"/>
  <c r="TF4" i="24"/>
  <c r="TI4" i="24"/>
  <c r="TM4" i="24"/>
  <c r="TF6" i="24"/>
  <c r="SF6" i="24"/>
  <c r="SM6" i="24" s="1"/>
  <c r="TM6" i="24"/>
  <c r="SF4" i="24"/>
  <c r="SM4" i="24" s="1"/>
  <c r="J7" i="23"/>
  <c r="K7" i="23" s="1"/>
  <c r="SF7" i="23"/>
  <c r="SM7" i="23" s="1"/>
  <c r="TF7" i="23"/>
  <c r="TI7" i="23"/>
  <c r="TM7" i="23"/>
  <c r="I7" i="23"/>
  <c r="G7" i="23"/>
  <c r="TG7" i="23"/>
  <c r="F7" i="23"/>
  <c r="J4" i="22"/>
  <c r="K4" i="22" s="1"/>
  <c r="TU11" i="22"/>
  <c r="CW4" i="22"/>
  <c r="DA4" i="22" s="1"/>
  <c r="L7" i="22"/>
  <c r="M7" i="22" s="1"/>
  <c r="TQ5" i="22"/>
  <c r="TN7" i="22"/>
  <c r="TU4" i="22"/>
  <c r="TN11" i="22"/>
  <c r="L8" i="22"/>
  <c r="M8" i="22" s="1"/>
  <c r="R5" i="22"/>
  <c r="S5" i="22" s="1"/>
  <c r="L11" i="22"/>
  <c r="M11" i="22" s="1"/>
  <c r="I6" i="22"/>
  <c r="TU5" i="22"/>
  <c r="TQ7" i="22"/>
  <c r="TN8" i="22"/>
  <c r="N11" i="22"/>
  <c r="TQ8" i="22"/>
  <c r="F4" i="22"/>
  <c r="P6" i="22"/>
  <c r="TN6" i="22"/>
  <c r="TQ6" i="22"/>
  <c r="N8" i="22"/>
  <c r="P10" i="22"/>
  <c r="DC10" i="22" s="1"/>
  <c r="L4" i="22"/>
  <c r="M4" i="22" s="1"/>
  <c r="J5" i="22"/>
  <c r="K5" i="22" s="1"/>
  <c r="TU8" i="22"/>
  <c r="TQ11" i="22"/>
  <c r="TN10" i="22"/>
  <c r="N4" i="22"/>
  <c r="TQ4" i="22"/>
  <c r="U6" i="22"/>
  <c r="CW6" i="22"/>
  <c r="DA6" i="22" s="1"/>
  <c r="N5" i="22"/>
  <c r="J7" i="22"/>
  <c r="K7" i="22" s="1"/>
  <c r="G8" i="22"/>
  <c r="TQ10" i="22"/>
  <c r="P4" i="22"/>
  <c r="DC4" i="22" s="1"/>
  <c r="I4" i="22"/>
  <c r="SN7" i="22"/>
  <c r="SU7" i="22" s="1"/>
  <c r="TU7" i="22"/>
  <c r="CW8" i="22"/>
  <c r="DA8" i="22" s="1"/>
  <c r="CW10" i="22"/>
  <c r="DA10" i="22" s="1"/>
  <c r="TN16" i="22"/>
  <c r="TN5" i="22"/>
  <c r="SN16" i="22"/>
  <c r="SU16" i="22" s="1"/>
  <c r="TQ16" i="22"/>
  <c r="G4" i="22"/>
  <c r="I8" i="22"/>
  <c r="R11" i="22"/>
  <c r="S11" i="22" s="1"/>
  <c r="R7" i="22"/>
  <c r="S7" i="22" s="1"/>
  <c r="R4" i="22"/>
  <c r="S4" i="22" s="1"/>
  <c r="TN4" i="22"/>
  <c r="L6" i="22"/>
  <c r="F5" i="22"/>
  <c r="I5" i="22"/>
  <c r="R6" i="22"/>
  <c r="S6" i="22" s="1"/>
  <c r="F6" i="22"/>
  <c r="SN6" i="22"/>
  <c r="SU6" i="22" s="1"/>
  <c r="P7" i="22"/>
  <c r="DC7" i="22" s="1"/>
  <c r="F8" i="22"/>
  <c r="I11" i="22"/>
  <c r="F11" i="22"/>
  <c r="I10" i="22"/>
  <c r="J6" i="22"/>
  <c r="G6" i="22"/>
  <c r="N6" i="22"/>
  <c r="DB6" i="22" s="1"/>
  <c r="CW11" i="22"/>
  <c r="DA11" i="22" s="1"/>
  <c r="I16" i="22"/>
  <c r="N16" i="22"/>
  <c r="F16" i="22"/>
  <c r="G7" i="22"/>
  <c r="J11" i="22"/>
  <c r="TU6" i="22"/>
  <c r="F7" i="22"/>
  <c r="N7" i="22"/>
  <c r="J10" i="22"/>
  <c r="TU10" i="22"/>
  <c r="TT10" i="22"/>
  <c r="J8" i="22"/>
  <c r="R8" i="22"/>
  <c r="S8" i="22" s="1"/>
  <c r="G11" i="22"/>
  <c r="L5" i="22"/>
  <c r="I7" i="22"/>
  <c r="N10" i="22"/>
  <c r="L10" i="22"/>
  <c r="L16" i="22"/>
  <c r="G5" i="22"/>
  <c r="F10" i="22"/>
  <c r="R10" i="22"/>
  <c r="S10" i="22" s="1"/>
  <c r="G16" i="22"/>
  <c r="J16" i="22"/>
  <c r="R16" i="22"/>
  <c r="S16" i="22" s="1"/>
  <c r="G10" i="22"/>
  <c r="QA24" i="19"/>
  <c r="CZ24" i="19"/>
  <c r="P24" i="19"/>
  <c r="DF24" i="19" s="1"/>
  <c r="RB24" i="19"/>
  <c r="RF24" i="19"/>
  <c r="RE24" i="19"/>
  <c r="N24" i="19"/>
  <c r="DE24" i="19" s="1"/>
  <c r="L24" i="19"/>
  <c r="DD24" i="19" s="1"/>
  <c r="RA24" i="19"/>
  <c r="DC24" i="19"/>
  <c r="QZ24" i="19"/>
  <c r="J24" i="19"/>
  <c r="K24" i="19" s="1"/>
  <c r="F24" i="19"/>
  <c r="RC24" i="19"/>
  <c r="QD24" i="19"/>
  <c r="G24" i="19"/>
  <c r="DB4" i="22" l="1"/>
  <c r="DB5" i="22"/>
  <c r="V5" i="22" s="1"/>
  <c r="X5" i="22" s="1"/>
  <c r="DB10" i="22"/>
  <c r="V10" i="22" s="1"/>
  <c r="X10" i="22" s="1"/>
  <c r="M7" i="23"/>
  <c r="DB8" i="22"/>
  <c r="DB11" i="22"/>
  <c r="V11" i="22" s="1"/>
  <c r="X11" i="22" s="1"/>
  <c r="DB16" i="22"/>
  <c r="CU8" i="24"/>
  <c r="CT8" i="24"/>
  <c r="M8" i="24"/>
  <c r="CU4" i="24"/>
  <c r="M4" i="24"/>
  <c r="CT4" i="24"/>
  <c r="CT6" i="24"/>
  <c r="M6" i="24"/>
  <c r="CU6" i="24"/>
  <c r="CU5" i="23"/>
  <c r="M5" i="23"/>
  <c r="CT5" i="23"/>
  <c r="M11" i="23"/>
  <c r="CT11" i="23"/>
  <c r="CU11" i="23"/>
  <c r="CT7" i="23"/>
  <c r="DB7" i="22"/>
  <c r="Q16" i="22"/>
  <c r="DC16" i="22"/>
  <c r="Q6" i="22"/>
  <c r="DC6" i="22"/>
  <c r="Q8" i="22"/>
  <c r="DC8" i="22"/>
  <c r="O24" i="19"/>
  <c r="TR8" i="22"/>
  <c r="TV8" i="22" s="1"/>
  <c r="TR7" i="22"/>
  <c r="TV7" i="22" s="1"/>
  <c r="Q5" i="22"/>
  <c r="TR4" i="22"/>
  <c r="TV4" i="22" s="1"/>
  <c r="Q10" i="22"/>
  <c r="Q11" i="22"/>
  <c r="O8" i="22"/>
  <c r="O10" i="22"/>
  <c r="O7" i="22"/>
  <c r="O4" i="22"/>
  <c r="O11" i="22"/>
  <c r="O6" i="22"/>
  <c r="O16" i="22"/>
  <c r="Q4" i="22"/>
  <c r="O5" i="22"/>
  <c r="TR11" i="22"/>
  <c r="TV11" i="22" s="1"/>
  <c r="TR5" i="22"/>
  <c r="TV5" i="22" s="1"/>
  <c r="H8" i="22"/>
  <c r="TR16" i="22"/>
  <c r="TV16" i="22" s="1"/>
  <c r="TR10" i="22"/>
  <c r="TV10" i="22" s="1"/>
  <c r="TJ8" i="24"/>
  <c r="TN8" i="24" s="1"/>
  <c r="K8" i="24"/>
  <c r="TJ11" i="23"/>
  <c r="TN11" i="23" s="1"/>
  <c r="H11" i="23"/>
  <c r="H5" i="23"/>
  <c r="TJ5" i="23"/>
  <c r="TN5" i="23" s="1"/>
  <c r="K5" i="23"/>
  <c r="H8" i="24"/>
  <c r="H5" i="22"/>
  <c r="H4" i="24"/>
  <c r="TJ6" i="24"/>
  <c r="TN6" i="24" s="1"/>
  <c r="K4" i="24"/>
  <c r="H6" i="24"/>
  <c r="TJ4" i="24"/>
  <c r="TN4" i="24" s="1"/>
  <c r="TJ7" i="23"/>
  <c r="TN7" i="23" s="1"/>
  <c r="H7" i="23"/>
  <c r="H4" i="22"/>
  <c r="H11" i="22"/>
  <c r="H10" i="22"/>
  <c r="H16" i="22"/>
  <c r="TR6" i="22"/>
  <c r="TV6" i="22" s="1"/>
  <c r="K8" i="22"/>
  <c r="M16" i="22"/>
  <c r="M5" i="22"/>
  <c r="A16" i="22" a="1"/>
  <c r="A16" i="22" s="1"/>
  <c r="K6" i="22"/>
  <c r="K16" i="22"/>
  <c r="K11" i="22"/>
  <c r="M6" i="22"/>
  <c r="M10" i="22"/>
  <c r="H7" i="22"/>
  <c r="Q7" i="22"/>
  <c r="K10" i="22"/>
  <c r="H6" i="22"/>
  <c r="Q24" i="19"/>
  <c r="M24" i="19"/>
  <c r="RD24" i="19"/>
  <c r="I24" i="19"/>
  <c r="H24" i="19" s="1"/>
  <c r="RG24" i="19"/>
  <c r="V16" i="22" l="1"/>
  <c r="X16" i="22" s="1"/>
  <c r="N11" i="23"/>
  <c r="V8" i="22"/>
  <c r="X8" i="22" s="1"/>
  <c r="V7" i="22"/>
  <c r="X7" i="22" s="1"/>
  <c r="R24" i="19"/>
  <c r="N8" i="24"/>
  <c r="P8" i="24" s="1"/>
  <c r="N5" i="23"/>
  <c r="N4" i="24"/>
  <c r="N7" i="23"/>
  <c r="N6" i="24"/>
  <c r="P6" i="24" s="1"/>
  <c r="V6" i="22"/>
  <c r="X6" i="22" s="1"/>
  <c r="V4" i="22"/>
  <c r="X4" i="22" s="1"/>
  <c r="E5" i="22"/>
  <c r="E11" i="22"/>
  <c r="E10" i="22"/>
  <c r="W11" i="22"/>
  <c r="W10" i="22"/>
  <c r="W5" i="22"/>
  <c r="E16" i="22" l="1"/>
  <c r="W16" i="22"/>
  <c r="S24" i="19"/>
  <c r="T24" i="19"/>
  <c r="E4" i="24"/>
  <c r="P4" i="24"/>
  <c r="E7" i="23"/>
  <c r="O7" i="23"/>
  <c r="P7" i="23"/>
  <c r="E5" i="23"/>
  <c r="O5" i="23"/>
  <c r="P5" i="23"/>
  <c r="P11" i="23"/>
  <c r="O11" i="23"/>
  <c r="E8" i="24"/>
  <c r="E11" i="23"/>
  <c r="E6" i="24"/>
  <c r="W8" i="22"/>
  <c r="E8" i="22"/>
  <c r="W6" i="22"/>
  <c r="E4" i="22"/>
  <c r="E24" i="19"/>
  <c r="O8" i="24"/>
  <c r="E7" i="22"/>
  <c r="W7" i="22"/>
  <c r="O4" i="24"/>
  <c r="O6" i="24"/>
  <c r="W4" i="22"/>
  <c r="E6" i="22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A9" i="24" l="1" a="1"/>
  <c r="A9" i="24" s="1"/>
  <c r="A4" i="23" a="1"/>
  <c r="A4" i="23" s="1"/>
  <c r="A10" i="24" a="1"/>
  <c r="A10" i="24" s="1"/>
  <c r="A6" i="23" a="1"/>
  <c r="A6" i="23" s="1"/>
  <c r="A13" i="24" a="1"/>
  <c r="A13" i="24" s="1"/>
  <c r="A7" i="24" a="1"/>
  <c r="A7" i="24" s="1"/>
  <c r="A6" i="24" a="1"/>
  <c r="A6" i="24" s="1"/>
  <c r="A12" i="22" a="1"/>
  <c r="A12" i="22" s="1"/>
  <c r="A14" i="22" a="1"/>
  <c r="A14" i="22" s="1"/>
  <c r="A5" i="24" a="1"/>
  <c r="A5" i="24" s="1"/>
  <c r="A13" i="22" a="1"/>
  <c r="A13" i="22" s="1"/>
  <c r="A9" i="22" a="1"/>
  <c r="A9" i="22" s="1"/>
  <c r="A11" i="24" a="1"/>
  <c r="A11" i="24" s="1"/>
  <c r="A7" i="23" a="1"/>
  <c r="A7" i="23" s="1"/>
  <c r="A8" i="24" a="1"/>
  <c r="A8" i="24" s="1"/>
  <c r="A11" i="23" a="1"/>
  <c r="A11" i="23" s="1"/>
  <c r="A5" i="23" a="1"/>
  <c r="A5" i="23" s="1"/>
  <c r="A4" i="24" a="1"/>
  <c r="A4" i="24" s="1"/>
  <c r="A11" i="22" a="1"/>
  <c r="A11" i="22" s="1"/>
  <c r="A7" i="22" a="1"/>
  <c r="A7" i="22" s="1"/>
  <c r="A10" i="22" a="1"/>
  <c r="A10" i="22" s="1"/>
  <c r="A6" i="22" a="1"/>
  <c r="A6" i="22" s="1"/>
  <c r="A8" i="22" a="1"/>
  <c r="A8" i="22" s="1"/>
  <c r="A4" i="22" a="1"/>
  <c r="A4" i="22" s="1"/>
  <c r="A5" i="22" a="1"/>
  <c r="A5" i="22" s="1"/>
  <c r="DC22" i="19"/>
  <c r="QA22" i="19"/>
  <c r="N22" i="19"/>
  <c r="DE22" i="19" s="1"/>
  <c r="RE22" i="19"/>
  <c r="CZ22" i="19"/>
  <c r="L22" i="19"/>
  <c r="DD22" i="19" s="1"/>
  <c r="RF22" i="19"/>
  <c r="RB22" i="19"/>
  <c r="RA22" i="19"/>
  <c r="QZ22" i="19"/>
  <c r="P22" i="19"/>
  <c r="DF22" i="19" s="1"/>
  <c r="F22" i="19"/>
  <c r="J22" i="19"/>
  <c r="K22" i="19" s="1"/>
  <c r="RC22" i="19"/>
  <c r="QD22" i="19"/>
  <c r="G22" i="19"/>
  <c r="O22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2" i="19"/>
  <c r="Q22" i="19"/>
  <c r="I22" i="19"/>
  <c r="H22" i="19" s="1"/>
  <c r="RG22" i="19"/>
  <c r="RD22" i="19"/>
  <c r="A22" i="19"/>
  <c r="R22" i="19" l="1"/>
  <c r="T22" i="19" l="1"/>
  <c r="S22" i="19"/>
  <c r="E22" i="19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T11" i="4" l="1"/>
  <c r="U11" i="4" s="1"/>
  <c r="R11" i="4"/>
  <c r="S11" i="4" s="1"/>
  <c r="SN11" i="4"/>
  <c r="SU11" i="4" s="1"/>
  <c r="CW11" i="4"/>
  <c r="DA11" i="4" s="1"/>
  <c r="TQ11" i="4"/>
  <c r="TU11" i="4"/>
  <c r="P11" i="4"/>
  <c r="DC11" i="4" s="1"/>
  <c r="L11" i="4"/>
  <c r="F11" i="4"/>
  <c r="J11" i="4"/>
  <c r="I11" i="4"/>
  <c r="TN11" i="4"/>
  <c r="G11" i="4"/>
  <c r="N11" i="4"/>
  <c r="DB11" i="4" l="1"/>
  <c r="V11" i="4" s="1"/>
  <c r="X11" i="4" s="1"/>
  <c r="O11" i="4"/>
  <c r="M11" i="4"/>
  <c r="TR11" i="4"/>
  <c r="TV11" i="4" s="1"/>
  <c r="Q11" i="4"/>
  <c r="H11" i="4"/>
  <c r="K11" i="4"/>
  <c r="W11" i="4" l="1"/>
  <c r="E11" i="4"/>
  <c r="QX8" i="21" l="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PZ14" i="19"/>
  <c r="PZ12" i="19"/>
  <c r="PZ26" i="19"/>
  <c r="PZ27" i="19"/>
  <c r="PZ7" i="19"/>
  <c r="PZ11" i="19"/>
  <c r="PZ6" i="19"/>
  <c r="PZ13" i="19"/>
  <c r="PZ4" i="19"/>
  <c r="PZ5" i="19"/>
  <c r="CY14" i="19"/>
  <c r="CY12" i="19"/>
  <c r="CY26" i="19"/>
  <c r="CY27" i="19"/>
  <c r="CY7" i="19"/>
  <c r="CY11" i="19"/>
  <c r="CY6" i="19"/>
  <c r="CY13" i="19"/>
  <c r="CY4" i="19"/>
  <c r="CY5" i="19"/>
  <c r="PY4" i="19"/>
  <c r="PY13" i="19"/>
  <c r="PY6" i="19"/>
  <c r="PY11" i="19"/>
  <c r="PY7" i="19"/>
  <c r="PY27" i="19"/>
  <c r="PY26" i="19"/>
  <c r="PY12" i="19"/>
  <c r="PY14" i="19"/>
  <c r="PY5" i="19"/>
  <c r="CX5" i="19"/>
  <c r="CX4" i="19"/>
  <c r="CX13" i="19"/>
  <c r="CX6" i="19"/>
  <c r="CX11" i="19"/>
  <c r="CX7" i="19"/>
  <c r="CX27" i="19"/>
  <c r="CX26" i="19"/>
  <c r="CX12" i="19"/>
  <c r="CX14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6" i="19"/>
  <c r="CW26" i="19"/>
  <c r="DA26" i="19"/>
  <c r="DB26" i="19"/>
  <c r="PW26" i="19"/>
  <c r="PX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27" i="19" l="1"/>
  <c r="CZ6" i="19"/>
  <c r="CZ11" i="19"/>
  <c r="QA11" i="19"/>
  <c r="QA7" i="19"/>
  <c r="QA12" i="19"/>
  <c r="CZ26" i="19"/>
  <c r="CZ4" i="19"/>
  <c r="QA4" i="19"/>
  <c r="QA13" i="19"/>
  <c r="N14" i="19"/>
  <c r="DE14" i="19" s="1"/>
  <c r="CZ14" i="19"/>
  <c r="QA5" i="19"/>
  <c r="QZ18" i="21"/>
  <c r="P9" i="21"/>
  <c r="DF9" i="21" s="1"/>
  <c r="QZ8" i="21"/>
  <c r="RE8" i="21"/>
  <c r="QA26" i="19"/>
  <c r="QD6" i="21"/>
  <c r="QD9" i="21"/>
  <c r="CZ9" i="21"/>
  <c r="RE18" i="21"/>
  <c r="RF8" i="21"/>
  <c r="QA5" i="21"/>
  <c r="QA9" i="21"/>
  <c r="L8" i="21"/>
  <c r="DD8" i="21" s="1"/>
  <c r="RB7" i="21"/>
  <c r="QZ5" i="21"/>
  <c r="RE5" i="21"/>
  <c r="P4" i="21"/>
  <c r="DF4" i="21" s="1"/>
  <c r="QA4" i="21"/>
  <c r="DC12" i="21"/>
  <c r="RC16" i="21"/>
  <c r="P18" i="21"/>
  <c r="DF18" i="21" s="1"/>
  <c r="DC18" i="21"/>
  <c r="L9" i="21"/>
  <c r="DD9" i="21" s="1"/>
  <c r="P16" i="21"/>
  <c r="DF16" i="21" s="1"/>
  <c r="DC16" i="21"/>
  <c r="QD16" i="21"/>
  <c r="P8" i="21"/>
  <c r="DF8" i="21" s="1"/>
  <c r="RB8" i="21"/>
  <c r="N6" i="21"/>
  <c r="DE6" i="21" s="1"/>
  <c r="QZ4" i="21"/>
  <c r="RC7" i="21"/>
  <c r="QA14" i="19"/>
  <c r="CZ12" i="19"/>
  <c r="CZ13" i="19"/>
  <c r="QA6" i="19"/>
  <c r="QD7" i="21"/>
  <c r="QZ10" i="21"/>
  <c r="P12" i="21"/>
  <c r="DF12" i="21" s="1"/>
  <c r="CZ12" i="21"/>
  <c r="P6" i="21"/>
  <c r="DF6" i="21" s="1"/>
  <c r="QD10" i="21"/>
  <c r="N18" i="21"/>
  <c r="DE18" i="21" s="1"/>
  <c r="QZ6" i="21"/>
  <c r="CZ5" i="21"/>
  <c r="RC9" i="21"/>
  <c r="CZ8" i="21"/>
  <c r="RE16" i="21"/>
  <c r="RA18" i="21"/>
  <c r="RB18" i="21"/>
  <c r="CZ4" i="21"/>
  <c r="RA16" i="21"/>
  <c r="RB16" i="21"/>
  <c r="RF16" i="21"/>
  <c r="QA18" i="21"/>
  <c r="QA8" i="21"/>
  <c r="RB10" i="21"/>
  <c r="G16" i="21"/>
  <c r="RF9" i="21"/>
  <c r="RB5" i="21"/>
  <c r="N7" i="21"/>
  <c r="DE7" i="21" s="1"/>
  <c r="P7" i="21"/>
  <c r="DF7" i="21" s="1"/>
  <c r="QA7" i="21"/>
  <c r="N10" i="21"/>
  <c r="DE10" i="21" s="1"/>
  <c r="N9" i="21"/>
  <c r="DE9" i="21" s="1"/>
  <c r="QZ9" i="21"/>
  <c r="RE9" i="21"/>
  <c r="G8" i="21"/>
  <c r="DC6" i="21"/>
  <c r="RE7" i="21"/>
  <c r="L10" i="21"/>
  <c r="DD10" i="21" s="1"/>
  <c r="QA10" i="21"/>
  <c r="RF10" i="21"/>
  <c r="L12" i="21"/>
  <c r="DD12" i="21" s="1"/>
  <c r="RC12" i="21"/>
  <c r="RE12" i="21"/>
  <c r="CZ16" i="21"/>
  <c r="N8" i="21"/>
  <c r="DE8" i="21" s="1"/>
  <c r="QD8" i="21"/>
  <c r="RF6" i="21"/>
  <c r="N5" i="21"/>
  <c r="DE5" i="21" s="1"/>
  <c r="RE10" i="21"/>
  <c r="N12" i="21"/>
  <c r="DE12" i="21" s="1"/>
  <c r="RB12" i="21"/>
  <c r="QD4" i="21"/>
  <c r="QD12" i="21"/>
  <c r="RF18" i="21"/>
  <c r="RB9" i="21"/>
  <c r="RC8" i="21"/>
  <c r="RE6" i="21"/>
  <c r="QD5" i="21"/>
  <c r="RA4" i="21"/>
  <c r="RB4" i="21"/>
  <c r="CZ10" i="21"/>
  <c r="RF12" i="21"/>
  <c r="QA6" i="21"/>
  <c r="RB6" i="21"/>
  <c r="RC5" i="19"/>
  <c r="RC6" i="19"/>
  <c r="CZ27" i="19"/>
  <c r="CZ7" i="19"/>
  <c r="RC11" i="19"/>
  <c r="RC14" i="19"/>
  <c r="RC4" i="19"/>
  <c r="RC12" i="19"/>
  <c r="RC26" i="19"/>
  <c r="RC13" i="19"/>
  <c r="RC27" i="19"/>
  <c r="F5" i="19"/>
  <c r="RC7" i="19"/>
  <c r="G5" i="19"/>
  <c r="CZ5" i="19"/>
  <c r="G12" i="21"/>
  <c r="DC10" i="21"/>
  <c r="F4" i="21"/>
  <c r="L5" i="21"/>
  <c r="DD5" i="21" s="1"/>
  <c r="RA12" i="21"/>
  <c r="F6" i="21"/>
  <c r="RC5" i="21"/>
  <c r="RA10" i="21"/>
  <c r="F18" i="21"/>
  <c r="G6" i="21"/>
  <c r="RA6" i="21"/>
  <c r="RC4" i="21"/>
  <c r="QZ7" i="21"/>
  <c r="G18" i="21"/>
  <c r="J10" i="21"/>
  <c r="RC6" i="21"/>
  <c r="RC10" i="21"/>
  <c r="J12" i="21"/>
  <c r="F8" i="21"/>
  <c r="RA8" i="21"/>
  <c r="F12" i="21"/>
  <c r="L6" i="21"/>
  <c r="DD6" i="21" s="1"/>
  <c r="J5" i="21"/>
  <c r="F5" i="21"/>
  <c r="J16" i="21"/>
  <c r="G5" i="21"/>
  <c r="J18" i="21"/>
  <c r="L16" i="21"/>
  <c r="DD16" i="21" s="1"/>
  <c r="F16" i="21"/>
  <c r="RF5" i="21"/>
  <c r="DC4" i="21"/>
  <c r="RA7" i="21"/>
  <c r="J6" i="21"/>
  <c r="P5" i="21"/>
  <c r="DF5" i="21" s="1"/>
  <c r="CZ6" i="21"/>
  <c r="N4" i="21"/>
  <c r="DE4" i="21" s="1"/>
  <c r="L4" i="21"/>
  <c r="DD4" i="21" s="1"/>
  <c r="J4" i="21"/>
  <c r="F10" i="21"/>
  <c r="CZ7" i="21"/>
  <c r="DC7" i="21"/>
  <c r="P10" i="21"/>
  <c r="DF10" i="21" s="1"/>
  <c r="DC5" i="21"/>
  <c r="RF4" i="21"/>
  <c r="RE4" i="21"/>
  <c r="RA5" i="21"/>
  <c r="G4" i="21"/>
  <c r="F7" i="21"/>
  <c r="RF7" i="21"/>
  <c r="G7" i="21"/>
  <c r="L7" i="21"/>
  <c r="DD7" i="21" s="1"/>
  <c r="J7" i="21"/>
  <c r="QD18" i="21"/>
  <c r="RC18" i="21"/>
  <c r="F9" i="21"/>
  <c r="DC9" i="21"/>
  <c r="RA9" i="21"/>
  <c r="G9" i="21"/>
  <c r="DC8" i="21"/>
  <c r="QA12" i="21"/>
  <c r="QZ12" i="21"/>
  <c r="CZ18" i="21"/>
  <c r="G10" i="21"/>
  <c r="QA16" i="21"/>
  <c r="QZ16" i="21"/>
  <c r="L18" i="21"/>
  <c r="DD18" i="21" s="1"/>
  <c r="J9" i="21"/>
  <c r="N16" i="21"/>
  <c r="DE16" i="21" s="1"/>
  <c r="J8" i="21"/>
  <c r="J5" i="19"/>
  <c r="N12" i="19"/>
  <c r="DE12" i="19" s="1"/>
  <c r="N5" i="19"/>
  <c r="DE5" i="19" s="1"/>
  <c r="DC14" i="19"/>
  <c r="QD14" i="19"/>
  <c r="QD26" i="19"/>
  <c r="N26" i="19"/>
  <c r="DE26" i="19" s="1"/>
  <c r="N13" i="19"/>
  <c r="DE13" i="19" s="1"/>
  <c r="N11" i="19"/>
  <c r="DE11" i="19" s="1"/>
  <c r="N6" i="19"/>
  <c r="DE6" i="19" s="1"/>
  <c r="N27" i="19"/>
  <c r="DE27" i="19" s="1"/>
  <c r="N7" i="19"/>
  <c r="DE7" i="19" s="1"/>
  <c r="QD11" i="19"/>
  <c r="QD12" i="19"/>
  <c r="RE26" i="19"/>
  <c r="DC7" i="19"/>
  <c r="RB26" i="19"/>
  <c r="J12" i="19"/>
  <c r="K12" i="19" s="1"/>
  <c r="DC11" i="19"/>
  <c r="QZ26" i="19"/>
  <c r="P7" i="19"/>
  <c r="DF7" i="19" s="1"/>
  <c r="RE14" i="19"/>
  <c r="QZ14" i="19"/>
  <c r="RA7" i="19"/>
  <c r="RE12" i="19"/>
  <c r="P26" i="19"/>
  <c r="DF26" i="19" s="1"/>
  <c r="RB27" i="19"/>
  <c r="DC26" i="19"/>
  <c r="RB7" i="19"/>
  <c r="RA26" i="19"/>
  <c r="F26" i="19"/>
  <c r="G27" i="19"/>
  <c r="RF14" i="19"/>
  <c r="RB14" i="19"/>
  <c r="P14" i="19"/>
  <c r="DF14" i="19" s="1"/>
  <c r="P11" i="19"/>
  <c r="DF11" i="19" s="1"/>
  <c r="F14" i="19"/>
  <c r="RF12" i="19"/>
  <c r="RB12" i="19"/>
  <c r="RA12" i="19"/>
  <c r="RF26" i="19"/>
  <c r="J26" i="19"/>
  <c r="RA27" i="19"/>
  <c r="DC27" i="19"/>
  <c r="RA14" i="19"/>
  <c r="RE27" i="19"/>
  <c r="QZ27" i="19"/>
  <c r="QD27" i="19"/>
  <c r="L14" i="19"/>
  <c r="DD14" i="19" s="1"/>
  <c r="P12" i="19"/>
  <c r="DF12" i="19" s="1"/>
  <c r="RF27" i="19"/>
  <c r="RE7" i="19"/>
  <c r="QZ7" i="19"/>
  <c r="QD7" i="19"/>
  <c r="G11" i="19"/>
  <c r="QZ12" i="19"/>
  <c r="DC12" i="19"/>
  <c r="RF7" i="19"/>
  <c r="RB11" i="19"/>
  <c r="RA11" i="19"/>
  <c r="F11" i="19"/>
  <c r="RE11" i="19"/>
  <c r="QZ11" i="19"/>
  <c r="G7" i="19"/>
  <c r="F27" i="19"/>
  <c r="F12" i="19"/>
  <c r="F7" i="19"/>
  <c r="L11" i="19"/>
  <c r="DD11" i="19" s="1"/>
  <c r="G26" i="19"/>
  <c r="P27" i="19"/>
  <c r="DF27" i="19" s="1"/>
  <c r="J14" i="19"/>
  <c r="G12" i="19"/>
  <c r="L7" i="19"/>
  <c r="DD7" i="19" s="1"/>
  <c r="J11" i="19"/>
  <c r="G14" i="19"/>
  <c r="L27" i="19"/>
  <c r="DD27" i="19" s="1"/>
  <c r="RF11" i="19"/>
  <c r="L26" i="19"/>
  <c r="DD26" i="19" s="1"/>
  <c r="J7" i="19"/>
  <c r="L12" i="19"/>
  <c r="DD12" i="19" s="1"/>
  <c r="J27" i="19"/>
  <c r="QD6" i="19"/>
  <c r="DC13" i="19"/>
  <c r="QD13" i="19"/>
  <c r="RF6" i="19"/>
  <c r="RE6" i="19"/>
  <c r="P13" i="19"/>
  <c r="DF13" i="19" s="1"/>
  <c r="QZ4" i="19"/>
  <c r="QD5" i="19"/>
  <c r="RE5" i="19"/>
  <c r="L5" i="19"/>
  <c r="DD5" i="19" s="1"/>
  <c r="QZ13" i="19"/>
  <c r="RF4" i="19"/>
  <c r="P5" i="19"/>
  <c r="DF5" i="19" s="1"/>
  <c r="DC5" i="19"/>
  <c r="RA13" i="19"/>
  <c r="RF5" i="19"/>
  <c r="RF13" i="19"/>
  <c r="L6" i="19"/>
  <c r="DD6" i="19" s="1"/>
  <c r="RA4" i="19"/>
  <c r="RB4" i="19"/>
  <c r="RE13" i="19"/>
  <c r="P6" i="19"/>
  <c r="DF6" i="19" s="1"/>
  <c r="QZ5" i="19"/>
  <c r="J6" i="19"/>
  <c r="QZ6" i="19"/>
  <c r="RA5" i="19"/>
  <c r="RB5" i="19"/>
  <c r="J13" i="19"/>
  <c r="DC6" i="19"/>
  <c r="RA6" i="19"/>
  <c r="RB6" i="19"/>
  <c r="RB13" i="19"/>
  <c r="DC4" i="19"/>
  <c r="QD4" i="19"/>
  <c r="RE4" i="19"/>
  <c r="L13" i="19"/>
  <c r="DD13" i="19" s="1"/>
  <c r="F6" i="19"/>
  <c r="F13" i="19"/>
  <c r="G6" i="19"/>
  <c r="G13" i="19"/>
  <c r="O16" i="21" l="1"/>
  <c r="O4" i="21"/>
  <c r="O5" i="21"/>
  <c r="O9" i="21"/>
  <c r="O10" i="21"/>
  <c r="K12" i="21"/>
  <c r="O8" i="21"/>
  <c r="O6" i="21"/>
  <c r="O7" i="21"/>
  <c r="O12" i="21"/>
  <c r="O18" i="21"/>
  <c r="O27" i="19"/>
  <c r="O6" i="19"/>
  <c r="O11" i="19"/>
  <c r="R11" i="19"/>
  <c r="O5" i="19"/>
  <c r="O12" i="19"/>
  <c r="O13" i="19"/>
  <c r="O26" i="19"/>
  <c r="O7" i="19"/>
  <c r="O14" i="19"/>
  <c r="RG16" i="21"/>
  <c r="RD8" i="21"/>
  <c r="Q12" i="21"/>
  <c r="Q8" i="21"/>
  <c r="Q4" i="21"/>
  <c r="M8" i="21"/>
  <c r="Q9" i="21"/>
  <c r="R10" i="21"/>
  <c r="M5" i="21"/>
  <c r="R16" i="21"/>
  <c r="Q7" i="21"/>
  <c r="Q6" i="21"/>
  <c r="R12" i="21"/>
  <c r="Q18" i="21"/>
  <c r="Q13" i="19"/>
  <c r="M5" i="19"/>
  <c r="R14" i="19"/>
  <c r="M6" i="19"/>
  <c r="Q26" i="19"/>
  <c r="Q12" i="19"/>
  <c r="Q7" i="19"/>
  <c r="Q6" i="19"/>
  <c r="M9" i="21"/>
  <c r="M12" i="21"/>
  <c r="I8" i="21"/>
  <c r="H8" i="21" s="1"/>
  <c r="RD12" i="21"/>
  <c r="RD16" i="21"/>
  <c r="I9" i="21"/>
  <c r="H9" i="21" s="1"/>
  <c r="RG6" i="21"/>
  <c r="RG18" i="21"/>
  <c r="I12" i="19"/>
  <c r="H12" i="19" s="1"/>
  <c r="I26" i="19"/>
  <c r="H26" i="19" s="1"/>
  <c r="I11" i="19"/>
  <c r="H11" i="19" s="1"/>
  <c r="RD18" i="21"/>
  <c r="RD12" i="19"/>
  <c r="RD6" i="19"/>
  <c r="A16" i="21"/>
  <c r="RG4" i="21"/>
  <c r="RG12" i="21"/>
  <c r="RD4" i="21"/>
  <c r="RG10" i="21"/>
  <c r="RD6" i="21"/>
  <c r="Q16" i="21"/>
  <c r="K5" i="21"/>
  <c r="K10" i="21"/>
  <c r="K18" i="21"/>
  <c r="K16" i="21"/>
  <c r="I7" i="19"/>
  <c r="H7" i="19" s="1"/>
  <c r="K6" i="19"/>
  <c r="K13" i="19"/>
  <c r="K26" i="19"/>
  <c r="I14" i="19"/>
  <c r="H14" i="19" s="1"/>
  <c r="RD10" i="21"/>
  <c r="M16" i="21"/>
  <c r="RD11" i="19"/>
  <c r="I13" i="19"/>
  <c r="H13" i="19" s="1"/>
  <c r="I27" i="19"/>
  <c r="H27" i="19" s="1"/>
  <c r="I6" i="19"/>
  <c r="H6" i="19" s="1"/>
  <c r="M10" i="21"/>
  <c r="I10" i="21"/>
  <c r="H10" i="21" s="1"/>
  <c r="I4" i="21"/>
  <c r="H4" i="21" s="1"/>
  <c r="I12" i="21"/>
  <c r="H12" i="21" s="1"/>
  <c r="I16" i="21"/>
  <c r="H16" i="21" s="1"/>
  <c r="RG8" i="21"/>
  <c r="RD4" i="19"/>
  <c r="RD27" i="19"/>
  <c r="RD13" i="19"/>
  <c r="I5" i="19"/>
  <c r="H5" i="19" s="1"/>
  <c r="RD7" i="19"/>
  <c r="RG5" i="19"/>
  <c r="RD5" i="19"/>
  <c r="RG14" i="19"/>
  <c r="RD14" i="19"/>
  <c r="RD26" i="19"/>
  <c r="I6" i="21"/>
  <c r="H6" i="21" s="1"/>
  <c r="I7" i="21"/>
  <c r="H7" i="21" s="1"/>
  <c r="M6" i="21"/>
  <c r="M4" i="21"/>
  <c r="I5" i="21"/>
  <c r="H5" i="21" s="1"/>
  <c r="K4" i="21"/>
  <c r="RG5" i="21"/>
  <c r="RD5" i="21"/>
  <c r="I18" i="21"/>
  <c r="H18" i="21" s="1"/>
  <c r="RG9" i="21"/>
  <c r="RD9" i="21"/>
  <c r="K7" i="21"/>
  <c r="Q10" i="21"/>
  <c r="RG7" i="21"/>
  <c r="RD7" i="21"/>
  <c r="K8" i="21"/>
  <c r="M7" i="21"/>
  <c r="Q5" i="21"/>
  <c r="M18" i="21"/>
  <c r="K9" i="21"/>
  <c r="K6" i="21"/>
  <c r="Q11" i="19"/>
  <c r="RG12" i="19"/>
  <c r="RG11" i="19"/>
  <c r="M14" i="19"/>
  <c r="RG27" i="19"/>
  <c r="Q14" i="19"/>
  <c r="RG7" i="19"/>
  <c r="RG26" i="19"/>
  <c r="M7" i="19"/>
  <c r="M12" i="19"/>
  <c r="M11" i="19"/>
  <c r="M26" i="19"/>
  <c r="K11" i="19"/>
  <c r="Q27" i="19"/>
  <c r="M27" i="19"/>
  <c r="K27" i="19"/>
  <c r="K14" i="19"/>
  <c r="K7" i="19"/>
  <c r="Q5" i="19"/>
  <c r="RG6" i="19"/>
  <c r="RG4" i="19"/>
  <c r="RG13" i="19"/>
  <c r="M13" i="19"/>
  <c r="K5" i="19"/>
  <c r="T10" i="21" l="1"/>
  <c r="S10" i="21"/>
  <c r="T12" i="21"/>
  <c r="S12" i="21"/>
  <c r="T16" i="21"/>
  <c r="S16" i="21"/>
  <c r="S11" i="19"/>
  <c r="T11" i="19"/>
  <c r="T14" i="19"/>
  <c r="S14" i="19"/>
  <c r="E12" i="21"/>
  <c r="E16" i="21"/>
  <c r="E10" i="21"/>
  <c r="R5" i="21"/>
  <c r="R9" i="21"/>
  <c r="R6" i="21"/>
  <c r="R18" i="21"/>
  <c r="R5" i="19"/>
  <c r="R8" i="21"/>
  <c r="R7" i="21"/>
  <c r="R4" i="21"/>
  <c r="E14" i="19"/>
  <c r="E11" i="19"/>
  <c r="R7" i="19"/>
  <c r="R26" i="19"/>
  <c r="R12" i="19"/>
  <c r="R27" i="19"/>
  <c r="R13" i="19"/>
  <c r="R6" i="19"/>
  <c r="S6" i="21" l="1"/>
  <c r="T6" i="21"/>
  <c r="S5" i="21"/>
  <c r="T5" i="21"/>
  <c r="E4" i="21"/>
  <c r="T4" i="21"/>
  <c r="S4" i="21"/>
  <c r="S7" i="21"/>
  <c r="T7" i="21"/>
  <c r="S9" i="21"/>
  <c r="T9" i="21"/>
  <c r="S8" i="21"/>
  <c r="T8" i="21"/>
  <c r="E18" i="21"/>
  <c r="S18" i="21"/>
  <c r="T18" i="21"/>
  <c r="S12" i="19"/>
  <c r="T12" i="19"/>
  <c r="S13" i="19"/>
  <c r="T13" i="19"/>
  <c r="E27" i="19"/>
  <c r="S27" i="19"/>
  <c r="T27" i="19"/>
  <c r="E26" i="19"/>
  <c r="S26" i="19"/>
  <c r="T26" i="19"/>
  <c r="S7" i="19"/>
  <c r="T7" i="19"/>
  <c r="S5" i="19"/>
  <c r="T5" i="19"/>
  <c r="E6" i="19"/>
  <c r="S6" i="19"/>
  <c r="T6" i="19"/>
  <c r="E6" i="21"/>
  <c r="E9" i="21"/>
  <c r="E5" i="21"/>
  <c r="E8" i="21"/>
  <c r="E7" i="21"/>
  <c r="E5" i="19"/>
  <c r="E7" i="19"/>
  <c r="E13" i="19"/>
  <c r="E12" i="19"/>
  <c r="A8" i="21" l="1"/>
  <c r="A12" i="21"/>
  <c r="A20" i="19"/>
  <c r="A5" i="21"/>
  <c r="A6" i="21" a="1"/>
  <c r="A6" i="21" s="1"/>
  <c r="A11" i="21"/>
  <c r="A10" i="21"/>
  <c r="A4" i="21"/>
  <c r="A7" i="21"/>
  <c r="A18" i="21"/>
  <c r="A9" i="21"/>
  <c r="A27" i="19"/>
  <c r="A26" i="19"/>
  <c r="C50" i="11" l="1"/>
  <c r="C51" i="11"/>
  <c r="C52" i="11"/>
  <c r="C53" i="11"/>
  <c r="C54" i="11"/>
  <c r="C57" i="11"/>
  <c r="C55" i="11"/>
  <c r="C56" i="11"/>
  <c r="D53" i="11"/>
  <c r="D54" i="11"/>
  <c r="D55" i="11"/>
  <c r="D56" i="11"/>
  <c r="D57" i="11"/>
  <c r="D50" i="11"/>
  <c r="D51" i="11"/>
  <c r="D52" i="1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9" i="4"/>
  <c r="SS9" i="4"/>
  <c r="SR9" i="4"/>
  <c r="SQ9" i="4"/>
  <c r="SP9" i="4"/>
  <c r="SO9" i="4"/>
  <c r="SM9" i="4"/>
  <c r="SL9" i="4"/>
  <c r="SK9" i="4"/>
  <c r="SJ9" i="4"/>
  <c r="SI9" i="4"/>
  <c r="SH9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19" i="4"/>
  <c r="CY9" i="4"/>
  <c r="CY21" i="4"/>
  <c r="CY13" i="4"/>
  <c r="CY16" i="4"/>
  <c r="CY15" i="4"/>
  <c r="CY14" i="4"/>
  <c r="CY10" i="4"/>
  <c r="CY6" i="4"/>
  <c r="CX6" i="4"/>
  <c r="CU6" i="4"/>
  <c r="CU5" i="4"/>
  <c r="CU7" i="4"/>
  <c r="CU19" i="4"/>
  <c r="CU9" i="4"/>
  <c r="CU21" i="4"/>
  <c r="CU13" i="4"/>
  <c r="CU16" i="4"/>
  <c r="CU15" i="4"/>
  <c r="CU14" i="4"/>
  <c r="CU10" i="4"/>
  <c r="CU4" i="4"/>
  <c r="CT4" i="4"/>
  <c r="CR6" i="4"/>
  <c r="CR5" i="4"/>
  <c r="CR7" i="4"/>
  <c r="CR19" i="4"/>
  <c r="CR9" i="4"/>
  <c r="CR21" i="4"/>
  <c r="CR13" i="4"/>
  <c r="CR16" i="4"/>
  <c r="CR15" i="4"/>
  <c r="CR14" i="4"/>
  <c r="CR10" i="4"/>
  <c r="CR4" i="4"/>
  <c r="CQ4" i="4"/>
  <c r="CQ6" i="4"/>
  <c r="CQ5" i="4"/>
  <c r="CQ7" i="4"/>
  <c r="CQ19" i="4"/>
  <c r="CQ9" i="4"/>
  <c r="CQ21" i="4"/>
  <c r="CQ13" i="4"/>
  <c r="CQ16" i="4"/>
  <c r="CQ15" i="4"/>
  <c r="CQ14" i="4"/>
  <c r="CQ10" i="4"/>
  <c r="SN14" i="4" l="1"/>
  <c r="SU14" i="4" s="1"/>
  <c r="SN21" i="4"/>
  <c r="SU21" i="4" s="1"/>
  <c r="SN4" i="4"/>
  <c r="SU4" i="4" s="1"/>
  <c r="SN6" i="4"/>
  <c r="SU6" i="4" s="1"/>
  <c r="SN5" i="4"/>
  <c r="SU5" i="4" s="1"/>
  <c r="SN19" i="4"/>
  <c r="SU19" i="4" s="1"/>
  <c r="SN9" i="4"/>
  <c r="SU9" i="4" s="1"/>
  <c r="SN13" i="4"/>
  <c r="SU13" i="4" s="1"/>
  <c r="SN16" i="4"/>
  <c r="SU16" i="4" s="1"/>
  <c r="SN15" i="4"/>
  <c r="SU15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T10" i="4" l="1"/>
  <c r="U10" i="4" s="1"/>
  <c r="R10" i="4"/>
  <c r="S10" i="4" s="1"/>
  <c r="N10" i="4"/>
  <c r="DB10" i="4" s="1"/>
  <c r="L10" i="4"/>
  <c r="J10" i="4"/>
  <c r="TU10" i="4"/>
  <c r="G10" i="4"/>
  <c r="I10" i="4"/>
  <c r="F10" i="4"/>
  <c r="TQ10" i="4"/>
  <c r="TN10" i="4"/>
  <c r="CW10" i="4"/>
  <c r="DA10" i="4" s="1"/>
  <c r="P10" i="4"/>
  <c r="DC10" i="4" s="1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S14" i="4"/>
  <c r="CT14" i="4"/>
  <c r="CV14" i="4"/>
  <c r="CX14" i="4"/>
  <c r="CZ14" i="4"/>
  <c r="P14" i="4" s="1"/>
  <c r="DC14" i="4" s="1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T19" i="4" l="1"/>
  <c r="U19" i="4" s="1"/>
  <c r="T14" i="4"/>
  <c r="U14" i="4" s="1"/>
  <c r="T15" i="4"/>
  <c r="U15" i="4" s="1"/>
  <c r="O10" i="4"/>
  <c r="V10" i="4"/>
  <c r="X10" i="4" s="1"/>
  <c r="R15" i="4"/>
  <c r="S15" i="4" s="1"/>
  <c r="R14" i="4"/>
  <c r="S14" i="4" s="1"/>
  <c r="R19" i="4"/>
  <c r="S19" i="4" s="1"/>
  <c r="N14" i="4"/>
  <c r="DB14" i="4" s="1"/>
  <c r="N19" i="4"/>
  <c r="DB19" i="4" s="1"/>
  <c r="N15" i="4"/>
  <c r="DB15" i="4" s="1"/>
  <c r="K10" i="4"/>
  <c r="L19" i="4"/>
  <c r="G15" i="4"/>
  <c r="J15" i="4"/>
  <c r="K15" i="4" s="1"/>
  <c r="I19" i="4"/>
  <c r="F14" i="4"/>
  <c r="J19" i="4"/>
  <c r="I15" i="4"/>
  <c r="L14" i="4"/>
  <c r="L15" i="4"/>
  <c r="J14" i="4"/>
  <c r="F19" i="4"/>
  <c r="G14" i="4"/>
  <c r="TR10" i="4"/>
  <c r="TV10" i="4" s="1"/>
  <c r="G19" i="4"/>
  <c r="I14" i="4"/>
  <c r="F15" i="4"/>
  <c r="TU19" i="4"/>
  <c r="TN19" i="4"/>
  <c r="H10" i="4"/>
  <c r="Q14" i="4"/>
  <c r="Q15" i="4"/>
  <c r="TQ14" i="4"/>
  <c r="TQ15" i="4"/>
  <c r="Q19" i="4"/>
  <c r="M10" i="4"/>
  <c r="TU14" i="4"/>
  <c r="TU15" i="4"/>
  <c r="TQ19" i="4"/>
  <c r="TN14" i="4"/>
  <c r="TN15" i="4"/>
  <c r="Q10" i="4"/>
  <c r="CW19" i="4"/>
  <c r="DA19" i="4" s="1"/>
  <c r="CW14" i="4"/>
  <c r="DA14" i="4" s="1"/>
  <c r="CW15" i="4"/>
  <c r="DA15" i="4" s="1"/>
  <c r="O15" i="4" l="1"/>
  <c r="V15" i="4"/>
  <c r="X15" i="4" s="1"/>
  <c r="O19" i="4"/>
  <c r="V19" i="4"/>
  <c r="O14" i="4"/>
  <c r="V14" i="4"/>
  <c r="W10" i="4"/>
  <c r="H15" i="4"/>
  <c r="TR15" i="4"/>
  <c r="TV15" i="4" s="1"/>
  <c r="K19" i="4"/>
  <c r="K14" i="4"/>
  <c r="H14" i="4"/>
  <c r="H19" i="4"/>
  <c r="TR14" i="4"/>
  <c r="TV14" i="4" s="1"/>
  <c r="TR19" i="4"/>
  <c r="TV19" i="4" s="1"/>
  <c r="M14" i="4"/>
  <c r="M15" i="4"/>
  <c r="M19" i="4"/>
  <c r="X14" i="4" l="1"/>
  <c r="W14" i="4"/>
  <c r="X19" i="4"/>
  <c r="W19" i="4"/>
  <c r="W15" i="4"/>
  <c r="E14" i="4" l="1"/>
  <c r="E10" i="4"/>
  <c r="E15" i="4"/>
  <c r="E19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6" i="4"/>
  <c r="CT6" i="4"/>
  <c r="T6" i="4" s="1"/>
  <c r="CV6" i="4"/>
  <c r="CZ6" i="4"/>
  <c r="P6" i="4" s="1"/>
  <c r="DC6" i="4" s="1"/>
  <c r="CS21" i="4"/>
  <c r="CT21" i="4"/>
  <c r="CV21" i="4"/>
  <c r="CX21" i="4"/>
  <c r="CZ21" i="4"/>
  <c r="P21" i="4" s="1"/>
  <c r="DC21" i="4" s="1"/>
  <c r="CS16" i="4"/>
  <c r="CT16" i="4"/>
  <c r="CV16" i="4"/>
  <c r="CX16" i="4"/>
  <c r="CZ16" i="4"/>
  <c r="P16" i="4" s="1"/>
  <c r="DC16" i="4" s="1"/>
  <c r="CS13" i="4"/>
  <c r="CT13" i="4"/>
  <c r="CV13" i="4"/>
  <c r="CX13" i="4"/>
  <c r="CZ13" i="4"/>
  <c r="P13" i="4" s="1"/>
  <c r="DC13" i="4" s="1"/>
  <c r="CV4" i="4"/>
  <c r="CS4" i="4"/>
  <c r="T21" i="4" l="1"/>
  <c r="U21" i="4" s="1"/>
  <c r="T7" i="4"/>
  <c r="U7" i="4" s="1"/>
  <c r="T16" i="4"/>
  <c r="U16" i="4" s="1"/>
  <c r="T9" i="4"/>
  <c r="U9" i="4" s="1"/>
  <c r="T13" i="4"/>
  <c r="U13" i="4" s="1"/>
  <c r="T5" i="4"/>
  <c r="U5" i="4" s="1"/>
  <c r="L4" i="4"/>
  <c r="R5" i="4"/>
  <c r="S5" i="4" s="1"/>
  <c r="R9" i="4"/>
  <c r="S9" i="4" s="1"/>
  <c r="R16" i="4"/>
  <c r="S16" i="4" s="1"/>
  <c r="R13" i="4"/>
  <c r="S13" i="4" s="1"/>
  <c r="R7" i="4"/>
  <c r="S7" i="4" s="1"/>
  <c r="R21" i="4"/>
  <c r="S21" i="4" s="1"/>
  <c r="N9" i="4"/>
  <c r="DB9" i="4" s="1"/>
  <c r="N16" i="4"/>
  <c r="DB16" i="4" s="1"/>
  <c r="N5" i="4"/>
  <c r="DB5" i="4" s="1"/>
  <c r="N13" i="4"/>
  <c r="DB13" i="4" s="1"/>
  <c r="N4" i="4"/>
  <c r="DB4" i="4" s="1"/>
  <c r="N21" i="4"/>
  <c r="DB21" i="4" s="1"/>
  <c r="N7" i="4"/>
  <c r="DB7" i="4" s="1"/>
  <c r="L6" i="4"/>
  <c r="M6" i="4" s="1"/>
  <c r="N6" i="4"/>
  <c r="DB6" i="4" s="1"/>
  <c r="J13" i="4"/>
  <c r="K13" i="4" s="1"/>
  <c r="L13" i="4"/>
  <c r="J4" i="4"/>
  <c r="L21" i="4"/>
  <c r="J21" i="4"/>
  <c r="K21" i="4" s="1"/>
  <c r="L7" i="4"/>
  <c r="J7" i="4"/>
  <c r="L5" i="4"/>
  <c r="J5" i="4"/>
  <c r="K5" i="4" s="1"/>
  <c r="J16" i="4"/>
  <c r="K16" i="4" s="1"/>
  <c r="L16" i="4"/>
  <c r="J9" i="4"/>
  <c r="K9" i="4" s="1"/>
  <c r="L9" i="4"/>
  <c r="J6" i="4"/>
  <c r="K6" i="4" s="1"/>
  <c r="F21" i="4"/>
  <c r="G21" i="4"/>
  <c r="I21" i="4"/>
  <c r="I7" i="4"/>
  <c r="G7" i="4"/>
  <c r="F7" i="4"/>
  <c r="G5" i="4"/>
  <c r="I5" i="4"/>
  <c r="F5" i="4"/>
  <c r="G16" i="4"/>
  <c r="I16" i="4"/>
  <c r="F16" i="4"/>
  <c r="F9" i="4"/>
  <c r="G9" i="4"/>
  <c r="I9" i="4"/>
  <c r="I13" i="4"/>
  <c r="G13" i="4"/>
  <c r="F13" i="4"/>
  <c r="TQ9" i="4"/>
  <c r="TU6" i="4"/>
  <c r="TU13" i="4"/>
  <c r="TQ16" i="4"/>
  <c r="TQ5" i="4"/>
  <c r="Q13" i="4"/>
  <c r="TU9" i="4"/>
  <c r="TQ7" i="4"/>
  <c r="TQ21" i="4"/>
  <c r="TU5" i="4"/>
  <c r="Q21" i="4"/>
  <c r="TQ4" i="4"/>
  <c r="Q6" i="4"/>
  <c r="TU16" i="4"/>
  <c r="Q5" i="4"/>
  <c r="TQ13" i="4"/>
  <c r="TU7" i="4"/>
  <c r="Q7" i="4"/>
  <c r="Q16" i="4"/>
  <c r="Q9" i="4"/>
  <c r="TU4" i="4"/>
  <c r="TU21" i="4"/>
  <c r="TQ6" i="4"/>
  <c r="CW21" i="4"/>
  <c r="DA21" i="4" s="1"/>
  <c r="CW7" i="4"/>
  <c r="DA7" i="4" s="1"/>
  <c r="CW5" i="4"/>
  <c r="DA5" i="4" s="1"/>
  <c r="CW4" i="4"/>
  <c r="CW6" i="4"/>
  <c r="DA6" i="4" s="1"/>
  <c r="CW16" i="4"/>
  <c r="DA16" i="4" s="1"/>
  <c r="CW9" i="4"/>
  <c r="DA9" i="4" s="1"/>
  <c r="CW13" i="4"/>
  <c r="DA13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9" i="4"/>
  <c r="SX9" i="4"/>
  <c r="TL9" i="4" s="1"/>
  <c r="SY9" i="4"/>
  <c r="TM9" i="4" s="1"/>
  <c r="SW6" i="4"/>
  <c r="SX6" i="4"/>
  <c r="TL6" i="4" s="1"/>
  <c r="SY6" i="4"/>
  <c r="TM6" i="4" s="1"/>
  <c r="SW21" i="4"/>
  <c r="SX21" i="4"/>
  <c r="TL21" i="4" s="1"/>
  <c r="SY21" i="4"/>
  <c r="TM21" i="4" s="1"/>
  <c r="SW16" i="4"/>
  <c r="SX16" i="4"/>
  <c r="TL16" i="4" s="1"/>
  <c r="SY16" i="4"/>
  <c r="TM16" i="4" s="1"/>
  <c r="SW13" i="4"/>
  <c r="SX13" i="4"/>
  <c r="TL13" i="4" s="1"/>
  <c r="SY13" i="4"/>
  <c r="TM13" i="4" s="1"/>
  <c r="SV5" i="4"/>
  <c r="SV7" i="4"/>
  <c r="SV9" i="4"/>
  <c r="SV6" i="4"/>
  <c r="SV21" i="4"/>
  <c r="SV16" i="4"/>
  <c r="SV13" i="4"/>
  <c r="O6" i="4" l="1"/>
  <c r="O13" i="4"/>
  <c r="V13" i="4"/>
  <c r="O5" i="4"/>
  <c r="V5" i="4"/>
  <c r="O16" i="4"/>
  <c r="V16" i="4"/>
  <c r="X16" i="4" s="1"/>
  <c r="O7" i="4"/>
  <c r="V7" i="4"/>
  <c r="X7" i="4" s="1"/>
  <c r="O9" i="4"/>
  <c r="V9" i="4"/>
  <c r="X9" i="4" s="1"/>
  <c r="O21" i="4"/>
  <c r="V21" i="4"/>
  <c r="O4" i="4"/>
  <c r="K7" i="4"/>
  <c r="H16" i="4"/>
  <c r="H9" i="4"/>
  <c r="H7" i="4"/>
  <c r="H13" i="4"/>
  <c r="H5" i="4"/>
  <c r="H21" i="4"/>
  <c r="TN7" i="4"/>
  <c r="TR7" i="4" s="1"/>
  <c r="TV7" i="4" s="1"/>
  <c r="M13" i="4"/>
  <c r="M4" i="4"/>
  <c r="M7" i="4"/>
  <c r="TN9" i="4"/>
  <c r="TR9" i="4" s="1"/>
  <c r="TV9" i="4" s="1"/>
  <c r="M9" i="4"/>
  <c r="TN6" i="4"/>
  <c r="TR6" i="4" s="1"/>
  <c r="TV6" i="4" s="1"/>
  <c r="TN13" i="4"/>
  <c r="TR13" i="4" s="1"/>
  <c r="TV13" i="4" s="1"/>
  <c r="TN5" i="4"/>
  <c r="TR5" i="4" s="1"/>
  <c r="TV5" i="4" s="1"/>
  <c r="M16" i="4"/>
  <c r="M5" i="4"/>
  <c r="M21" i="4"/>
  <c r="TN16" i="4"/>
  <c r="TR16" i="4" s="1"/>
  <c r="TV16" i="4" s="1"/>
  <c r="TN4" i="4"/>
  <c r="TR4" i="4" s="1"/>
  <c r="TV4" i="4" s="1"/>
  <c r="TN21" i="4"/>
  <c r="TR21" i="4" s="1"/>
  <c r="TV21" i="4" s="1"/>
  <c r="K4" i="4"/>
  <c r="CZ4" i="4"/>
  <c r="G4" i="4" s="1"/>
  <c r="CX4" i="4"/>
  <c r="T4" i="4" s="1"/>
  <c r="X13" i="4" l="1"/>
  <c r="W13" i="4"/>
  <c r="X5" i="4"/>
  <c r="W5" i="4"/>
  <c r="X21" i="4"/>
  <c r="W21" i="4"/>
  <c r="W9" i="4"/>
  <c r="W16" i="4"/>
  <c r="W7" i="4"/>
  <c r="R4" i="4"/>
  <c r="S4" i="4" s="1"/>
  <c r="U4" i="4"/>
  <c r="F4" i="4"/>
  <c r="I4" i="4"/>
  <c r="P4" i="4"/>
  <c r="DA4" i="4"/>
  <c r="DC4" i="4" l="1"/>
  <c r="V4" i="4" s="1"/>
  <c r="H4" i="4"/>
  <c r="Q4" i="4"/>
  <c r="X4" i="4" l="1"/>
  <c r="W4" i="4"/>
  <c r="E13" i="4"/>
  <c r="E21" i="4" l="1"/>
  <c r="E4" i="4" l="1"/>
  <c r="A10" i="4" l="1" a="1"/>
  <c r="A10" i="4" s="1"/>
  <c r="A15" i="4" a="1"/>
  <c r="A15" i="4" s="1"/>
  <c r="E16" i="4" l="1"/>
  <c r="A16" i="4" a="1"/>
  <c r="A16" i="4" s="1"/>
  <c r="E9" i="4" l="1"/>
  <c r="E7" i="4" l="1"/>
  <c r="E5" i="4" l="1"/>
  <c r="A13" i="4" l="1" a="1"/>
  <c r="A13" i="4" s="1"/>
  <c r="A21" i="4" a="1"/>
  <c r="A21" i="4" s="1"/>
  <c r="U6" i="4" l="1"/>
  <c r="R6" i="4"/>
  <c r="S6" i="4" s="1"/>
  <c r="F6" i="4"/>
  <c r="G6" i="4"/>
  <c r="I6" i="4"/>
  <c r="H6" i="4" l="1"/>
  <c r="V6" i="4"/>
  <c r="X6" i="4" s="1"/>
  <c r="W6" i="4" l="1"/>
  <c r="E6" i="4"/>
  <c r="A8" i="4" l="1" a="1"/>
  <c r="A8" i="4" s="1"/>
  <c r="A11" i="4" a="1"/>
  <c r="A11" i="4" s="1"/>
  <c r="A12" i="4" a="1"/>
  <c r="A12" i="4" s="1"/>
  <c r="A17" i="4" a="1"/>
  <c r="A17" i="4" s="1"/>
  <c r="A14" i="4" a="1"/>
  <c r="A14" i="4" s="1"/>
  <c r="A4" i="4" a="1"/>
  <c r="A4" i="4" s="1"/>
  <c r="A9" i="4" a="1"/>
  <c r="A9" i="4" s="1"/>
  <c r="A19" i="4" a="1"/>
  <c r="A19" i="4" s="1"/>
  <c r="A6" i="4" a="1"/>
  <c r="A6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F4" i="19" l="1"/>
  <c r="N4" i="19"/>
  <c r="P4" i="19"/>
  <c r="J4" i="19"/>
  <c r="K4" i="19" l="1"/>
  <c r="DF4" i="19"/>
  <c r="Q4" i="19"/>
  <c r="DE4" i="19"/>
  <c r="O4" i="19"/>
  <c r="I4" i="19"/>
  <c r="G4" i="19"/>
  <c r="H4" i="19" s="1"/>
  <c r="L4" i="19"/>
  <c r="DD4" i="19" l="1"/>
  <c r="R4" i="19" s="1"/>
  <c r="M4" i="19"/>
  <c r="E4" i="19" l="1"/>
  <c r="T4" i="19"/>
  <c r="S4" i="19"/>
  <c r="A24" i="19"/>
  <c r="A14" i="19" l="1"/>
  <c r="A15" i="19"/>
  <c r="A16" i="19"/>
  <c r="A10" i="19"/>
  <c r="A11" i="19"/>
  <c r="A9" i="19"/>
  <c r="A6" i="19"/>
  <c r="A4" i="19"/>
  <c r="A8" i="19"/>
  <c r="A12" i="19"/>
  <c r="A13" i="19"/>
  <c r="A5" i="19" a="1"/>
  <c r="A5" i="19" s="1"/>
  <c r="A7" i="19"/>
  <c r="D44" i="11" l="1"/>
  <c r="D43" i="11"/>
  <c r="C48" i="11"/>
  <c r="C46" i="11"/>
  <c r="D45" i="11"/>
  <c r="D47" i="11"/>
  <c r="C42" i="11"/>
  <c r="D46" i="11"/>
  <c r="D48" i="11"/>
  <c r="D42" i="11"/>
  <c r="D49" i="11"/>
  <c r="C43" i="11"/>
  <c r="C45" i="11"/>
  <c r="C47" i="11"/>
  <c r="C49" i="11"/>
  <c r="C4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<sst xmlns="http://schemas.openxmlformats.org/spreadsheetml/2006/main" count="5166" uniqueCount="243">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</sst>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Merit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ADJEMIAN, Alexan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BONNE, Rielle</v>
      </c>
      <c r="D15" s="13" t="str">
        <f>IF(B7&gt;MAX('TRA-W'!A:A),"",INDEX('TRA-W'!H:H,MATCH(B7,'TRA-W'!A:A,0)))</f>
        <v>Excellence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NOGA-BARD, Kasha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LEVASSEUR</v>
      </c>
      <c r="D21" s="14" t="str">
        <f>IF(B5&gt;MAX('SYN-M'!A:A),"",INDEX('SYN-M'!H:H,MATCH(B5,'SYN-M'!A:A,0)))</f>
        <v>No DD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JAMES &amp; NOGA-BARD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SOEHN &amp; TAM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>IF(B2&gt;MAX('TUM-M'!A:A),"",INDEX('TUM-M'!B:B,MATCH(B2,'TUM-M'!A:A,0)))</f>
        <v>THOMPSON, Justin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MATTHEWS, Jared</v>
      </c>
      <c r="D27" s="14" t="str">
        <f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MALEK, Philo</v>
      </c>
      <c r="D28" s="14" t="str">
        <f ca="1">IF(B4&gt;MAX('TUM-M'!A:A),"",INDEX('TUM-M'!H:H,MATCH(B4,'TUM-M'!A:A,0)))</f>
        <v>National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STANNARD, Adam</v>
      </c>
      <c r="D29" s="14" t="str">
        <f>IF(B5&gt;MAX('TUM-M'!A:A),"",INDEX('TUM-M'!H:H,MATCH(B5,'TUM-M'!A:A,0)))</f>
        <v>National Team</v>
      </c>
    </row>
    <row r="30" spans="1:4" hidden="1" x14ac:dyDescent="0.2">
      <c r="A30" s="6"/>
      <c r="B30" s="6">
        <v>5</v>
      </c>
      <c r="C30" s="6" t="str">
        <f>IF(B6&gt;MAX('TUM-M'!A:A),"",INDEX('TUM-M'!B:B,MATCH(B6,'TUM-M'!A:A,0)))</f>
        <v/>
      </c>
      <c r="D30" s="14" t="str">
        <f>IF(B6&gt;MAX('TUM-M'!A:A),"",INDEX('TUM-M'!H:H,MATCH(B6,'TUM-M'!A:A,0)))</f>
        <v/>
      </c>
    </row>
    <row r="31" spans="1:4" hidden="1" x14ac:dyDescent="0.2">
      <c r="A31" s="6"/>
      <c r="B31" s="6">
        <v>6</v>
      </c>
      <c r="C31" s="6" t="str">
        <f>IF(B7&gt;MAX('TUM-M'!A:A),"",INDEX('TUM-M'!B:B,MATCH(B7,'TUM-M'!A:A,0)))</f>
        <v/>
      </c>
      <c r="D31" s="14" t="str">
        <f>IF(B7&gt;MAX('TUM-M'!A:A),"",INDEX('TUM-M'!H:H,MATCH(B7,'TUM-M'!A:A,0)))</f>
        <v/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THOMPSON, Abby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IBACH, Sam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JACKSON, Claire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BLAKELY, Zach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MEYER, Jeremy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BIANCHET, Anthony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Worlds Team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BROWN,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ANAKA, Ashley</v>
      </c>
      <c r="D54" s="13" t="str">
        <f>IF(B6&gt;MAX('DMT-W'!A:A),"",INDEX('DMT-W'!H:H,MATCH(B6,'DMT-W'!A:A,0)))</f>
        <v>Worlds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SOEHN, Kalena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HOWELL, 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2">
        <v>45130</v>
      </c>
      <c r="C66" s="62"/>
    </row>
    <row r="67" spans="1:3" x14ac:dyDescent="0.2">
      <c r="B67" t="s">
        <v>231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102</v>
      </c>
      <c r="K1" s="68" t="s">
        <v>33</v>
      </c>
      <c r="L1" s="70" t="s">
        <v>103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68" t="s">
        <v>104</v>
      </c>
      <c r="S1" s="68" t="s">
        <v>33</v>
      </c>
      <c r="T1" s="70" t="s">
        <v>105</v>
      </c>
      <c r="U1" s="68" t="s">
        <v>33</v>
      </c>
      <c r="V1" s="72" t="s">
        <v>14</v>
      </c>
      <c r="W1" s="68" t="s">
        <v>34</v>
      </c>
      <c r="X1" s="68" t="s">
        <v>33</v>
      </c>
      <c r="Y1" s="65" t="s">
        <v>175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193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178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179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186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215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214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216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223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230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68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106</v>
      </c>
      <c r="AP2" s="14" t="s">
        <v>107</v>
      </c>
      <c r="AQ2" s="14" t="s">
        <v>21</v>
      </c>
      <c r="AR2" s="14" t="s">
        <v>81</v>
      </c>
      <c r="AS2" s="14" t="s">
        <v>108</v>
      </c>
      <c r="AT2" s="14" t="s">
        <v>22</v>
      </c>
      <c r="AU2" s="14" t="s">
        <v>24</v>
      </c>
      <c r="AV2" s="14" t="s">
        <v>109</v>
      </c>
      <c r="AW2" s="14" t="s">
        <v>110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106</v>
      </c>
      <c r="BQ2" s="13" t="s">
        <v>107</v>
      </c>
      <c r="BR2" s="13" t="s">
        <v>21</v>
      </c>
      <c r="BS2" s="13" t="s">
        <v>81</v>
      </c>
      <c r="BT2" s="13" t="s">
        <v>108</v>
      </c>
      <c r="BU2" s="13" t="s">
        <v>22</v>
      </c>
      <c r="BV2" s="13" t="s">
        <v>24</v>
      </c>
      <c r="BW2" s="13" t="s">
        <v>109</v>
      </c>
      <c r="BX2" s="13" t="s">
        <v>110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106</v>
      </c>
      <c r="CR2" s="14" t="s">
        <v>107</v>
      </c>
      <c r="CS2" s="14" t="s">
        <v>21</v>
      </c>
      <c r="CT2" s="14" t="s">
        <v>81</v>
      </c>
      <c r="CU2" s="14" t="s">
        <v>108</v>
      </c>
      <c r="CV2" s="14" t="s">
        <v>22</v>
      </c>
      <c r="CW2" s="14" t="s">
        <v>24</v>
      </c>
      <c r="CX2" s="14" t="s">
        <v>109</v>
      </c>
      <c r="CY2" s="14" t="s">
        <v>110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111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106</v>
      </c>
      <c r="DY2" s="14" t="s">
        <v>107</v>
      </c>
      <c r="DZ2" s="14" t="s">
        <v>21</v>
      </c>
      <c r="EA2" s="14" t="s">
        <v>81</v>
      </c>
      <c r="EB2" s="14" t="s">
        <v>108</v>
      </c>
      <c r="EC2" s="14" t="s">
        <v>22</v>
      </c>
      <c r="ED2" s="14" t="s">
        <v>24</v>
      </c>
      <c r="EE2" s="14" t="s">
        <v>112</v>
      </c>
      <c r="EF2" s="14" t="s">
        <v>113</v>
      </c>
      <c r="EG2" s="14" t="s">
        <v>111</v>
      </c>
      <c r="EH2" s="14" t="s">
        <v>109</v>
      </c>
      <c r="EI2" s="14" t="s">
        <v>110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111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106</v>
      </c>
      <c r="FG2" s="13" t="s">
        <v>107</v>
      </c>
      <c r="FH2" s="13" t="s">
        <v>21</v>
      </c>
      <c r="FI2" s="13" t="s">
        <v>81</v>
      </c>
      <c r="FJ2" s="13" t="s">
        <v>108</v>
      </c>
      <c r="FK2" s="13" t="s">
        <v>22</v>
      </c>
      <c r="FL2" s="13" t="s">
        <v>24</v>
      </c>
      <c r="FM2" s="13" t="s">
        <v>112</v>
      </c>
      <c r="FN2" s="13" t="s">
        <v>113</v>
      </c>
      <c r="FO2" s="13" t="s">
        <v>111</v>
      </c>
      <c r="FP2" s="13" t="s">
        <v>109</v>
      </c>
      <c r="FQ2" s="13" t="s">
        <v>110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111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106</v>
      </c>
      <c r="GO2" s="14" t="s">
        <v>107</v>
      </c>
      <c r="GP2" s="14" t="s">
        <v>21</v>
      </c>
      <c r="GQ2" s="14" t="s">
        <v>81</v>
      </c>
      <c r="GR2" s="14" t="s">
        <v>108</v>
      </c>
      <c r="GS2" s="14" t="s">
        <v>22</v>
      </c>
      <c r="GT2" s="14" t="s">
        <v>24</v>
      </c>
      <c r="GU2" s="14" t="s">
        <v>112</v>
      </c>
      <c r="GV2" s="14" t="s">
        <v>113</v>
      </c>
      <c r="GW2" s="14" t="s">
        <v>111</v>
      </c>
      <c r="GX2" s="14" t="s">
        <v>109</v>
      </c>
      <c r="GY2" s="14" t="s">
        <v>110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111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106</v>
      </c>
      <c r="HW2" s="13" t="s">
        <v>107</v>
      </c>
      <c r="HX2" s="13" t="s">
        <v>21</v>
      </c>
      <c r="HY2" s="13" t="s">
        <v>81</v>
      </c>
      <c r="HZ2" s="13" t="s">
        <v>108</v>
      </c>
      <c r="IA2" s="13" t="s">
        <v>22</v>
      </c>
      <c r="IB2" s="13" t="s">
        <v>24</v>
      </c>
      <c r="IC2" s="13" t="s">
        <v>112</v>
      </c>
      <c r="ID2" s="13" t="s">
        <v>113</v>
      </c>
      <c r="IE2" s="13" t="s">
        <v>111</v>
      </c>
      <c r="IF2" s="13" t="s">
        <v>109</v>
      </c>
      <c r="IG2" s="13" t="s">
        <v>110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111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106</v>
      </c>
      <c r="JE2" s="14" t="s">
        <v>107</v>
      </c>
      <c r="JF2" s="14" t="s">
        <v>21</v>
      </c>
      <c r="JG2" s="14" t="s">
        <v>81</v>
      </c>
      <c r="JH2" s="14" t="s">
        <v>108</v>
      </c>
      <c r="JI2" s="14" t="s">
        <v>22</v>
      </c>
      <c r="JJ2" s="14" t="s">
        <v>24</v>
      </c>
      <c r="JK2" s="14" t="s">
        <v>112</v>
      </c>
      <c r="JL2" s="14" t="s">
        <v>113</v>
      </c>
      <c r="JM2" s="14" t="s">
        <v>111</v>
      </c>
      <c r="JN2" s="14" t="s">
        <v>109</v>
      </c>
      <c r="JO2" s="14" t="s">
        <v>110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111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106</v>
      </c>
      <c r="KM2" s="13" t="s">
        <v>107</v>
      </c>
      <c r="KN2" s="13" t="s">
        <v>21</v>
      </c>
      <c r="KO2" s="13" t="s">
        <v>81</v>
      </c>
      <c r="KP2" s="13" t="s">
        <v>108</v>
      </c>
      <c r="KQ2" s="13" t="s">
        <v>22</v>
      </c>
      <c r="KR2" s="13" t="s">
        <v>24</v>
      </c>
      <c r="KS2" s="13" t="s">
        <v>112</v>
      </c>
      <c r="KT2" s="13" t="s">
        <v>113</v>
      </c>
      <c r="KU2" s="13" t="s">
        <v>111</v>
      </c>
      <c r="KV2" s="13" t="s">
        <v>109</v>
      </c>
      <c r="KW2" s="13" t="s">
        <v>110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111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106</v>
      </c>
      <c r="LU2" s="14" t="s">
        <v>107</v>
      </c>
      <c r="LV2" s="14" t="s">
        <v>21</v>
      </c>
      <c r="LW2" s="14" t="s">
        <v>81</v>
      </c>
      <c r="LX2" s="14" t="s">
        <v>108</v>
      </c>
      <c r="LY2" s="14" t="s">
        <v>22</v>
      </c>
      <c r="LZ2" s="14" t="s">
        <v>24</v>
      </c>
      <c r="MA2" s="14" t="s">
        <v>112</v>
      </c>
      <c r="MB2" s="14" t="s">
        <v>113</v>
      </c>
      <c r="MC2" s="14" t="s">
        <v>111</v>
      </c>
      <c r="MD2" s="14" t="s">
        <v>109</v>
      </c>
      <c r="ME2" s="14" t="s">
        <v>110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111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106</v>
      </c>
      <c r="NC2" s="13" t="s">
        <v>107</v>
      </c>
      <c r="ND2" s="13" t="s">
        <v>21</v>
      </c>
      <c r="NE2" s="13" t="s">
        <v>81</v>
      </c>
      <c r="NF2" s="13" t="s">
        <v>108</v>
      </c>
      <c r="NG2" s="13" t="s">
        <v>22</v>
      </c>
      <c r="NH2" s="13" t="s">
        <v>24</v>
      </c>
      <c r="NI2" s="13" t="s">
        <v>112</v>
      </c>
      <c r="NJ2" s="13" t="s">
        <v>113</v>
      </c>
      <c r="NK2" s="13" t="s">
        <v>111</v>
      </c>
      <c r="NL2" s="13" t="s">
        <v>109</v>
      </c>
      <c r="NM2" s="13" t="s">
        <v>110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111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106</v>
      </c>
      <c r="OK2" s="14" t="s">
        <v>107</v>
      </c>
      <c r="OL2" s="14" t="s">
        <v>21</v>
      </c>
      <c r="OM2" s="14" t="s">
        <v>81</v>
      </c>
      <c r="ON2" s="14" t="s">
        <v>108</v>
      </c>
      <c r="OO2" s="14" t="s">
        <v>22</v>
      </c>
      <c r="OP2" s="14" t="s">
        <v>24</v>
      </c>
      <c r="OQ2" s="14" t="s">
        <v>112</v>
      </c>
      <c r="OR2" s="14" t="s">
        <v>113</v>
      </c>
      <c r="OS2" s="14" t="s">
        <v>111</v>
      </c>
      <c r="OT2" s="14" t="s">
        <v>109</v>
      </c>
      <c r="OU2" s="14" t="s">
        <v>110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111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106</v>
      </c>
      <c r="PS2" s="13" t="s">
        <v>107</v>
      </c>
      <c r="PT2" s="13" t="s">
        <v>21</v>
      </c>
      <c r="PU2" s="13" t="s">
        <v>81</v>
      </c>
      <c r="PV2" s="13" t="s">
        <v>108</v>
      </c>
      <c r="PW2" s="13" t="s">
        <v>22</v>
      </c>
      <c r="PX2" s="13" t="s">
        <v>24</v>
      </c>
      <c r="PY2" s="13" t="s">
        <v>112</v>
      </c>
      <c r="PZ2" s="13" t="s">
        <v>113</v>
      </c>
      <c r="QA2" s="13" t="s">
        <v>111</v>
      </c>
      <c r="QB2" s="13" t="s">
        <v>109</v>
      </c>
      <c r="QC2" s="13" t="s">
        <v>110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111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106</v>
      </c>
      <c r="RA2" s="14" t="s">
        <v>107</v>
      </c>
      <c r="RB2" s="14" t="s">
        <v>21</v>
      </c>
      <c r="RC2" s="14" t="s">
        <v>81</v>
      </c>
      <c r="RD2" s="14" t="s">
        <v>108</v>
      </c>
      <c r="RE2" s="14" t="s">
        <v>22</v>
      </c>
      <c r="RF2" s="14" t="s">
        <v>24</v>
      </c>
      <c r="RG2" s="14" t="s">
        <v>112</v>
      </c>
      <c r="RH2" s="14" t="s">
        <v>113</v>
      </c>
      <c r="RI2" s="14" t="s">
        <v>111</v>
      </c>
      <c r="RJ2" s="14" t="s">
        <v>109</v>
      </c>
      <c r="RK2" s="14" t="s">
        <v>110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111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106</v>
      </c>
      <c r="SI2" s="13" t="s">
        <v>107</v>
      </c>
      <c r="SJ2" s="13" t="s">
        <v>21</v>
      </c>
      <c r="SK2" s="13" t="s">
        <v>81</v>
      </c>
      <c r="SL2" s="13" t="s">
        <v>108</v>
      </c>
      <c r="SM2" s="13" t="s">
        <v>22</v>
      </c>
      <c r="SN2" s="13" t="s">
        <v>24</v>
      </c>
      <c r="SO2" s="13" t="s">
        <v>112</v>
      </c>
      <c r="SP2" s="13" t="s">
        <v>113</v>
      </c>
      <c r="SQ2" s="13" t="s">
        <v>111</v>
      </c>
      <c r="SR2" s="13" t="s">
        <v>109</v>
      </c>
      <c r="SS2" s="13" t="s">
        <v>110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106</v>
      </c>
      <c r="TM2" s="14" t="s">
        <v>107</v>
      </c>
      <c r="TN2" s="14" t="s">
        <v>21</v>
      </c>
      <c r="TO2" s="14" t="s">
        <v>81</v>
      </c>
      <c r="TP2" s="14" t="s">
        <v>108</v>
      </c>
      <c r="TQ2" s="14" t="s">
        <v>22</v>
      </c>
      <c r="TR2" s="14" t="s">
        <v>24</v>
      </c>
      <c r="TS2" s="14" t="s">
        <v>109</v>
      </c>
      <c r="TT2" s="14" t="s">
        <v>110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IF(AND(F4&lt;&gt;"",G4&lt;&gt;""),SUMPRODUCT((F$4:F$22&lt;&gt;"")*(G$4:G$22&lt;&gt;"")*(E$4:E$22&gt;E4))+1,IF(G4&lt;&gt;"",SUMPRODUCT((H$4:H$22="No DD")*(E$4:E$22&gt;E4))+1+SUMPRODUCT((F$4:F$22&lt;&gt;"")*(G$4:G$22&lt;&gt;"")),""))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270.63002347200603</v>
      </c>
      <c r="F4" s="3" t="str">
        <f>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P","")</f>
        <v>P</v>
      </c>
      <c r="G4" s="3" t="str">
        <f>IF(OR(AND(AQ4&gt;=AY$28,AQ4&lt;&gt;"",AN4=""),AND(AT4&gt;=AY$28,AT4&lt;&gt;"",AN4=""),AND(AX4&gt;=AY$28,AX4&lt;&gt;"",AN4=""),AND(BR4&gt;=BZ$28,BR4&lt;&gt;"",BO4=""),AND(BU4&gt;=BZ$28,BU4&lt;&gt;"",BO4=""),AND(BY4&gt;=BZ$28,BY4&lt;&gt;"",BO4=""),AND(CS4&gt;=DA$28,CS4&lt;&gt;"",CP4=""),AND(CV4&gt;=DA$28,CV4&lt;&gt;"",CP4=""),AND(CZ4&gt;=DA$28,CZ4&lt;&gt;"",CP4=""),AND(DZ4&gt;=EK$28,DZ4&lt;&gt;""),AND(EC4&gt;=EK$28,EC4&lt;&gt;""),AND(EG4&gt;=EK$28,EG4&lt;&gt;""),AND(EJ4&gt;=EK$28,EJ4&lt;&gt;""),AND(FH4&gt;=FS$28,FH4&lt;&gt;""),AND(FK4&gt;=FS$28,FK4&lt;&gt;""),AND(FO4&gt;=FS$28,FO4&lt;&gt;""),AND(FR4&gt;=FS$28,FR4&lt;&gt;""),AND(GP4&gt;=HA$28,GP4&lt;&gt;""),AND(GS4&gt;=HA$28,GS4&lt;&gt;""),AND(GW4&gt;=HA$28,GW4&lt;&gt;""),AND(GZ4&gt;=HA$28,GZ4&lt;&gt;""),AND(HX4&gt;=II$28,HX4&lt;&gt;""),AND(IA4&gt;=II$28,IA4&lt;&gt;""),AND(IE4&gt;=II$28,IE4&lt;&gt;""),AND(IH4&gt;=II$28,IH4&lt;&gt;""),AND(JF4&gt;=JQ$28,JF4&lt;&gt;""),AND(JI4&gt;=JQ$28,JI4&lt;&gt;""),AND(JM4&gt;=JQ$28,JM4&lt;&gt;""),AND(JP4&gt;=JQ$28,JP4&lt;&gt;""),AND(KN4&gt;=KY$28,KN4&lt;&gt;""),AND(KQ4&gt;=KY$28,KQ4&lt;&gt;""),AND(KU4&gt;=KY$28,KU4&lt;&gt;""),AND(KX4&gt;=KY$28,KX4&lt;&gt;""),AND(LV4&gt;=MG$28,LV4&lt;&gt;""),AND(LY4&gt;=MG$28,LY4&lt;&gt;""),AND(MC4&gt;=MG$28,MC4&lt;&gt;""),AND(MF4&gt;=MG$28,MF4&lt;&gt;""),AND(ND4&gt;=NO$28,ND4&lt;&gt;""),AND(NG4&gt;=NO$28,NG4&lt;&gt;""),AND(NK4&gt;=NO$28,NK4&lt;&gt;""),AND(NN4&gt;=NO$28,NN4&lt;&gt;""),AND(OL4&gt;=OW$28,OL4&lt;&gt;""),AND(OO4&gt;=OW$28,OO4&lt;&gt;""),AND(OS4&gt;=OW$28,OS4&lt;&gt;""),AND(OV4&gt;=OW$28,OV4&lt;&gt;""),AND(PT4&gt;=QE$28,PT4&lt;&gt;""),AND(PW4&gt;=QE$28,PW4&lt;&gt;""),AND(QA4&gt;=QE$28,QA4&lt;&gt;""),AND(QD4&gt;=QE$28,QD4&lt;&gt;""),AND(RB4&gt;=RM$28,RB4&lt;&gt;""),AND(RE4&gt;=RM$28,RE4&lt;&gt;""),AND(RI4&gt;=RM$28,RI4&lt;&gt;""),AND(RL4&gt;=RM$28,RL4&lt;&gt;""),AND(SJ4&gt;=SU$28,SJ4&lt;&gt;""),AND(SM4&gt;=SU$28,SM4&lt;&gt;""),AND(SQ4&gt;=SU$28,SQ4&lt;&gt;""),AND(ST4&gt;=SU$28,ST4&lt;&gt;"")),"P","")</f>
        <v>P</v>
      </c>
      <c r="H4" s="37" t="str">
        <f>IF(AND(G4="P",F4=""),"No DD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Merit",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Excellence",IF(I4="P","Worlds Team",IF(F4="P","National Team","")))))</f>
        <v>Merit</v>
      </c>
      <c r="I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J4" s="8">
        <f>IF(COUNT(AQ4,AT4,BR4,BU4,CS4,CV4)&gt;0,LARGE((AQ4,AT4,BR4,BU4,CS4,CV4),1),0)</f>
        <v>59.84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59.8</v>
      </c>
      <c r="M4" s="8" t="str">
        <f>IF(L4="","",IF(OR(L4=CS4,L4=CV4),$CA$1,IF(OR(L4=BR4,L4=BU4),$AZ$1,IF(OR(L4=AQ4,L4=AT4),$Y$1,""))))</f>
        <v>2022 3rd Domestic Trial</v>
      </c>
      <c r="N4" s="8">
        <f>IF(COUNT(AQ4,AT4,BR4,BU4,CS4,CV4)&gt;2,LARGE((AQ4,AT4,BR4,BU4,CS4,CV4),3),0)</f>
        <v>24.25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55.730000000000004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&gt;0,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,0)</f>
        <v>17.3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>IF(MAX(DB4,DC4)&gt;0,MAX(DB4,DC4),"")</f>
        <v>35.910000000000004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16.399999999999999</v>
      </c>
      <c r="Z4" s="23">
        <v>9</v>
      </c>
      <c r="AA4" s="23">
        <v>17.100000000000001</v>
      </c>
      <c r="AB4" s="23">
        <v>17.3</v>
      </c>
      <c r="AC4" s="23">
        <v>0</v>
      </c>
      <c r="AD4" s="23">
        <v>6.3</v>
      </c>
      <c r="AE4" s="23">
        <v>3.4</v>
      </c>
      <c r="AF4" s="23">
        <v>7.4</v>
      </c>
      <c r="AG4" s="23">
        <v>7.15</v>
      </c>
      <c r="AH4" s="23">
        <v>0</v>
      </c>
      <c r="AI4" s="23">
        <v>14.3</v>
      </c>
      <c r="AJ4" s="23">
        <v>7.6</v>
      </c>
      <c r="AK4" s="23">
        <v>15.3</v>
      </c>
      <c r="AL4" s="23">
        <v>15.73</v>
      </c>
      <c r="AM4" s="23">
        <v>0</v>
      </c>
      <c r="AN4" s="28"/>
      <c r="AO4" s="39">
        <f>IF(AA4&gt;0,AA4,"")</f>
        <v>17.100000000000001</v>
      </c>
      <c r="AP4" s="39">
        <f>IF(AB4&gt;0,AB4,"")</f>
        <v>17.3</v>
      </c>
      <c r="AQ4" s="41">
        <f>IF(SUM(Y4:AB4)-AC4&gt;0,SUM(Y4:AB4)-AC4,"")</f>
        <v>59.8</v>
      </c>
      <c r="AR4" s="41">
        <f>IF(AF4&gt;0,AF4,"")</f>
        <v>7.4</v>
      </c>
      <c r="AS4" s="41">
        <f>IF(AG4&gt;0,AG4,"")</f>
        <v>7.15</v>
      </c>
      <c r="AT4" s="41">
        <f>IF(SUM(AD4:AG4)-AH4&gt;0,SUM(AD4:AG4)-AH4,"")</f>
        <v>24.25</v>
      </c>
      <c r="AU4" s="41">
        <f>IF(AQ4="","",MAX(AQ4,AT4))</f>
        <v>59.8</v>
      </c>
      <c r="AV4" s="41">
        <f>IF(AK4&gt;0,AK4,"")</f>
        <v>15.3</v>
      </c>
      <c r="AW4" s="41">
        <f>IF(AL4&gt;0,AL4,"")</f>
        <v>15.73</v>
      </c>
      <c r="AX4" s="41">
        <f>IF(SUM(AI4:AL4)-AM4&gt;0,SUM(AI4:AL4)-AM4,"")</f>
        <v>52.930000000000007</v>
      </c>
      <c r="AY4" s="41">
        <f>IF(SUM(AU4,AX4)&gt;0,SUM(AU4,AX4),"")</f>
        <v>112.73</v>
      </c>
      <c r="AZ4" s="27">
        <v>16.75</v>
      </c>
      <c r="BA4" s="27">
        <v>9.3000000000000007</v>
      </c>
      <c r="BB4" s="27">
        <v>16.649999999999999</v>
      </c>
      <c r="BC4" s="27">
        <v>17.14</v>
      </c>
      <c r="BD4" s="27">
        <v>0</v>
      </c>
      <c r="BE4" s="27">
        <v>5.8</v>
      </c>
      <c r="BF4" s="27">
        <v>3.05</v>
      </c>
      <c r="BG4" s="27">
        <v>6.5</v>
      </c>
      <c r="BH4" s="27">
        <v>6.27</v>
      </c>
      <c r="BI4" s="27">
        <v>0</v>
      </c>
      <c r="BJ4" s="27">
        <v>15.4</v>
      </c>
      <c r="BK4" s="27">
        <v>8.3000000000000007</v>
      </c>
      <c r="BL4" s="27">
        <v>15.75</v>
      </c>
      <c r="BM4" s="27">
        <v>16.28</v>
      </c>
      <c r="BN4" s="27">
        <v>0</v>
      </c>
      <c r="BO4" s="29" t="s">
        <v>57</v>
      </c>
      <c r="BP4" s="40">
        <f>IF(BB4&gt;0,BB4,"")</f>
        <v>16.649999999999999</v>
      </c>
      <c r="BQ4" s="40">
        <f>IF(BC4&gt;0,BC4,"")</f>
        <v>17.14</v>
      </c>
      <c r="BR4" s="11">
        <f>IF(SUM(AZ4:BC4)-BD4&gt;0,SUM(AZ4:BC4)-BD4,"")</f>
        <v>59.84</v>
      </c>
      <c r="BS4" s="11">
        <f>IF(BG4&gt;0,BG4,"")</f>
        <v>6.5</v>
      </c>
      <c r="BT4" s="11">
        <f>IF(BH4&gt;0,BH4,"")</f>
        <v>6.27</v>
      </c>
      <c r="BU4" s="11">
        <f>IF(SUM(BE4:BH4)-BI4&gt;0,SUM(BE4:BH4)-BI4,"")</f>
        <v>21.619999999999997</v>
      </c>
      <c r="BV4" s="11">
        <f>IF(BR4="","",MAX(BR4,BU4))</f>
        <v>59.84</v>
      </c>
      <c r="BW4" s="11">
        <f>IF(BL4&gt;0,BL4,"")</f>
        <v>15.75</v>
      </c>
      <c r="BX4" s="11">
        <f>IF(BM4&gt;0,BM4,"")</f>
        <v>16.28</v>
      </c>
      <c r="BY4" s="11">
        <f>IF(SUM(BJ4:BM4)-BN4&gt;0,SUM(BJ4:BM4)-BN4,"")</f>
        <v>55.730000000000004</v>
      </c>
      <c r="BZ4" s="11">
        <f>IF(SUM(BV4,BY4)&gt;0,SUM(BV4,BY4),"")</f>
        <v>115.57000000000001</v>
      </c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8"/>
      <c r="CQ4" s="39" t="str">
        <f>IF(CC4&gt;0,CC4,"")</f>
        <v/>
      </c>
      <c r="CR4" s="39" t="str">
        <f>IF(CD4&gt;0,CD4,"")</f>
        <v/>
      </c>
      <c r="CS4" s="41" t="str">
        <f>IF(SUM(CA4:CD4)-CE4&gt;0,SUM(CA4:CD4)-CE4,"")</f>
        <v/>
      </c>
      <c r="CT4" s="41" t="str">
        <f>IF(CH4&gt;0,CH4,"")</f>
        <v/>
      </c>
      <c r="CU4" s="41" t="str">
        <f>IF(CI4&gt;0,CI4,"")</f>
        <v/>
      </c>
      <c r="CV4" s="41" t="str">
        <f>IF(SUM(CF4:CI4)-CJ4&gt;0,SUM(CF4:CI4)-CJ4,"")</f>
        <v/>
      </c>
      <c r="CW4" s="41" t="str">
        <f>IF(CS4="","",MAX(CS4,CV4))</f>
        <v/>
      </c>
      <c r="CX4" s="41" t="str">
        <f>IF(CM4&gt;0,CM4,"")</f>
        <v/>
      </c>
      <c r="CY4" s="41" t="str">
        <f>IF(CN4&gt;0,CN4,"")</f>
        <v/>
      </c>
      <c r="CZ4" s="41" t="str">
        <f>IF(SUM(CK4:CN4)-CO4&gt;0,SUM(CK4:CN4)-CO4,"")</f>
        <v/>
      </c>
      <c r="DA4" s="41" t="str">
        <f>IF(SUM(CW4,CZ4)&gt;0,SUM(CW4,CZ4),"")</f>
        <v/>
      </c>
      <c r="DB4" s="52">
        <f>IF(MAX(ED4,FL4,GT4,IB4,JJ4,KR4,LZ4,NH4,OP4,PX4,RF4,SN4)-IF(N4="",0,N4)&gt;0.001,MAX(ED4,FL4,GT4,IB4,JJ4,KR4,LZ4,NH4,OP4,PX4,RF4,SN4)-IF(N4="",0,N4),"")</f>
        <v>35.910000000000004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4.9099999999999966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IF(SUM(ED4,EJ4)&gt;0,SUM(ED4,EJ4),"")</f>
        <v>117.98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11</v>
      </c>
      <c r="FQ4" s="11">
        <f>IF(FD4&gt;0,FD4,"")</f>
        <v>10.38</v>
      </c>
      <c r="FR4" s="11">
        <f>IF(SUM(FA4:FD4)-FE4&gt;0,SUM(FA4:FD4)-FE4,"")</f>
        <v>36.18</v>
      </c>
      <c r="FS4" s="11">
        <f>IF(SUM(FL4,FR4)&gt;0,SUM(FL4,FR4),"")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>IF(IL4&gt;0,IL4,"")</f>
        <v>15.2</v>
      </c>
      <c r="JE4" s="41">
        <f>IF(IM4&gt;0,IM4,"")</f>
        <v>17</v>
      </c>
      <c r="JF4" s="41">
        <f>IF(SUM(IJ4:IM4)-IN4&gt;0,SUM(IJ4:IM4)-IN4,"")</f>
        <v>57.3</v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>
        <f>IF(MAX(JF4,JI4)&gt;0,MAX(JF4,JI4),"")</f>
        <v>57.3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15.6</v>
      </c>
      <c r="JO4" s="41">
        <f>IF(JB4&gt;0,JB4,"")</f>
        <v>17.16</v>
      </c>
      <c r="JP4" s="41">
        <f>IF(SUM(IY4:JB4)-JC4&gt;0,SUM(IY4:JB4)-JC4,"")</f>
        <v>58.459999999999994</v>
      </c>
      <c r="JQ4" s="41">
        <f>IF(SUM(JJ4,JP4)&gt;0,SUM(JJ4,JP4),"")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15.2</v>
      </c>
      <c r="KW4" s="11">
        <f>IF(KJ4&gt;0,KJ4,"")</f>
        <v>17.07</v>
      </c>
      <c r="KX4" s="11">
        <f>IF(SUM(KG4:KJ4)-KK4&gt;0,SUM(KG4:KJ4)-KK4,"")</f>
        <v>56.77</v>
      </c>
      <c r="KY4" s="11">
        <f>IF(SUM(KR4,KX4)&gt;0,SUM(KR4,KX4),"")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>IF(LB4&gt;0,LB4,"")</f>
        <v>12.9</v>
      </c>
      <c r="LU4" s="41">
        <f>IF(LC4&gt;0,LC4,"")</f>
        <v>13.23</v>
      </c>
      <c r="LV4" s="41">
        <f>IF(SUM(KZ4:LC4)-LD4&gt;0,SUM(KZ4:LC4)-LD4,"")</f>
        <v>45.430000000000007</v>
      </c>
      <c r="LW4" s="41">
        <f>IF(LG4&gt;0,LG4,"")</f>
        <v>16.2</v>
      </c>
      <c r="LX4" s="41">
        <f>IF(LH4&gt;0,LH4,"")</f>
        <v>16.79</v>
      </c>
      <c r="LY4" s="41">
        <f>IF(SUM(LE4:LH4)-LI4&gt;0,SUM(LE4:LH4)-LI4,"")</f>
        <v>58.589999999999996</v>
      </c>
      <c r="LZ4" s="41">
        <f>IF(MAX(LV4,LY4)&gt;0,MAX(LV4,LY4),"")</f>
        <v>58.589999999999996</v>
      </c>
      <c r="MA4" s="41">
        <f>IF(LL4&gt;0,LL4,"")</f>
        <v>16.2</v>
      </c>
      <c r="MB4" s="41">
        <f>IF(LM4&gt;0,LM4,"")</f>
        <v>16.809999999999999</v>
      </c>
      <c r="MC4" s="41">
        <f>IF(SUM(LJ4:LM4)-LN4&gt;0,SUM(LJ4:LM4)-LN4,"")</f>
        <v>58.81</v>
      </c>
      <c r="MD4" s="41">
        <f>IF(LQ4&gt;0,LQ4,"")</f>
        <v>16.2</v>
      </c>
      <c r="ME4" s="41">
        <f>IF(LR4&gt;0,LR4,"")</f>
        <v>16.77</v>
      </c>
      <c r="MF4" s="41">
        <f>IF(SUM(LO4:LR4)-LS4&gt;0,SUM(LO4:LR4)-LS4,"")</f>
        <v>58.769999999999996</v>
      </c>
      <c r="MG4" s="41">
        <f>IF(SUM(LZ4,MF4)&gt;0,SUM(LZ4,MF4),"")</f>
        <v>117.35999999999999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8.375</v>
      </c>
      <c r="SW4" s="23">
        <f>IF($CP4="P",CB4,(CB4+BA4)/2)</f>
        <v>4.6500000000000004</v>
      </c>
      <c r="SX4" s="23">
        <f>IF($CP4="P",CC4,(CC4+BB4)/2)</f>
        <v>8.3249999999999993</v>
      </c>
      <c r="SY4" s="23">
        <f>IF($CP4="P",CD4,(CD4+BC4)/2)</f>
        <v>8.57</v>
      </c>
      <c r="SZ4" s="23">
        <f>IF($CP4="P",CE4,(CE4+BD4)/2)</f>
        <v>0</v>
      </c>
      <c r="TA4" s="23">
        <f>IF($CP4="P",CF4,(CF4+BE4)/2)</f>
        <v>2.9</v>
      </c>
      <c r="TB4" s="23">
        <f>IF($CP4="P",CG4,(CG4+BF4)/2)</f>
        <v>1.5249999999999999</v>
      </c>
      <c r="TC4" s="23">
        <f>IF($CP4="P",CH4,(CH4+BG4)/2)</f>
        <v>3.25</v>
      </c>
      <c r="TD4" s="23">
        <f>IF($CP4="P",CI4,(CI4+BH4)/2)</f>
        <v>3.1349999999999998</v>
      </c>
      <c r="TE4" s="23">
        <f>IF($CP4="P",CJ4,(CJ4+BI4)/2)</f>
        <v>0</v>
      </c>
      <c r="TF4" s="23">
        <f>IF($CP4="P",CK4,(CK4+BJ4)/2)</f>
        <v>7.7</v>
      </c>
      <c r="TG4" s="23">
        <f>IF($CP4="P",CL4,(CL4+BK4)/2)</f>
        <v>4.1500000000000004</v>
      </c>
      <c r="TH4" s="23">
        <f>IF($CP4="P",CM4,(CM4+BL4)/2)</f>
        <v>7.875</v>
      </c>
      <c r="TI4" s="23">
        <f>IF($CP4="P",CN4,(CN4+BM4)/2)</f>
        <v>8.14</v>
      </c>
      <c r="TJ4" s="23">
        <f>IF($CP4="P",CO4,(CO4+BN4)/2)</f>
        <v>0</v>
      </c>
      <c r="TK4" s="28" t="s">
        <v>57</v>
      </c>
      <c r="TL4" s="41">
        <f>IF(SX4&gt;0,SX4,"")</f>
        <v>8.3249999999999993</v>
      </c>
      <c r="TM4" s="41">
        <f>IF(SY4&gt;0,SY4,"")</f>
        <v>8.57</v>
      </c>
      <c r="TN4" s="41">
        <f>IF(SUM(SV4:SY4)-SZ4&gt;0,SUM(SV4:SY4)-SZ4,"")</f>
        <v>29.92</v>
      </c>
      <c r="TO4" s="41">
        <f>IF(TC4&gt;0,TC4,"")</f>
        <v>3.25</v>
      </c>
      <c r="TP4" s="41">
        <f>IF(TD4&gt;0,TD4,"")</f>
        <v>3.1349999999999998</v>
      </c>
      <c r="TQ4" s="41">
        <f>IF(SUM(TA4:TD4)-TE4&gt;0,SUM(TA4:TD4)-TE4,"")</f>
        <v>10.809999999999999</v>
      </c>
      <c r="TR4" s="41">
        <f>IF(MAX(TN4,TQ4)&gt;0,MAX(TN4,TQ4),"")</f>
        <v>29.92</v>
      </c>
      <c r="TS4" s="41">
        <f>IF(TH4&gt;0,TH4,"")</f>
        <v>7.875</v>
      </c>
      <c r="TT4" s="41">
        <f>IF(TI4&gt;0,TI4,"")</f>
        <v>8.14</v>
      </c>
      <c r="TU4" s="41">
        <f>IF(SUM(TF4:TI4)-TJ4&gt;0,SUM(TF4:TI4)-TJ4,"")</f>
        <v>27.865000000000002</v>
      </c>
      <c r="TV4" s="41">
        <f>IF(SUM(TR4,TU4)&gt;0,SUM(TR4,TU4),"")</f>
        <v>57.785000000000004</v>
      </c>
    </row>
    <row r="5" spans="1:542" x14ac:dyDescent="0.2">
      <c r="A5" s="4" cm="1">
        <f t="array" ref="A5">IF(AND(F5&lt;&gt;"",G5&lt;&gt;""),SUMPRODUCT((F$4:F$22&lt;&gt;"")*(G$4:G$22&lt;&gt;"")*(E$4:E$22&gt;E5))+1,IF(G5&lt;&gt;"",SUMPRODUCT((H$4:H$22="No DD")*(E$4:E$22&gt;E5))+1+SUMPRODUCT((F$4:F$22&lt;&gt;"")*(G$4:G$22&lt;&gt;"")),""))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267.71002677100591</v>
      </c>
      <c r="F5" s="3" t="str">
        <f>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P","")</f>
        <v>P</v>
      </c>
      <c r="G5" s="3" t="str">
        <f>IF(OR(AND(AQ5&gt;=AY$28,AQ5&lt;&gt;"",AN5=""),AND(AT5&gt;=AY$28,AT5&lt;&gt;"",AN5=""),AND(AX5&gt;=AY$28,AX5&lt;&gt;"",AN5=""),AND(BR5&gt;=BZ$28,BR5&lt;&gt;"",BO5=""),AND(BU5&gt;=BZ$28,BU5&lt;&gt;"",BO5=""),AND(BY5&gt;=BZ$28,BY5&lt;&gt;"",BO5=""),AND(CS5&gt;=DA$28,CS5&lt;&gt;"",CP5=""),AND(CV5&gt;=DA$28,CV5&lt;&gt;"",CP5=""),AND(CZ5&gt;=DA$28,CZ5&lt;&gt;"",CP5=""),AND(DZ5&gt;=EK$28,DZ5&lt;&gt;""),AND(EC5&gt;=EK$28,EC5&lt;&gt;""),AND(EG5&gt;=EK$28,EG5&lt;&gt;""),AND(EJ5&gt;=EK$28,EJ5&lt;&gt;""),AND(FH5&gt;=FS$28,FH5&lt;&gt;""),AND(FK5&gt;=FS$28,FK5&lt;&gt;""),AND(FO5&gt;=FS$28,FO5&lt;&gt;""),AND(FR5&gt;=FS$28,FR5&lt;&gt;""),AND(GP5&gt;=HA$28,GP5&lt;&gt;""),AND(GS5&gt;=HA$28,GS5&lt;&gt;""),AND(GW5&gt;=HA$28,GW5&lt;&gt;""),AND(GZ5&gt;=HA$28,GZ5&lt;&gt;""),AND(HX5&gt;=II$28,HX5&lt;&gt;""),AND(IA5&gt;=II$28,IA5&lt;&gt;""),AND(IE5&gt;=II$28,IE5&lt;&gt;""),AND(IH5&gt;=II$28,IH5&lt;&gt;""),AND(JF5&gt;=JQ$28,JF5&lt;&gt;""),AND(JI5&gt;=JQ$28,JI5&lt;&gt;""),AND(JM5&gt;=JQ$28,JM5&lt;&gt;""),AND(JP5&gt;=JQ$28,JP5&lt;&gt;""),AND(KN5&gt;=KY$28,KN5&lt;&gt;""),AND(KQ5&gt;=KY$28,KQ5&lt;&gt;""),AND(KU5&gt;=KY$28,KU5&lt;&gt;""),AND(KX5&gt;=KY$28,KX5&lt;&gt;""),AND(LV5&gt;=MG$28,LV5&lt;&gt;""),AND(LY5&gt;=MG$28,LY5&lt;&gt;""),AND(MC5&gt;=MG$28,MC5&lt;&gt;""),AND(MF5&gt;=MG$28,MF5&lt;&gt;""),AND(ND5&gt;=NO$28,ND5&lt;&gt;""),AND(NG5&gt;=NO$28,NG5&lt;&gt;""),AND(NK5&gt;=NO$28,NK5&lt;&gt;""),AND(NN5&gt;=NO$28,NN5&lt;&gt;""),AND(OL5&gt;=OW$28,OL5&lt;&gt;""),AND(OO5&gt;=OW$28,OO5&lt;&gt;""),AND(OS5&gt;=OW$28,OS5&lt;&gt;""),AND(OV5&gt;=OW$28,OV5&lt;&gt;""),AND(PT5&gt;=QE$28,PT5&lt;&gt;""),AND(PW5&gt;=QE$28,PW5&lt;&gt;""),AND(QA5&gt;=QE$28,QA5&lt;&gt;""),AND(QD5&gt;=QE$28,QD5&lt;&gt;""),AND(RB5&gt;=RM$28,RB5&lt;&gt;""),AND(RE5&gt;=RM$28,RE5&lt;&gt;""),AND(RI5&gt;=RM$28,RI5&lt;&gt;""),AND(RL5&gt;=RM$28,RL5&lt;&gt;""),AND(SJ5&gt;=SU$28,SJ5&lt;&gt;""),AND(SM5&gt;=SU$28,SM5&lt;&gt;""),AND(SQ5&gt;=SU$28,SQ5&lt;&gt;""),AND(ST5&gt;=SU$28,ST5&lt;&gt;"")),"P","")</f>
        <v>P</v>
      </c>
      <c r="H5" s="37" t="str">
        <f>IF(AND(G5="P",F5=""),"No DD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Merit",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Excellence",IF(I5="P","Worlds Team",IF(F5="P","National Team","")))))</f>
        <v>Excellence</v>
      </c>
      <c r="I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J5" s="8">
        <f>IF(COUNT(AQ5,AT5,BR5,BU5,CS5,CV5)&gt;0,LARGE((AQ5,AT5,BR5,BU5,CS5,CV5),1),0)</f>
        <v>58.900000000000006</v>
      </c>
      <c r="K5" s="8" t="str">
        <f>IF(J5="","",IF(OR(J5=CS5,J5=CV5),$CA$1,IF(OR(J5=BR5,J5=BU5),$AZ$1,IF(OR(J5=AQ5,J5=AT5),$Y$1,""))))</f>
        <v>2022 3rd Domestic Trial</v>
      </c>
      <c r="L5" s="8">
        <f>IF(COUNT(AQ5,AT5,BR5,BU5,CS5,CV5)&gt;1,LARGE((AQ5,AT5,BR5,BU5,CS5,CV5),2),0)</f>
        <v>58.295000000000002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58.25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58.42</v>
      </c>
      <c r="Q5" s="8" t="str">
        <f>IF(P5="","",IF(P5=CZ5,$CA$1,IF(P5=BY5,$AZ$1,IF(P5=AX5,$Y$1,""))))</f>
        <v>2022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3rd Domestic Trial</v>
      </c>
      <c r="T5" s="8">
        <f>IF(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&gt;0,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,0)</f>
        <v>16.745000000000001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15.4</v>
      </c>
      <c r="Z5" s="23">
        <v>9.1999999999999993</v>
      </c>
      <c r="AA5" s="23">
        <v>16.899999999999999</v>
      </c>
      <c r="AB5" s="23">
        <v>16.53</v>
      </c>
      <c r="AC5" s="23">
        <v>0</v>
      </c>
      <c r="AD5" s="23">
        <v>15.9</v>
      </c>
      <c r="AE5" s="23">
        <v>9.4</v>
      </c>
      <c r="AF5" s="23">
        <v>17.100000000000001</v>
      </c>
      <c r="AG5" s="23">
        <v>16.5</v>
      </c>
      <c r="AH5" s="23">
        <v>0</v>
      </c>
      <c r="AI5" s="23">
        <v>15.7</v>
      </c>
      <c r="AJ5" s="23">
        <v>9.4</v>
      </c>
      <c r="AK5" s="23">
        <v>17.100000000000001</v>
      </c>
      <c r="AL5" s="23">
        <v>16.22</v>
      </c>
      <c r="AM5" s="23">
        <v>0</v>
      </c>
      <c r="AN5" s="28"/>
      <c r="AO5" s="39">
        <f>IF(AA5&gt;0,AA5,"")</f>
        <v>16.899999999999999</v>
      </c>
      <c r="AP5" s="39">
        <f>IF(AB5&gt;0,AB5,"")</f>
        <v>16.53</v>
      </c>
      <c r="AQ5" s="41">
        <f>IF(SUM(Y5:AB5)-AC5&gt;0,SUM(Y5:AB5)-AC5,"")</f>
        <v>58.03</v>
      </c>
      <c r="AR5" s="41">
        <f>IF(AF5&gt;0,AF5,"")</f>
        <v>17.100000000000001</v>
      </c>
      <c r="AS5" s="41">
        <f>IF(AG5&gt;0,AG5,"")</f>
        <v>16.5</v>
      </c>
      <c r="AT5" s="41">
        <f>IF(SUM(AD5:AG5)-AH5&gt;0,SUM(AD5:AG5)-AH5,"")</f>
        <v>58.900000000000006</v>
      </c>
      <c r="AU5" s="41">
        <f>IF(AQ5="","",MAX(AQ5,AT5))</f>
        <v>58.900000000000006</v>
      </c>
      <c r="AV5" s="41">
        <f>IF(AK5&gt;0,AK5,"")</f>
        <v>17.100000000000001</v>
      </c>
      <c r="AW5" s="41">
        <f>IF(AL5&gt;0,AL5,"")</f>
        <v>16.22</v>
      </c>
      <c r="AX5" s="41">
        <f>IF(SUM(AI5:AL5)-AM5&gt;0,SUM(AI5:AL5)-AM5,"")</f>
        <v>58.42</v>
      </c>
      <c r="AY5" s="41">
        <f>IF(SUM(AU5,AX5)&gt;0,SUM(AU5,AX5),"")</f>
        <v>117.32000000000001</v>
      </c>
      <c r="AZ5" s="27">
        <v>16.149999999999999</v>
      </c>
      <c r="BA5" s="27">
        <v>9.25</v>
      </c>
      <c r="BB5" s="27">
        <v>16.149999999999999</v>
      </c>
      <c r="BC5" s="27">
        <v>16.745000000000001</v>
      </c>
      <c r="BD5" s="27">
        <v>0</v>
      </c>
      <c r="BE5" s="27">
        <v>15.65</v>
      </c>
      <c r="BF5" s="27">
        <v>9</v>
      </c>
      <c r="BG5" s="27">
        <v>16.3</v>
      </c>
      <c r="BH5" s="27">
        <v>16.125</v>
      </c>
      <c r="BI5" s="27">
        <v>0</v>
      </c>
      <c r="BJ5" s="27">
        <v>16.350000000000001</v>
      </c>
      <c r="BK5" s="27">
        <v>9.3000000000000007</v>
      </c>
      <c r="BL5" s="27">
        <v>16.25</v>
      </c>
      <c r="BM5" s="27">
        <v>16.259999999999998</v>
      </c>
      <c r="BN5" s="27">
        <v>0</v>
      </c>
      <c r="BO5" s="29" t="s">
        <v>57</v>
      </c>
      <c r="BP5" s="40">
        <f>IF(BB5&gt;0,BB5,"")</f>
        <v>16.149999999999999</v>
      </c>
      <c r="BQ5" s="40">
        <f>IF(BC5&gt;0,BC5,"")</f>
        <v>16.745000000000001</v>
      </c>
      <c r="BR5" s="11">
        <f>IF(SUM(AZ5:BC5)-BD5&gt;0,SUM(AZ5:BC5)-BD5,"")</f>
        <v>58.295000000000002</v>
      </c>
      <c r="BS5" s="11">
        <f>IF(BG5&gt;0,BG5,"")</f>
        <v>16.3</v>
      </c>
      <c r="BT5" s="11">
        <f>IF(BH5&gt;0,BH5,"")</f>
        <v>16.125</v>
      </c>
      <c r="BU5" s="11">
        <f>IF(SUM(BE5:BH5)-BI5&gt;0,SUM(BE5:BH5)-BI5,"")</f>
        <v>57.075000000000003</v>
      </c>
      <c r="BV5" s="11">
        <f>IF(BR5="","",MAX(BR5,BU5))</f>
        <v>58.295000000000002</v>
      </c>
      <c r="BW5" s="11">
        <f>IF(BL5&gt;0,BL5,"")</f>
        <v>16.25</v>
      </c>
      <c r="BX5" s="11">
        <f>IF(BM5&gt;0,BM5,"")</f>
        <v>16.259999999999998</v>
      </c>
      <c r="BY5" s="11">
        <f>IF(SUM(BJ5:BM5)-BN5&gt;0,SUM(BJ5:BM5)-BN5,"")</f>
        <v>58.160000000000004</v>
      </c>
      <c r="BZ5" s="11">
        <f>IF(SUM(BV5,BY5)&gt;0,SUM(BV5,BY5),"")</f>
        <v>116.45500000000001</v>
      </c>
      <c r="CA5" s="23">
        <v>8.8000000000000007</v>
      </c>
      <c r="CB5" s="23">
        <v>4.8</v>
      </c>
      <c r="CC5" s="23">
        <v>8</v>
      </c>
      <c r="CD5" s="23">
        <v>8.58</v>
      </c>
      <c r="CE5" s="23">
        <v>0</v>
      </c>
      <c r="CF5" s="23">
        <v>17.2</v>
      </c>
      <c r="CG5" s="23">
        <v>9.4</v>
      </c>
      <c r="CH5" s="23">
        <v>15.2</v>
      </c>
      <c r="CI5" s="23">
        <v>16.45</v>
      </c>
      <c r="CJ5" s="23">
        <v>0</v>
      </c>
      <c r="CK5" s="23">
        <v>1.9</v>
      </c>
      <c r="CL5" s="23">
        <v>1</v>
      </c>
      <c r="CM5" s="23">
        <v>2</v>
      </c>
      <c r="CN5" s="23">
        <v>1.82</v>
      </c>
      <c r="CO5" s="23">
        <v>0</v>
      </c>
      <c r="CP5" s="28"/>
      <c r="CQ5" s="39">
        <f>IF(CC5&gt;0,CC5,"")</f>
        <v>8</v>
      </c>
      <c r="CR5" s="39">
        <f>IF(CD5&gt;0,CD5,"")</f>
        <v>8.58</v>
      </c>
      <c r="CS5" s="41">
        <f>IF(SUM(CA5:CD5)-CE5&gt;0,SUM(CA5:CD5)-CE5,"")</f>
        <v>30.18</v>
      </c>
      <c r="CT5" s="41">
        <f>IF(CH5&gt;0,CH5,"")</f>
        <v>15.2</v>
      </c>
      <c r="CU5" s="41">
        <f>IF(CI5&gt;0,CI5,"")</f>
        <v>16.45</v>
      </c>
      <c r="CV5" s="41">
        <f>IF(SUM(CF5:CI5)-CJ5&gt;0,SUM(CF5:CI5)-CJ5,"")</f>
        <v>58.25</v>
      </c>
      <c r="CW5" s="41">
        <f>IF(CS5="","",MAX(CS5,CV5))</f>
        <v>58.25</v>
      </c>
      <c r="CX5" s="41">
        <f>IF(CM5&gt;0,CM5,"")</f>
        <v>2</v>
      </c>
      <c r="CY5" s="41">
        <f>IF(CN5&gt;0,CN5,"")</f>
        <v>1.82</v>
      </c>
      <c r="CZ5" s="41">
        <f>IF(SUM(CK5:CN5)-CO5&gt;0,SUM(CK5:CN5)-CO5,"")</f>
        <v>6.7200000000000006</v>
      </c>
      <c r="DA5" s="41">
        <f>IF(SUM(CW5,CZ5)&gt;0,SUM(CW5,CZ5),"")</f>
        <v>64.97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3.2</v>
      </c>
      <c r="DE5" s="17">
        <v>1.5</v>
      </c>
      <c r="DF5" s="17">
        <v>3.6</v>
      </c>
      <c r="DG5" s="17">
        <v>3.56</v>
      </c>
      <c r="DH5" s="17">
        <v>0</v>
      </c>
      <c r="DI5" s="17">
        <v>1.4</v>
      </c>
      <c r="DJ5" s="17">
        <v>1</v>
      </c>
      <c r="DK5" s="17">
        <v>2.2000000000000002</v>
      </c>
      <c r="DL5" s="17">
        <v>1.8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3.6</v>
      </c>
      <c r="DY5" s="41">
        <f>IF(DG5&gt;0,DG5,"")</f>
        <v>3.56</v>
      </c>
      <c r="DZ5" s="41">
        <f>IF(SUM(DD5:DG5)-DH5&gt;0,SUM(DD5:DG5)-DH5,"")</f>
        <v>11.860000000000001</v>
      </c>
      <c r="EA5" s="41">
        <f>IF(DK5&gt;0,DK5,"")</f>
        <v>2.2000000000000002</v>
      </c>
      <c r="EB5" s="41">
        <f>IF(DL5&gt;0,DL5,"")</f>
        <v>1.8</v>
      </c>
      <c r="EC5" s="41">
        <f>IF(SUM(DI5:DL5)-DM5&gt;0,SUM(DI5:DL5)-DM5,"")</f>
        <v>6.3999999999999995</v>
      </c>
      <c r="ED5" s="41">
        <f>IF(MAX(DZ5,EC5)&gt;0,MAX(DZ5,EC5),"")</f>
        <v>11.860000000000001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11.860000000000001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IF(SUM(FL5,FR5)&gt;0,SUM(FL5,FR5),"")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>
        <v>14.5</v>
      </c>
      <c r="IK5" s="17">
        <v>8.5</v>
      </c>
      <c r="IL5" s="17">
        <v>13.2</v>
      </c>
      <c r="IM5" s="17">
        <v>15.64</v>
      </c>
      <c r="IN5" s="17">
        <v>0</v>
      </c>
      <c r="IO5" s="17">
        <v>15.9</v>
      </c>
      <c r="IP5" s="17">
        <v>9.1999999999999993</v>
      </c>
      <c r="IQ5" s="17">
        <v>15</v>
      </c>
      <c r="IR5" s="17">
        <v>15.96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13.2</v>
      </c>
      <c r="JE5" s="41">
        <f>IF(IM5&gt;0,IM5,"")</f>
        <v>15.64</v>
      </c>
      <c r="JF5" s="41">
        <f>IF(SUM(IJ5:IM5)-IN5&gt;0,SUM(IJ5:IM5)-IN5,"")</f>
        <v>51.84</v>
      </c>
      <c r="JG5" s="41">
        <f>IF(IQ5&gt;0,IQ5,"")</f>
        <v>15</v>
      </c>
      <c r="JH5" s="41">
        <f>IF(IR5&gt;0,IR5,"")</f>
        <v>15.96</v>
      </c>
      <c r="JI5" s="41">
        <f>IF(SUM(IO5:IR5)-IS5&gt;0,SUM(IO5:IR5)-IS5,"")</f>
        <v>56.06</v>
      </c>
      <c r="JJ5" s="41">
        <f>IF(MAX(JF5,JI5)&gt;0,MAX(JF5,JI5),"")</f>
        <v>56.06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IF(SUM(JJ5,JP5)&gt;0,SUM(JJ5,JP5),"")</f>
        <v>56.06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16.399999999999999</v>
      </c>
      <c r="KH5" s="18">
        <v>9.8000000000000007</v>
      </c>
      <c r="KI5" s="18">
        <v>15.2</v>
      </c>
      <c r="KJ5" s="18">
        <v>16.190000000000001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15.2</v>
      </c>
      <c r="KW5" s="11">
        <f>IF(KJ5&gt;0,KJ5,"")</f>
        <v>16.190000000000001</v>
      </c>
      <c r="KX5" s="11">
        <f>IF(SUM(KG5:KJ5)-KK5&gt;0,SUM(KG5:KJ5)-KK5,"")</f>
        <v>57.59</v>
      </c>
      <c r="KY5" s="11">
        <f>IF(SUM(KR5,KX5)&gt;0,SUM(KR5,KX5),"")</f>
        <v>57.59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IF(SUM(LZ5,MF5)&gt;0,SUM(LZ5,MF5),"")</f>
        <v/>
      </c>
      <c r="MH5" s="18">
        <v>9.4</v>
      </c>
      <c r="MI5" s="18">
        <v>5.5</v>
      </c>
      <c r="MJ5" s="18">
        <v>10.1</v>
      </c>
      <c r="MK5" s="18">
        <v>9.9600000000000009</v>
      </c>
      <c r="ML5" s="18">
        <v>0</v>
      </c>
      <c r="MM5" s="18">
        <v>12.7</v>
      </c>
      <c r="MN5" s="18">
        <v>7.5</v>
      </c>
      <c r="MO5" s="18">
        <v>13</v>
      </c>
      <c r="MP5" s="18">
        <v>13.39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10.1</v>
      </c>
      <c r="NC5" s="11">
        <f>IF(MK5&gt;0,MK5,"")</f>
        <v>9.9600000000000009</v>
      </c>
      <c r="ND5" s="11">
        <f>IF(SUM(MH5:MK5)-ML5&gt;0,SUM(MH5:MK5)-ML5,"")</f>
        <v>34.96</v>
      </c>
      <c r="NE5" s="11">
        <f>IF(MO5&gt;0,MO5,"")</f>
        <v>13</v>
      </c>
      <c r="NF5" s="11">
        <f>IF(MP5&gt;0,MP5,"")</f>
        <v>13.39</v>
      </c>
      <c r="NG5" s="11">
        <f>IF(SUM(MM5:MP5)-MQ5&gt;0,SUM(MM5:MP5)-MQ5,"")</f>
        <v>46.59</v>
      </c>
      <c r="NH5" s="11">
        <f>IF(MAX(ND5,NG5)&gt;0,MAX(ND5,NG5),"")</f>
        <v>46.59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IF(SUM(NH5,NN5)&gt;0,SUM(NH5,NN5),"")</f>
        <v>46.59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IF(SUM(OP5,OV5)&gt;0,SUM(OP5,OV5),"")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12.475</v>
      </c>
      <c r="SW5" s="23">
        <f>IF($CP5="P",CB5,(CB5+BA5)/2)</f>
        <v>7.0250000000000004</v>
      </c>
      <c r="SX5" s="23">
        <f>IF($CP5="P",CC5,(CC5+BB5)/2)</f>
        <v>12.074999999999999</v>
      </c>
      <c r="SY5" s="23">
        <f>IF($CP5="P",CD5,(CD5+BC5)/2)</f>
        <v>12.662500000000001</v>
      </c>
      <c r="SZ5" s="23">
        <f>IF($CP5="P",CE5,(CE5+BD5)/2)</f>
        <v>0</v>
      </c>
      <c r="TA5" s="23">
        <f>IF($CP5="P",CF5,(CF5+BE5)/2)</f>
        <v>16.425000000000001</v>
      </c>
      <c r="TB5" s="23">
        <f>IF($CP5="P",CG5,(CG5+BF5)/2)</f>
        <v>9.1999999999999993</v>
      </c>
      <c r="TC5" s="23">
        <f>IF($CP5="P",CH5,(CH5+BG5)/2)</f>
        <v>15.75</v>
      </c>
      <c r="TD5" s="23">
        <f>IF($CP5="P",CI5,(CI5+BH5)/2)</f>
        <v>16.287500000000001</v>
      </c>
      <c r="TE5" s="23">
        <f>IF($CP5="P",CJ5,(CJ5+BI5)/2)</f>
        <v>0</v>
      </c>
      <c r="TF5" s="23">
        <f>IF($CP5="P",CK5,(CK5+BJ5)/2)</f>
        <v>9.125</v>
      </c>
      <c r="TG5" s="23">
        <f>IF($CP5="P",CL5,(CL5+BK5)/2)</f>
        <v>5.15</v>
      </c>
      <c r="TH5" s="23">
        <f>IF($CP5="P",CM5,(CM5+BL5)/2)</f>
        <v>9.125</v>
      </c>
      <c r="TI5" s="23">
        <f>IF($CP5="P",CN5,(CN5+BM5)/2)</f>
        <v>9.0399999999999991</v>
      </c>
      <c r="TJ5" s="23">
        <f>IF($CP5="P",CO5,(CO5+BN5)/2)</f>
        <v>0</v>
      </c>
      <c r="TK5" s="28" t="s">
        <v>57</v>
      </c>
      <c r="TL5" s="41">
        <f>IF(SX5&gt;0,SX5,"")</f>
        <v>12.074999999999999</v>
      </c>
      <c r="TM5" s="41">
        <f>IF(SY5&gt;0,SY5,"")</f>
        <v>12.662500000000001</v>
      </c>
      <c r="TN5" s="41">
        <f>IF(SUM(SV5:SY5)-SZ5&gt;0,SUM(SV5:SY5)-SZ5,"")</f>
        <v>44.237499999999997</v>
      </c>
      <c r="TO5" s="41">
        <f>IF(TC5&gt;0,TC5,"")</f>
        <v>15.75</v>
      </c>
      <c r="TP5" s="41">
        <f>IF(TD5&gt;0,TD5,"")</f>
        <v>16.287500000000001</v>
      </c>
      <c r="TQ5" s="41">
        <f>IF(SUM(TA5:TD5)-TE5&gt;0,SUM(TA5:TD5)-TE5,"")</f>
        <v>57.662500000000001</v>
      </c>
      <c r="TR5" s="41">
        <f>IF(MAX(TN5,TQ5)&gt;0,MAX(TN5,TQ5),"")</f>
        <v>57.662500000000001</v>
      </c>
      <c r="TS5" s="41">
        <f>IF(TH5&gt;0,TH5,"")</f>
        <v>9.125</v>
      </c>
      <c r="TT5" s="41">
        <f>IF(TI5&gt;0,TI5,"")</f>
        <v>9.0399999999999991</v>
      </c>
      <c r="TU5" s="41">
        <f>IF(SUM(TF5:TI5)-TJ5&gt;0,SUM(TF5:TI5)-TJ5,"")</f>
        <v>32.44</v>
      </c>
      <c r="TV5" s="41">
        <f>IF(SUM(TR5,TU5)&gt;0,SUM(TR5,TU5),"")</f>
        <v>90.102499999999992</v>
      </c>
    </row>
    <row r="6" spans="1:542" x14ac:dyDescent="0.2">
      <c r="A6" s="4" cm="1">
        <f t="array" ref="A6">IF(AND(F6&lt;&gt;"",G6&lt;&gt;""),SUMPRODUCT((F$4:F$22&lt;&gt;"")*(G$4:G$22&lt;&gt;"")*(E$4:E$22&gt;E6))+1,IF(G6&lt;&gt;"",SUMPRODUCT((H$4:H$22="No DD")*(E$4:E$22&gt;E6))+1+SUMPRODUCT((F$4:F$22&lt;&gt;"")*(G$4:G$22&lt;&gt;"")),""))</f>
        <v>3</v>
      </c>
      <c r="B6" s="5" t="s">
        <v>73</v>
      </c>
      <c r="C6" s="4" t="s">
        <v>8</v>
      </c>
      <c r="D6" s="4">
        <v>2001</v>
      </c>
      <c r="E6" s="9">
        <f>SUM(J6:V6)+SUM(J6:T6)*0.0000001+SUM(J6)*0.0000000000001</f>
        <v>265.4800262140057</v>
      </c>
      <c r="F6" s="3" t="str">
        <f>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P","")</f>
        <v>P</v>
      </c>
      <c r="G6" s="3" t="str">
        <f>IF(OR(AND(AQ6&gt;=AY$28,AQ6&lt;&gt;"",AN6=""),AND(AT6&gt;=AY$28,AT6&lt;&gt;"",AN6=""),AND(AX6&gt;=AY$28,AX6&lt;&gt;"",AN6=""),AND(BR6&gt;=BZ$28,BR6&lt;&gt;"",BO6=""),AND(BU6&gt;=BZ$28,BU6&lt;&gt;"",BO6=""),AND(BY6&gt;=BZ$28,BY6&lt;&gt;"",BO6=""),AND(CS6&gt;=DA$28,CS6&lt;&gt;"",CP6=""),AND(CV6&gt;=DA$28,CV6&lt;&gt;"",CP6=""),AND(CZ6&gt;=DA$28,CZ6&lt;&gt;"",CP6=""),AND(DZ6&gt;=EK$28,DZ6&lt;&gt;""),AND(EC6&gt;=EK$28,EC6&lt;&gt;""),AND(EG6&gt;=EK$28,EG6&lt;&gt;""),AND(EJ6&gt;=EK$28,EJ6&lt;&gt;""),AND(FH6&gt;=FS$28,FH6&lt;&gt;""),AND(FK6&gt;=FS$28,FK6&lt;&gt;""),AND(FO6&gt;=FS$28,FO6&lt;&gt;""),AND(FR6&gt;=FS$28,FR6&lt;&gt;""),AND(GP6&gt;=HA$28,GP6&lt;&gt;""),AND(GS6&gt;=HA$28,GS6&lt;&gt;""),AND(GW6&gt;=HA$28,GW6&lt;&gt;""),AND(GZ6&gt;=HA$28,GZ6&lt;&gt;""),AND(HX6&gt;=II$28,HX6&lt;&gt;""),AND(IA6&gt;=II$28,IA6&lt;&gt;""),AND(IE6&gt;=II$28,IE6&lt;&gt;""),AND(IH6&gt;=II$28,IH6&lt;&gt;""),AND(JF6&gt;=JQ$28,JF6&lt;&gt;""),AND(JI6&gt;=JQ$28,JI6&lt;&gt;""),AND(JM6&gt;=JQ$28,JM6&lt;&gt;""),AND(JP6&gt;=JQ$28,JP6&lt;&gt;""),AND(KN6&gt;=KY$28,KN6&lt;&gt;""),AND(KQ6&gt;=KY$28,KQ6&lt;&gt;""),AND(KU6&gt;=KY$28,KU6&lt;&gt;""),AND(KX6&gt;=KY$28,KX6&lt;&gt;""),AND(LV6&gt;=MG$28,LV6&lt;&gt;""),AND(LY6&gt;=MG$28,LY6&lt;&gt;""),AND(MC6&gt;=MG$28,MC6&lt;&gt;""),AND(MF6&gt;=MG$28,MF6&lt;&gt;""),AND(ND6&gt;=NO$28,ND6&lt;&gt;""),AND(NG6&gt;=NO$28,NG6&lt;&gt;""),AND(NK6&gt;=NO$28,NK6&lt;&gt;""),AND(NN6&gt;=NO$28,NN6&lt;&gt;""),AND(OL6&gt;=OW$28,OL6&lt;&gt;""),AND(OO6&gt;=OW$28,OO6&lt;&gt;""),AND(OS6&gt;=OW$28,OS6&lt;&gt;""),AND(OV6&gt;=OW$28,OV6&lt;&gt;""),AND(PT6&gt;=QE$28,PT6&lt;&gt;""),AND(PW6&gt;=QE$28,PW6&lt;&gt;""),AND(QA6&gt;=QE$28,QA6&lt;&gt;""),AND(QD6&gt;=QE$28,QD6&lt;&gt;""),AND(RB6&gt;=RM$28,RB6&lt;&gt;""),AND(RE6&gt;=RM$28,RE6&lt;&gt;""),AND(RI6&gt;=RM$28,RI6&lt;&gt;""),AND(RL6&gt;=RM$28,RL6&lt;&gt;""),AND(SJ6&gt;=SU$28,SJ6&lt;&gt;""),AND(SM6&gt;=SU$28,SM6&lt;&gt;""),AND(SQ6&gt;=SU$28,SQ6&lt;&gt;""),AND(ST6&gt;=SU$28,ST6&lt;&gt;"")),"P","")</f>
        <v>P</v>
      </c>
      <c r="H6" s="37" t="str">
        <f>IF(AND(G6="P",F6=""),"No DD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Merit",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Excellence",IF(I6="P","Worlds Team",IF(F6="P","National Team","")))))</f>
        <v>Merit</v>
      </c>
      <c r="I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J6" s="8">
        <f>IF(COUNT(AQ6,AT6,BR6,BU6,CS6,CV6)&gt;0,LARGE((AQ6,AT6,BR6,BU6,CS6,CV6),1),0)</f>
        <v>56.63000000000001</v>
      </c>
      <c r="K6" s="8" t="str">
        <f>IF(J6="","",IF(OR(J6=CS6,J6=CV6),$CA$1,IF(OR(J6=BR6,J6=BU6),$AZ$1,IF(OR(J6=AQ6,J6=AT6),$Y$1,""))))</f>
        <v>2023 Nationals</v>
      </c>
      <c r="L6" s="8">
        <f>IF(COUNT(AQ6,AT6,BR6,BU6,CS6,CV6)&gt;1,LARGE((AQ6,AT6,BR6,BU6,CS6,CV6),2),0)</f>
        <v>56.45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54.76</v>
      </c>
      <c r="O6" s="8" t="str">
        <f>IF(N6="","",IF(OR(N6=CS6,N6=CV6),$CA$1,IF(OR(N6=BR6,N6=BU6),$AZ$1,IF(OR(N6=AQ6,N6=AT6),$Y$1,""))))</f>
        <v>2022 3rd Domestic Trial</v>
      </c>
      <c r="P6" s="8">
        <f>IF(MAX(AX6,BY6,CZ6)&gt;0,MAX(AX6,BY6,CZ6),0)</f>
        <v>59.42</v>
      </c>
      <c r="Q6" s="8" t="str">
        <f>IF(P6="","",IF(P6=CZ6,$CA$1,IF(P6=BY6,$AZ$1,IF(P6=AX6,$Y$1,""))))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&gt;0,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,0)</f>
        <v>17.78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3rd Domestic Trial</v>
      </c>
      <c r="V6" s="8">
        <f>IF(MAX(DB6,DC6)&gt;0,MAX(DB6,DC6),"")</f>
        <v>3.3400000000000034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4.5</v>
      </c>
      <c r="Z6" s="23">
        <v>2.9</v>
      </c>
      <c r="AA6" s="23">
        <v>5.5</v>
      </c>
      <c r="AB6" s="23">
        <v>5.5</v>
      </c>
      <c r="AC6" s="23">
        <v>0</v>
      </c>
      <c r="AD6" s="23">
        <v>14.1</v>
      </c>
      <c r="AE6" s="23">
        <v>8.8000000000000007</v>
      </c>
      <c r="AF6" s="23">
        <v>14.5</v>
      </c>
      <c r="AG6" s="23">
        <v>17.36</v>
      </c>
      <c r="AH6" s="23">
        <v>0</v>
      </c>
      <c r="AI6" s="23">
        <v>15.2</v>
      </c>
      <c r="AJ6" s="23">
        <v>9.4</v>
      </c>
      <c r="AK6" s="23">
        <v>16.2</v>
      </c>
      <c r="AL6" s="23">
        <v>17.78</v>
      </c>
      <c r="AM6" s="23">
        <v>0</v>
      </c>
      <c r="AN6" s="28"/>
      <c r="AO6" s="39">
        <f>IF(AA6&gt;0,AA6,"")</f>
        <v>5.5</v>
      </c>
      <c r="AP6" s="39">
        <f>IF(AB6&gt;0,AB6,"")</f>
        <v>5.5</v>
      </c>
      <c r="AQ6" s="41">
        <f>IF(SUM(Y6:AB6)-AC6&gt;0,SUM(Y6:AB6)-AC6,"")</f>
        <v>18.399999999999999</v>
      </c>
      <c r="AR6" s="41">
        <f>IF(AF6&gt;0,AF6,"")</f>
        <v>14.5</v>
      </c>
      <c r="AS6" s="41">
        <f>IF(AG6&gt;0,AG6,"")</f>
        <v>17.36</v>
      </c>
      <c r="AT6" s="41">
        <f>IF(SUM(AD6:AG6)-AH6&gt;0,SUM(AD6:AG6)-AH6,"")</f>
        <v>54.76</v>
      </c>
      <c r="AU6" s="41">
        <f>IF(AQ6="","",MAX(AQ6,AT6))</f>
        <v>54.76</v>
      </c>
      <c r="AV6" s="41">
        <f>IF(AK6&gt;0,AK6,"")</f>
        <v>16.2</v>
      </c>
      <c r="AW6" s="41">
        <f>IF(AL6&gt;0,AL6,"")</f>
        <v>17.78</v>
      </c>
      <c r="AX6" s="41">
        <f>IF(SUM(AI6:AL6)-AM6&gt;0,SUM(AI6:AL6)-AM6,"")</f>
        <v>58.58</v>
      </c>
      <c r="AY6" s="41">
        <f>IF(SUM(AU6,AX6)&gt;0,SUM(AU6,AX6),"")</f>
        <v>113.34</v>
      </c>
      <c r="AZ6" s="27">
        <v>10.199999999999999</v>
      </c>
      <c r="BA6" s="27">
        <v>6.1000000000000005</v>
      </c>
      <c r="BB6" s="27">
        <v>10.85</v>
      </c>
      <c r="BC6" s="27">
        <v>11.115</v>
      </c>
      <c r="BD6" s="27">
        <v>0</v>
      </c>
      <c r="BE6" s="27">
        <v>14.95</v>
      </c>
      <c r="BF6" s="27">
        <v>8.9</v>
      </c>
      <c r="BG6" s="27">
        <v>15.35</v>
      </c>
      <c r="BH6" s="27">
        <v>17.25</v>
      </c>
      <c r="BI6" s="27">
        <v>0</v>
      </c>
      <c r="BJ6" s="27">
        <v>15.45</v>
      </c>
      <c r="BK6" s="27">
        <v>9.4</v>
      </c>
      <c r="BL6" s="27">
        <v>16.2</v>
      </c>
      <c r="BM6" s="27">
        <v>17.36</v>
      </c>
      <c r="BN6" s="27">
        <v>0</v>
      </c>
      <c r="BO6" s="29" t="s">
        <v>57</v>
      </c>
      <c r="BP6" s="40">
        <f>IF(BB6&gt;0,BB6,"")</f>
        <v>10.85</v>
      </c>
      <c r="BQ6" s="40">
        <f>IF(BC6&gt;0,BC6,"")</f>
        <v>11.115</v>
      </c>
      <c r="BR6" s="11">
        <f>IF(SUM(AZ6:BC6)-BD6&gt;0,SUM(AZ6:BC6)-BD6,"")</f>
        <v>38.265000000000001</v>
      </c>
      <c r="BS6" s="11">
        <f>IF(BG6&gt;0,BG6,"")</f>
        <v>15.35</v>
      </c>
      <c r="BT6" s="11">
        <f>IF(BH6&gt;0,BH6,"")</f>
        <v>17.25</v>
      </c>
      <c r="BU6" s="11">
        <f>IF(SUM(BE6:BH6)-BI6&gt;0,SUM(BE6:BH6)-BI6,"")</f>
        <v>56.45</v>
      </c>
      <c r="BV6" s="11">
        <f>IF(BR6="","",MAX(BR6,BU6))</f>
        <v>56.45</v>
      </c>
      <c r="BW6" s="11">
        <f>IF(BL6&gt;0,BL6,"")</f>
        <v>16.2</v>
      </c>
      <c r="BX6" s="11">
        <f>IF(BM6&gt;0,BM6,"")</f>
        <v>17.36</v>
      </c>
      <c r="BY6" s="11">
        <f>IF(SUM(BJ6:BM6)-BN6&gt;0,SUM(BJ6:BM6)-BN6,"")</f>
        <v>58.41</v>
      </c>
      <c r="BZ6" s="11">
        <f>IF(SUM(BV6,BY6)&gt;0,SUM(BV6,BY6),"")</f>
        <v>114.86</v>
      </c>
      <c r="CA6" s="23">
        <v>1.6</v>
      </c>
      <c r="CB6" s="23">
        <v>1</v>
      </c>
      <c r="CC6" s="23">
        <v>2.2000000000000002</v>
      </c>
      <c r="CD6" s="23">
        <v>1.83</v>
      </c>
      <c r="CE6" s="23">
        <v>0</v>
      </c>
      <c r="CF6" s="23">
        <v>15.1</v>
      </c>
      <c r="CG6" s="23">
        <v>9</v>
      </c>
      <c r="CH6" s="23">
        <v>16.3</v>
      </c>
      <c r="CI6" s="23">
        <v>16.23</v>
      </c>
      <c r="CJ6" s="23">
        <v>0</v>
      </c>
      <c r="CK6" s="23">
        <v>16.100000000000001</v>
      </c>
      <c r="CL6" s="23">
        <v>9.6</v>
      </c>
      <c r="CM6" s="23">
        <v>17.100000000000001</v>
      </c>
      <c r="CN6" s="23">
        <v>16.62</v>
      </c>
      <c r="CO6" s="23">
        <v>0</v>
      </c>
      <c r="CP6" s="28"/>
      <c r="CQ6" s="39">
        <f>IF(CC6&gt;0,CC6,"")</f>
        <v>2.2000000000000002</v>
      </c>
      <c r="CR6" s="39">
        <f>IF(CD6&gt;0,CD6,"")</f>
        <v>1.83</v>
      </c>
      <c r="CS6" s="41">
        <f>IF(SUM(CA6:CD6)-CE6&gt;0,SUM(CA6:CD6)-CE6,"")</f>
        <v>6.6300000000000008</v>
      </c>
      <c r="CT6" s="41">
        <f>IF(CH6&gt;0,CH6,"")</f>
        <v>16.3</v>
      </c>
      <c r="CU6" s="41">
        <f>IF(CI6&gt;0,CI6,"")</f>
        <v>16.23</v>
      </c>
      <c r="CV6" s="41">
        <f>IF(SUM(CF6:CI6)-CJ6&gt;0,SUM(CF6:CI6)-CJ6,"")</f>
        <v>56.63000000000001</v>
      </c>
      <c r="CW6" s="41">
        <f>IF(CS6="","",MAX(CS6,CV6))</f>
        <v>56.63000000000001</v>
      </c>
      <c r="CX6" s="41">
        <f>IF(CM6&gt;0,CM6,"")</f>
        <v>17.100000000000001</v>
      </c>
      <c r="CY6" s="41">
        <f>IF(CN6&gt;0,CN6,"")</f>
        <v>16.62</v>
      </c>
      <c r="CZ6" s="41">
        <f>IF(SUM(CK6:CN6)-CO6&gt;0,SUM(CK6:CN6)-CO6,"")</f>
        <v>59.42</v>
      </c>
      <c r="DA6" s="41">
        <f>IF(SUM(CW6,CZ6)&gt;0,SUM(CW6,CZ6),"")</f>
        <v>116.05000000000001</v>
      </c>
      <c r="DB6" s="52">
        <f>IF(MAX(ED6,FL6,GT6,IB6,JJ6,KR6,LZ6,NH6,OP6,PX6,RF6,SN6)-IF(N6="",0,N6)&gt;0.001,MAX(ED6,FL6,GT6,IB6,JJ6,KR6,LZ6,NH6,OP6,PX6,RF6,SN6)-IF(N6="",0,N6),"")</f>
        <v>3.3400000000000034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15.3</v>
      </c>
      <c r="DE6" s="17">
        <v>9.8000000000000007</v>
      </c>
      <c r="DF6" s="17">
        <v>15.6</v>
      </c>
      <c r="DG6" s="17">
        <v>17.16</v>
      </c>
      <c r="DH6" s="17">
        <v>0</v>
      </c>
      <c r="DI6" s="17">
        <v>15.2</v>
      </c>
      <c r="DJ6" s="17">
        <v>9</v>
      </c>
      <c r="DK6" s="17">
        <v>15.6</v>
      </c>
      <c r="DL6" s="17">
        <v>17.059999999999999</v>
      </c>
      <c r="DM6" s="17">
        <v>0</v>
      </c>
      <c r="DN6" s="17">
        <v>15.1</v>
      </c>
      <c r="DO6" s="17">
        <v>9.1999999999999993</v>
      </c>
      <c r="DP6" s="17">
        <v>16.2</v>
      </c>
      <c r="DQ6" s="17">
        <v>16.7</v>
      </c>
      <c r="DR6" s="17">
        <v>0</v>
      </c>
      <c r="DS6" s="17">
        <v>3.2</v>
      </c>
      <c r="DT6" s="17">
        <v>1.8</v>
      </c>
      <c r="DU6" s="17">
        <v>3.8</v>
      </c>
      <c r="DV6" s="17">
        <v>3.64</v>
      </c>
      <c r="DW6" s="17">
        <v>0</v>
      </c>
      <c r="DX6" s="41">
        <f>IF(DF6&gt;0,DF6,"")</f>
        <v>15.6</v>
      </c>
      <c r="DY6" s="41">
        <f>IF(DG6&gt;0,DG6,"")</f>
        <v>17.16</v>
      </c>
      <c r="DZ6" s="41">
        <f>IF(SUM(DD6:DG6)-DH6&gt;0,SUM(DD6:DG6)-DH6,"")</f>
        <v>57.86</v>
      </c>
      <c r="EA6" s="41">
        <f>IF(DK6&gt;0,DK6,"")</f>
        <v>15.6</v>
      </c>
      <c r="EB6" s="41">
        <f>IF(DL6&gt;0,DL6,"")</f>
        <v>17.059999999999999</v>
      </c>
      <c r="EC6" s="41">
        <f>IF(SUM(DI6:DL6)-DM6&gt;0,SUM(DI6:DL6)-DM6,"")</f>
        <v>56.86</v>
      </c>
      <c r="ED6" s="41">
        <f>IF(MAX(DZ6,EC6)&gt;0,MAX(DZ6,EC6),"")</f>
        <v>57.86</v>
      </c>
      <c r="EE6" s="41">
        <f>IF(DP6&gt;0,DP6,"")</f>
        <v>16.2</v>
      </c>
      <c r="EF6" s="41">
        <f>IF(DQ6&gt;0,DQ6,"")</f>
        <v>16.7</v>
      </c>
      <c r="EG6" s="41">
        <f>IF(SUM(DN6:DQ6)-DR6&gt;0,SUM(DN6:DQ6)-DR6,"")</f>
        <v>57.2</v>
      </c>
      <c r="EH6" s="41">
        <f>IF(DU6&gt;0,DU6,"")</f>
        <v>3.8</v>
      </c>
      <c r="EI6" s="41">
        <f>IF(DV6&gt;0,DV6,"")</f>
        <v>3.64</v>
      </c>
      <c r="EJ6" s="41">
        <f>IF(SUM(DS6:DV6)-DW6&gt;0,SUM(DS6:DV6)-DW6,"")</f>
        <v>12.440000000000001</v>
      </c>
      <c r="EK6" s="41">
        <f>IF(SUM(ED6,EJ6)&gt;0,SUM(ED6,EJ6),"")</f>
        <v>70.3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>
        <v>5</v>
      </c>
      <c r="IK6" s="17">
        <v>2.7</v>
      </c>
      <c r="IL6" s="17">
        <v>5.0999999999999996</v>
      </c>
      <c r="IM6" s="17">
        <v>5.37</v>
      </c>
      <c r="IN6" s="17">
        <v>0</v>
      </c>
      <c r="IO6" s="17">
        <v>15.2</v>
      </c>
      <c r="IP6" s="17">
        <v>9.1999999999999993</v>
      </c>
      <c r="IQ6" s="17">
        <v>15.6</v>
      </c>
      <c r="IR6" s="17">
        <v>17.079999999999998</v>
      </c>
      <c r="IS6" s="17">
        <v>0</v>
      </c>
      <c r="IT6" s="17"/>
      <c r="IU6" s="17"/>
      <c r="IV6" s="17"/>
      <c r="IW6" s="17"/>
      <c r="IX6" s="17"/>
      <c r="IY6" s="17">
        <v>1.8</v>
      </c>
      <c r="IZ6" s="17">
        <v>0.9</v>
      </c>
      <c r="JA6" s="17">
        <v>2</v>
      </c>
      <c r="JB6" s="17">
        <v>1.71</v>
      </c>
      <c r="JC6" s="17">
        <v>0</v>
      </c>
      <c r="JD6" s="41">
        <f>IF(IL6&gt;0,IL6,"")</f>
        <v>5.0999999999999996</v>
      </c>
      <c r="JE6" s="41">
        <f>IF(IM6&gt;0,IM6,"")</f>
        <v>5.37</v>
      </c>
      <c r="JF6" s="41">
        <f>IF(SUM(IJ6:IM6)-IN6&gt;0,SUM(IJ6:IM6)-IN6,"")</f>
        <v>18.170000000000002</v>
      </c>
      <c r="JG6" s="41">
        <f>IF(IQ6&gt;0,IQ6,"")</f>
        <v>15.6</v>
      </c>
      <c r="JH6" s="41">
        <f>IF(IR6&gt;0,IR6,"")</f>
        <v>17.079999999999998</v>
      </c>
      <c r="JI6" s="41">
        <f>IF(SUM(IO6:IR6)-IS6&gt;0,SUM(IO6:IR6)-IS6,"")</f>
        <v>57.08</v>
      </c>
      <c r="JJ6" s="41">
        <f>IF(MAX(JF6,JI6)&gt;0,MAX(JF6,JI6),"")</f>
        <v>57.08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>
        <f>IF(JA6&gt;0,JA6,"")</f>
        <v>2</v>
      </c>
      <c r="JO6" s="41">
        <f>IF(JB6&gt;0,JB6,"")</f>
        <v>1.71</v>
      </c>
      <c r="JP6" s="41">
        <f>IF(SUM(IY6:JB6)-JC6&gt;0,SUM(IY6:JB6)-JC6,"")</f>
        <v>6.41</v>
      </c>
      <c r="JQ6" s="41">
        <f>IF(SUM(JJ6,JP6)&gt;0,SUM(JJ6,JP6),"")</f>
        <v>63.489999999999995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15.6</v>
      </c>
      <c r="KH6" s="18">
        <v>8.9</v>
      </c>
      <c r="KI6" s="18">
        <v>15.6</v>
      </c>
      <c r="KJ6" s="18">
        <v>17.05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15.6</v>
      </c>
      <c r="KW6" s="11">
        <f>IF(KJ6&gt;0,KJ6,"")</f>
        <v>17.05</v>
      </c>
      <c r="KX6" s="11">
        <f>IF(SUM(KG6:KJ6)-KK6&gt;0,SUM(KG6:KJ6)-KK6,"")</f>
        <v>57.150000000000006</v>
      </c>
      <c r="KY6" s="11">
        <f>IF(SUM(KR6,KX6)&gt;0,SUM(KR6,KX6),"")</f>
        <v>57.150000000000006</v>
      </c>
      <c r="KZ6" s="17">
        <v>10.8</v>
      </c>
      <c r="LA6" s="17">
        <v>6.3</v>
      </c>
      <c r="LB6" s="17">
        <v>12.2</v>
      </c>
      <c r="LC6" s="17">
        <v>12.18</v>
      </c>
      <c r="LD6" s="17">
        <v>0</v>
      </c>
      <c r="LE6" s="17">
        <v>14.5</v>
      </c>
      <c r="LF6" s="17">
        <v>9.1</v>
      </c>
      <c r="LG6" s="17">
        <v>16</v>
      </c>
      <c r="LH6" s="17">
        <v>16.62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12.2</v>
      </c>
      <c r="LU6" s="41">
        <f>IF(LC6&gt;0,LC6,"")</f>
        <v>12.18</v>
      </c>
      <c r="LV6" s="41">
        <f>IF(SUM(KZ6:LC6)-LD6&gt;0,SUM(KZ6:LC6)-LD6,"")</f>
        <v>41.480000000000004</v>
      </c>
      <c r="LW6" s="41">
        <f>IF(LG6&gt;0,LG6,"")</f>
        <v>16</v>
      </c>
      <c r="LX6" s="41">
        <f>IF(LH6&gt;0,LH6,"")</f>
        <v>16.62</v>
      </c>
      <c r="LY6" s="41">
        <f>IF(SUM(LE6:LH6)-LI6&gt;0,SUM(LE6:LH6)-LI6,"")</f>
        <v>56.22</v>
      </c>
      <c r="LZ6" s="41">
        <f>IF(MAX(LV6,LY6)&gt;0,MAX(LV6,LY6),"")</f>
        <v>56.22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IF(SUM(LZ6,MF6)&gt;0,SUM(LZ6,MF6),"")</f>
        <v>56.22</v>
      </c>
      <c r="MH6" s="18">
        <v>14.6</v>
      </c>
      <c r="MI6" s="18">
        <v>9.3000000000000007</v>
      </c>
      <c r="MJ6" s="18">
        <v>17.100000000000001</v>
      </c>
      <c r="MK6" s="18">
        <v>17.100000000000001</v>
      </c>
      <c r="ML6" s="18">
        <v>0</v>
      </c>
      <c r="MM6" s="18">
        <v>14.4</v>
      </c>
      <c r="MN6" s="18">
        <v>9.1</v>
      </c>
      <c r="MO6" s="18">
        <v>16.100000000000001</v>
      </c>
      <c r="MP6" s="18">
        <v>16.760000000000002</v>
      </c>
      <c r="MQ6" s="18">
        <v>0</v>
      </c>
      <c r="MR6" s="18">
        <v>1.6</v>
      </c>
      <c r="MS6" s="18">
        <v>0.9</v>
      </c>
      <c r="MT6" s="18">
        <v>2.2000000000000002</v>
      </c>
      <c r="MU6" s="18">
        <v>1.77</v>
      </c>
      <c r="MV6" s="18">
        <v>0</v>
      </c>
      <c r="MW6" s="18"/>
      <c r="MX6" s="18"/>
      <c r="MY6" s="18"/>
      <c r="MZ6" s="18"/>
      <c r="NA6" s="18"/>
      <c r="NB6" s="11">
        <f>IF(MJ6&gt;0,MJ6,"")</f>
        <v>17.100000000000001</v>
      </c>
      <c r="NC6" s="11">
        <f>IF(MK6&gt;0,MK6,"")</f>
        <v>17.100000000000001</v>
      </c>
      <c r="ND6" s="11">
        <f>IF(SUM(MH6:MK6)-ML6&gt;0,SUM(MH6:MK6)-ML6,"")</f>
        <v>58.1</v>
      </c>
      <c r="NE6" s="11">
        <f>IF(MO6&gt;0,MO6,"")</f>
        <v>16.100000000000001</v>
      </c>
      <c r="NF6" s="11">
        <f>IF(MP6&gt;0,MP6,"")</f>
        <v>16.760000000000002</v>
      </c>
      <c r="NG6" s="11">
        <f>IF(SUM(MM6:MP6)-MQ6&gt;0,SUM(MM6:MP6)-MQ6,"")</f>
        <v>56.36</v>
      </c>
      <c r="NH6" s="11">
        <f>IF(MAX(ND6,NG6)&gt;0,MAX(ND6,NG6),"")</f>
        <v>58.1</v>
      </c>
      <c r="NI6" s="11">
        <f>IF(MT6&gt;0,MT6,"")</f>
        <v>2.2000000000000002</v>
      </c>
      <c r="NJ6" s="11">
        <f>IF(MU6&gt;0,MU6,"")</f>
        <v>1.77</v>
      </c>
      <c r="NK6" s="11">
        <f>IF(SUM(MR6:MU6)-MV6&gt;0,SUM(MR6:MU6)-MV6,"")</f>
        <v>6.4700000000000006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58.1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IF(SUM(OP6,OV6)&gt;0,SUM(OP6,OV6),"")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5.8999999999999995</v>
      </c>
      <c r="SW6" s="23">
        <f>IF($CP6="P",CB6,(CB6+BA6)/2)</f>
        <v>3.5500000000000003</v>
      </c>
      <c r="SX6" s="23">
        <f>IF($CP6="P",CC6,(CC6+BB6)/2)</f>
        <v>6.5250000000000004</v>
      </c>
      <c r="SY6" s="23">
        <f>IF($CP6="P",CD6,(CD6+BC6)/2)</f>
        <v>6.4725000000000001</v>
      </c>
      <c r="SZ6" s="23">
        <f>IF($CP6="P",CE6,(CE6+BD6)/2)</f>
        <v>0</v>
      </c>
      <c r="TA6" s="23">
        <f>IF($CP6="P",CF6,(CF6+BE6)/2)</f>
        <v>15.024999999999999</v>
      </c>
      <c r="TB6" s="23">
        <f>IF($CP6="P",CG6,(CG6+BF6)/2)</f>
        <v>8.9499999999999993</v>
      </c>
      <c r="TC6" s="23">
        <f>IF($CP6="P",CH6,(CH6+BG6)/2)</f>
        <v>15.824999999999999</v>
      </c>
      <c r="TD6" s="23">
        <f>IF($CP6="P",CI6,(CI6+BH6)/2)</f>
        <v>16.740000000000002</v>
      </c>
      <c r="TE6" s="23">
        <f>IF($CP6="P",CJ6,(CJ6+BI6)/2)</f>
        <v>0</v>
      </c>
      <c r="TF6" s="23">
        <f>IF($CP6="P",CK6,(CK6+BJ6)/2)</f>
        <v>15.775</v>
      </c>
      <c r="TG6" s="23">
        <f>IF($CP6="P",CL6,(CL6+BK6)/2)</f>
        <v>9.5</v>
      </c>
      <c r="TH6" s="23">
        <f>IF($CP6="P",CM6,(CM6+BL6)/2)</f>
        <v>16.649999999999999</v>
      </c>
      <c r="TI6" s="23">
        <f>IF($CP6="P",CN6,(CN6+BM6)/2)</f>
        <v>16.990000000000002</v>
      </c>
      <c r="TJ6" s="23">
        <f>IF($CP6="P",CO6,(CO6+BN6)/2)</f>
        <v>0</v>
      </c>
      <c r="TK6" s="28" t="s">
        <v>57</v>
      </c>
      <c r="TL6" s="41">
        <f>IF(SX6&gt;0,SX6,"")</f>
        <v>6.5250000000000004</v>
      </c>
      <c r="TM6" s="41">
        <f>IF(SY6&gt;0,SY6,"")</f>
        <v>6.4725000000000001</v>
      </c>
      <c r="TN6" s="41">
        <f>IF(SUM(SV6:SY6)-SZ6&gt;0,SUM(SV6:SY6)-SZ6,"")</f>
        <v>22.447499999999998</v>
      </c>
      <c r="TO6" s="41">
        <f>IF(TC6&gt;0,TC6,"")</f>
        <v>15.824999999999999</v>
      </c>
      <c r="TP6" s="41">
        <f>IF(TD6&gt;0,TD6,"")</f>
        <v>16.740000000000002</v>
      </c>
      <c r="TQ6" s="41">
        <f>IF(SUM(TA6:TD6)-TE6&gt;0,SUM(TA6:TD6)-TE6,"")</f>
        <v>56.54</v>
      </c>
      <c r="TR6" s="41">
        <f>IF(MAX(TN6,TQ6)&gt;0,MAX(TN6,TQ6),"")</f>
        <v>56.54</v>
      </c>
      <c r="TS6" s="41">
        <f>IF(TH6&gt;0,TH6,"")</f>
        <v>16.649999999999999</v>
      </c>
      <c r="TT6" s="41">
        <f>IF(TI6&gt;0,TI6,"")</f>
        <v>16.990000000000002</v>
      </c>
      <c r="TU6" s="41">
        <f>IF(SUM(TF6:TI6)-TJ6&gt;0,SUM(TF6:TI6)-TJ6,"")</f>
        <v>58.914999999999999</v>
      </c>
      <c r="TV6" s="41">
        <f>IF(SUM(TR6,TU6)&gt;0,SUM(TR6,TU6),"")</f>
        <v>115.455</v>
      </c>
    </row>
    <row r="7" spans="1:542" x14ac:dyDescent="0.2">
      <c r="A7" s="4" cm="1">
        <f t="array" ref="A7">IF(AND(F7&lt;&gt;"",G7&lt;&gt;""),SUMPRODUCT((F$4:F$22&lt;&gt;"")*(G$4:G$22&lt;&gt;"")*(E$4:E$22&gt;E7))+1,IF(G7&lt;&gt;"",SUMPRODUCT((H$4:H$22="No DD")*(E$4:E$22&gt;E7))+1+SUMPRODUCT((F$4:F$22&lt;&gt;"")*(G$4:G$22&lt;&gt;"")),""))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256.74002356900559</v>
      </c>
      <c r="F7" s="3" t="str">
        <f>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P","")</f>
        <v>P</v>
      </c>
      <c r="G7" s="3" t="str">
        <f>IF(OR(AND(AQ7&gt;=AY$28,AQ7&lt;&gt;"",AN7=""),AND(AT7&gt;=AY$28,AT7&lt;&gt;"",AN7=""),AND(AX7&gt;=AY$28,AX7&lt;&gt;"",AN7=""),AND(BR7&gt;=BZ$28,BR7&lt;&gt;"",BO7=""),AND(BU7&gt;=BZ$28,BU7&lt;&gt;"",BO7=""),AND(BY7&gt;=BZ$28,BY7&lt;&gt;"",BO7=""),AND(CS7&gt;=DA$28,CS7&lt;&gt;"",CP7=""),AND(CV7&gt;=DA$28,CV7&lt;&gt;"",CP7=""),AND(CZ7&gt;=DA$28,CZ7&lt;&gt;"",CP7=""),AND(DZ7&gt;=EK$28,DZ7&lt;&gt;""),AND(EC7&gt;=EK$28,EC7&lt;&gt;""),AND(EG7&gt;=EK$28,EG7&lt;&gt;""),AND(EJ7&gt;=EK$28,EJ7&lt;&gt;""),AND(FH7&gt;=FS$28,FH7&lt;&gt;""),AND(FK7&gt;=FS$28,FK7&lt;&gt;""),AND(FO7&gt;=FS$28,FO7&lt;&gt;""),AND(FR7&gt;=FS$28,FR7&lt;&gt;""),AND(GP7&gt;=HA$28,GP7&lt;&gt;""),AND(GS7&gt;=HA$28,GS7&lt;&gt;""),AND(GW7&gt;=HA$28,GW7&lt;&gt;""),AND(GZ7&gt;=HA$28,GZ7&lt;&gt;""),AND(HX7&gt;=II$28,HX7&lt;&gt;""),AND(IA7&gt;=II$28,IA7&lt;&gt;""),AND(IE7&gt;=II$28,IE7&lt;&gt;""),AND(IH7&gt;=II$28,IH7&lt;&gt;""),AND(JF7&gt;=JQ$28,JF7&lt;&gt;""),AND(JI7&gt;=JQ$28,JI7&lt;&gt;""),AND(JM7&gt;=JQ$28,JM7&lt;&gt;""),AND(JP7&gt;=JQ$28,JP7&lt;&gt;""),AND(KN7&gt;=KY$28,KN7&lt;&gt;""),AND(KQ7&gt;=KY$28,KQ7&lt;&gt;""),AND(KU7&gt;=KY$28,KU7&lt;&gt;""),AND(KX7&gt;=KY$28,KX7&lt;&gt;""),AND(LV7&gt;=MG$28,LV7&lt;&gt;""),AND(LY7&gt;=MG$28,LY7&lt;&gt;""),AND(MC7&gt;=MG$28,MC7&lt;&gt;""),AND(MF7&gt;=MG$28,MF7&lt;&gt;""),AND(ND7&gt;=NO$28,ND7&lt;&gt;""),AND(NG7&gt;=NO$28,NG7&lt;&gt;""),AND(NK7&gt;=NO$28,NK7&lt;&gt;""),AND(NN7&gt;=NO$28,NN7&lt;&gt;""),AND(OL7&gt;=OW$28,OL7&lt;&gt;""),AND(OO7&gt;=OW$28,OO7&lt;&gt;""),AND(OS7&gt;=OW$28,OS7&lt;&gt;""),AND(OV7&gt;=OW$28,OV7&lt;&gt;""),AND(PT7&gt;=QE$28,PT7&lt;&gt;""),AND(PW7&gt;=QE$28,PW7&lt;&gt;""),AND(QA7&gt;=QE$28,QA7&lt;&gt;""),AND(QD7&gt;=QE$28,QD7&lt;&gt;""),AND(RB7&gt;=RM$28,RB7&lt;&gt;""),AND(RE7&gt;=RM$28,RE7&lt;&gt;""),AND(RI7&gt;=RM$28,RI7&lt;&gt;""),AND(RL7&gt;=RM$28,RL7&lt;&gt;""),AND(SJ7&gt;=SU$28,SJ7&lt;&gt;""),AND(SM7&gt;=SU$28,SM7&lt;&gt;""),AND(SQ7&gt;=SU$28,SQ7&lt;&gt;""),AND(ST7&gt;=SU$28,ST7&lt;&gt;"")),"P","")</f>
        <v>P</v>
      </c>
      <c r="H7" s="37" t="str">
        <f>IF(AND(G7="P",F7=""),"No DD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Merit",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Excellence",IF(I7="P","Worlds Team",IF(F7="P","National Team","")))))</f>
        <v>Worlds Team</v>
      </c>
      <c r="I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J7" s="8">
        <f>IF(COUNT(AQ7,AT7,BR7,BU7,CS7,CV7)&gt;0,LARGE((AQ7,AT7,BR7,BU7,CS7,CV7),1),0)</f>
        <v>56.410000000000004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54.080000000000005</v>
      </c>
      <c r="M7" s="8" t="str">
        <f>IF(L7="","",IF(OR(L7=CS7,L7=CV7),$CA$1,IF(OR(L7=BR7,L7=BU7),$AZ$1,IF(OR(L7=AQ7,L7=AT7),$Y$1,""))))</f>
        <v>2023 Elite Canada</v>
      </c>
      <c r="N7" s="8">
        <f>IF(COUNT(AQ7,AT7,BR7,BU7,CS7,CV7)&gt;2,LARGE((AQ7,AT7,BR7,BU7,CS7,CV7),3),0)</f>
        <v>35.019999999999996</v>
      </c>
      <c r="O7" s="8" t="str">
        <f>IF(N7="","",IF(OR(N7=CS7,N7=CV7),$CA$1,IF(OR(N7=BR7,N7=BU7),$AZ$1,IF(OR(N7=AQ7,N7=AT7),$Y$1,""))))</f>
        <v>2022 3rd Domestic Trial</v>
      </c>
      <c r="P7" s="8">
        <f>IF(MAX(AX7,BY7,CZ7)&gt;0,MAX(AX7,BY7,CZ7),0)</f>
        <v>56.79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17.100000000000001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&gt;0,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,0)</f>
        <v>16.29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3rd Domestic Trial</v>
      </c>
      <c r="V7" s="8">
        <f>IF(MAX(DB7,DC7)&gt;0,MAX(DB7,DC7),"")</f>
        <v>21.050000000000004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</v>
      </c>
      <c r="Z7" s="23">
        <v>9.1</v>
      </c>
      <c r="AA7" s="23">
        <v>17.100000000000001</v>
      </c>
      <c r="AB7" s="23">
        <v>16.21</v>
      </c>
      <c r="AC7" s="23">
        <v>0</v>
      </c>
      <c r="AD7" s="23">
        <v>8.3000000000000007</v>
      </c>
      <c r="AE7" s="23">
        <v>5.7</v>
      </c>
      <c r="AF7" s="23">
        <v>10.7</v>
      </c>
      <c r="AG7" s="23">
        <v>10.32</v>
      </c>
      <c r="AH7" s="23">
        <v>0</v>
      </c>
      <c r="AI7" s="23">
        <v>14</v>
      </c>
      <c r="AJ7" s="23">
        <v>9.4</v>
      </c>
      <c r="AK7" s="23">
        <v>17.100000000000001</v>
      </c>
      <c r="AL7" s="23">
        <v>16.29</v>
      </c>
      <c r="AM7" s="23">
        <v>0</v>
      </c>
      <c r="AN7" s="28"/>
      <c r="AO7" s="39">
        <f>IF(AA7&gt;0,AA7,"")</f>
        <v>17.100000000000001</v>
      </c>
      <c r="AP7" s="39">
        <f>IF(AB7&gt;0,AB7,"")</f>
        <v>16.21</v>
      </c>
      <c r="AQ7" s="41">
        <f>IF(SUM(Y7:AB7)-AC7&gt;0,SUM(Y7:AB7)-AC7,"")</f>
        <v>56.410000000000004</v>
      </c>
      <c r="AR7" s="41">
        <f>IF(AF7&gt;0,AF7,"")</f>
        <v>10.7</v>
      </c>
      <c r="AS7" s="41">
        <f>IF(AG7&gt;0,AG7,"")</f>
        <v>10.32</v>
      </c>
      <c r="AT7" s="41">
        <f>IF(SUM(AD7:AG7)-AH7&gt;0,SUM(AD7:AG7)-AH7,"")</f>
        <v>35.019999999999996</v>
      </c>
      <c r="AU7" s="41">
        <f>IF(AQ7="","",MAX(AQ7,AT7))</f>
        <v>56.410000000000004</v>
      </c>
      <c r="AV7" s="41">
        <f>IF(AK7&gt;0,AK7,"")</f>
        <v>17.100000000000001</v>
      </c>
      <c r="AW7" s="41">
        <f>IF(AL7&gt;0,AL7,"")</f>
        <v>16.29</v>
      </c>
      <c r="AX7" s="41">
        <f>IF(SUM(AI7:AL7)-AM7&gt;0,SUM(AI7:AL7)-AM7,"")</f>
        <v>56.79</v>
      </c>
      <c r="AY7" s="41">
        <f>IF(SUM(AU7,AX7)&gt;0,SUM(AU7,AX7),"")</f>
        <v>113.2</v>
      </c>
      <c r="AZ7" s="27">
        <v>14.3</v>
      </c>
      <c r="BA7" s="27">
        <v>8.8000000000000007</v>
      </c>
      <c r="BB7" s="27">
        <v>15.6</v>
      </c>
      <c r="BC7" s="27">
        <v>15.38</v>
      </c>
      <c r="BD7" s="27">
        <v>0</v>
      </c>
      <c r="BE7" s="27">
        <v>18.899999999999999</v>
      </c>
      <c r="BF7" s="27">
        <v>1.7</v>
      </c>
      <c r="BG7" s="27">
        <v>3.8</v>
      </c>
      <c r="BH7" s="27">
        <v>3.38</v>
      </c>
      <c r="BI7" s="27">
        <v>0</v>
      </c>
      <c r="BJ7" s="27">
        <v>14.9</v>
      </c>
      <c r="BK7" s="27">
        <v>9.6</v>
      </c>
      <c r="BL7" s="27">
        <v>16.2</v>
      </c>
      <c r="BM7" s="27">
        <v>15.88</v>
      </c>
      <c r="BN7" s="27">
        <v>0</v>
      </c>
      <c r="BO7" s="29"/>
      <c r="BP7" s="40">
        <f>IF(BB7&gt;0,BB7,"")</f>
        <v>15.6</v>
      </c>
      <c r="BQ7" s="40">
        <f>IF(BC7&gt;0,BC7,"")</f>
        <v>15.38</v>
      </c>
      <c r="BR7" s="11">
        <f>IF(SUM(AZ7:BC7)-BD7&gt;0,SUM(AZ7:BC7)-BD7,"")</f>
        <v>54.080000000000005</v>
      </c>
      <c r="BS7" s="11">
        <f>IF(BG7&gt;0,BG7,"")</f>
        <v>3.8</v>
      </c>
      <c r="BT7" s="11">
        <f>IF(BH7&gt;0,BH7,"")</f>
        <v>3.38</v>
      </c>
      <c r="BU7" s="11">
        <f>IF(SUM(BE7:BH7)-BI7&gt;0,SUM(BE7:BH7)-BI7,"")</f>
        <v>27.779999999999998</v>
      </c>
      <c r="BV7" s="11">
        <f>IF(BR7="","",MAX(BR7,BU7))</f>
        <v>54.080000000000005</v>
      </c>
      <c r="BW7" s="11">
        <f>IF(BL7&gt;0,BL7,"")</f>
        <v>16.2</v>
      </c>
      <c r="BX7" s="11">
        <f>IF(BM7&gt;0,BM7,"")</f>
        <v>15.88</v>
      </c>
      <c r="BY7" s="11">
        <f>IF(SUM(BJ7:BM7)-BN7&gt;0,SUM(BJ7:BM7)-BN7,"")</f>
        <v>56.580000000000005</v>
      </c>
      <c r="BZ7" s="11">
        <f>IF(SUM(BV7,BY7)&gt;0,SUM(BV7,BY7),"")</f>
        <v>110.66000000000001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>IF(CC7&gt;0,CC7,"")</f>
        <v/>
      </c>
      <c r="CR7" s="39" t="str">
        <f>IF(CD7&gt;0,CD7,"")</f>
        <v/>
      </c>
      <c r="CS7" s="41" t="str">
        <f>IF(SUM(CA7:CD7)-CE7&gt;0,SUM(CA7:CD7)-CE7,"")</f>
        <v/>
      </c>
      <c r="CT7" s="41" t="str">
        <f>IF(CH7&gt;0,CH7,"")</f>
        <v/>
      </c>
      <c r="CU7" s="41" t="str">
        <f>IF(CI7&gt;0,CI7,"")</f>
        <v/>
      </c>
      <c r="CV7" s="41" t="str">
        <f>IF(SUM(CF7:CI7)-CJ7&gt;0,SUM(CF7:CI7)-CJ7,"")</f>
        <v/>
      </c>
      <c r="CW7" s="41" t="str">
        <f>IF(CS7="","",MAX(CS7,CV7))</f>
        <v/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 t="str">
        <f>IF(SUM(CW7,CZ7)&gt;0,SUM(CW7,CZ7),"")</f>
        <v/>
      </c>
      <c r="DB7" s="52">
        <f>IF(MAX(ED7,FL7,GT7,IB7,JJ7,KR7,LZ7,NH7,OP7,PX7,RF7,SN7)-IF(N7="",0,N7)&gt;0.001,MAX(ED7,FL7,GT7,IB7,JJ7,KR7,LZ7,NH7,OP7,PX7,RF7,SN7)-IF(N7="",0,N7),"")</f>
        <v>21.050000000000004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IF(SUM(ED7,EJ7)&gt;0,SUM(ED7,EJ7),"")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10</v>
      </c>
      <c r="JE7" s="41">
        <f>IF(IM7&gt;0,IM7,"")</f>
        <v>9.76</v>
      </c>
      <c r="JF7" s="41">
        <f>IF(SUM(IJ7:IM7)-IN7&gt;0,SUM(IJ7:IM7)-IN7,"")</f>
        <v>34.46</v>
      </c>
      <c r="JG7" s="41">
        <f>IF(IQ7&gt;0,IQ7,"")</f>
        <v>16.2</v>
      </c>
      <c r="JH7" s="41">
        <f>IF(IR7&gt;0,IR7,"")</f>
        <v>15.34</v>
      </c>
      <c r="JI7" s="41">
        <f>IF(SUM(IO7:IR7)-IS7&gt;0,SUM(IO7:IR7)-IS7,"")</f>
        <v>54.84</v>
      </c>
      <c r="JJ7" s="41">
        <f>IF(MAX(JF7,JI7)&gt;0,MAX(JF7,JI7),"")</f>
        <v>54.84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IF(SUM(JJ7,JP7)&gt;0,SUM(JJ7,JP7),"")</f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IF(SUM(KR7,KX7)&gt;0,SUM(KR7,KX7),"")</f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3.8</v>
      </c>
      <c r="LU7" s="41">
        <f>IF(LC7&gt;0,LC7,"")</f>
        <v>3.46</v>
      </c>
      <c r="LV7" s="41">
        <f>IF(SUM(KZ7:LC7)-LD7&gt;0,SUM(KZ7:LC7)-LD7,"")</f>
        <v>11.86</v>
      </c>
      <c r="LW7" s="41">
        <f>IF(LG7&gt;0,LG7,"")</f>
        <v>15.8</v>
      </c>
      <c r="LX7" s="41">
        <f>IF(LH7&gt;0,LH7,"")</f>
        <v>15.57</v>
      </c>
      <c r="LY7" s="41">
        <f>IF(SUM(LE7:LH7)-LI7&gt;0,SUM(LE7:LH7)-LI7,"")</f>
        <v>54.470000000000006</v>
      </c>
      <c r="LZ7" s="41">
        <f>IF(MAX(LV7,LY7)&gt;0,MAX(LV7,LY7),"")</f>
        <v>54.470000000000006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IF(SUM(LZ7,MF7)&gt;0,SUM(LZ7,MF7),"")</f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16.2</v>
      </c>
      <c r="NC7" s="11">
        <f>IF(MK7&gt;0,MK7,"")</f>
        <v>16.07</v>
      </c>
      <c r="ND7" s="11">
        <f>IF(SUM(MH7:MK7)-ML7&gt;0,SUM(MH7:MK7)-ML7,"")</f>
        <v>56.07</v>
      </c>
      <c r="NE7" s="11">
        <f>IF(MO7&gt;0,MO7,"")</f>
        <v>15.8</v>
      </c>
      <c r="NF7" s="11">
        <f>IF(MP7&gt;0,MP7,"")</f>
        <v>15.28</v>
      </c>
      <c r="NG7" s="11">
        <f>IF(SUM(MM7:MP7)-MQ7&gt;0,SUM(MM7:MP7)-MQ7,"")</f>
        <v>53.78</v>
      </c>
      <c r="NH7" s="11">
        <f>IF(MAX(ND7,NG7)&gt;0,MAX(ND7,NG7),"")</f>
        <v>56.07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IF(SUM(NH7,NN7)&gt;0,SUM(NH7,NN7),"")</f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IF(SUM(OP7,OV7)&gt;0,SUM(OP7,OV7),"")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7.15</v>
      </c>
      <c r="SW7" s="23">
        <f>IF($CP7="P",CB7,(CB7+BA7)/2)</f>
        <v>4.4000000000000004</v>
      </c>
      <c r="SX7" s="23">
        <f>IF($CP7="P",CC7,(CC7+BB7)/2)</f>
        <v>7.8</v>
      </c>
      <c r="SY7" s="23">
        <f>IF($CP7="P",CD7,(CD7+BC7)/2)</f>
        <v>7.69</v>
      </c>
      <c r="SZ7" s="23">
        <f>IF($CP7="P",CE7,(CE7+BD7)/2)</f>
        <v>0</v>
      </c>
      <c r="TA7" s="23">
        <f>IF($CP7="P",CF7,(CF7+BE7)/2)</f>
        <v>9.4499999999999993</v>
      </c>
      <c r="TB7" s="23">
        <f>IF($CP7="P",CG7,(CG7+BF7)/2)</f>
        <v>0.85</v>
      </c>
      <c r="TC7" s="23">
        <f>IF($CP7="P",CH7,(CH7+BG7)/2)</f>
        <v>1.9</v>
      </c>
      <c r="TD7" s="23">
        <f>IF($CP7="P",CI7,(CI7+BH7)/2)</f>
        <v>1.69</v>
      </c>
      <c r="TE7" s="23">
        <f>IF($CP7="P",CJ7,(CJ7+BI7)/2)</f>
        <v>0</v>
      </c>
      <c r="TF7" s="23">
        <f>IF($CP7="P",CK7,(CK7+BJ7)/2)</f>
        <v>7.45</v>
      </c>
      <c r="TG7" s="23">
        <f>IF($CP7="P",CL7,(CL7+BK7)/2)</f>
        <v>4.8</v>
      </c>
      <c r="TH7" s="23">
        <f>IF($CP7="P",CM7,(CM7+BL7)/2)</f>
        <v>8.1</v>
      </c>
      <c r="TI7" s="23">
        <f>IF($CP7="P",CN7,(CN7+BM7)/2)</f>
        <v>7.94</v>
      </c>
      <c r="TJ7" s="23">
        <f>IF($CP7="P",CO7,(CO7+BN7)/2)</f>
        <v>0</v>
      </c>
      <c r="TK7" s="28" t="s">
        <v>57</v>
      </c>
      <c r="TL7" s="41">
        <f>IF(SX7&gt;0,SX7,"")</f>
        <v>7.8</v>
      </c>
      <c r="TM7" s="41">
        <f>IF(SY7&gt;0,SY7,"")</f>
        <v>7.69</v>
      </c>
      <c r="TN7" s="41">
        <f>IF(SUM(SV7:SY7)-SZ7&gt;0,SUM(SV7:SY7)-SZ7,"")</f>
        <v>27.040000000000003</v>
      </c>
      <c r="TO7" s="41">
        <f>IF(TC7&gt;0,TC7,"")</f>
        <v>1.9</v>
      </c>
      <c r="TP7" s="41">
        <f>IF(TD7&gt;0,TD7,"")</f>
        <v>1.69</v>
      </c>
      <c r="TQ7" s="41">
        <f>IF(SUM(TA7:TD7)-TE7&gt;0,SUM(TA7:TD7)-TE7,"")</f>
        <v>13.889999999999999</v>
      </c>
      <c r="TR7" s="41">
        <f>IF(MAX(TN7,TQ7)&gt;0,MAX(TN7,TQ7),"")</f>
        <v>27.040000000000003</v>
      </c>
      <c r="TS7" s="41">
        <f>IF(TH7&gt;0,TH7,"")</f>
        <v>8.1</v>
      </c>
      <c r="TT7" s="41">
        <f>IF(TI7&gt;0,TI7,"")</f>
        <v>7.94</v>
      </c>
      <c r="TU7" s="41">
        <f>IF(SUM(TF7:TI7)-TJ7&gt;0,SUM(TF7:TI7)-TJ7,"")</f>
        <v>28.290000000000003</v>
      </c>
      <c r="TV7" s="41">
        <f>IF(SUM(TR7,TU7)&gt;0,SUM(TR7,TU7),"")</f>
        <v>55.330000000000005</v>
      </c>
    </row>
    <row r="8" spans="1:542" x14ac:dyDescent="0.2">
      <c r="A8" s="4" cm="1">
        <f t="array" ref="A8">IF(AND(F8&lt;&gt;"",G8&lt;&gt;""),SUMPRODUCT((F$4:F$22&lt;&gt;"")*(G$4:G$22&lt;&gt;"")*(E$4:E$22&gt;E8))+1,IF(G8&lt;&gt;"",SUMPRODUCT((H$4:H$22="No DD")*(E$4:E$22&gt;E8))+1+SUMPRODUCT((F$4:F$22&lt;&gt;"")*(G$4:G$22&lt;&gt;"")),""))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252.21002522100554</v>
      </c>
      <c r="F8" s="3" t="str">
        <f>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P","")</f>
        <v>P</v>
      </c>
      <c r="G8" s="3" t="str">
        <f>IF(OR(AND(AQ8&gt;=AY$28,AQ8&lt;&gt;"",AN8=""),AND(AT8&gt;=AY$28,AT8&lt;&gt;"",AN8=""),AND(AX8&gt;=AY$28,AX8&lt;&gt;"",AN8=""),AND(BR8&gt;=BZ$28,BR8&lt;&gt;"",BO8=""),AND(BU8&gt;=BZ$28,BU8&lt;&gt;"",BO8=""),AND(BY8&gt;=BZ$28,BY8&lt;&gt;"",BO8=""),AND(CS8&gt;=DA$28,CS8&lt;&gt;"",CP8=""),AND(CV8&gt;=DA$28,CV8&lt;&gt;"",CP8=""),AND(CZ8&gt;=DA$28,CZ8&lt;&gt;"",CP8=""),AND(DZ8&gt;=EK$28,DZ8&lt;&gt;""),AND(EC8&gt;=EK$28,EC8&lt;&gt;""),AND(EG8&gt;=EK$28,EG8&lt;&gt;""),AND(EJ8&gt;=EK$28,EJ8&lt;&gt;""),AND(FH8&gt;=FS$28,FH8&lt;&gt;""),AND(FK8&gt;=FS$28,FK8&lt;&gt;""),AND(FO8&gt;=FS$28,FO8&lt;&gt;""),AND(FR8&gt;=FS$28,FR8&lt;&gt;""),AND(GP8&gt;=HA$28,GP8&lt;&gt;""),AND(GS8&gt;=HA$28,GS8&lt;&gt;""),AND(GW8&gt;=HA$28,GW8&lt;&gt;""),AND(GZ8&gt;=HA$28,GZ8&lt;&gt;""),AND(HX8&gt;=II$28,HX8&lt;&gt;""),AND(IA8&gt;=II$28,IA8&lt;&gt;""),AND(IE8&gt;=II$28,IE8&lt;&gt;""),AND(IH8&gt;=II$28,IH8&lt;&gt;""),AND(JF8&gt;=JQ$28,JF8&lt;&gt;""),AND(JI8&gt;=JQ$28,JI8&lt;&gt;""),AND(JM8&gt;=JQ$28,JM8&lt;&gt;""),AND(JP8&gt;=JQ$28,JP8&lt;&gt;""),AND(KN8&gt;=KY$28,KN8&lt;&gt;""),AND(KQ8&gt;=KY$28,KQ8&lt;&gt;""),AND(KU8&gt;=KY$28,KU8&lt;&gt;""),AND(KX8&gt;=KY$28,KX8&lt;&gt;""),AND(LV8&gt;=MG$28,LV8&lt;&gt;""),AND(LY8&gt;=MG$28,LY8&lt;&gt;""),AND(MC8&gt;=MG$28,MC8&lt;&gt;""),AND(MF8&gt;=MG$28,MF8&lt;&gt;""),AND(ND8&gt;=NO$28,ND8&lt;&gt;""),AND(NG8&gt;=NO$28,NG8&lt;&gt;""),AND(NK8&gt;=NO$28,NK8&lt;&gt;""),AND(NN8&gt;=NO$28,NN8&lt;&gt;""),AND(OL8&gt;=OW$28,OL8&lt;&gt;""),AND(OO8&gt;=OW$28,OO8&lt;&gt;""),AND(OS8&gt;=OW$28,OS8&lt;&gt;""),AND(OV8&gt;=OW$28,OV8&lt;&gt;""),AND(PT8&gt;=QE$28,PT8&lt;&gt;""),AND(PW8&gt;=QE$28,PW8&lt;&gt;""),AND(QA8&gt;=QE$28,QA8&lt;&gt;""),AND(QD8&gt;=QE$28,QD8&lt;&gt;""),AND(RB8&gt;=RM$28,RB8&lt;&gt;""),AND(RE8&gt;=RM$28,RE8&lt;&gt;""),AND(RI8&gt;=RM$28,RI8&lt;&gt;""),AND(RL8&gt;=RM$28,RL8&lt;&gt;""),AND(SJ8&gt;=SU$28,SJ8&lt;&gt;""),AND(SM8&gt;=SU$28,SM8&lt;&gt;""),AND(SQ8&gt;=SU$28,SQ8&lt;&gt;""),AND(ST8&gt;=SU$28,ST8&lt;&gt;"")),"P","")</f>
        <v>P</v>
      </c>
      <c r="H8" s="37" t="str">
        <f>IF(AND(G8="P",F8=""),"No DD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Merit",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Excellence",IF(I8="P","Worlds Team",IF(F8="P","National Team","")))))</f>
        <v>National Team</v>
      </c>
      <c r="I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/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54.739999999999995</v>
      </c>
      <c r="O8" s="8" t="str">
        <f>IF(N8="","",IF(OR(N8=CS8,N8=CV8),$CA$1,IF(OR(N8=BR8,N8=BU8),$AZ$1,IF(OR(N8=AQ8,N8=AT8),$Y$1,""))))</f>
        <v>2022 3rd Domestic Trial</v>
      </c>
      <c r="P8" s="8">
        <f>IF(MAX(AX8,BY8,CZ8)&gt;0,MAX(AX8,BY8,CZ8),0)</f>
        <v>54.870000000000005</v>
      </c>
      <c r="Q8" s="8" t="str">
        <f>IF(P8="","",IF(P8=CZ8,$CA$1,IF(P8=BY8,$AZ$1,IF(P8=AX8,$Y$1,""))))</f>
        <v>2022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Elite Canada</v>
      </c>
      <c r="T8" s="8">
        <f>IF(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&gt;0,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,0)</f>
        <v>16.38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14.02</v>
      </c>
      <c r="Z8" s="23">
        <v>9</v>
      </c>
      <c r="AA8" s="23">
        <v>15.8</v>
      </c>
      <c r="AB8" s="23">
        <v>16.12</v>
      </c>
      <c r="AC8" s="23">
        <v>0.2</v>
      </c>
      <c r="AD8" s="23">
        <v>6.6</v>
      </c>
      <c r="AE8" s="23">
        <v>4.8</v>
      </c>
      <c r="AF8" s="23">
        <v>8.6</v>
      </c>
      <c r="AG8" s="23">
        <v>8.41</v>
      </c>
      <c r="AH8" s="23">
        <v>0</v>
      </c>
      <c r="AI8" s="23">
        <v>14</v>
      </c>
      <c r="AJ8" s="23">
        <v>8.8000000000000007</v>
      </c>
      <c r="AK8" s="23">
        <v>15.8</v>
      </c>
      <c r="AL8" s="23">
        <v>16.27</v>
      </c>
      <c r="AM8" s="23">
        <v>0</v>
      </c>
      <c r="AN8" s="28"/>
      <c r="AO8" s="39">
        <f>IF(AA8&gt;0,AA8,"")</f>
        <v>15.8</v>
      </c>
      <c r="AP8" s="39">
        <f>IF(AB8&gt;0,AB8,"")</f>
        <v>16.12</v>
      </c>
      <c r="AQ8" s="41">
        <f>IF(SUM(Y8:AB8)-AC8&gt;0,SUM(Y8:AB8)-AC8,"")</f>
        <v>54.739999999999995</v>
      </c>
      <c r="AR8" s="41">
        <f>IF(AF8&gt;0,AF8,"")</f>
        <v>8.6</v>
      </c>
      <c r="AS8" s="41">
        <f>IF(AG8&gt;0,AG8,"")</f>
        <v>8.41</v>
      </c>
      <c r="AT8" s="41">
        <f>IF(SUM(AD8:AG8)-AH8&gt;0,SUM(AD8:AG8)-AH8,"")</f>
        <v>28.41</v>
      </c>
      <c r="AU8" s="41">
        <f>IF(AQ8="","",MAX(AQ8,AT8))</f>
        <v>54.739999999999995</v>
      </c>
      <c r="AV8" s="41">
        <f>IF(AK8&gt;0,AK8,"")</f>
        <v>15.8</v>
      </c>
      <c r="AW8" s="41">
        <f>IF(AL8&gt;0,AL8,"")</f>
        <v>16.27</v>
      </c>
      <c r="AX8" s="41">
        <f>IF(SUM(AI8:AL8)-AM8&gt;0,SUM(AI8:AL8)-AM8,"")</f>
        <v>54.870000000000005</v>
      </c>
      <c r="AY8" s="41">
        <f>IF(SUM(AU8,AX8)&gt;0,SUM(AU8,AX8),"")</f>
        <v>109.61</v>
      </c>
      <c r="AZ8" s="27">
        <v>14.6</v>
      </c>
      <c r="BA8" s="27">
        <v>9</v>
      </c>
      <c r="BB8" s="27">
        <v>14.8</v>
      </c>
      <c r="BC8" s="27">
        <v>15.62</v>
      </c>
      <c r="BD8" s="27">
        <v>0</v>
      </c>
      <c r="BE8" s="27">
        <v>14.9</v>
      </c>
      <c r="BF8" s="27">
        <v>9</v>
      </c>
      <c r="BG8" s="27">
        <v>15.8</v>
      </c>
      <c r="BH8" s="27">
        <v>15.84</v>
      </c>
      <c r="BI8" s="27">
        <v>0</v>
      </c>
      <c r="BJ8" s="27">
        <v>14.7</v>
      </c>
      <c r="BK8" s="27">
        <v>9</v>
      </c>
      <c r="BL8" s="27">
        <v>14.8</v>
      </c>
      <c r="BM8" s="27">
        <v>15.82</v>
      </c>
      <c r="BN8" s="27">
        <v>0</v>
      </c>
      <c r="BO8" s="29"/>
      <c r="BP8" s="40">
        <f>IF(BB8&gt;0,BB8,"")</f>
        <v>14.8</v>
      </c>
      <c r="BQ8" s="40">
        <f>IF(BC8&gt;0,BC8,"")</f>
        <v>15.62</v>
      </c>
      <c r="BR8" s="11">
        <f>IF(SUM(AZ8:BC8)-BD8&gt;0,SUM(AZ8:BC8)-BD8,"")</f>
        <v>54.02</v>
      </c>
      <c r="BS8" s="11">
        <f>IF(BG8&gt;0,BG8,"")</f>
        <v>15.8</v>
      </c>
      <c r="BT8" s="11">
        <f>IF(BH8&gt;0,BH8,"")</f>
        <v>15.84</v>
      </c>
      <c r="BU8" s="11">
        <f>IF(SUM(BE8:BH8)-BI8&gt;0,SUM(BE8:BH8)-BI8,"")</f>
        <v>55.540000000000006</v>
      </c>
      <c r="BV8" s="11">
        <f>IF(BR8="","",MAX(BR8,BU8))</f>
        <v>55.540000000000006</v>
      </c>
      <c r="BW8" s="11">
        <f>IF(BL8&gt;0,BL8,"")</f>
        <v>14.8</v>
      </c>
      <c r="BX8" s="11">
        <f>IF(BM8&gt;0,BM8,"")</f>
        <v>15.82</v>
      </c>
      <c r="BY8" s="11">
        <f>IF(SUM(BJ8:BM8)-BN8&gt;0,SUM(BJ8:BM8)-BN8,"")</f>
        <v>54.32</v>
      </c>
      <c r="BZ8" s="11">
        <f>IF(SUM(BV8,BY8)&gt;0,SUM(BV8,BY8),"")</f>
        <v>109.86000000000001</v>
      </c>
      <c r="CA8" s="23">
        <v>14.1</v>
      </c>
      <c r="CB8" s="23">
        <v>9</v>
      </c>
      <c r="CC8" s="23">
        <v>15.4</v>
      </c>
      <c r="CD8" s="23">
        <v>16.38</v>
      </c>
      <c r="CE8" s="23">
        <v>0</v>
      </c>
      <c r="CF8" s="23">
        <v>1.8</v>
      </c>
      <c r="CG8" s="23">
        <v>0.9</v>
      </c>
      <c r="CH8" s="23">
        <v>2</v>
      </c>
      <c r="CI8" s="23">
        <v>1.75</v>
      </c>
      <c r="CJ8" s="23">
        <v>0</v>
      </c>
      <c r="CK8" s="23">
        <v>1.7</v>
      </c>
      <c r="CL8" s="23">
        <v>0.8</v>
      </c>
      <c r="CM8" s="23">
        <v>2</v>
      </c>
      <c r="CN8" s="23">
        <v>1.76</v>
      </c>
      <c r="CO8" s="23">
        <v>0</v>
      </c>
      <c r="CP8" s="28"/>
      <c r="CQ8" s="39">
        <f>IF(CC8&gt;0,CC8,"")</f>
        <v>15.4</v>
      </c>
      <c r="CR8" s="39">
        <f>IF(CD8&gt;0,CD8,"")</f>
        <v>16.38</v>
      </c>
      <c r="CS8" s="41">
        <f>IF(SUM(CA8:CD8)-CE8&gt;0,SUM(CA8:CD8)-CE8,"")</f>
        <v>54.879999999999995</v>
      </c>
      <c r="CT8" s="41">
        <f>IF(CH8&gt;0,CH8,"")</f>
        <v>2</v>
      </c>
      <c r="CU8" s="41">
        <f>IF(CI8&gt;0,CI8,"")</f>
        <v>1.75</v>
      </c>
      <c r="CV8" s="41">
        <f>IF(SUM(CF8:CI8)-CJ8&gt;0,SUM(CF8:CI8)-CJ8,"")</f>
        <v>6.45</v>
      </c>
      <c r="CW8" s="41">
        <f>IF(CS8="","",MAX(CS8,CV8))</f>
        <v>54.879999999999995</v>
      </c>
      <c r="CX8" s="41">
        <f>IF(CM8&gt;0,CM8,"")</f>
        <v>2</v>
      </c>
      <c r="CY8" s="41">
        <f>IF(CN8&gt;0,CN8,"")</f>
        <v>1.76</v>
      </c>
      <c r="CZ8" s="41">
        <f>IF(SUM(CK8:CN8)-CO8&gt;0,SUM(CK8:CN8)-CO8,"")</f>
        <v>6.26</v>
      </c>
      <c r="DA8" s="41">
        <f>IF(SUM(CW8,CZ8)&gt;0,SUM(CW8,CZ8),"")</f>
        <v>61.139999999999993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15</v>
      </c>
      <c r="GO8" s="41">
        <f>IF(FW8&gt;0,FW8,"")</f>
        <v>16.309999999999999</v>
      </c>
      <c r="GP8" s="41">
        <f>IF(SUM(FT8:FW8)-FX8&gt;0,SUM(FT8:FW8)-FX8,"")</f>
        <v>52.61</v>
      </c>
      <c r="GQ8" s="41">
        <f>IF(GA8&gt;0,GA8,"")</f>
        <v>6.5</v>
      </c>
      <c r="GR8" s="41">
        <f>IF(GB8&gt;0,GB8,"")</f>
        <v>6.7</v>
      </c>
      <c r="GS8" s="41">
        <f>IF(SUM(FY8:GB8)-GC8&gt;0,SUM(FY8:GB8)-GC8,"")</f>
        <v>22.400000000000002</v>
      </c>
      <c r="GT8" s="41">
        <f>IF(MAX(GP8,GS8)&gt;0,MAX(GP8,GS8),"")</f>
        <v>52.61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IF(SUM(IB8,IH8)&gt;0,SUM(IB8,IH8),"")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IF(SUM(NH8,NN8)&gt;0,SUM(NH8,NN8),"")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14.35</v>
      </c>
      <c r="SW8" s="23">
        <f>IF($CP8="P",CB8,(CB8+BA8)/2)</f>
        <v>9</v>
      </c>
      <c r="SX8" s="23">
        <f>IF($CP8="P",CC8,(CC8+BB8)/2)</f>
        <v>15.100000000000001</v>
      </c>
      <c r="SY8" s="23">
        <f>IF($CP8="P",CD8,(CD8+BC8)/2)</f>
        <v>16</v>
      </c>
      <c r="SZ8" s="23">
        <f>IF($CP8="P",CE8,(CE8+BD8)/2)</f>
        <v>0</v>
      </c>
      <c r="TA8" s="23">
        <f>IF($CP8="P",CF8,(CF8+BE8)/2)</f>
        <v>8.35</v>
      </c>
      <c r="TB8" s="23">
        <f>IF($CP8="P",CG8,(CG8+BF8)/2)</f>
        <v>4.95</v>
      </c>
      <c r="TC8" s="23">
        <f>IF($CP8="P",CH8,(CH8+BG8)/2)</f>
        <v>8.9</v>
      </c>
      <c r="TD8" s="23">
        <f>IF($CP8="P",CI8,(CI8+BH8)/2)</f>
        <v>8.7949999999999999</v>
      </c>
      <c r="TE8" s="23">
        <f>IF($CP8="P",CJ8,(CJ8+BI8)/2)</f>
        <v>0</v>
      </c>
      <c r="TF8" s="23">
        <f>IF($CP8="P",CK8,(CK8+BJ8)/2)</f>
        <v>8.1999999999999993</v>
      </c>
      <c r="TG8" s="23">
        <f>IF($CP8="P",CL8,(CL8+BK8)/2)</f>
        <v>4.9000000000000004</v>
      </c>
      <c r="TH8" s="23">
        <f>IF($CP8="P",CM8,(CM8+BL8)/2)</f>
        <v>8.4</v>
      </c>
      <c r="TI8" s="23">
        <f>IF($CP8="P",CN8,(CN8+BM8)/2)</f>
        <v>8.7900000000000009</v>
      </c>
      <c r="TJ8" s="23">
        <f>IF($CP8="P",CO8,(CO8+BN8)/2)</f>
        <v>0</v>
      </c>
      <c r="TK8" s="28" t="s">
        <v>57</v>
      </c>
      <c r="TL8" s="41">
        <f>IF(SX8&gt;0,SX8,"")</f>
        <v>15.100000000000001</v>
      </c>
      <c r="TM8" s="41">
        <f>IF(SY8&gt;0,SY8,"")</f>
        <v>16</v>
      </c>
      <c r="TN8" s="41">
        <f>IF(SUM(SV8:SY8)-SZ8&gt;0,SUM(SV8:SY8)-SZ8,"")</f>
        <v>54.45</v>
      </c>
      <c r="TO8" s="41">
        <f>IF(TC8&gt;0,TC8,"")</f>
        <v>8.9</v>
      </c>
      <c r="TP8" s="41">
        <f>IF(TD8&gt;0,TD8,"")</f>
        <v>8.7949999999999999</v>
      </c>
      <c r="TQ8" s="41">
        <f>IF(SUM(TA8:TD8)-TE8&gt;0,SUM(TA8:TD8)-TE8,"")</f>
        <v>30.995000000000005</v>
      </c>
      <c r="TR8" s="41">
        <f>IF(MAX(TN8,TQ8)&gt;0,MAX(TN8,TQ8),"")</f>
        <v>54.45</v>
      </c>
      <c r="TS8" s="41">
        <f>IF(TH8&gt;0,TH8,"")</f>
        <v>8.4</v>
      </c>
      <c r="TT8" s="41">
        <f>IF(TI8&gt;0,TI8,"")</f>
        <v>8.7900000000000009</v>
      </c>
      <c r="TU8" s="41">
        <f>IF(SUM(TF8:TI8)-TJ8&gt;0,SUM(TF8:TI8)-TJ8,"")</f>
        <v>30.29</v>
      </c>
      <c r="TV8" s="41">
        <f>IF(SUM(TR8,TU8)&gt;0,SUM(TR8,TU8),"")</f>
        <v>84.740000000000009</v>
      </c>
    </row>
    <row r="9" spans="1:542" x14ac:dyDescent="0.2">
      <c r="A9" s="4" cm="1">
        <f t="array" ref="A9">IF(AND(F9&lt;&gt;"",G9&lt;&gt;""),SUMPRODUCT((F$4:F$22&lt;&gt;"")*(G$4:G$22&lt;&gt;"")*(E$4:E$22&gt;E9))+1,IF(G9&lt;&gt;"",SUMPRODUCT((H$4:H$22="No DD")*(E$4:E$22&gt;E9))+1+SUMPRODUCT((F$4:F$22&lt;&gt;"")*(G$4:G$22&lt;&gt;"")),""))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244.78252447825534</v>
      </c>
      <c r="F9" s="3" t="str">
        <f>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P","")</f>
        <v/>
      </c>
      <c r="G9" s="3" t="str">
        <f>IF(OR(AND(AQ9&gt;=AY$28,AQ9&lt;&gt;"",AN9=""),AND(AT9&gt;=AY$28,AT9&lt;&gt;"",AN9=""),AND(AX9&gt;=AY$28,AX9&lt;&gt;"",AN9=""),AND(BR9&gt;=BZ$28,BR9&lt;&gt;"",BO9=""),AND(BU9&gt;=BZ$28,BU9&lt;&gt;"",BO9=""),AND(BY9&gt;=BZ$28,BY9&lt;&gt;"",BO9=""),AND(CS9&gt;=DA$28,CS9&lt;&gt;"",CP9=""),AND(CV9&gt;=DA$28,CV9&lt;&gt;"",CP9=""),AND(CZ9&gt;=DA$28,CZ9&lt;&gt;"",CP9=""),AND(DZ9&gt;=EK$28,DZ9&lt;&gt;""),AND(EC9&gt;=EK$28,EC9&lt;&gt;""),AND(EG9&gt;=EK$28,EG9&lt;&gt;""),AND(EJ9&gt;=EK$28,EJ9&lt;&gt;""),AND(FH9&gt;=FS$28,FH9&lt;&gt;""),AND(FK9&gt;=FS$28,FK9&lt;&gt;""),AND(FO9&gt;=FS$28,FO9&lt;&gt;""),AND(FR9&gt;=FS$28,FR9&lt;&gt;""),AND(GP9&gt;=HA$28,GP9&lt;&gt;""),AND(GS9&gt;=HA$28,GS9&lt;&gt;""),AND(GW9&gt;=HA$28,GW9&lt;&gt;""),AND(GZ9&gt;=HA$28,GZ9&lt;&gt;""),AND(HX9&gt;=II$28,HX9&lt;&gt;""),AND(IA9&gt;=II$28,IA9&lt;&gt;""),AND(IE9&gt;=II$28,IE9&lt;&gt;""),AND(IH9&gt;=II$28,IH9&lt;&gt;""),AND(JF9&gt;=JQ$28,JF9&lt;&gt;""),AND(JI9&gt;=JQ$28,JI9&lt;&gt;""),AND(JM9&gt;=JQ$28,JM9&lt;&gt;""),AND(JP9&gt;=JQ$28,JP9&lt;&gt;""),AND(KN9&gt;=KY$28,KN9&lt;&gt;""),AND(KQ9&gt;=KY$28,KQ9&lt;&gt;""),AND(KU9&gt;=KY$28,KU9&lt;&gt;""),AND(KX9&gt;=KY$28,KX9&lt;&gt;""),AND(LV9&gt;=MG$28,LV9&lt;&gt;""),AND(LY9&gt;=MG$28,LY9&lt;&gt;""),AND(MC9&gt;=MG$28,MC9&lt;&gt;""),AND(MF9&gt;=MG$28,MF9&lt;&gt;""),AND(ND9&gt;=NO$28,ND9&lt;&gt;""),AND(NG9&gt;=NO$28,NG9&lt;&gt;""),AND(NK9&gt;=NO$28,NK9&lt;&gt;""),AND(NN9&gt;=NO$28,NN9&lt;&gt;""),AND(OL9&gt;=OW$28,OL9&lt;&gt;""),AND(OO9&gt;=OW$28,OO9&lt;&gt;""),AND(OS9&gt;=OW$28,OS9&lt;&gt;""),AND(OV9&gt;=OW$28,OV9&lt;&gt;""),AND(PT9&gt;=QE$28,PT9&lt;&gt;""),AND(PW9&gt;=QE$28,PW9&lt;&gt;""),AND(QA9&gt;=QE$28,QA9&lt;&gt;""),AND(QD9&gt;=QE$28,QD9&lt;&gt;""),AND(RB9&gt;=RM$28,RB9&lt;&gt;""),AND(RE9&gt;=RM$28,RE9&lt;&gt;""),AND(RI9&gt;=RM$28,RI9&lt;&gt;""),AND(RL9&gt;=RM$28,RL9&lt;&gt;""),AND(SJ9&gt;=SU$28,SJ9&lt;&gt;""),AND(SM9&gt;=SU$28,SM9&lt;&gt;""),AND(SQ9&gt;=SU$28,SQ9&lt;&gt;""),AND(ST9&gt;=SU$28,ST9&lt;&gt;"")),"P","")</f>
        <v>P</v>
      </c>
      <c r="H9" s="37" t="str">
        <f>IF(AND(G9="P",F9=""),"No DD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Merit",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Excellence",IF(I9="P","Worlds Team",IF(F9="P","National Team","")))))</f>
        <v>No DD</v>
      </c>
      <c r="I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53.182500000000005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&gt;0,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,0)</f>
        <v>14.95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13.55</v>
      </c>
      <c r="Z9" s="23">
        <v>9</v>
      </c>
      <c r="AA9" s="23">
        <v>15.100000000000001</v>
      </c>
      <c r="AB9" s="23">
        <v>15.425000000000001</v>
      </c>
      <c r="AC9" s="23">
        <v>0</v>
      </c>
      <c r="AD9" s="23">
        <v>12.8</v>
      </c>
      <c r="AE9" s="23">
        <v>7.8000000000000007</v>
      </c>
      <c r="AF9" s="23">
        <v>11.8</v>
      </c>
      <c r="AG9" s="23">
        <v>15.079999999999998</v>
      </c>
      <c r="AH9" s="23">
        <v>0.4</v>
      </c>
      <c r="AI9" s="23">
        <v>12</v>
      </c>
      <c r="AJ9" s="23">
        <v>7.25</v>
      </c>
      <c r="AK9" s="23">
        <v>11.8</v>
      </c>
      <c r="AL9" s="23">
        <v>12.68</v>
      </c>
      <c r="AM9" s="23">
        <v>0</v>
      </c>
      <c r="AN9" s="28" t="s">
        <v>57</v>
      </c>
      <c r="AO9" s="39">
        <f>IF(AA9&gt;0,AA9,"")</f>
        <v>15.100000000000001</v>
      </c>
      <c r="AP9" s="39">
        <f>IF(AB9&gt;0,AB9,"")</f>
        <v>15.425000000000001</v>
      </c>
      <c r="AQ9" s="41">
        <f>IF(SUM(Y9:AB9)-AC9&gt;0,SUM(Y9:AB9)-AC9,"")</f>
        <v>53.075000000000003</v>
      </c>
      <c r="AR9" s="41">
        <f>IF(AF9&gt;0,AF9,"")</f>
        <v>11.8</v>
      </c>
      <c r="AS9" s="41">
        <f>IF(AG9&gt;0,AG9,"")</f>
        <v>15.079999999999998</v>
      </c>
      <c r="AT9" s="41">
        <f>IF(SUM(AD9:AG9)-AH9&gt;0,SUM(AD9:AG9)-AH9,"")</f>
        <v>47.080000000000005</v>
      </c>
      <c r="AU9" s="41">
        <f>IF(AQ9="","",MAX(AQ9,AT9))</f>
        <v>53.075000000000003</v>
      </c>
      <c r="AV9" s="41">
        <f>IF(AK9&gt;0,AK9,"")</f>
        <v>11.8</v>
      </c>
      <c r="AW9" s="41">
        <f>IF(AL9&gt;0,AL9,"")</f>
        <v>12.68</v>
      </c>
      <c r="AX9" s="41">
        <f>IF(SUM(AI9:AL9)-AM9&gt;0,SUM(AI9:AL9)-AM9,"")</f>
        <v>43.730000000000004</v>
      </c>
      <c r="AY9" s="41">
        <f>IF(SUM(AU9,AX9)&gt;0,SUM(AU9,AX9),"")</f>
        <v>96.805000000000007</v>
      </c>
      <c r="AZ9" s="27">
        <v>14.7</v>
      </c>
      <c r="BA9" s="27">
        <v>9</v>
      </c>
      <c r="BB9" s="27">
        <v>14.8</v>
      </c>
      <c r="BC9" s="27">
        <v>14.79</v>
      </c>
      <c r="BD9" s="27">
        <v>0</v>
      </c>
      <c r="BE9" s="27">
        <v>14.1</v>
      </c>
      <c r="BF9" s="27">
        <v>8.9</v>
      </c>
      <c r="BG9" s="27">
        <v>15.4</v>
      </c>
      <c r="BH9" s="27">
        <v>14.95</v>
      </c>
      <c r="BI9" s="27">
        <v>0</v>
      </c>
      <c r="BJ9" s="27">
        <v>15.7</v>
      </c>
      <c r="BK9" s="27">
        <v>9.6</v>
      </c>
      <c r="BL9" s="27">
        <v>14</v>
      </c>
      <c r="BM9" s="27">
        <v>15.31</v>
      </c>
      <c r="BN9" s="27">
        <v>0</v>
      </c>
      <c r="BO9" s="29"/>
      <c r="BP9" s="40">
        <f>IF(BB9&gt;0,BB9,"")</f>
        <v>14.8</v>
      </c>
      <c r="BQ9" s="40">
        <f>IF(BC9&gt;0,BC9,"")</f>
        <v>14.79</v>
      </c>
      <c r="BR9" s="11">
        <f>IF(SUM(AZ9:BC9)-BD9&gt;0,SUM(AZ9:BC9)-BD9,"")</f>
        <v>53.29</v>
      </c>
      <c r="BS9" s="11">
        <f>IF(BG9&gt;0,BG9,"")</f>
        <v>15.4</v>
      </c>
      <c r="BT9" s="11">
        <f>IF(BH9&gt;0,BH9,"")</f>
        <v>14.95</v>
      </c>
      <c r="BU9" s="11">
        <f>IF(SUM(BE9:BH9)-BI9&gt;0,SUM(BE9:BH9)-BI9,"")</f>
        <v>53.349999999999994</v>
      </c>
      <c r="BV9" s="11">
        <f>IF(BR9="","",MAX(BR9,BU9))</f>
        <v>53.349999999999994</v>
      </c>
      <c r="BW9" s="11">
        <f>IF(BL9&gt;0,BL9,"")</f>
        <v>14</v>
      </c>
      <c r="BX9" s="11">
        <f>IF(BM9&gt;0,BM9,"")</f>
        <v>15.31</v>
      </c>
      <c r="BY9" s="11">
        <f>IF(SUM(BJ9:BM9)-BN9&gt;0,SUM(BJ9:BM9)-BN9,"")</f>
        <v>54.61</v>
      </c>
      <c r="BZ9" s="11">
        <f>IF(SUM(BV9,BY9)&gt;0,SUM(BV9,BY9),"")</f>
        <v>107.96</v>
      </c>
      <c r="CA9" s="23">
        <v>14.125</v>
      </c>
      <c r="CB9" s="23">
        <v>9</v>
      </c>
      <c r="CC9" s="23">
        <v>14.950000000000001</v>
      </c>
      <c r="CD9" s="23">
        <v>15.1075</v>
      </c>
      <c r="CE9" s="23">
        <v>0</v>
      </c>
      <c r="CF9" s="23">
        <v>13.45</v>
      </c>
      <c r="CG9" s="23">
        <v>8.3500000000000014</v>
      </c>
      <c r="CH9" s="23">
        <v>13.600000000000001</v>
      </c>
      <c r="CI9" s="23">
        <v>15.014999999999999</v>
      </c>
      <c r="CJ9" s="23">
        <v>0.2</v>
      </c>
      <c r="CK9" s="23">
        <v>13.85</v>
      </c>
      <c r="CL9" s="23">
        <v>8.4250000000000007</v>
      </c>
      <c r="CM9" s="23">
        <v>12.9</v>
      </c>
      <c r="CN9" s="23">
        <v>13.995000000000001</v>
      </c>
      <c r="CO9" s="23">
        <v>0</v>
      </c>
      <c r="CP9" s="28" t="s">
        <v>57</v>
      </c>
      <c r="CQ9" s="39">
        <f>IF(CC9&gt;0,CC9,"")</f>
        <v>14.950000000000001</v>
      </c>
      <c r="CR9" s="39">
        <f>IF(CD9&gt;0,CD9,"")</f>
        <v>15.1075</v>
      </c>
      <c r="CS9" s="41">
        <f>IF(SUM(CA9:CD9)-CE9&gt;0,SUM(CA9:CD9)-CE9,"")</f>
        <v>53.182500000000005</v>
      </c>
      <c r="CT9" s="41">
        <f>IF(CH9&gt;0,CH9,"")</f>
        <v>13.600000000000001</v>
      </c>
      <c r="CU9" s="41">
        <f>IF(CI9&gt;0,CI9,"")</f>
        <v>15.014999999999999</v>
      </c>
      <c r="CV9" s="41">
        <f>IF(SUM(CF9:CI9)-CJ9&gt;0,SUM(CF9:CI9)-CJ9,"")</f>
        <v>50.215000000000003</v>
      </c>
      <c r="CW9" s="41">
        <f>IF(CS9="","",MAX(CS9,CV9))</f>
        <v>53.182500000000005</v>
      </c>
      <c r="CX9" s="41">
        <f>IF(CM9&gt;0,CM9,"")</f>
        <v>12.9</v>
      </c>
      <c r="CY9" s="41">
        <f>IF(CN9&gt;0,CN9,"")</f>
        <v>13.995000000000001</v>
      </c>
      <c r="CZ9" s="41">
        <f>IF(SUM(CK9:CN9)-CO9&gt;0,SUM(CK9:CN9)-CO9,"")</f>
        <v>49.17</v>
      </c>
      <c r="DA9" s="41">
        <f>IF(SUM(CW9,CZ9)&gt;0,SUM(CW9,CZ9),"")</f>
        <v>102.35250000000001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IF(SUM(JJ9,JP9)&gt;0,SUM(JJ9,JP9),"")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14.125</v>
      </c>
      <c r="SW9" s="23">
        <f>IF($CP9="P",CB9,(CB9+BA9)/2)</f>
        <v>9</v>
      </c>
      <c r="SX9" s="23">
        <f>IF($CP9="P",CC9,(CC9+BB9)/2)</f>
        <v>14.950000000000001</v>
      </c>
      <c r="SY9" s="23">
        <f>IF($CP9="P",CD9,(CD9+BC9)/2)</f>
        <v>15.1075</v>
      </c>
      <c r="SZ9" s="23">
        <f>IF($CP9="P",CE9,(CE9+BD9)/2)</f>
        <v>0</v>
      </c>
      <c r="TA9" s="23">
        <f>IF($CP9="P",CF9,(CF9+BE9)/2)</f>
        <v>13.45</v>
      </c>
      <c r="TB9" s="23">
        <f>IF($CP9="P",CG9,(CG9+BF9)/2)</f>
        <v>8.3500000000000014</v>
      </c>
      <c r="TC9" s="23">
        <f>IF($CP9="P",CH9,(CH9+BG9)/2)</f>
        <v>13.600000000000001</v>
      </c>
      <c r="TD9" s="23">
        <f>IF($CP9="P",CI9,(CI9+BH9)/2)</f>
        <v>15.014999999999999</v>
      </c>
      <c r="TE9" s="23">
        <f>IF($CP9="P",CJ9,(CJ9+BI9)/2)</f>
        <v>0.2</v>
      </c>
      <c r="TF9" s="23">
        <f>IF($CP9="P",CK9,(CK9+BJ9)/2)</f>
        <v>13.85</v>
      </c>
      <c r="TG9" s="23">
        <f>IF($CP9="P",CL9,(CL9+BK9)/2)</f>
        <v>8.4250000000000007</v>
      </c>
      <c r="TH9" s="23">
        <f>IF($CP9="P",CM9,(CM9+BL9)/2)</f>
        <v>12.9</v>
      </c>
      <c r="TI9" s="23">
        <f>IF($CP9="P",CN9,(CN9+BM9)/2)</f>
        <v>13.995000000000001</v>
      </c>
      <c r="TJ9" s="23">
        <f>IF($CP9="P",CO9,(CO9+BN9)/2)</f>
        <v>0</v>
      </c>
      <c r="TK9" s="28" t="s">
        <v>57</v>
      </c>
      <c r="TL9" s="41">
        <f>IF(SX9&gt;0,SX9,"")</f>
        <v>14.950000000000001</v>
      </c>
      <c r="TM9" s="41">
        <f>IF(SY9&gt;0,SY9,"")</f>
        <v>15.1075</v>
      </c>
      <c r="TN9" s="41">
        <f>IF(SUM(SV9:SY9)-SZ9&gt;0,SUM(SV9:SY9)-SZ9,"")</f>
        <v>53.182500000000005</v>
      </c>
      <c r="TO9" s="41">
        <f>IF(TC9&gt;0,TC9,"")</f>
        <v>13.600000000000001</v>
      </c>
      <c r="TP9" s="41">
        <f>IF(TD9&gt;0,TD9,"")</f>
        <v>15.014999999999999</v>
      </c>
      <c r="TQ9" s="41">
        <f>IF(SUM(TA9:TD9)-TE9&gt;0,SUM(TA9:TD9)-TE9,"")</f>
        <v>50.215000000000003</v>
      </c>
      <c r="TR9" s="41">
        <f>IF(MAX(TN9,TQ9)&gt;0,MAX(TN9,TQ9),"")</f>
        <v>53.182500000000005</v>
      </c>
      <c r="TS9" s="41">
        <f>IF(TH9&gt;0,TH9,"")</f>
        <v>12.9</v>
      </c>
      <c r="TT9" s="41">
        <f>IF(TI9&gt;0,TI9,"")</f>
        <v>13.995000000000001</v>
      </c>
      <c r="TU9" s="41">
        <f>IF(SUM(TF9:TI9)-TJ9&gt;0,SUM(TF9:TI9)-TJ9,"")</f>
        <v>49.17</v>
      </c>
      <c r="TV9" s="41">
        <f>IF(SUM(TR9,TU9)&gt;0,SUM(TR9,TU9),"")</f>
        <v>102.35250000000001</v>
      </c>
    </row>
    <row r="10" spans="1:542" x14ac:dyDescent="0.2">
      <c r="A10" s="4" t="str" cm="1">
        <f t="array" ref="A10">IF(AND(F10&lt;&gt;"",G10&lt;&gt;""),SUMPRODUCT((F$4:F$22&lt;&gt;"")*(G$4:G$22&lt;&gt;"")*(E$4:E$22&gt;E10))+1,IF(G10&lt;&gt;"",SUMPRODUCT((H$4:H$22="No DD")*(E$4:E$22&gt;E10))+1+SUMPRODUCT((F$4:F$22&lt;&gt;"")*(G$4:G$22&lt;&gt;"")),""))</f>
        <v/>
      </c>
      <c r="B10" s="5" t="s">
        <v>95</v>
      </c>
      <c r="C10" s="4" t="s">
        <v>8</v>
      </c>
      <c r="D10" s="4">
        <v>2002</v>
      </c>
      <c r="E10" s="9">
        <f>SUM(J10:V10)+SUM(J10:T10)*0.0000001+SUM(J10)*0.0000000000001</f>
        <v>240.96002409600538</v>
      </c>
      <c r="F10" s="3" t="str">
        <f>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P","")</f>
        <v/>
      </c>
      <c r="G10" s="3" t="str">
        <f>IF(OR(AND(AQ10&gt;=AY$28,AQ10&lt;&gt;"",AN10=""),AND(AT10&gt;=AY$28,AT10&lt;&gt;"",AN10=""),AND(AX10&gt;=AY$28,AX10&lt;&gt;"",AN10=""),AND(BR10&gt;=BZ$28,BR10&lt;&gt;"",BO10=""),AND(BU10&gt;=BZ$28,BU10&lt;&gt;"",BO10=""),AND(BY10&gt;=BZ$28,BY10&lt;&gt;"",BO10=""),AND(CS10&gt;=DA$28,CS10&lt;&gt;"",CP10=""),AND(CV10&gt;=DA$28,CV10&lt;&gt;"",CP10=""),AND(CZ10&gt;=DA$28,CZ10&lt;&gt;"",CP10=""),AND(DZ10&gt;=EK$28,DZ10&lt;&gt;""),AND(EC10&gt;=EK$28,EC10&lt;&gt;""),AND(EG10&gt;=EK$28,EG10&lt;&gt;""),AND(EJ10&gt;=EK$28,EJ10&lt;&gt;""),AND(FH10&gt;=FS$28,FH10&lt;&gt;""),AND(FK10&gt;=FS$28,FK10&lt;&gt;""),AND(FO10&gt;=FS$28,FO10&lt;&gt;""),AND(FR10&gt;=FS$28,FR10&lt;&gt;""),AND(GP10&gt;=HA$28,GP10&lt;&gt;""),AND(GS10&gt;=HA$28,GS10&lt;&gt;""),AND(GW10&gt;=HA$28,GW10&lt;&gt;""),AND(GZ10&gt;=HA$28,GZ10&lt;&gt;""),AND(HX10&gt;=II$28,HX10&lt;&gt;""),AND(IA10&gt;=II$28,IA10&lt;&gt;""),AND(IE10&gt;=II$28,IE10&lt;&gt;""),AND(IH10&gt;=II$28,IH10&lt;&gt;""),AND(JF10&gt;=JQ$28,JF10&lt;&gt;""),AND(JI10&gt;=JQ$28,JI10&lt;&gt;""),AND(JM10&gt;=JQ$28,JM10&lt;&gt;""),AND(JP10&gt;=JQ$28,JP10&lt;&gt;""),AND(KN10&gt;=KY$28,KN10&lt;&gt;""),AND(KQ10&gt;=KY$28,KQ10&lt;&gt;""),AND(KU10&gt;=KY$28,KU10&lt;&gt;""),AND(KX10&gt;=KY$28,KX10&lt;&gt;""),AND(LV10&gt;=MG$28,LV10&lt;&gt;""),AND(LY10&gt;=MG$28,LY10&lt;&gt;""),AND(MC10&gt;=MG$28,MC10&lt;&gt;""),AND(MF10&gt;=MG$28,MF10&lt;&gt;""),AND(ND10&gt;=NO$28,ND10&lt;&gt;""),AND(NG10&gt;=NO$28,NG10&lt;&gt;""),AND(NK10&gt;=NO$28,NK10&lt;&gt;""),AND(NN10&gt;=NO$28,NN10&lt;&gt;""),AND(OL10&gt;=OW$28,OL10&lt;&gt;""),AND(OO10&gt;=OW$28,OO10&lt;&gt;""),AND(OS10&gt;=OW$28,OS10&lt;&gt;""),AND(OV10&gt;=OW$28,OV10&lt;&gt;""),AND(PT10&gt;=QE$28,PT10&lt;&gt;""),AND(PW10&gt;=QE$28,PW10&lt;&gt;""),AND(QA10&gt;=QE$28,QA10&lt;&gt;""),AND(QD10&gt;=QE$28,QD10&lt;&gt;""),AND(RB10&gt;=RM$28,RB10&lt;&gt;""),AND(RE10&gt;=RM$28,RE10&lt;&gt;""),AND(RI10&gt;=RM$28,RI10&lt;&gt;""),AND(RL10&gt;=RM$28,RL10&lt;&gt;""),AND(SJ10&gt;=SU$28,SJ10&lt;&gt;""),AND(SM10&gt;=SU$28,SM10&lt;&gt;""),AND(SQ10&gt;=SU$28,SQ10&lt;&gt;""),AND(ST10&gt;=SU$28,ST10&lt;&gt;"")),"P","")</f>
        <v/>
      </c>
      <c r="H10" s="37" t="str">
        <f>IF(AND(G10="P",F10=""),"No DD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Merit",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Excellence",IF(I10="P","Worlds Team",IF(F10="P","National Team","")))))</f>
        <v/>
      </c>
      <c r="I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/>
      </c>
      <c r="J10" s="8">
        <f>IF(COUNT(AQ10,AT10,BR10,BU10,CS10,CV10)&gt;0,LARGE((AQ10,AT10,BR10,BU10,CS10,CV10),1),0)</f>
        <v>53.97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51.78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51.47</v>
      </c>
      <c r="O10" s="8" t="str">
        <f>IF(N10="","",IF(OR(N10=CS10,N10=CV10),$CA$1,IF(OR(N10=BR10,N10=BU10),$AZ$1,IF(OR(N10=AQ10,N10=AT10),$Y$1,""))))</f>
        <v>2022 3rd Domestic Trial</v>
      </c>
      <c r="P10" s="8">
        <f>IF(MAX(AX10,BY10,CZ10)&gt;0,MAX(AX10,BY10,CZ10),0)</f>
        <v>53.17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&gt;0,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,0)</f>
        <v>14.97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4.2</v>
      </c>
      <c r="Z10" s="23">
        <v>2.6</v>
      </c>
      <c r="AA10" s="23">
        <v>4</v>
      </c>
      <c r="AB10" s="23">
        <v>4.93</v>
      </c>
      <c r="AC10" s="23">
        <v>0</v>
      </c>
      <c r="AD10" s="23">
        <v>13.9</v>
      </c>
      <c r="AE10" s="23">
        <v>9.5</v>
      </c>
      <c r="AF10" s="23">
        <v>13.1</v>
      </c>
      <c r="AG10" s="23">
        <v>15.37</v>
      </c>
      <c r="AH10" s="23">
        <v>0.4</v>
      </c>
      <c r="AI10" s="23">
        <v>12.8</v>
      </c>
      <c r="AJ10" s="23">
        <v>8.6</v>
      </c>
      <c r="AK10" s="23">
        <v>13.9</v>
      </c>
      <c r="AL10" s="23">
        <v>15.41</v>
      </c>
      <c r="AM10" s="23">
        <v>0.4</v>
      </c>
      <c r="AN10" s="28"/>
      <c r="AO10" s="39">
        <f>IF(AA10&gt;0,AA10,"")</f>
        <v>4</v>
      </c>
      <c r="AP10" s="39">
        <f>IF(AB10&gt;0,AB10,"")</f>
        <v>4.93</v>
      </c>
      <c r="AQ10" s="41">
        <f>IF(SUM(Y10:AB10)-AC10&gt;0,SUM(Y10:AB10)-AC10,"")</f>
        <v>15.73</v>
      </c>
      <c r="AR10" s="41">
        <f>IF(AF10&gt;0,AF10,"")</f>
        <v>13.1</v>
      </c>
      <c r="AS10" s="41">
        <f>IF(AG10&gt;0,AG10,"")</f>
        <v>15.37</v>
      </c>
      <c r="AT10" s="41">
        <f>IF(SUM(AD10:AG10)-AH10&gt;0,SUM(AD10:AG10)-AH10,"")</f>
        <v>51.47</v>
      </c>
      <c r="AU10" s="41">
        <f>IF(AQ10="","",MAX(AQ10,AT10))</f>
        <v>51.47</v>
      </c>
      <c r="AV10" s="41">
        <f>IF(AK10&gt;0,AK10,"")</f>
        <v>13.9</v>
      </c>
      <c r="AW10" s="41">
        <f>IF(AL10&gt;0,AL10,"")</f>
        <v>15.41</v>
      </c>
      <c r="AX10" s="41">
        <f>IF(SUM(AI10:AL10)-AM10&gt;0,SUM(AI10:AL10)-AM10,"")</f>
        <v>50.309999999999995</v>
      </c>
      <c r="AY10" s="41">
        <f>IF(SUM(AU10,AX10)&gt;0,SUM(AU10,AX10),"")</f>
        <v>101.78</v>
      </c>
      <c r="AZ10" s="27">
        <v>13.9</v>
      </c>
      <c r="BA10" s="27">
        <v>9.1999999999999993</v>
      </c>
      <c r="BB10" s="27">
        <v>13.5</v>
      </c>
      <c r="BC10" s="27">
        <v>14.79</v>
      </c>
      <c r="BD10" s="27">
        <v>0</v>
      </c>
      <c r="BE10" s="27">
        <v>13.1</v>
      </c>
      <c r="BF10" s="27">
        <v>9.1</v>
      </c>
      <c r="BG10" s="27">
        <v>14.5</v>
      </c>
      <c r="BH10" s="27">
        <v>15.08</v>
      </c>
      <c r="BI10" s="27">
        <v>0</v>
      </c>
      <c r="BJ10" s="27">
        <v>14.5</v>
      </c>
      <c r="BK10" s="27">
        <v>9.1</v>
      </c>
      <c r="BL10" s="27">
        <v>14.5</v>
      </c>
      <c r="BM10" s="27">
        <v>15.07</v>
      </c>
      <c r="BN10" s="27">
        <v>0</v>
      </c>
      <c r="BO10" s="29"/>
      <c r="BP10" s="40">
        <f>IF(BB10&gt;0,BB10,"")</f>
        <v>13.5</v>
      </c>
      <c r="BQ10" s="40">
        <f>IF(BC10&gt;0,BC10,"")</f>
        <v>14.79</v>
      </c>
      <c r="BR10" s="11">
        <f>IF(SUM(AZ10:BC10)-BD10&gt;0,SUM(AZ10:BC10)-BD10,"")</f>
        <v>51.39</v>
      </c>
      <c r="BS10" s="11">
        <f>IF(BG10&gt;0,BG10,"")</f>
        <v>14.5</v>
      </c>
      <c r="BT10" s="11">
        <f>IF(BH10&gt;0,BH10,"")</f>
        <v>15.08</v>
      </c>
      <c r="BU10" s="11">
        <f>IF(SUM(BE10:BH10)-BI10&gt;0,SUM(BE10:BH10)-BI10,"")</f>
        <v>51.78</v>
      </c>
      <c r="BV10" s="11">
        <f>IF(BR10="","",MAX(BR10,BU10))</f>
        <v>51.78</v>
      </c>
      <c r="BW10" s="11">
        <f>IF(BL10&gt;0,BL10,"")</f>
        <v>14.5</v>
      </c>
      <c r="BX10" s="11">
        <f>IF(BM10&gt;0,BM10,"")</f>
        <v>15.07</v>
      </c>
      <c r="BY10" s="11">
        <f>IF(SUM(BJ10:BM10)-BN10&gt;0,SUM(BJ10:BM10)-BN10,"")</f>
        <v>53.17</v>
      </c>
      <c r="BZ10" s="11">
        <f>IF(SUM(BV10,BY10)&gt;0,SUM(BV10,BY10),"")</f>
        <v>104.95</v>
      </c>
      <c r="CA10" s="23">
        <v>4.5999999999999996</v>
      </c>
      <c r="CB10" s="23">
        <v>2.6</v>
      </c>
      <c r="CC10" s="23">
        <v>5.5</v>
      </c>
      <c r="CD10" s="23">
        <v>4.95</v>
      </c>
      <c r="CE10" s="23">
        <v>0</v>
      </c>
      <c r="CF10" s="23">
        <v>13.9</v>
      </c>
      <c r="CG10" s="23">
        <v>9.5</v>
      </c>
      <c r="CH10" s="23">
        <v>15.6</v>
      </c>
      <c r="CI10" s="23">
        <v>14.97</v>
      </c>
      <c r="CJ10" s="23">
        <v>0</v>
      </c>
      <c r="CK10" s="23">
        <v>4.3</v>
      </c>
      <c r="CL10" s="23">
        <v>2.7</v>
      </c>
      <c r="CM10" s="23">
        <v>5.5</v>
      </c>
      <c r="CN10" s="23">
        <v>4.8899999999999997</v>
      </c>
      <c r="CO10" s="23">
        <v>0</v>
      </c>
      <c r="CP10" s="28"/>
      <c r="CQ10" s="39">
        <f>IF(CC10&gt;0,CC10,"")</f>
        <v>5.5</v>
      </c>
      <c r="CR10" s="39">
        <f>IF(CD10&gt;0,CD10,"")</f>
        <v>4.95</v>
      </c>
      <c r="CS10" s="41">
        <f>IF(SUM(CA10:CD10)-CE10&gt;0,SUM(CA10:CD10)-CE10,"")</f>
        <v>17.649999999999999</v>
      </c>
      <c r="CT10" s="41">
        <f>IF(CH10&gt;0,CH10,"")</f>
        <v>15.6</v>
      </c>
      <c r="CU10" s="41">
        <f>IF(CI10&gt;0,CI10,"")</f>
        <v>14.97</v>
      </c>
      <c r="CV10" s="41">
        <f>IF(SUM(CF10:CI10)-CJ10&gt;0,SUM(CF10:CI10)-CJ10,"")</f>
        <v>53.97</v>
      </c>
      <c r="CW10" s="41">
        <f>IF(CS10="","",MAX(CS10,CV10))</f>
        <v>53.97</v>
      </c>
      <c r="CX10" s="41">
        <f>IF(CM10&gt;0,CM10,"")</f>
        <v>5.5</v>
      </c>
      <c r="CY10" s="41">
        <f>IF(CN10&gt;0,CN10,"")</f>
        <v>4.8899999999999997</v>
      </c>
      <c r="CZ10" s="41">
        <f>IF(SUM(CK10:CN10)-CO10&gt;0,SUM(CK10:CN10)-CO10,"")</f>
        <v>17.39</v>
      </c>
      <c r="DA10" s="41">
        <f>IF(SUM(CW10,CZ10)&gt;0,SUM(CW10,CZ10),"")</f>
        <v>71.36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9.25</v>
      </c>
      <c r="SW10" s="23">
        <f>IF($CP10="P",CB10,(CB10+BA10)/2)</f>
        <v>5.8999999999999995</v>
      </c>
      <c r="SX10" s="23">
        <f>IF($CP10="P",CC10,(CC10+BB10)/2)</f>
        <v>9.5</v>
      </c>
      <c r="SY10" s="23">
        <f>IF($CP10="P",CD10,(CD10+BC10)/2)</f>
        <v>9.8699999999999992</v>
      </c>
      <c r="SZ10" s="23">
        <f>IF($CP10="P",CE10,(CE10+BD10)/2)</f>
        <v>0</v>
      </c>
      <c r="TA10" s="23">
        <f>IF($CP10="P",CF10,(CF10+BE10)/2)</f>
        <v>13.5</v>
      </c>
      <c r="TB10" s="23">
        <f>IF($CP10="P",CG10,(CG10+BF10)/2)</f>
        <v>9.3000000000000007</v>
      </c>
      <c r="TC10" s="23">
        <f>IF($CP10="P",CH10,(CH10+BG10)/2)</f>
        <v>15.05</v>
      </c>
      <c r="TD10" s="23">
        <f>IF($CP10="P",CI10,(CI10+BH10)/2)</f>
        <v>15.025</v>
      </c>
      <c r="TE10" s="23">
        <f>IF($CP10="P",CJ10,(CJ10+BI10)/2)</f>
        <v>0</v>
      </c>
      <c r="TF10" s="23">
        <f>IF($CP10="P",CK10,(CK10+BJ10)/2)</f>
        <v>9.4</v>
      </c>
      <c r="TG10" s="23">
        <f>IF($CP10="P",CL10,(CL10+BK10)/2)</f>
        <v>5.9</v>
      </c>
      <c r="TH10" s="23">
        <f>IF($CP10="P",CM10,(CM10+BL10)/2)</f>
        <v>10</v>
      </c>
      <c r="TI10" s="23">
        <f>IF($CP10="P",CN10,(CN10+BM10)/2)</f>
        <v>9.98</v>
      </c>
      <c r="TJ10" s="23">
        <f>IF($CP10="P",CO10,(CO10+BN10)/2)</f>
        <v>0</v>
      </c>
      <c r="TK10" s="28" t="s">
        <v>57</v>
      </c>
      <c r="TL10" s="41">
        <f>IF(SX10&gt;0,SX10,"")</f>
        <v>9.5</v>
      </c>
      <c r="TM10" s="41">
        <f>IF(SY10&gt;0,SY10,"")</f>
        <v>9.8699999999999992</v>
      </c>
      <c r="TN10" s="41">
        <f>IF(SUM(SV10:SY10)-SZ10&gt;0,SUM(SV10:SY10)-SZ10,"")</f>
        <v>34.519999999999996</v>
      </c>
      <c r="TO10" s="41">
        <f>IF(TC10&gt;0,TC10,"")</f>
        <v>15.05</v>
      </c>
      <c r="TP10" s="41">
        <f>IF(TD10&gt;0,TD10,"")</f>
        <v>15.025</v>
      </c>
      <c r="TQ10" s="41">
        <f>IF(SUM(TA10:TD10)-TE10&gt;0,SUM(TA10:TD10)-TE10,"")</f>
        <v>52.875</v>
      </c>
      <c r="TR10" s="41">
        <f>IF(MAX(TN10,TQ10)&gt;0,MAX(TN10,TQ10),"")</f>
        <v>52.875</v>
      </c>
      <c r="TS10" s="41">
        <f>IF(TH10&gt;0,TH10,"")</f>
        <v>10</v>
      </c>
      <c r="TT10" s="41">
        <f>IF(TI10&gt;0,TI10,"")</f>
        <v>9.98</v>
      </c>
      <c r="TU10" s="41">
        <f>IF(SUM(TF10:TI10)-TJ10&gt;0,SUM(TF10:TI10)-TJ10,"")</f>
        <v>35.28</v>
      </c>
      <c r="TV10" s="41">
        <f>IF(SUM(TR10,TU10)&gt;0,SUM(TR10,TU10),"")</f>
        <v>88.155000000000001</v>
      </c>
    </row>
    <row r="11" spans="1:542" x14ac:dyDescent="0.2">
      <c r="A11" s="4" cm="1">
        <f t="array" ref="A11">IF(AND(F11&lt;&gt;"",G11&lt;&gt;""),SUMPRODUCT((F$4:F$22&lt;&gt;"")*(G$4:G$22&lt;&gt;"")*(E$4:E$22&gt;E11))+1,IF(G11&lt;&gt;"",SUMPRODUCT((H$4:H$22="No DD")*(E$4:E$22&gt;E11))+1+SUMPRODUCT((F$4:F$22&lt;&gt;"")*(G$4:G$22&lt;&gt;"")),""))</f>
        <v>7</v>
      </c>
      <c r="B11" s="5" t="s">
        <v>128</v>
      </c>
      <c r="C11" s="4" t="s">
        <v>8</v>
      </c>
      <c r="D11" s="4">
        <v>2005</v>
      </c>
      <c r="E11" s="9">
        <f>SUM(J11:V11)+SUM(J11:T11)*0.0000001+SUM(J11)*0.0000000000001</f>
        <v>232.17002319800551</v>
      </c>
      <c r="F11" s="3" t="str">
        <f>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P","")</f>
        <v/>
      </c>
      <c r="G11" s="3" t="str">
        <f>IF(OR(AND(AQ11&gt;=AY$28,AQ11&lt;&gt;"",AN11=""),AND(AT11&gt;=AY$28,AT11&lt;&gt;"",AN11=""),AND(AX11&gt;=AY$28,AX11&lt;&gt;"",AN11=""),AND(BR11&gt;=BZ$28,BR11&lt;&gt;"",BO11=""),AND(BU11&gt;=BZ$28,BU11&lt;&gt;"",BO11=""),AND(BY11&gt;=BZ$28,BY11&lt;&gt;"",BO11=""),AND(CS11&gt;=DA$28,CS11&lt;&gt;"",CP11=""),AND(CV11&gt;=DA$28,CV11&lt;&gt;"",CP11=""),AND(CZ11&gt;=DA$28,CZ11&lt;&gt;"",CP11=""),AND(DZ11&gt;=EK$28,DZ11&lt;&gt;""),AND(EC11&gt;=EK$28,EC11&lt;&gt;""),AND(EG11&gt;=EK$28,EG11&lt;&gt;""),AND(EJ11&gt;=EK$28,EJ11&lt;&gt;""),AND(FH11&gt;=FS$28,FH11&lt;&gt;""),AND(FK11&gt;=FS$28,FK11&lt;&gt;""),AND(FO11&gt;=FS$28,FO11&lt;&gt;""),AND(FR11&gt;=FS$28,FR11&lt;&gt;""),AND(GP11&gt;=HA$28,GP11&lt;&gt;""),AND(GS11&gt;=HA$28,GS11&lt;&gt;""),AND(GW11&gt;=HA$28,GW11&lt;&gt;""),AND(GZ11&gt;=HA$28,GZ11&lt;&gt;""),AND(HX11&gt;=II$28,HX11&lt;&gt;""),AND(IA11&gt;=II$28,IA11&lt;&gt;""),AND(IE11&gt;=II$28,IE11&lt;&gt;""),AND(IH11&gt;=II$28,IH11&lt;&gt;""),AND(JF11&gt;=JQ$28,JF11&lt;&gt;""),AND(JI11&gt;=JQ$28,JI11&lt;&gt;""),AND(JM11&gt;=JQ$28,JM11&lt;&gt;""),AND(JP11&gt;=JQ$28,JP11&lt;&gt;""),AND(KN11&gt;=KY$28,KN11&lt;&gt;""),AND(KQ11&gt;=KY$28,KQ11&lt;&gt;""),AND(KU11&gt;=KY$28,KU11&lt;&gt;""),AND(KX11&gt;=KY$28,KX11&lt;&gt;""),AND(LV11&gt;=MG$28,LV11&lt;&gt;""),AND(LY11&gt;=MG$28,LY11&lt;&gt;""),AND(MC11&gt;=MG$28,MC11&lt;&gt;""),AND(MF11&gt;=MG$28,MF11&lt;&gt;""),AND(ND11&gt;=NO$28,ND11&lt;&gt;""),AND(NG11&gt;=NO$28,NG11&lt;&gt;""),AND(NK11&gt;=NO$28,NK11&lt;&gt;""),AND(NN11&gt;=NO$28,NN11&lt;&gt;""),AND(OL11&gt;=OW$28,OL11&lt;&gt;""),AND(OO11&gt;=OW$28,OO11&lt;&gt;""),AND(OS11&gt;=OW$28,OS11&lt;&gt;""),AND(OV11&gt;=OW$28,OV11&lt;&gt;""),AND(PT11&gt;=QE$28,PT11&lt;&gt;""),AND(PW11&gt;=QE$28,PW11&lt;&gt;""),AND(QA11&gt;=QE$28,QA11&lt;&gt;""),AND(QD11&gt;=QE$28,QD11&lt;&gt;""),AND(RB11&gt;=RM$28,RB11&lt;&gt;""),AND(RE11&gt;=RM$28,RE11&lt;&gt;""),AND(RI11&gt;=RM$28,RI11&lt;&gt;""),AND(RL11&gt;=RM$28,RL11&lt;&gt;""),AND(SJ11&gt;=SU$28,SJ11&lt;&gt;""),AND(SM11&gt;=SU$28,SM11&lt;&gt;""),AND(SQ11&gt;=SU$28,SQ11&lt;&gt;""),AND(ST11&gt;=SU$28,ST11&lt;&gt;"")),"P","")</f>
        <v>P</v>
      </c>
      <c r="H11" s="37" t="str">
        <f>IF(AND(G11="P",F11=""),"No DD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Merit",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Excellence",IF(I11="P","Worlds Team",IF(F11="P","National Team","")))))</f>
        <v>No DD</v>
      </c>
      <c r="I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J11" s="8">
        <f>IF(COUNT(AQ11,AT11,BR11,BU11,CS11,CV11)&gt;0,LARGE((AQ11,AT11,BR11,BU11,CS11,CV11),1),0)</f>
        <v>55.14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54.33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IF(COUNT(AQ11,AT11,BR11,BU11,CS11,CV11)&gt;2,LARGE((AQ11,AT11,BR11,BU11,CS11,CV11),3),0)</f>
        <v>53.98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54.13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&gt;0,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0.18999999999999773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Pan Am Club Championships (May 14)</v>
      </c>
      <c r="Y11" s="23">
        <v>15.4</v>
      </c>
      <c r="Z11" s="23">
        <v>9.1999999999999993</v>
      </c>
      <c r="AA11" s="23">
        <v>13.5</v>
      </c>
      <c r="AB11" s="23">
        <v>15.05</v>
      </c>
      <c r="AC11" s="23">
        <v>0</v>
      </c>
      <c r="AD11" s="23">
        <v>13.7</v>
      </c>
      <c r="AE11" s="23">
        <v>9.3000000000000007</v>
      </c>
      <c r="AF11" s="23">
        <v>12.3</v>
      </c>
      <c r="AG11" s="23">
        <v>14.56</v>
      </c>
      <c r="AH11" s="23">
        <v>1.2</v>
      </c>
      <c r="AI11" s="23">
        <v>6.1</v>
      </c>
      <c r="AJ11" s="23">
        <v>3.6</v>
      </c>
      <c r="AK11" s="23">
        <v>5.8</v>
      </c>
      <c r="AL11" s="23">
        <v>6</v>
      </c>
      <c r="AM11" s="23">
        <v>0</v>
      </c>
      <c r="AN11" s="28"/>
      <c r="AO11" s="39">
        <f>IF(AA11&gt;0,AA11,"")</f>
        <v>13.5</v>
      </c>
      <c r="AP11" s="39">
        <f>IF(AB11&gt;0,AB11,"")</f>
        <v>15.05</v>
      </c>
      <c r="AQ11" s="41">
        <f>IF(SUM(Y11:AB11)-AC11&gt;0,SUM(Y11:AB11)-AC11,"")</f>
        <v>53.150000000000006</v>
      </c>
      <c r="AR11" s="41">
        <f>IF(AF11&gt;0,AF11,"")</f>
        <v>12.3</v>
      </c>
      <c r="AS11" s="41">
        <f>IF(AG11&gt;0,AG11,"")</f>
        <v>14.56</v>
      </c>
      <c r="AT11" s="41">
        <f>IF(SUM(AD11:AG11)-AH11&gt;0,SUM(AD11:AG11)-AH11,"")</f>
        <v>48.66</v>
      </c>
      <c r="AU11" s="41">
        <f>IF(AQ11="","",MAX(AQ11,AT11))</f>
        <v>53.150000000000006</v>
      </c>
      <c r="AV11" s="41">
        <f>IF(AK11&gt;0,AK11,"")</f>
        <v>5.8</v>
      </c>
      <c r="AW11" s="41">
        <f>IF(AL11&gt;0,AL11,"")</f>
        <v>6</v>
      </c>
      <c r="AX11" s="41">
        <f>IF(SUM(AI11:AL11)-AM11&gt;0,SUM(AI11:AL11)-AM11,"")</f>
        <v>21.5</v>
      </c>
      <c r="AY11" s="41">
        <f>IF(SUM(AU11,AX11)&gt;0,SUM(AU11,AX11),"")</f>
        <v>74.650000000000006</v>
      </c>
      <c r="AZ11" s="27">
        <v>15.7</v>
      </c>
      <c r="BA11" s="27">
        <v>9.1</v>
      </c>
      <c r="BB11" s="27">
        <v>14.4</v>
      </c>
      <c r="BC11" s="27">
        <v>14.78</v>
      </c>
      <c r="BD11" s="27">
        <v>0</v>
      </c>
      <c r="BE11" s="27">
        <v>15.3</v>
      </c>
      <c r="BF11" s="27">
        <v>9.1999999999999993</v>
      </c>
      <c r="BG11" s="27">
        <v>14.2</v>
      </c>
      <c r="BH11" s="27">
        <v>14.51</v>
      </c>
      <c r="BI11" s="27">
        <v>0</v>
      </c>
      <c r="BJ11" s="27">
        <v>6.5</v>
      </c>
      <c r="BK11" s="27">
        <v>3.7</v>
      </c>
      <c r="BL11" s="27">
        <v>6.1</v>
      </c>
      <c r="BM11" s="27">
        <v>6.26</v>
      </c>
      <c r="BN11" s="27">
        <v>0</v>
      </c>
      <c r="BO11" s="29"/>
      <c r="BP11" s="40">
        <f>IF(BB11&gt;0,BB11,"")</f>
        <v>14.4</v>
      </c>
      <c r="BQ11" s="40">
        <f>IF(BC11&gt;0,BC11,"")</f>
        <v>14.78</v>
      </c>
      <c r="BR11" s="11">
        <f>IF(SUM(AZ11:BC11)-BD11&gt;0,SUM(AZ11:BC11)-BD11,"")</f>
        <v>53.98</v>
      </c>
      <c r="BS11" s="11">
        <f>IF(BG11&gt;0,BG11,"")</f>
        <v>14.2</v>
      </c>
      <c r="BT11" s="11">
        <f>IF(BH11&gt;0,BH11,"")</f>
        <v>14.51</v>
      </c>
      <c r="BU11" s="11">
        <f>IF(SUM(BE11:BH11)-BI11&gt;0,SUM(BE11:BH11)-BI11,"")</f>
        <v>53.21</v>
      </c>
      <c r="BV11" s="11">
        <f>IF(BR11="","",MAX(BR11,BU11))</f>
        <v>53.98</v>
      </c>
      <c r="BW11" s="11">
        <f>IF(BL11&gt;0,BL11,"")</f>
        <v>6.1</v>
      </c>
      <c r="BX11" s="11">
        <f>IF(BM11&gt;0,BM11,"")</f>
        <v>6.26</v>
      </c>
      <c r="BY11" s="11">
        <f>IF(SUM(BJ11:BM11)-BN11&gt;0,SUM(BJ11:BM11)-BN11,"")</f>
        <v>22.559999999999995</v>
      </c>
      <c r="BZ11" s="11">
        <f>IF(SUM(BV11,BY11)&gt;0,SUM(BV11,BY11),"")</f>
        <v>76.539999999999992</v>
      </c>
      <c r="CA11" s="23">
        <v>15.9</v>
      </c>
      <c r="CB11" s="23">
        <v>9.1</v>
      </c>
      <c r="CC11" s="23">
        <v>14.4</v>
      </c>
      <c r="CD11" s="23">
        <v>14.93</v>
      </c>
      <c r="CE11" s="23">
        <v>0</v>
      </c>
      <c r="CF11" s="23">
        <v>16.399999999999999</v>
      </c>
      <c r="CG11" s="23">
        <v>9.1999999999999993</v>
      </c>
      <c r="CH11" s="23">
        <v>14.4</v>
      </c>
      <c r="CI11" s="23">
        <v>15.14</v>
      </c>
      <c r="CJ11" s="23">
        <v>0</v>
      </c>
      <c r="CK11" s="23">
        <v>15.3</v>
      </c>
      <c r="CL11" s="23">
        <v>9.4</v>
      </c>
      <c r="CM11" s="23">
        <v>14.4</v>
      </c>
      <c r="CN11" s="23">
        <v>15.03</v>
      </c>
      <c r="CO11" s="23">
        <v>0</v>
      </c>
      <c r="CP11" s="28"/>
      <c r="CQ11" s="39">
        <f>IF(CC11&gt;0,CC11,"")</f>
        <v>14.4</v>
      </c>
      <c r="CR11" s="39">
        <f>IF(CD11&gt;0,CD11,"")</f>
        <v>14.93</v>
      </c>
      <c r="CS11" s="41">
        <f>IF(SUM(CA11:CD11)-CE11&gt;0,SUM(CA11:CD11)-CE11,"")</f>
        <v>54.33</v>
      </c>
      <c r="CT11" s="41">
        <f>IF(CH11&gt;0,CH11,"")</f>
        <v>14.4</v>
      </c>
      <c r="CU11" s="41">
        <f>IF(CI11&gt;0,CI11,"")</f>
        <v>15.14</v>
      </c>
      <c r="CV11" s="41">
        <f>IF(SUM(CF11:CI11)-CJ11&gt;0,SUM(CF11:CI11)-CJ11,"")</f>
        <v>55.14</v>
      </c>
      <c r="CW11" s="41">
        <f>IF(CS11="","",MAX(CS11,CV11))</f>
        <v>55.14</v>
      </c>
      <c r="CX11" s="41">
        <f>IF(CM11&gt;0,CM11,"")</f>
        <v>14.4</v>
      </c>
      <c r="CY11" s="41">
        <f>IF(CN11&gt;0,CN11,"")</f>
        <v>15.03</v>
      </c>
      <c r="CZ11" s="41">
        <f>IF(SUM(CK11:CN11)-CO11&gt;0,SUM(CK11:CN11)-CO11,"")</f>
        <v>54.13</v>
      </c>
      <c r="DA11" s="41">
        <f>IF(SUM(CW11,CZ11)&gt;0,SUM(CW11,CZ11),"")</f>
        <v>109.27000000000001</v>
      </c>
      <c r="DB11" s="52">
        <f>IF(MAX(ED11,FL11,GT11,IB11,JJ11,KR11,LZ11,NH11,OP11,PX11,RF11,SN11)-IF(N11="",0,N11)&gt;0.001,MAX(ED11,FL11,GT11,IB11,JJ11,KR11,LZ11,NH11,OP11,PX11,RF11,SN11)-IF(N11="",0,N11),"")</f>
        <v>0.18999999999999773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1.6</v>
      </c>
      <c r="FU11" s="17">
        <v>1</v>
      </c>
      <c r="FV11" s="17">
        <v>1.7</v>
      </c>
      <c r="FW11" s="17">
        <v>1.63</v>
      </c>
      <c r="FX11" s="17">
        <v>0.2</v>
      </c>
      <c r="FY11" s="17">
        <v>14.9</v>
      </c>
      <c r="FZ11" s="17">
        <v>8.6</v>
      </c>
      <c r="GA11" s="17">
        <v>13.3</v>
      </c>
      <c r="GB11" s="17">
        <v>15.04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1.7</v>
      </c>
      <c r="GO11" s="41">
        <f>IF(FW11&gt;0,FW11,"")</f>
        <v>1.63</v>
      </c>
      <c r="GP11" s="41">
        <f>IF(SUM(FT11:FW11)-FX11&gt;0,SUM(FT11:FW11)-FX11,"")</f>
        <v>5.7299999999999995</v>
      </c>
      <c r="GQ11" s="41">
        <f>IF(GA11&gt;0,GA11,"")</f>
        <v>13.3</v>
      </c>
      <c r="GR11" s="41">
        <f>IF(GB11&gt;0,GB11,"")</f>
        <v>15.04</v>
      </c>
      <c r="GS11" s="41">
        <f>IF(SUM(FY11:GB11)-GC11&gt;0,SUM(FY11:GB11)-GC11,"")</f>
        <v>51.839999999999996</v>
      </c>
      <c r="GT11" s="41">
        <f>IF(MAX(GP11,GS11)&gt;0,MAX(GP11,GS11),"")</f>
        <v>51.839999999999996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51.839999999999996</v>
      </c>
      <c r="HB11" s="18">
        <v>15.2</v>
      </c>
      <c r="HC11" s="18">
        <v>9.5</v>
      </c>
      <c r="HD11" s="18">
        <v>14.4</v>
      </c>
      <c r="HE11" s="18">
        <v>14.7</v>
      </c>
      <c r="HF11" s="18">
        <v>0</v>
      </c>
      <c r="HG11" s="18">
        <v>15.7</v>
      </c>
      <c r="HH11" s="18">
        <v>9.1</v>
      </c>
      <c r="HI11" s="18">
        <v>14.4</v>
      </c>
      <c r="HJ11" s="18">
        <v>14.97</v>
      </c>
      <c r="HK11" s="18">
        <v>0</v>
      </c>
      <c r="HL11" s="18"/>
      <c r="HM11" s="18"/>
      <c r="HN11" s="18"/>
      <c r="HO11" s="18"/>
      <c r="HP11" s="18"/>
      <c r="HQ11" s="18">
        <v>15.3</v>
      </c>
      <c r="HR11" s="18">
        <v>8.8000000000000007</v>
      </c>
      <c r="HS11" s="18">
        <v>14.4</v>
      </c>
      <c r="HT11" s="18">
        <v>14.8</v>
      </c>
      <c r="HU11" s="18">
        <v>0</v>
      </c>
      <c r="HV11" s="11">
        <f>IF(HD11&gt;0,HD11,"")</f>
        <v>14.4</v>
      </c>
      <c r="HW11" s="11">
        <f>IF(HE11&gt;0,HE11,"")</f>
        <v>14.7</v>
      </c>
      <c r="HX11" s="11">
        <f>IF(SUM(HB11:HE11)-HF11&gt;0,SUM(HB11:HE11)-HF11,"")</f>
        <v>53.8</v>
      </c>
      <c r="HY11" s="11">
        <f>IF(HI11&gt;0,HI11,"")</f>
        <v>14.4</v>
      </c>
      <c r="HZ11" s="11">
        <f>IF(HJ11&gt;0,HJ11,"")</f>
        <v>14.97</v>
      </c>
      <c r="IA11" s="11">
        <f>IF(SUM(HG11:HJ11)-HK11&gt;0,SUM(HG11:HJ11)-HK11,"")</f>
        <v>54.169999999999995</v>
      </c>
      <c r="IB11" s="11">
        <f>IF(MAX(HX11,IA11)&gt;0,MAX(HX11,IA11),"")</f>
        <v>54.169999999999995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>
        <f>IF(HS11&gt;0,HS11,"")</f>
        <v>14.4</v>
      </c>
      <c r="IG11" s="11">
        <f>IF(HT11&gt;0,HT11,"")</f>
        <v>14.8</v>
      </c>
      <c r="IH11" s="11">
        <f>IF(SUM(HQ11:HT11)-HU11&gt;0,SUM(HQ11:HT11)-HU11,"")</f>
        <v>53.3</v>
      </c>
      <c r="II11" s="11">
        <f>IF(SUM(IB11,IH11)&gt;0,SUM(IB11,IH11),"")</f>
        <v>107.47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15.8</v>
      </c>
      <c r="SW11" s="23">
        <f>IF($CP11="P",CB11,(CB11+BA11)/2)</f>
        <v>9.1</v>
      </c>
      <c r="SX11" s="23">
        <f>IF($CP11="P",CC11,(CC11+BB11)/2)</f>
        <v>14.4</v>
      </c>
      <c r="SY11" s="23">
        <f>IF($CP11="P",CD11,(CD11+BC11)/2)</f>
        <v>14.855</v>
      </c>
      <c r="SZ11" s="23">
        <f>IF($CP11="P",CE11,(CE11+BD11)/2)</f>
        <v>0</v>
      </c>
      <c r="TA11" s="23">
        <f>IF($CP11="P",CF11,(CF11+BE11)/2)</f>
        <v>15.85</v>
      </c>
      <c r="TB11" s="23">
        <f>IF($CP11="P",CG11,(CG11+BF11)/2)</f>
        <v>9.1999999999999993</v>
      </c>
      <c r="TC11" s="23">
        <f>IF($CP11="P",CH11,(CH11+BG11)/2)</f>
        <v>14.3</v>
      </c>
      <c r="TD11" s="23">
        <f>IF($CP11="P",CI11,(CI11+BH11)/2)</f>
        <v>14.824999999999999</v>
      </c>
      <c r="TE11" s="23">
        <f>IF($CP11="P",CJ11,(CJ11+BI11)/2)</f>
        <v>0</v>
      </c>
      <c r="TF11" s="23">
        <f>IF($CP11="P",CK11,(CK11+BJ11)/2)</f>
        <v>10.9</v>
      </c>
      <c r="TG11" s="23">
        <f>IF($CP11="P",CL11,(CL11+BK11)/2)</f>
        <v>6.5500000000000007</v>
      </c>
      <c r="TH11" s="23">
        <f>IF($CP11="P",CM11,(CM11+BL11)/2)</f>
        <v>10.25</v>
      </c>
      <c r="TI11" s="23">
        <f>IF($CP11="P",CN11,(CN11+BM11)/2)</f>
        <v>10.645</v>
      </c>
      <c r="TJ11" s="23">
        <f>IF($CP11="P",CO11,(CO11+BN11)/2)</f>
        <v>0</v>
      </c>
      <c r="TK11" s="28" t="s">
        <v>57</v>
      </c>
      <c r="TL11" s="41">
        <f>IF(SX11&gt;0,SX11,"")</f>
        <v>14.4</v>
      </c>
      <c r="TM11" s="41">
        <f>IF(SY11&gt;0,SY11,"")</f>
        <v>14.855</v>
      </c>
      <c r="TN11" s="41">
        <f>IF(SUM(SV11:SY11)-SZ11&gt;0,SUM(SV11:SY11)-SZ11,"")</f>
        <v>54.155000000000001</v>
      </c>
      <c r="TO11" s="41">
        <f>IF(TC11&gt;0,TC11,"")</f>
        <v>14.3</v>
      </c>
      <c r="TP11" s="41">
        <f>IF(TD11&gt;0,TD11,"")</f>
        <v>14.824999999999999</v>
      </c>
      <c r="TQ11" s="41">
        <f>IF(SUM(TA11:TD11)-TE11&gt;0,SUM(TA11:TD11)-TE11,"")</f>
        <v>54.174999999999997</v>
      </c>
      <c r="TR11" s="41">
        <f>IF(MAX(TN11,TQ11)&gt;0,MAX(TN11,TQ11),"")</f>
        <v>54.174999999999997</v>
      </c>
      <c r="TS11" s="41">
        <f>IF(TH11&gt;0,TH11,"")</f>
        <v>10.25</v>
      </c>
      <c r="TT11" s="41">
        <f>IF(TI11&gt;0,TI11,"")</f>
        <v>10.645</v>
      </c>
      <c r="TU11" s="41">
        <f>IF(SUM(TF11:TI11)-TJ11&gt;0,SUM(TF11:TI11)-TJ11,"")</f>
        <v>38.344999999999999</v>
      </c>
      <c r="TV11" s="41">
        <f>IF(SUM(TR11,TU11)&gt;0,SUM(TR11,TU11),"")</f>
        <v>92.52</v>
      </c>
    </row>
    <row r="12" spans="1:542" x14ac:dyDescent="0.2">
      <c r="A12" s="4" cm="1">
        <f t="array" ref="A12">IF(AND(F12&lt;&gt;"",G12&lt;&gt;""),SUMPRODUCT((F$4:F$22&lt;&gt;"")*(G$4:G$22&lt;&gt;"")*(E$4:E$22&gt;E12))+1,IF(G12&lt;&gt;"",SUMPRODUCT((H$4:H$22="No DD")*(E$4:E$22&gt;E12))+1+SUMPRODUCT((F$4:F$22&lt;&gt;"")*(G$4:G$22&lt;&gt;"")),""))</f>
        <v>8</v>
      </c>
      <c r="B12" s="5" t="s">
        <v>213</v>
      </c>
      <c r="C12" s="4" t="s">
        <v>8</v>
      </c>
      <c r="D12" s="4">
        <v>2006</v>
      </c>
      <c r="E12" s="9">
        <f>SUM(J12:V12)+SUM(J12:T12)*0.0000001+SUM(J12)*0.0000000000001</f>
        <v>227.57002257500545</v>
      </c>
      <c r="F12" s="3" t="str">
        <f>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P","")</f>
        <v/>
      </c>
      <c r="G12" s="3" t="str">
        <f>IF(OR(AND(AQ12&gt;=AY$28,AQ12&lt;&gt;"",AN12=""),AND(AT12&gt;=AY$28,AT12&lt;&gt;"",AN12=""),AND(AX12&gt;=AY$28,AX12&lt;&gt;"",AN12=""),AND(BR12&gt;=BZ$28,BR12&lt;&gt;"",BO12=""),AND(BU12&gt;=BZ$28,BU12&lt;&gt;"",BO12=""),AND(BY12&gt;=BZ$28,BY12&lt;&gt;"",BO12=""),AND(CS12&gt;=DA$28,CS12&lt;&gt;"",CP12=""),AND(CV12&gt;=DA$28,CV12&lt;&gt;"",CP12=""),AND(CZ12&gt;=DA$28,CZ12&lt;&gt;"",CP12=""),AND(DZ12&gt;=EK$28,DZ12&lt;&gt;""),AND(EC12&gt;=EK$28,EC12&lt;&gt;""),AND(EG12&gt;=EK$28,EG12&lt;&gt;""),AND(EJ12&gt;=EK$28,EJ12&lt;&gt;""),AND(FH12&gt;=FS$28,FH12&lt;&gt;""),AND(FK12&gt;=FS$28,FK12&lt;&gt;""),AND(FO12&gt;=FS$28,FO12&lt;&gt;""),AND(FR12&gt;=FS$28,FR12&lt;&gt;""),AND(GP12&gt;=HA$28,GP12&lt;&gt;""),AND(GS12&gt;=HA$28,GS12&lt;&gt;""),AND(GW12&gt;=HA$28,GW12&lt;&gt;""),AND(GZ12&gt;=HA$28,GZ12&lt;&gt;""),AND(HX12&gt;=II$28,HX12&lt;&gt;""),AND(IA12&gt;=II$28,IA12&lt;&gt;""),AND(IE12&gt;=II$28,IE12&lt;&gt;""),AND(IH12&gt;=II$28,IH12&lt;&gt;""),AND(JF12&gt;=JQ$28,JF12&lt;&gt;""),AND(JI12&gt;=JQ$28,JI12&lt;&gt;""),AND(JM12&gt;=JQ$28,JM12&lt;&gt;""),AND(JP12&gt;=JQ$28,JP12&lt;&gt;""),AND(KN12&gt;=KY$28,KN12&lt;&gt;""),AND(KQ12&gt;=KY$28,KQ12&lt;&gt;""),AND(KU12&gt;=KY$28,KU12&lt;&gt;""),AND(KX12&gt;=KY$28,KX12&lt;&gt;""),AND(LV12&gt;=MG$28,LV12&lt;&gt;""),AND(LY12&gt;=MG$28,LY12&lt;&gt;""),AND(MC12&gt;=MG$28,MC12&lt;&gt;""),AND(MF12&gt;=MG$28,MF12&lt;&gt;""),AND(ND12&gt;=NO$28,ND12&lt;&gt;""),AND(NG12&gt;=NO$28,NG12&lt;&gt;""),AND(NK12&gt;=NO$28,NK12&lt;&gt;""),AND(NN12&gt;=NO$28,NN12&lt;&gt;""),AND(OL12&gt;=OW$28,OL12&lt;&gt;""),AND(OO12&gt;=OW$28,OO12&lt;&gt;""),AND(OS12&gt;=OW$28,OS12&lt;&gt;""),AND(OV12&gt;=OW$28,OV12&lt;&gt;""),AND(PT12&gt;=QE$28,PT12&lt;&gt;""),AND(PW12&gt;=QE$28,PW12&lt;&gt;""),AND(QA12&gt;=QE$28,QA12&lt;&gt;""),AND(QD12&gt;=QE$28,QD12&lt;&gt;""),AND(RB12&gt;=RM$28,RB12&lt;&gt;""),AND(RE12&gt;=RM$28,RE12&lt;&gt;""),AND(RI12&gt;=RM$28,RI12&lt;&gt;""),AND(RL12&gt;=RM$28,RL12&lt;&gt;""),AND(SJ12&gt;=SU$28,SJ12&lt;&gt;""),AND(SM12&gt;=SU$28,SM12&lt;&gt;""),AND(SQ12&gt;=SU$28,SQ12&lt;&gt;""),AND(ST12&gt;=SU$28,ST12&lt;&gt;"")),"P","")</f>
        <v>P</v>
      </c>
      <c r="H12" s="37" t="str">
        <f>IF(AND(G12="P",F12=""),"No DD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Merit",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Excellence",IF(I12="P","Worlds Team",IF(F12="P","National Team","")))))</f>
        <v>No DD</v>
      </c>
      <c r="I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J12" s="8">
        <f>IF(COUNT(AQ12,AT12,BR12,BU12,CS12,CV12)&gt;0,LARGE((AQ12,AT12,BR12,BU12,CS12,CV12),1),0)</f>
        <v>54.68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54.089999999999996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49.23</v>
      </c>
      <c r="O12" s="8" t="str">
        <f>IF(N12="","",IF(OR(N12=CS12,N12=CV12),$CA$1,IF(OR(N12=BR12,N12=BU12),$AZ$1,IF(OR(N12=AQ12,N12=AT12),$Y$1,""))))</f>
        <v>2022 3rd Domestic Trial</v>
      </c>
      <c r="P12" s="8">
        <f>IF(MAX(AX12,BY12,CZ12)&gt;0,MAX(AX12,BY12,CZ12),0)</f>
        <v>53.35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Elite Canada</v>
      </c>
      <c r="T12" s="8">
        <f>IF(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&gt;0,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1.8200000000000003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2022 WAGC (Nov 25)</v>
      </c>
      <c r="Y12" s="23"/>
      <c r="Z12" s="23"/>
      <c r="AA12" s="23"/>
      <c r="AB12" s="23"/>
      <c r="AC12" s="23"/>
      <c r="AD12" s="23">
        <v>12.5</v>
      </c>
      <c r="AE12" s="23">
        <v>9</v>
      </c>
      <c r="AF12" s="23">
        <v>12.4</v>
      </c>
      <c r="AG12" s="23">
        <v>15.33</v>
      </c>
      <c r="AH12" s="23">
        <v>0</v>
      </c>
      <c r="AI12" s="23">
        <v>12.7</v>
      </c>
      <c r="AJ12" s="23">
        <v>9.1</v>
      </c>
      <c r="AK12" s="23">
        <v>12.2</v>
      </c>
      <c r="AL12" s="23">
        <v>15.22</v>
      </c>
      <c r="AM12" s="23">
        <v>0</v>
      </c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>
        <f>IF(AF12&gt;0,AF12,"")</f>
        <v>12.4</v>
      </c>
      <c r="AS12" s="41">
        <f>IF(AG12&gt;0,AG12,"")</f>
        <v>15.33</v>
      </c>
      <c r="AT12" s="41">
        <f>IF(SUM(AD12:AG12)-AH12&gt;0,SUM(AD12:AG12)-AH12,"")</f>
        <v>49.23</v>
      </c>
      <c r="AU12" s="41" t="str">
        <f>IF(AQ12="","",MAX(AQ12,AT12))</f>
        <v/>
      </c>
      <c r="AV12" s="41">
        <f>IF(AK12&gt;0,AK12,"")</f>
        <v>12.2</v>
      </c>
      <c r="AW12" s="41">
        <f>IF(AL12&gt;0,AL12,"")</f>
        <v>15.22</v>
      </c>
      <c r="AX12" s="41">
        <f>IF(SUM(AI12:AL12)-AM12&gt;0,SUM(AI12:AL12)-AM12,"")</f>
        <v>49.22</v>
      </c>
      <c r="AY12" s="41">
        <f>IF(SUM(AU12,AX12)&gt;0,SUM(AU12,AX12),"")</f>
        <v>49.22</v>
      </c>
      <c r="AZ12" s="27">
        <v>5.0999999999999996</v>
      </c>
      <c r="BA12" s="27">
        <v>3.4</v>
      </c>
      <c r="BB12" s="27">
        <v>6.1</v>
      </c>
      <c r="BC12" s="27">
        <v>6.49</v>
      </c>
      <c r="BD12" s="27">
        <v>0</v>
      </c>
      <c r="BE12" s="27">
        <v>15.7</v>
      </c>
      <c r="BF12" s="27">
        <v>9</v>
      </c>
      <c r="BG12" s="27">
        <v>14.4</v>
      </c>
      <c r="BH12" s="27">
        <v>15.58</v>
      </c>
      <c r="BI12" s="27">
        <v>0</v>
      </c>
      <c r="BJ12" s="27">
        <v>2.8</v>
      </c>
      <c r="BK12" s="27">
        <v>1.7</v>
      </c>
      <c r="BL12" s="27">
        <v>3.2</v>
      </c>
      <c r="BM12" s="27">
        <v>3.37</v>
      </c>
      <c r="BN12" s="27">
        <v>0</v>
      </c>
      <c r="BO12" s="29"/>
      <c r="BP12" s="40">
        <f>IF(BB12&gt;0,BB12,"")</f>
        <v>6.1</v>
      </c>
      <c r="BQ12" s="40">
        <f>IF(BC12&gt;0,BC12,"")</f>
        <v>6.49</v>
      </c>
      <c r="BR12" s="11">
        <f>IF(SUM(AZ12:BC12)-BD12&gt;0,SUM(AZ12:BC12)-BD12,"")</f>
        <v>21.09</v>
      </c>
      <c r="BS12" s="11">
        <f>IF(BG12&gt;0,BG12,"")</f>
        <v>14.4</v>
      </c>
      <c r="BT12" s="11">
        <f>IF(BH12&gt;0,BH12,"")</f>
        <v>15.58</v>
      </c>
      <c r="BU12" s="11">
        <f>IF(SUM(BE12:BH12)-BI12&gt;0,SUM(BE12:BH12)-BI12,"")</f>
        <v>54.68</v>
      </c>
      <c r="BV12" s="11">
        <f>IF(BR12="","",MAX(BR12,BU12))</f>
        <v>54.68</v>
      </c>
      <c r="BW12" s="11">
        <f>IF(BL12&gt;0,BL12,"")</f>
        <v>3.2</v>
      </c>
      <c r="BX12" s="11">
        <f>IF(BM12&gt;0,BM12,"")</f>
        <v>3.37</v>
      </c>
      <c r="BY12" s="11">
        <f>IF(SUM(BJ12:BM12)-BN12&gt;0,SUM(BJ12:BM12)-BN12,"")</f>
        <v>11.07</v>
      </c>
      <c r="BZ12" s="11">
        <f>IF(SUM(BV12,BY12)&gt;0,SUM(BV12,BY12),"")</f>
        <v>65.75</v>
      </c>
      <c r="CA12" s="23">
        <v>16.3</v>
      </c>
      <c r="CB12" s="23">
        <v>9.1</v>
      </c>
      <c r="CC12" s="23">
        <v>13.5</v>
      </c>
      <c r="CD12" s="23">
        <v>15.19</v>
      </c>
      <c r="CE12" s="23">
        <v>0</v>
      </c>
      <c r="CF12" s="23">
        <v>10.8</v>
      </c>
      <c r="CG12" s="23">
        <v>6.4</v>
      </c>
      <c r="CH12" s="23">
        <v>9.6</v>
      </c>
      <c r="CI12" s="23">
        <v>10.76</v>
      </c>
      <c r="CJ12" s="23">
        <v>0</v>
      </c>
      <c r="CK12" s="23">
        <v>16</v>
      </c>
      <c r="CL12" s="23">
        <v>9.1</v>
      </c>
      <c r="CM12" s="23">
        <v>13.5</v>
      </c>
      <c r="CN12" s="23">
        <v>14.75</v>
      </c>
      <c r="CO12" s="23">
        <v>0</v>
      </c>
      <c r="CP12" s="28"/>
      <c r="CQ12" s="39">
        <f>IF(CC12&gt;0,CC12,"")</f>
        <v>13.5</v>
      </c>
      <c r="CR12" s="39">
        <f>IF(CD12&gt;0,CD12,"")</f>
        <v>15.19</v>
      </c>
      <c r="CS12" s="41">
        <f>IF(SUM(CA12:CD12)-CE12&gt;0,SUM(CA12:CD12)-CE12,"")</f>
        <v>54.089999999999996</v>
      </c>
      <c r="CT12" s="41">
        <f>IF(CH12&gt;0,CH12,"")</f>
        <v>9.6</v>
      </c>
      <c r="CU12" s="41">
        <f>IF(CI12&gt;0,CI12,"")</f>
        <v>10.76</v>
      </c>
      <c r="CV12" s="41">
        <f>IF(SUM(CF12:CI12)-CJ12&gt;0,SUM(CF12:CI12)-CJ12,"")</f>
        <v>37.56</v>
      </c>
      <c r="CW12" s="41">
        <f>IF(CS12="","",MAX(CS12,CV12))</f>
        <v>54.089999999999996</v>
      </c>
      <c r="CX12" s="41">
        <f>IF(CM12&gt;0,CM12,"")</f>
        <v>13.5</v>
      </c>
      <c r="CY12" s="41">
        <f>IF(CN12&gt;0,CN12,"")</f>
        <v>14.75</v>
      </c>
      <c r="CZ12" s="41">
        <f>IF(SUM(CK12:CN12)-CO12&gt;0,SUM(CK12:CN12)-CO12,"")</f>
        <v>53.35</v>
      </c>
      <c r="DA12" s="41">
        <f>IF(SUM(CW12,CZ12)&gt;0,SUM(CW12,CZ12),"")</f>
        <v>107.44</v>
      </c>
      <c r="DB12" s="52">
        <f>IF(MAX(ED12,FL12,GT12,IB12,JJ12,KR12,LZ12,NH12,OP12,PX12,RF12,SN12)-IF(N12="",0,N12)&gt;0.001,MAX(ED12,FL12,GT12,IB12,JJ12,KR12,LZ12,NH12,OP12,PX12,RF12,SN12)-IF(N12="",0,N12),"")</f>
        <v>1.8200000000000003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>
        <v>14.3</v>
      </c>
      <c r="FZ12" s="17">
        <v>8.8000000000000007</v>
      </c>
      <c r="GA12" s="17">
        <v>13.5</v>
      </c>
      <c r="GB12" s="17">
        <v>14.65</v>
      </c>
      <c r="GC12" s="17">
        <v>0.2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>
        <f>IF(GA12&gt;0,GA12,"")</f>
        <v>13.5</v>
      </c>
      <c r="GR12" s="41">
        <f>IF(GB12&gt;0,GB12,"")</f>
        <v>14.65</v>
      </c>
      <c r="GS12" s="41">
        <f>IF(SUM(FY12:GB12)-GC12&gt;0,SUM(FY12:GB12)-GC12,"")</f>
        <v>51.05</v>
      </c>
      <c r="GT12" s="41">
        <f>IF(MAX(GP12,GS12)&gt;0,MAX(GP12,GS12),"")</f>
        <v>51.05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51.05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IF(SUM(JJ12,JP12)&gt;0,SUM(JJ12,JP12),"")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10.7</v>
      </c>
      <c r="SW12" s="23">
        <f>IF($CP12="P",CB12,(CB12+BA12)/2)</f>
        <v>6.25</v>
      </c>
      <c r="SX12" s="23">
        <f>IF($CP12="P",CC12,(CC12+BB12)/2)</f>
        <v>9.8000000000000007</v>
      </c>
      <c r="SY12" s="23">
        <f>IF($CP12="P",CD12,(CD12+BC12)/2)</f>
        <v>10.84</v>
      </c>
      <c r="SZ12" s="23">
        <f>IF($CP12="P",CE12,(CE12+BD12)/2)</f>
        <v>0</v>
      </c>
      <c r="TA12" s="23">
        <f>IF($CP12="P",CF12,(CF12+BE12)/2)</f>
        <v>13.25</v>
      </c>
      <c r="TB12" s="23">
        <f>IF($CP12="P",CG12,(CG12+BF12)/2)</f>
        <v>7.7</v>
      </c>
      <c r="TC12" s="23">
        <f>IF($CP12="P",CH12,(CH12+BG12)/2)</f>
        <v>12</v>
      </c>
      <c r="TD12" s="23">
        <f>IF($CP12="P",CI12,(CI12+BH12)/2)</f>
        <v>13.17</v>
      </c>
      <c r="TE12" s="23">
        <f>IF($CP12="P",CJ12,(CJ12+BI12)/2)</f>
        <v>0</v>
      </c>
      <c r="TF12" s="23">
        <f>IF($CP12="P",CK12,(CK12+BJ12)/2)</f>
        <v>9.4</v>
      </c>
      <c r="TG12" s="23">
        <f>IF($CP12="P",CL12,(CL12+BK12)/2)</f>
        <v>5.3999999999999995</v>
      </c>
      <c r="TH12" s="23">
        <f>IF($CP12="P",CM12,(CM12+BL12)/2)</f>
        <v>8.35</v>
      </c>
      <c r="TI12" s="23">
        <f>IF($CP12="P",CN12,(CN12+BM12)/2)</f>
        <v>9.06</v>
      </c>
      <c r="TJ12" s="23">
        <f>IF($CP12="P",CO12,(CO12+BN12)/2)</f>
        <v>0</v>
      </c>
      <c r="TK12" s="28" t="s">
        <v>57</v>
      </c>
      <c r="TL12" s="41">
        <f>IF(SX12&gt;0,SX12,"")</f>
        <v>9.8000000000000007</v>
      </c>
      <c r="TM12" s="41">
        <f>IF(SY12&gt;0,SY12,"")</f>
        <v>10.84</v>
      </c>
      <c r="TN12" s="41">
        <f>IF(SUM(SV12:SY12)-SZ12&gt;0,SUM(SV12:SY12)-SZ12,"")</f>
        <v>37.590000000000003</v>
      </c>
      <c r="TO12" s="41">
        <f>IF(TC12&gt;0,TC12,"")</f>
        <v>12</v>
      </c>
      <c r="TP12" s="41">
        <f>IF(TD12&gt;0,TD12,"")</f>
        <v>13.17</v>
      </c>
      <c r="TQ12" s="41">
        <f>IF(SUM(TA12:TD12)-TE12&gt;0,SUM(TA12:TD12)-TE12,"")</f>
        <v>46.120000000000005</v>
      </c>
      <c r="TR12" s="41">
        <f>IF(MAX(TN12,TQ12)&gt;0,MAX(TN12,TQ12),"")</f>
        <v>46.120000000000005</v>
      </c>
      <c r="TS12" s="41">
        <f>IF(TH12&gt;0,TH12,"")</f>
        <v>8.35</v>
      </c>
      <c r="TT12" s="41">
        <f>IF(TI12&gt;0,TI12,"")</f>
        <v>9.06</v>
      </c>
      <c r="TU12" s="41">
        <f>IF(SUM(TF12:TI12)-TJ12&gt;0,SUM(TF12:TI12)-TJ12,"")</f>
        <v>32.21</v>
      </c>
      <c r="TV12" s="41">
        <f>IF(SUM(TR12,TU12)&gt;0,SUM(TR12,TU12),"")</f>
        <v>78.330000000000013</v>
      </c>
    </row>
    <row r="13" spans="1:542" x14ac:dyDescent="0.2">
      <c r="A13" s="4" t="str" cm="1">
        <f t="array" ref="A13">IF(AND(F13&lt;&gt;"",G13&lt;&gt;""),SUMPRODUCT((F$4:F$22&lt;&gt;"")*(G$4:G$22&lt;&gt;"")*(E$4:E$22&gt;E13))+1,IF(G13&lt;&gt;"",SUMPRODUCT((H$4:H$22="No DD")*(E$4:E$22&gt;E13))+1+SUMPRODUCT((F$4:F$22&lt;&gt;"")*(G$4:G$22&lt;&gt;"")),""))</f>
        <v/>
      </c>
      <c r="B13" s="5" t="s">
        <v>77</v>
      </c>
      <c r="C13" s="4" t="s">
        <v>76</v>
      </c>
      <c r="D13" s="4">
        <v>2001</v>
      </c>
      <c r="E13" s="9">
        <f>SUM(J13:V13)+SUM(J13:T13)*0.0000001+SUM(J13)*0.0000000000001</f>
        <v>224.52002245200532</v>
      </c>
      <c r="F13" s="3" t="str">
        <f>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P","")</f>
        <v/>
      </c>
      <c r="G13" s="3" t="str">
        <f>IF(OR(AND(AQ13&gt;=AY$28,AQ13&lt;&gt;"",AN13=""),AND(AT13&gt;=AY$28,AT13&lt;&gt;"",AN13=""),AND(AX13&gt;=AY$28,AX13&lt;&gt;"",AN13=""),AND(BR13&gt;=BZ$28,BR13&lt;&gt;"",BO13=""),AND(BU13&gt;=BZ$28,BU13&lt;&gt;"",BO13=""),AND(BY13&gt;=BZ$28,BY13&lt;&gt;"",BO13=""),AND(CS13&gt;=DA$28,CS13&lt;&gt;"",CP13=""),AND(CV13&gt;=DA$28,CV13&lt;&gt;"",CP13=""),AND(CZ13&gt;=DA$28,CZ13&lt;&gt;"",CP13=""),AND(DZ13&gt;=EK$28,DZ13&lt;&gt;""),AND(EC13&gt;=EK$28,EC13&lt;&gt;""),AND(EG13&gt;=EK$28,EG13&lt;&gt;""),AND(EJ13&gt;=EK$28,EJ13&lt;&gt;""),AND(FH13&gt;=FS$28,FH13&lt;&gt;""),AND(FK13&gt;=FS$28,FK13&lt;&gt;""),AND(FO13&gt;=FS$28,FO13&lt;&gt;""),AND(FR13&gt;=FS$28,FR13&lt;&gt;""),AND(GP13&gt;=HA$28,GP13&lt;&gt;""),AND(GS13&gt;=HA$28,GS13&lt;&gt;""),AND(GW13&gt;=HA$28,GW13&lt;&gt;""),AND(GZ13&gt;=HA$28,GZ13&lt;&gt;""),AND(HX13&gt;=II$28,HX13&lt;&gt;""),AND(IA13&gt;=II$28,IA13&lt;&gt;""),AND(IE13&gt;=II$28,IE13&lt;&gt;""),AND(IH13&gt;=II$28,IH13&lt;&gt;""),AND(JF13&gt;=JQ$28,JF13&lt;&gt;""),AND(JI13&gt;=JQ$28,JI13&lt;&gt;""),AND(JM13&gt;=JQ$28,JM13&lt;&gt;""),AND(JP13&gt;=JQ$28,JP13&lt;&gt;""),AND(KN13&gt;=KY$28,KN13&lt;&gt;""),AND(KQ13&gt;=KY$28,KQ13&lt;&gt;""),AND(KU13&gt;=KY$28,KU13&lt;&gt;""),AND(KX13&gt;=KY$28,KX13&lt;&gt;""),AND(LV13&gt;=MG$28,LV13&lt;&gt;""),AND(LY13&gt;=MG$28,LY13&lt;&gt;""),AND(MC13&gt;=MG$28,MC13&lt;&gt;""),AND(MF13&gt;=MG$28,MF13&lt;&gt;""),AND(ND13&gt;=NO$28,ND13&lt;&gt;""),AND(NG13&gt;=NO$28,NG13&lt;&gt;""),AND(NK13&gt;=NO$28,NK13&lt;&gt;""),AND(NN13&gt;=NO$28,NN13&lt;&gt;""),AND(OL13&gt;=OW$28,OL13&lt;&gt;""),AND(OO13&gt;=OW$28,OO13&lt;&gt;""),AND(OS13&gt;=OW$28,OS13&lt;&gt;""),AND(OV13&gt;=OW$28,OV13&lt;&gt;""),AND(PT13&gt;=QE$28,PT13&lt;&gt;""),AND(PW13&gt;=QE$28,PW13&lt;&gt;""),AND(QA13&gt;=QE$28,QA13&lt;&gt;""),AND(QD13&gt;=QE$28,QD13&lt;&gt;""),AND(RB13&gt;=RM$28,RB13&lt;&gt;""),AND(RE13&gt;=RM$28,RE13&lt;&gt;""),AND(RI13&gt;=RM$28,RI13&lt;&gt;""),AND(RL13&gt;=RM$28,RL13&lt;&gt;""),AND(SJ13&gt;=SU$28,SJ13&lt;&gt;""),AND(SM13&gt;=SU$28,SM13&lt;&gt;""),AND(SQ13&gt;=SU$28,SQ13&lt;&gt;""),AND(ST13&gt;=SU$28,ST13&lt;&gt;"")),"P","")</f>
        <v/>
      </c>
      <c r="H13" s="37" t="str">
        <f>IF(AND(G13="P",F13=""),"No DD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Merit",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Excellence",IF(I13="P","Worlds Team",IF(F13="P","National Team","")))))</f>
        <v/>
      </c>
      <c r="I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J13" s="8">
        <f>IF(COUNT(AQ13,AT13,BR13,BU13,CS13,CV13)&gt;0,LARGE((AQ13,AT13,BR13,BU13,CS13,CV13),1),0)</f>
        <v>53.089999999999996</v>
      </c>
      <c r="K13" s="8" t="str">
        <f>IF(J13="","",IF(OR(J13=CS13,J13=CV13),$CA$1,IF(OR(J13=BR13,J13=BU13),$AZ$1,IF(OR(J13=AQ13,J13=AT13),$Y$1,""))))</f>
        <v>2022 3rd Domestic Trial</v>
      </c>
      <c r="L13" s="8">
        <f>IF(COUNT(AQ13,AT13,BR13,BU13,CS13,CV13)&gt;1,LARGE((AQ13,AT13,BR13,BU13,CS13,CV13),2),0)</f>
        <v>51.839999999999996</v>
      </c>
      <c r="M13" s="8" t="str">
        <f>IF(L13="","",IF(OR(L13=CS13,L13=CV13),$CA$1,IF(OR(L13=BR13,L13=BU13),$AZ$1,IF(OR(L13=AQ13,L13=AT13),$Y$1,""))))</f>
        <v>2022 3rd Domestic Trial</v>
      </c>
      <c r="N13" s="8">
        <f>IF(COUNT(AQ13,AT13,BR13,BU13,CS13,CV13)&gt;2,LARGE((AQ13,AT13,BR13,BU13,CS13,CV13),3),0)</f>
        <v>36.51</v>
      </c>
      <c r="O13" s="8" t="str">
        <f>IF(N13="","",IF(OR(N13=CS13,N13=CV13),$CA$1,IF(OR(N13=BR13,N13=BU13),$AZ$1,IF(OR(N13=AQ13,N13=AT13),$Y$1,""))))</f>
        <v>2023 Nationals</v>
      </c>
      <c r="P13" s="8">
        <f>IF(MAX(AX13,BY13,CZ13)&gt;0,MAX(AX13,BY13,CZ13),0)</f>
        <v>52.74</v>
      </c>
      <c r="Q13" s="8" t="str">
        <f>IF(P13="","",IF(P13=CZ13,$CA$1,IF(P13=BY13,$AZ$1,IF(P13=AX13,$Y$1,""))))</f>
        <v>2022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15.4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8">
        <f>IF(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&gt;0,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,0)</f>
        <v>14.94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2022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13.9</v>
      </c>
      <c r="Z13" s="23">
        <v>9</v>
      </c>
      <c r="AA13" s="23">
        <v>15.2</v>
      </c>
      <c r="AB13" s="23">
        <v>14.99</v>
      </c>
      <c r="AC13" s="23">
        <v>0</v>
      </c>
      <c r="AD13" s="23">
        <v>12</v>
      </c>
      <c r="AE13" s="23">
        <v>9.5</v>
      </c>
      <c r="AF13" s="23">
        <v>15.4</v>
      </c>
      <c r="AG13" s="23">
        <v>14.94</v>
      </c>
      <c r="AH13" s="23">
        <v>0</v>
      </c>
      <c r="AI13" s="23">
        <v>14.7</v>
      </c>
      <c r="AJ13" s="23">
        <v>9.4</v>
      </c>
      <c r="AK13" s="23">
        <v>13.8</v>
      </c>
      <c r="AL13" s="23">
        <v>15.04</v>
      </c>
      <c r="AM13" s="23">
        <v>0.2</v>
      </c>
      <c r="AN13" s="28"/>
      <c r="AO13" s="39">
        <f>IF(AA13&gt;0,AA13,"")</f>
        <v>15.2</v>
      </c>
      <c r="AP13" s="39">
        <f>IF(AB13&gt;0,AB13,"")</f>
        <v>14.99</v>
      </c>
      <c r="AQ13" s="41">
        <f>IF(SUM(Y13:AB13)-AC13&gt;0,SUM(Y13:AB13)-AC13,"")</f>
        <v>53.089999999999996</v>
      </c>
      <c r="AR13" s="41">
        <f>IF(AF13&gt;0,AF13,"")</f>
        <v>15.4</v>
      </c>
      <c r="AS13" s="41">
        <f>IF(AG13&gt;0,AG13,"")</f>
        <v>14.94</v>
      </c>
      <c r="AT13" s="41">
        <f>IF(SUM(AD13:AG13)-AH13&gt;0,SUM(AD13:AG13)-AH13,"")</f>
        <v>51.839999999999996</v>
      </c>
      <c r="AU13" s="41">
        <f>IF(AQ13="","",MAX(AQ13,AT13))</f>
        <v>53.089999999999996</v>
      </c>
      <c r="AV13" s="41">
        <f>IF(AK13&gt;0,AK13,"")</f>
        <v>13.8</v>
      </c>
      <c r="AW13" s="41">
        <f>IF(AL13&gt;0,AL13,"")</f>
        <v>15.04</v>
      </c>
      <c r="AX13" s="41">
        <f>IF(SUM(AI13:AL13)-AM13&gt;0,SUM(AI13:AL13)-AM13,"")</f>
        <v>52.74</v>
      </c>
      <c r="AY13" s="41">
        <f>IF(SUM(AU13,AX13)&gt;0,SUM(AU13,AX13),"")</f>
        <v>105.83</v>
      </c>
      <c r="AZ13" s="27">
        <v>7.3</v>
      </c>
      <c r="BA13" s="27">
        <v>4.8</v>
      </c>
      <c r="BB13" s="27">
        <v>8.1999999999999993</v>
      </c>
      <c r="BC13" s="27">
        <v>8.0299999999999994</v>
      </c>
      <c r="BD13" s="27">
        <v>0</v>
      </c>
      <c r="BE13" s="27">
        <v>18.8</v>
      </c>
      <c r="BF13" s="27">
        <v>2</v>
      </c>
      <c r="BG13" s="27">
        <v>3.8</v>
      </c>
      <c r="BH13" s="27">
        <v>3.29</v>
      </c>
      <c r="BI13" s="27">
        <v>0</v>
      </c>
      <c r="BJ13" s="27"/>
      <c r="BK13" s="27"/>
      <c r="BL13" s="27"/>
      <c r="BM13" s="27"/>
      <c r="BN13" s="27"/>
      <c r="BO13" s="29"/>
      <c r="BP13" s="40">
        <f>IF(BB13&gt;0,BB13,"")</f>
        <v>8.1999999999999993</v>
      </c>
      <c r="BQ13" s="40">
        <f>IF(BC13&gt;0,BC13,"")</f>
        <v>8.0299999999999994</v>
      </c>
      <c r="BR13" s="11">
        <f>IF(SUM(AZ13:BC13)-BD13&gt;0,SUM(AZ13:BC13)-BD13,"")</f>
        <v>28.33</v>
      </c>
      <c r="BS13" s="11">
        <f>IF(BG13&gt;0,BG13,"")</f>
        <v>3.8</v>
      </c>
      <c r="BT13" s="11">
        <f>IF(BH13&gt;0,BH13,"")</f>
        <v>3.29</v>
      </c>
      <c r="BU13" s="11">
        <f>IF(SUM(BE13:BH13)-BI13&gt;0,SUM(BE13:BH13)-BI13,"")</f>
        <v>27.89</v>
      </c>
      <c r="BV13" s="11">
        <f>IF(BR13="","",MAX(BR13,BU13))</f>
        <v>28.33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28.33</v>
      </c>
      <c r="CA13" s="23">
        <v>10.199999999999999</v>
      </c>
      <c r="CB13" s="23">
        <v>5.9</v>
      </c>
      <c r="CC13" s="23">
        <v>9.9</v>
      </c>
      <c r="CD13" s="23">
        <v>10.51</v>
      </c>
      <c r="CE13" s="23">
        <v>0</v>
      </c>
      <c r="CF13" s="23">
        <v>7.5</v>
      </c>
      <c r="CG13" s="23">
        <v>4.5</v>
      </c>
      <c r="CH13" s="23">
        <v>7.8</v>
      </c>
      <c r="CI13" s="23">
        <v>7.7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9.9</v>
      </c>
      <c r="CR13" s="39">
        <f>IF(CD13&gt;0,CD13,"")</f>
        <v>10.51</v>
      </c>
      <c r="CS13" s="41">
        <f>IF(SUM(CA13:CD13)-CE13&gt;0,SUM(CA13:CD13)-CE13,"")</f>
        <v>36.51</v>
      </c>
      <c r="CT13" s="41">
        <f>IF(CH13&gt;0,CH13,"")</f>
        <v>7.8</v>
      </c>
      <c r="CU13" s="41">
        <f>IF(CI13&gt;0,CI13,"")</f>
        <v>7.7</v>
      </c>
      <c r="CV13" s="41">
        <f>IF(SUM(CF13:CI13)-CJ13&gt;0,SUM(CF13:CI13)-CJ13,"")</f>
        <v>27.5</v>
      </c>
      <c r="CW13" s="41">
        <f>IF(CS13="","",MAX(CS13,CV13))</f>
        <v>36.51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36.51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8.75</v>
      </c>
      <c r="SW13" s="23">
        <f>IF($CP13="P",CB13,(CB13+BA13)/2)</f>
        <v>5.35</v>
      </c>
      <c r="SX13" s="23">
        <f>IF($CP13="P",CC13,(CC13+BB13)/2)</f>
        <v>9.0500000000000007</v>
      </c>
      <c r="SY13" s="23">
        <f>IF($CP13="P",CD13,(CD13+BC13)/2)</f>
        <v>9.27</v>
      </c>
      <c r="SZ13" s="23">
        <f>IF($CP13="P",CE13,(CE13+BD13)/2)</f>
        <v>0</v>
      </c>
      <c r="TA13" s="23">
        <f>IF($CP13="P",CF13,(CF13+BE13)/2)</f>
        <v>13.15</v>
      </c>
      <c r="TB13" s="23">
        <f>IF($CP13="P",CG13,(CG13+BF13)/2)</f>
        <v>3.25</v>
      </c>
      <c r="TC13" s="23">
        <f>IF($CP13="P",CH13,(CH13+BG13)/2)</f>
        <v>5.8</v>
      </c>
      <c r="TD13" s="23">
        <f>IF($CP13="P",CI13,(CI13+BH13)/2)</f>
        <v>5.4950000000000001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>
        <f>IF(SX13&gt;0,SX13,"")</f>
        <v>9.0500000000000007</v>
      </c>
      <c r="TM13" s="41">
        <f>IF(SY13&gt;0,SY13,"")</f>
        <v>9.27</v>
      </c>
      <c r="TN13" s="41">
        <f>IF(SUM(SV13:SY13)-SZ13&gt;0,SUM(SV13:SY13)-SZ13,"")</f>
        <v>32.42</v>
      </c>
      <c r="TO13" s="41">
        <f>IF(TC13&gt;0,TC13,"")</f>
        <v>5.8</v>
      </c>
      <c r="TP13" s="41">
        <f>IF(TD13&gt;0,TD13,"")</f>
        <v>5.4950000000000001</v>
      </c>
      <c r="TQ13" s="41">
        <f>IF(SUM(TA13:TD13)-TE13&gt;0,SUM(TA13:TD13)-TE13,"")</f>
        <v>27.695</v>
      </c>
      <c r="TR13" s="41">
        <f>IF(MAX(TN13,TQ13)&gt;0,MAX(TN13,TQ13),"")</f>
        <v>32.42</v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>
        <f>IF(SUM(TR13,TU13)&gt;0,SUM(TR13,TU13),"")</f>
        <v>32.42</v>
      </c>
    </row>
    <row r="14" spans="1:542" x14ac:dyDescent="0.2">
      <c r="A14" s="4" t="str" cm="1">
        <f t="array" ref="A14">IF(AND(F14&lt;&gt;"",G14&lt;&gt;""),SUMPRODUCT((F$4:F$22&lt;&gt;"")*(G$4:G$22&lt;&gt;"")*(E$4:E$22&gt;E14))+1,IF(G14&lt;&gt;"",SUMPRODUCT((H$4:H$22="No DD")*(E$4:E$22&gt;E14))+1+SUMPRODUCT((F$4:F$22&lt;&gt;"")*(G$4:G$22&lt;&gt;"")),""))</f>
        <v/>
      </c>
      <c r="B14" s="5" t="s">
        <v>93</v>
      </c>
      <c r="C14" s="4" t="s">
        <v>8</v>
      </c>
      <c r="D14" s="4">
        <v>2004</v>
      </c>
      <c r="E14" s="9">
        <f>SUM(J14:V14)+SUM(J14:T14)*0.0000001+SUM(J14)*0.0000000000001</f>
        <v>222.35002114800525</v>
      </c>
      <c r="F14" s="3" t="str">
        <f>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P","")</f>
        <v/>
      </c>
      <c r="G14" s="3" t="str">
        <f>IF(OR(AND(AQ14&gt;=AY$28,AQ14&lt;&gt;"",AN14=""),AND(AT14&gt;=AY$28,AT14&lt;&gt;"",AN14=""),AND(AX14&gt;=AY$28,AX14&lt;&gt;"",AN14=""),AND(BR14&gt;=BZ$28,BR14&lt;&gt;"",BO14=""),AND(BU14&gt;=BZ$28,BU14&lt;&gt;"",BO14=""),AND(BY14&gt;=BZ$28,BY14&lt;&gt;"",BO14=""),AND(CS14&gt;=DA$28,CS14&lt;&gt;"",CP14=""),AND(CV14&gt;=DA$28,CV14&lt;&gt;"",CP14=""),AND(CZ14&gt;=DA$28,CZ14&lt;&gt;"",CP14=""),AND(DZ14&gt;=EK$28,DZ14&lt;&gt;""),AND(EC14&gt;=EK$28,EC14&lt;&gt;""),AND(EG14&gt;=EK$28,EG14&lt;&gt;""),AND(EJ14&gt;=EK$28,EJ14&lt;&gt;""),AND(FH14&gt;=FS$28,FH14&lt;&gt;""),AND(FK14&gt;=FS$28,FK14&lt;&gt;""),AND(FO14&gt;=FS$28,FO14&lt;&gt;""),AND(FR14&gt;=FS$28,FR14&lt;&gt;""),AND(GP14&gt;=HA$28,GP14&lt;&gt;""),AND(GS14&gt;=HA$28,GS14&lt;&gt;""),AND(GW14&gt;=HA$28,GW14&lt;&gt;""),AND(GZ14&gt;=HA$28,GZ14&lt;&gt;""),AND(HX14&gt;=II$28,HX14&lt;&gt;""),AND(IA14&gt;=II$28,IA14&lt;&gt;""),AND(IE14&gt;=II$28,IE14&lt;&gt;""),AND(IH14&gt;=II$28,IH14&lt;&gt;""),AND(JF14&gt;=JQ$28,JF14&lt;&gt;""),AND(JI14&gt;=JQ$28,JI14&lt;&gt;""),AND(JM14&gt;=JQ$28,JM14&lt;&gt;""),AND(JP14&gt;=JQ$28,JP14&lt;&gt;""),AND(KN14&gt;=KY$28,KN14&lt;&gt;""),AND(KQ14&gt;=KY$28,KQ14&lt;&gt;""),AND(KU14&gt;=KY$28,KU14&lt;&gt;""),AND(KX14&gt;=KY$28,KX14&lt;&gt;""),AND(LV14&gt;=MG$28,LV14&lt;&gt;""),AND(LY14&gt;=MG$28,LY14&lt;&gt;""),AND(MC14&gt;=MG$28,MC14&lt;&gt;""),AND(MF14&gt;=MG$28,MF14&lt;&gt;""),AND(ND14&gt;=NO$28,ND14&lt;&gt;""),AND(NG14&gt;=NO$28,NG14&lt;&gt;""),AND(NK14&gt;=NO$28,NK14&lt;&gt;""),AND(NN14&gt;=NO$28,NN14&lt;&gt;""),AND(OL14&gt;=OW$28,OL14&lt;&gt;""),AND(OO14&gt;=OW$28,OO14&lt;&gt;""),AND(OS14&gt;=OW$28,OS14&lt;&gt;""),AND(OV14&gt;=OW$28,OV14&lt;&gt;""),AND(PT14&gt;=QE$28,PT14&lt;&gt;""),AND(PW14&gt;=QE$28,PW14&lt;&gt;""),AND(QA14&gt;=QE$28,QA14&lt;&gt;""),AND(QD14&gt;=QE$28,QD14&lt;&gt;""),AND(RB14&gt;=RM$28,RB14&lt;&gt;""),AND(RE14&gt;=RM$28,RE14&lt;&gt;""),AND(RI14&gt;=RM$28,RI14&lt;&gt;""),AND(RL14&gt;=RM$28,RL14&lt;&gt;""),AND(SJ14&gt;=SU$28,SJ14&lt;&gt;""),AND(SM14&gt;=SU$28,SM14&lt;&gt;""),AND(SQ14&gt;=SU$28,SQ14&lt;&gt;""),AND(ST14&gt;=SU$28,ST14&lt;&gt;"")),"P","")</f>
        <v/>
      </c>
      <c r="H14" s="37" t="str">
        <f>IF(AND(G14="P",F14=""),"No DD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Merit",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Excellence",IF(I14="P","Worlds Team",IF(F14="P","National Team","")))))</f>
        <v/>
      </c>
      <c r="I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J14" s="8">
        <f>IF(COUNT(AQ14,AT14,BR14,BU14,CS14,CV14)&gt;0,LARGE((AQ14,AT14,BR14,BU14,CS14,CV14),1),0)</f>
        <v>52.599999999999994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50.26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IF(COUNT(AQ14,AT14,BR14,BU14,CS14,CV14)&gt;2,LARGE((AQ14,AT14,BR14,BU14,CS14,CV14),3),0)</f>
        <v>41.28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53.84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13.5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&gt;0,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10.869999999999997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>
        <v>1.4</v>
      </c>
      <c r="Z14" s="23">
        <v>0.9</v>
      </c>
      <c r="AA14" s="23">
        <v>1.7</v>
      </c>
      <c r="AB14" s="23">
        <v>1.65</v>
      </c>
      <c r="AC14" s="23">
        <v>0</v>
      </c>
      <c r="AD14" s="23">
        <v>10.9</v>
      </c>
      <c r="AE14" s="23">
        <v>7.3</v>
      </c>
      <c r="AF14" s="23">
        <v>10.8</v>
      </c>
      <c r="AG14" s="23">
        <v>12.28</v>
      </c>
      <c r="AH14" s="23">
        <v>0</v>
      </c>
      <c r="AI14" s="23">
        <v>0</v>
      </c>
      <c r="AJ14" s="23">
        <v>0</v>
      </c>
      <c r="AK14" s="23">
        <v>0</v>
      </c>
      <c r="AL14" s="23">
        <v>0</v>
      </c>
      <c r="AM14" s="23">
        <v>0</v>
      </c>
      <c r="AN14" s="28"/>
      <c r="AO14" s="39">
        <f>IF(AA14&gt;0,AA14,"")</f>
        <v>1.7</v>
      </c>
      <c r="AP14" s="39">
        <f>IF(AB14&gt;0,AB14,"")</f>
        <v>1.65</v>
      </c>
      <c r="AQ14" s="41">
        <f>IF(SUM(Y14:AB14)-AC14&gt;0,SUM(Y14:AB14)-AC14,"")</f>
        <v>5.65</v>
      </c>
      <c r="AR14" s="41">
        <f>IF(AF14&gt;0,AF14,"")</f>
        <v>10.8</v>
      </c>
      <c r="AS14" s="41">
        <f>IF(AG14&gt;0,AG14,"")</f>
        <v>12.28</v>
      </c>
      <c r="AT14" s="41">
        <f>IF(SUM(AD14:AG14)-AH14&gt;0,SUM(AD14:AG14)-AH14,"")</f>
        <v>41.28</v>
      </c>
      <c r="AU14" s="41">
        <f>IF(AQ14="","",MAX(AQ14,AT14))</f>
        <v>41.28</v>
      </c>
      <c r="AV14" s="41" t="str">
        <f>IF(AK14&gt;0,AK14,"")</f>
        <v/>
      </c>
      <c r="AW14" s="41" t="str">
        <f>IF(AL14&gt;0,AL14,"")</f>
        <v/>
      </c>
      <c r="AX14" s="41" t="str">
        <f>IF(SUM(AI14:AL14)-AM14&gt;0,SUM(AI14:AL14)-AM14,"")</f>
        <v/>
      </c>
      <c r="AY14" s="41">
        <f>IF(SUM(AU14,AX14)&gt;0,SUM(AU14,AX14),"")</f>
        <v>41.28</v>
      </c>
      <c r="AZ14" s="27">
        <v>4.8</v>
      </c>
      <c r="BA14" s="27">
        <v>2.9</v>
      </c>
      <c r="BB14" s="27">
        <v>4.4000000000000004</v>
      </c>
      <c r="BC14" s="27">
        <v>4.6900000000000004</v>
      </c>
      <c r="BD14" s="27">
        <v>0</v>
      </c>
      <c r="BE14" s="27">
        <v>14.8</v>
      </c>
      <c r="BF14" s="27">
        <v>9.5</v>
      </c>
      <c r="BG14" s="27">
        <v>13.5</v>
      </c>
      <c r="BH14" s="27">
        <v>14.8</v>
      </c>
      <c r="BI14" s="27">
        <v>0</v>
      </c>
      <c r="BJ14" s="27">
        <v>15.5</v>
      </c>
      <c r="BK14" s="27">
        <v>9.6999999999999993</v>
      </c>
      <c r="BL14" s="27">
        <v>13.5</v>
      </c>
      <c r="BM14" s="27">
        <v>15.14</v>
      </c>
      <c r="BN14" s="27">
        <v>0</v>
      </c>
      <c r="BO14" s="29"/>
      <c r="BP14" s="40">
        <f>IF(BB14&gt;0,BB14,"")</f>
        <v>4.4000000000000004</v>
      </c>
      <c r="BQ14" s="40">
        <f>IF(BC14&gt;0,BC14,"")</f>
        <v>4.6900000000000004</v>
      </c>
      <c r="BR14" s="11">
        <f>IF(SUM(AZ14:BC14)-BD14&gt;0,SUM(AZ14:BC14)-BD14,"")</f>
        <v>16.79</v>
      </c>
      <c r="BS14" s="11">
        <f>IF(BG14&gt;0,BG14,"")</f>
        <v>13.5</v>
      </c>
      <c r="BT14" s="11">
        <f>IF(BH14&gt;0,BH14,"")</f>
        <v>14.8</v>
      </c>
      <c r="BU14" s="11">
        <f>IF(SUM(BE14:BH14)-BI14&gt;0,SUM(BE14:BH14)-BI14,"")</f>
        <v>52.599999999999994</v>
      </c>
      <c r="BV14" s="11">
        <f>IF(BR14="","",MAX(BR14,BU14))</f>
        <v>52.599999999999994</v>
      </c>
      <c r="BW14" s="11">
        <f>IF(BL14&gt;0,BL14,"")</f>
        <v>13.5</v>
      </c>
      <c r="BX14" s="11">
        <f>IF(BM14&gt;0,BM14,"")</f>
        <v>15.14</v>
      </c>
      <c r="BY14" s="11">
        <f>IF(SUM(BJ14:BM14)-BN14&gt;0,SUM(BJ14:BM14)-BN14,"")</f>
        <v>53.84</v>
      </c>
      <c r="BZ14" s="11">
        <f>IF(SUM(BV14,BY14)&gt;0,SUM(BV14,BY14),"")</f>
        <v>106.44</v>
      </c>
      <c r="CA14" s="23">
        <v>4.4000000000000004</v>
      </c>
      <c r="CB14" s="23">
        <v>2.6</v>
      </c>
      <c r="CC14" s="23">
        <v>4.2</v>
      </c>
      <c r="CD14" s="23">
        <v>4.66</v>
      </c>
      <c r="CE14" s="23">
        <v>0</v>
      </c>
      <c r="CF14" s="23">
        <v>15.08</v>
      </c>
      <c r="CG14" s="23">
        <v>9.3000000000000007</v>
      </c>
      <c r="CH14" s="23">
        <v>11.7</v>
      </c>
      <c r="CI14" s="23">
        <v>14.18</v>
      </c>
      <c r="CJ14" s="23">
        <v>0</v>
      </c>
      <c r="CK14" s="23">
        <v>4.4000000000000004</v>
      </c>
      <c r="CL14" s="23">
        <v>2.5</v>
      </c>
      <c r="CM14" s="23">
        <v>4.2</v>
      </c>
      <c r="CN14" s="23">
        <v>4.57</v>
      </c>
      <c r="CO14" s="23">
        <v>0</v>
      </c>
      <c r="CP14" s="28"/>
      <c r="CQ14" s="39">
        <f>IF(CC14&gt;0,CC14,"")</f>
        <v>4.2</v>
      </c>
      <c r="CR14" s="39">
        <f>IF(CD14&gt;0,CD14,"")</f>
        <v>4.66</v>
      </c>
      <c r="CS14" s="41">
        <f>IF(SUM(CA14:CD14)-CE14&gt;0,SUM(CA14:CD14)-CE14,"")</f>
        <v>15.86</v>
      </c>
      <c r="CT14" s="41">
        <f>IF(CH14&gt;0,CH14,"")</f>
        <v>11.7</v>
      </c>
      <c r="CU14" s="41">
        <f>IF(CI14&gt;0,CI14,"")</f>
        <v>14.18</v>
      </c>
      <c r="CV14" s="41">
        <f>IF(SUM(CF14:CI14)-CJ14&gt;0,SUM(CF14:CI14)-CJ14,"")</f>
        <v>50.26</v>
      </c>
      <c r="CW14" s="41">
        <f>IF(CS14="","",MAX(CS14,CV14))</f>
        <v>50.26</v>
      </c>
      <c r="CX14" s="41">
        <f>IF(CM14&gt;0,CM14,"")</f>
        <v>4.2</v>
      </c>
      <c r="CY14" s="41">
        <f>IF(CN14&gt;0,CN14,"")</f>
        <v>4.57</v>
      </c>
      <c r="CZ14" s="41">
        <f>IF(SUM(CK14:CN14)-CO14&gt;0,SUM(CK14:CN14)-CO14,"")</f>
        <v>15.670000000000002</v>
      </c>
      <c r="DA14" s="41">
        <f>IF(SUM(CW14,CZ14)&gt;0,SUM(CW14,CZ14),"")</f>
        <v>65.930000000000007</v>
      </c>
      <c r="DB14" s="52">
        <f>IF(MAX(ED14,FL14,GT14,IB14,JJ14,KR14,LZ14,NH14,OP14,PX14,RF14,SN14)-IF(N14="",0,N14)&gt;0.001,MAX(ED14,FL14,GT14,IB14,JJ14,KR14,LZ14,NH14,OP14,PX14,RF14,SN14)-IF(N14="",0,N14),"")</f>
        <v>10.869999999999997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>
        <v>14.4</v>
      </c>
      <c r="FU14" s="17">
        <v>9.5</v>
      </c>
      <c r="FV14" s="17">
        <v>13.5</v>
      </c>
      <c r="FW14" s="17">
        <v>14.75</v>
      </c>
      <c r="FX14" s="17">
        <v>0</v>
      </c>
      <c r="FY14" s="17">
        <v>13.9</v>
      </c>
      <c r="FZ14" s="17">
        <v>9.6</v>
      </c>
      <c r="GA14" s="17">
        <v>13.5</v>
      </c>
      <c r="GB14" s="17">
        <v>14.79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>
        <f>IF(FV14&gt;0,FV14,"")</f>
        <v>13.5</v>
      </c>
      <c r="GO14" s="41">
        <f>IF(FW14&gt;0,FW14,"")</f>
        <v>14.75</v>
      </c>
      <c r="GP14" s="41">
        <f>IF(SUM(FT14:FW14)-FX14&gt;0,SUM(FT14:FW14)-FX14,"")</f>
        <v>52.15</v>
      </c>
      <c r="GQ14" s="41">
        <f>IF(GA14&gt;0,GA14,"")</f>
        <v>13.5</v>
      </c>
      <c r="GR14" s="41">
        <f>IF(GB14&gt;0,GB14,"")</f>
        <v>14.79</v>
      </c>
      <c r="GS14" s="41">
        <f>IF(SUM(FY14:GB14)-GC14&gt;0,SUM(FY14:GB14)-GC14,"")</f>
        <v>51.79</v>
      </c>
      <c r="GT14" s="41">
        <f>IF(MAX(GP14,GS14)&gt;0,MAX(GP14,GS14),"")</f>
        <v>52.15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52.15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4.5999999999999996</v>
      </c>
      <c r="SW14" s="23">
        <f>IF($CP14="P",CB14,(CB14+BA14)/2)</f>
        <v>2.75</v>
      </c>
      <c r="SX14" s="23">
        <f>IF($CP14="P",CC14,(CC14+BB14)/2)</f>
        <v>4.3000000000000007</v>
      </c>
      <c r="SY14" s="23">
        <f>IF($CP14="P",CD14,(CD14+BC14)/2)</f>
        <v>4.6750000000000007</v>
      </c>
      <c r="SZ14" s="23">
        <f>IF($CP14="P",CE14,(CE14+BD14)/2)</f>
        <v>0</v>
      </c>
      <c r="TA14" s="23">
        <f>IF($CP14="P",CF14,(CF14+BE14)/2)</f>
        <v>14.940000000000001</v>
      </c>
      <c r="TB14" s="23">
        <f>IF($CP14="P",CG14,(CG14+BF14)/2)</f>
        <v>9.4</v>
      </c>
      <c r="TC14" s="23">
        <f>IF($CP14="P",CH14,(CH14+BG14)/2)</f>
        <v>12.6</v>
      </c>
      <c r="TD14" s="23">
        <f>IF($CP14="P",CI14,(CI14+BH14)/2)</f>
        <v>14.49</v>
      </c>
      <c r="TE14" s="23">
        <f>IF($CP14="P",CJ14,(CJ14+BI14)/2)</f>
        <v>0</v>
      </c>
      <c r="TF14" s="23">
        <f>IF($CP14="P",CK14,(CK14+BJ14)/2)</f>
        <v>9.9499999999999993</v>
      </c>
      <c r="TG14" s="23">
        <f>IF($CP14="P",CL14,(CL14+BK14)/2)</f>
        <v>6.1</v>
      </c>
      <c r="TH14" s="23">
        <f>IF($CP14="P",CM14,(CM14+BL14)/2)</f>
        <v>8.85</v>
      </c>
      <c r="TI14" s="23">
        <f>IF($CP14="P",CN14,(CN14+BM14)/2)</f>
        <v>9.8550000000000004</v>
      </c>
      <c r="TJ14" s="23">
        <f>IF($CP14="P",CO14,(CO14+BN14)/2)</f>
        <v>0</v>
      </c>
      <c r="TK14" s="28" t="s">
        <v>57</v>
      </c>
      <c r="TL14" s="41">
        <f>IF(SX14&gt;0,SX14,"")</f>
        <v>4.3000000000000007</v>
      </c>
      <c r="TM14" s="41">
        <f>IF(SY14&gt;0,SY14,"")</f>
        <v>4.6750000000000007</v>
      </c>
      <c r="TN14" s="41">
        <f>IF(SUM(SV14:SY14)-SZ14&gt;0,SUM(SV14:SY14)-SZ14,"")</f>
        <v>16.325000000000003</v>
      </c>
      <c r="TO14" s="41">
        <f>IF(TC14&gt;0,TC14,"")</f>
        <v>12.6</v>
      </c>
      <c r="TP14" s="41">
        <f>IF(TD14&gt;0,TD14,"")</f>
        <v>14.49</v>
      </c>
      <c r="TQ14" s="41">
        <f>IF(SUM(TA14:TD14)-TE14&gt;0,SUM(TA14:TD14)-TE14,"")</f>
        <v>51.430000000000007</v>
      </c>
      <c r="TR14" s="41">
        <f>IF(MAX(TN14,TQ14)&gt;0,MAX(TN14,TQ14),"")</f>
        <v>51.430000000000007</v>
      </c>
      <c r="TS14" s="41">
        <f>IF(TH14&gt;0,TH14,"")</f>
        <v>8.85</v>
      </c>
      <c r="TT14" s="41">
        <f>IF(TI14&gt;0,TI14,"")</f>
        <v>9.8550000000000004</v>
      </c>
      <c r="TU14" s="41">
        <f>IF(SUM(TF14:TI14)-TJ14&gt;0,SUM(TF14:TI14)-TJ14,"")</f>
        <v>34.754999999999995</v>
      </c>
      <c r="TV14" s="41">
        <f>IF(SUM(TR14,TU14)&gt;0,SUM(TR14,TU14),"")</f>
        <v>86.185000000000002</v>
      </c>
    </row>
    <row r="15" spans="1:542" x14ac:dyDescent="0.2">
      <c r="A15" s="4" t="str" cm="1">
        <f t="array" ref="A15">IF(AND(F15&lt;&gt;"",G15&lt;&gt;""),SUMPRODUCT((F$4:F$22&lt;&gt;"")*(G$4:G$22&lt;&gt;"")*(E$4:E$22&gt;E15))+1,IF(G15&lt;&gt;"",SUMPRODUCT((H$4:H$22="No DD")*(E$4:E$22&gt;E15))+1+SUMPRODUCT((F$4:F$22&lt;&gt;"")*(G$4:G$22&lt;&gt;"")),""))</f>
        <v/>
      </c>
      <c r="B15" s="5" t="s">
        <v>87</v>
      </c>
      <c r="C15" s="4" t="s">
        <v>5</v>
      </c>
      <c r="D15" s="4">
        <v>2003</v>
      </c>
      <c r="E15" s="9">
        <f>SUM(J15:V15)+SUM(J15:T15)*0.0000001+SUM(J15)*0.0000000000001</f>
        <v>219.46002174100508</v>
      </c>
      <c r="F15" s="3" t="str">
        <f>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P","")</f>
        <v/>
      </c>
      <c r="G15" s="3" t="str">
        <f>IF(OR(AND(AQ15&gt;=AY$28,AQ15&lt;&gt;"",AN15=""),AND(AT15&gt;=AY$28,AT15&lt;&gt;"",AN15=""),AND(AX15&gt;=AY$28,AX15&lt;&gt;"",AN15=""),AND(BR15&gt;=BZ$28,BR15&lt;&gt;"",BO15=""),AND(BU15&gt;=BZ$28,BU15&lt;&gt;"",BO15=""),AND(BY15&gt;=BZ$28,BY15&lt;&gt;"",BO15=""),AND(CS15&gt;=DA$28,CS15&lt;&gt;"",CP15=""),AND(CV15&gt;=DA$28,CV15&lt;&gt;"",CP15=""),AND(CZ15&gt;=DA$28,CZ15&lt;&gt;"",CP15=""),AND(DZ15&gt;=EK$28,DZ15&lt;&gt;""),AND(EC15&gt;=EK$28,EC15&lt;&gt;""),AND(EG15&gt;=EK$28,EG15&lt;&gt;""),AND(EJ15&gt;=EK$28,EJ15&lt;&gt;""),AND(FH15&gt;=FS$28,FH15&lt;&gt;""),AND(FK15&gt;=FS$28,FK15&lt;&gt;""),AND(FO15&gt;=FS$28,FO15&lt;&gt;""),AND(FR15&gt;=FS$28,FR15&lt;&gt;""),AND(GP15&gt;=HA$28,GP15&lt;&gt;""),AND(GS15&gt;=HA$28,GS15&lt;&gt;""),AND(GW15&gt;=HA$28,GW15&lt;&gt;""),AND(GZ15&gt;=HA$28,GZ15&lt;&gt;""),AND(HX15&gt;=II$28,HX15&lt;&gt;""),AND(IA15&gt;=II$28,IA15&lt;&gt;""),AND(IE15&gt;=II$28,IE15&lt;&gt;""),AND(IH15&gt;=II$28,IH15&lt;&gt;""),AND(JF15&gt;=JQ$28,JF15&lt;&gt;""),AND(JI15&gt;=JQ$28,JI15&lt;&gt;""),AND(JM15&gt;=JQ$28,JM15&lt;&gt;""),AND(JP15&gt;=JQ$28,JP15&lt;&gt;""),AND(KN15&gt;=KY$28,KN15&lt;&gt;""),AND(KQ15&gt;=KY$28,KQ15&lt;&gt;""),AND(KU15&gt;=KY$28,KU15&lt;&gt;""),AND(KX15&gt;=KY$28,KX15&lt;&gt;""),AND(LV15&gt;=MG$28,LV15&lt;&gt;""),AND(LY15&gt;=MG$28,LY15&lt;&gt;""),AND(MC15&gt;=MG$28,MC15&lt;&gt;""),AND(MF15&gt;=MG$28,MF15&lt;&gt;""),AND(ND15&gt;=NO$28,ND15&lt;&gt;""),AND(NG15&gt;=NO$28,NG15&lt;&gt;""),AND(NK15&gt;=NO$28,NK15&lt;&gt;""),AND(NN15&gt;=NO$28,NN15&lt;&gt;""),AND(OL15&gt;=OW$28,OL15&lt;&gt;""),AND(OO15&gt;=OW$28,OO15&lt;&gt;""),AND(OS15&gt;=OW$28,OS15&lt;&gt;""),AND(OV15&gt;=OW$28,OV15&lt;&gt;""),AND(PT15&gt;=QE$28,PT15&lt;&gt;""),AND(PW15&gt;=QE$28,PW15&lt;&gt;""),AND(QA15&gt;=QE$28,QA15&lt;&gt;""),AND(QD15&gt;=QE$28,QD15&lt;&gt;""),AND(RB15&gt;=RM$28,RB15&lt;&gt;""),AND(RE15&gt;=RM$28,RE15&lt;&gt;""),AND(RI15&gt;=RM$28,RI15&lt;&gt;""),AND(RL15&gt;=RM$28,RL15&lt;&gt;""),AND(SJ15&gt;=SU$28,SJ15&lt;&gt;""),AND(SM15&gt;=SU$28,SM15&lt;&gt;""),AND(SQ15&gt;=SU$28,SQ15&lt;&gt;""),AND(ST15&gt;=SU$28,ST15&lt;&gt;"")),"P","")</f>
        <v/>
      </c>
      <c r="H15" s="37" t="str">
        <f>IF(AND(G15="P",F15=""),"No DD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Merit",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Excellence",IF(I15="P","Worlds Team",IF(F15="P","National Team","")))))</f>
        <v/>
      </c>
      <c r="I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J15" s="8">
        <f>IF(COUNT(AQ15,AT15,BR15,BU15,CS15,CV15)&gt;0,LARGE((AQ15,AT15,BR15,BU15,CS15,CV15),1),0)</f>
        <v>50.85</v>
      </c>
      <c r="K15" s="8" t="str">
        <f>IF(J15="","",IF(OR(J15=CS15,J15=CV15),$CA$1,IF(OR(J15=BR15,J15=BU15),$AZ$1,IF(OR(J15=AQ15,J15=AT15),$Y$1,""))))</f>
        <v>2023 Elite Canada</v>
      </c>
      <c r="L15" s="8">
        <f>IF(COUNT(AQ15,AT15,BR15,BU15,CS15,CV15)&gt;1,LARGE((AQ15,AT15,BR15,BU15,CS15,CV15),2),0)</f>
        <v>50.39</v>
      </c>
      <c r="M15" s="8" t="str">
        <f>IF(L15="","",IF(OR(L15=CS15,L15=CV15),$CA$1,IF(OR(L15=BR15,L15=BU15),$AZ$1,IF(OR(L15=AQ15,L15=AT15),$Y$1,""))))</f>
        <v>2023 Elite Canada</v>
      </c>
      <c r="N15" s="8">
        <f>IF(COUNT(AQ15,AT15,BR15,BU15,CS15,CV15)&gt;2,LARGE((AQ15,AT15,BR15,BU15,CS15,CV15),3),0)</f>
        <v>49.83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52.14</v>
      </c>
      <c r="Q15" s="8" t="str">
        <f>IF(P15="","",IF(P15=CZ15,$CA$1,IF(P15=BY15,$AZ$1,IF(P15=AX15,$Y$1,""))))</f>
        <v>2023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14.2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&gt;0,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2.0499999999999972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Pan Am Club Championships (May 14)</v>
      </c>
      <c r="Y15" s="23">
        <v>12.5</v>
      </c>
      <c r="Z15" s="23">
        <v>9</v>
      </c>
      <c r="AA15" s="23">
        <v>13.9</v>
      </c>
      <c r="AB15" s="23">
        <v>14.43</v>
      </c>
      <c r="AC15" s="23">
        <v>0</v>
      </c>
      <c r="AD15" s="23">
        <v>1.2</v>
      </c>
      <c r="AE15" s="23">
        <v>1</v>
      </c>
      <c r="AF15" s="23">
        <v>1.7</v>
      </c>
      <c r="AG15" s="23">
        <v>1.6</v>
      </c>
      <c r="AH15" s="23">
        <v>0</v>
      </c>
      <c r="AI15" s="23">
        <v>12.2</v>
      </c>
      <c r="AJ15" s="23">
        <v>9.3000000000000007</v>
      </c>
      <c r="AK15" s="23">
        <v>13.7</v>
      </c>
      <c r="AL15" s="23">
        <v>14.72</v>
      </c>
      <c r="AM15" s="23">
        <v>0</v>
      </c>
      <c r="AN15" s="28"/>
      <c r="AO15" s="39">
        <f>IF(AA15&gt;0,AA15,"")</f>
        <v>13.9</v>
      </c>
      <c r="AP15" s="39">
        <f>IF(AB15&gt;0,AB15,"")</f>
        <v>14.43</v>
      </c>
      <c r="AQ15" s="41">
        <f>IF(SUM(Y15:AB15)-AC15&gt;0,SUM(Y15:AB15)-AC15,"")</f>
        <v>49.83</v>
      </c>
      <c r="AR15" s="41">
        <f>IF(AF15&gt;0,AF15,"")</f>
        <v>1.7</v>
      </c>
      <c r="AS15" s="41">
        <f>IF(AG15&gt;0,AG15,"")</f>
        <v>1.6</v>
      </c>
      <c r="AT15" s="41">
        <f>IF(SUM(AD15:AG15)-AH15&gt;0,SUM(AD15:AG15)-AH15,"")</f>
        <v>5.5</v>
      </c>
      <c r="AU15" s="41">
        <f>IF(AQ15="","",MAX(AQ15,AT15))</f>
        <v>49.83</v>
      </c>
      <c r="AV15" s="41">
        <f>IF(AK15&gt;0,AK15,"")</f>
        <v>13.7</v>
      </c>
      <c r="AW15" s="41">
        <f>IF(AL15&gt;0,AL15,"")</f>
        <v>14.72</v>
      </c>
      <c r="AX15" s="41">
        <f>IF(SUM(AI15:AL15)-AM15&gt;0,SUM(AI15:AL15)-AM15,"")</f>
        <v>49.92</v>
      </c>
      <c r="AY15" s="41">
        <f>IF(SUM(AU15,AX15)&gt;0,SUM(AU15,AX15),"")</f>
        <v>99.75</v>
      </c>
      <c r="AZ15" s="27">
        <v>13.5</v>
      </c>
      <c r="BA15" s="27">
        <v>9</v>
      </c>
      <c r="BB15" s="27">
        <v>13.9</v>
      </c>
      <c r="BC15" s="27">
        <v>13.99</v>
      </c>
      <c r="BD15" s="27">
        <v>0</v>
      </c>
      <c r="BE15" s="27">
        <v>13.6</v>
      </c>
      <c r="BF15" s="27">
        <v>9.1999999999999993</v>
      </c>
      <c r="BG15" s="27">
        <v>13.7</v>
      </c>
      <c r="BH15" s="27">
        <v>14.35</v>
      </c>
      <c r="BI15" s="27">
        <v>0</v>
      </c>
      <c r="BJ15" s="27">
        <v>14.4</v>
      </c>
      <c r="BK15" s="27">
        <v>9.4</v>
      </c>
      <c r="BL15" s="27">
        <v>13.7</v>
      </c>
      <c r="BM15" s="27">
        <v>14.64</v>
      </c>
      <c r="BN15" s="27">
        <v>0</v>
      </c>
      <c r="BO15" s="29"/>
      <c r="BP15" s="40">
        <f>IF(BB15&gt;0,BB15,"")</f>
        <v>13.9</v>
      </c>
      <c r="BQ15" s="40">
        <f>IF(BC15&gt;0,BC15,"")</f>
        <v>13.99</v>
      </c>
      <c r="BR15" s="11">
        <f>IF(SUM(AZ15:BC15)-BD15&gt;0,SUM(AZ15:BC15)-BD15,"")</f>
        <v>50.39</v>
      </c>
      <c r="BS15" s="11">
        <f>IF(BG15&gt;0,BG15,"")</f>
        <v>13.7</v>
      </c>
      <c r="BT15" s="11">
        <f>IF(BH15&gt;0,BH15,"")</f>
        <v>14.35</v>
      </c>
      <c r="BU15" s="11">
        <f>IF(SUM(BE15:BH15)-BI15&gt;0,SUM(BE15:BH15)-BI15,"")</f>
        <v>50.85</v>
      </c>
      <c r="BV15" s="11">
        <f>IF(BR15="","",MAX(BR15,BU15))</f>
        <v>50.85</v>
      </c>
      <c r="BW15" s="11">
        <f>IF(BL15&gt;0,BL15,"")</f>
        <v>13.7</v>
      </c>
      <c r="BX15" s="11">
        <f>IF(BM15&gt;0,BM15,"")</f>
        <v>14.64</v>
      </c>
      <c r="BY15" s="11">
        <f>IF(SUM(BJ15:BM15)-BN15&gt;0,SUM(BJ15:BM15)-BN15,"")</f>
        <v>52.14</v>
      </c>
      <c r="BZ15" s="11">
        <f>IF(SUM(BV15,BY15)&gt;0,SUM(BV15,BY15),"")</f>
        <v>102.99000000000001</v>
      </c>
      <c r="CA15" s="23">
        <v>0</v>
      </c>
      <c r="CB15" s="23">
        <v>0</v>
      </c>
      <c r="CC15" s="23">
        <v>0</v>
      </c>
      <c r="CD15" s="23">
        <v>0</v>
      </c>
      <c r="CE15" s="23">
        <v>0</v>
      </c>
      <c r="CF15" s="23">
        <v>12.1</v>
      </c>
      <c r="CG15" s="23">
        <v>8.9</v>
      </c>
      <c r="CH15" s="23">
        <v>14.2</v>
      </c>
      <c r="CI15" s="23">
        <v>14.45</v>
      </c>
      <c r="CJ15" s="23">
        <v>0</v>
      </c>
      <c r="CK15" s="23">
        <v>4.2</v>
      </c>
      <c r="CL15" s="23">
        <v>2.7</v>
      </c>
      <c r="CM15" s="23">
        <v>4.9000000000000004</v>
      </c>
      <c r="CN15" s="23">
        <v>4.71</v>
      </c>
      <c r="CO15" s="23">
        <v>0</v>
      </c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>
        <f>IF(CH15&gt;0,CH15,"")</f>
        <v>14.2</v>
      </c>
      <c r="CU15" s="41">
        <f>IF(CI15&gt;0,CI15,"")</f>
        <v>14.45</v>
      </c>
      <c r="CV15" s="41">
        <f>IF(SUM(CF15:CI15)-CJ15&gt;0,SUM(CF15:CI15)-CJ15,"")</f>
        <v>49.650000000000006</v>
      </c>
      <c r="CW15" s="41" t="str">
        <f>IF(CS15="","",MAX(CS15,CV15))</f>
        <v/>
      </c>
      <c r="CX15" s="41">
        <f>IF(CM15&gt;0,CM15,"")</f>
        <v>4.9000000000000004</v>
      </c>
      <c r="CY15" s="41">
        <f>IF(CN15&gt;0,CN15,"")</f>
        <v>4.71</v>
      </c>
      <c r="CZ15" s="41">
        <f>IF(SUM(CK15:CN15)-CO15&gt;0,SUM(CK15:CN15)-CO15,"")</f>
        <v>16.510000000000002</v>
      </c>
      <c r="DA15" s="41">
        <f>IF(SUM(CW15,CZ15)&gt;0,SUM(CW15,CZ15),"")</f>
        <v>16.510000000000002</v>
      </c>
      <c r="DB15" s="52">
        <f>IF(MAX(ED15,FL15,GT15,IB15,JJ15,KR15,LZ15,NH15,OP15,PX15,RF15,SN15)-IF(N15="",0,N15)&gt;0.001,MAX(ED15,FL15,GT15,IB15,JJ15,KR15,LZ15,NH15,OP15,PX15,RF15,SN15)-IF(N15="",0,N15),"")</f>
        <v>2.0499999999999972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>
        <v>13.9</v>
      </c>
      <c r="HC15" s="18">
        <v>9.5</v>
      </c>
      <c r="HD15" s="18">
        <v>13.7</v>
      </c>
      <c r="HE15" s="18">
        <v>14.78</v>
      </c>
      <c r="HF15" s="18">
        <v>0</v>
      </c>
      <c r="HG15" s="18">
        <v>2.6</v>
      </c>
      <c r="HH15" s="18">
        <v>1.7</v>
      </c>
      <c r="HI15" s="18">
        <v>3.2</v>
      </c>
      <c r="HJ15" s="18">
        <v>3.28</v>
      </c>
      <c r="HK15" s="18">
        <v>0</v>
      </c>
      <c r="HL15" s="18"/>
      <c r="HM15" s="18"/>
      <c r="HN15" s="18"/>
      <c r="HO15" s="18"/>
      <c r="HP15" s="18"/>
      <c r="HQ15" s="18">
        <v>5.5</v>
      </c>
      <c r="HR15" s="18">
        <v>3.7</v>
      </c>
      <c r="HS15" s="18">
        <v>5.8</v>
      </c>
      <c r="HT15" s="18">
        <v>6.33</v>
      </c>
      <c r="HU15" s="18">
        <v>0</v>
      </c>
      <c r="HV15" s="11">
        <f>IF(HD15&gt;0,HD15,"")</f>
        <v>13.7</v>
      </c>
      <c r="HW15" s="11">
        <f>IF(HE15&gt;0,HE15,"")</f>
        <v>14.78</v>
      </c>
      <c r="HX15" s="11">
        <f>IF(SUM(HB15:HE15)-HF15&gt;0,SUM(HB15:HE15)-HF15,"")</f>
        <v>51.879999999999995</v>
      </c>
      <c r="HY15" s="11">
        <f>IF(HI15&gt;0,HI15,"")</f>
        <v>3.2</v>
      </c>
      <c r="HZ15" s="11">
        <f>IF(HJ15&gt;0,HJ15,"")</f>
        <v>3.28</v>
      </c>
      <c r="IA15" s="11">
        <f>IF(SUM(HG15:HJ15)-HK15&gt;0,SUM(HG15:HJ15)-HK15,"")</f>
        <v>10.78</v>
      </c>
      <c r="IB15" s="11">
        <f>IF(MAX(HX15,IA15)&gt;0,MAX(HX15,IA15),"")</f>
        <v>51.879999999999995</v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>
        <f>IF(HS15&gt;0,HS15,"")</f>
        <v>5.8</v>
      </c>
      <c r="IG15" s="11">
        <f>IF(HT15&gt;0,HT15,"")</f>
        <v>6.33</v>
      </c>
      <c r="IH15" s="11">
        <f>IF(SUM(HQ15:HT15)-HU15&gt;0,SUM(HQ15:HT15)-HU15,"")</f>
        <v>21.33</v>
      </c>
      <c r="II15" s="11">
        <f>IF(SUM(IB15,IH15)&gt;0,SUM(IB15,IH15),"")</f>
        <v>73.209999999999994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6.75</v>
      </c>
      <c r="SW15" s="23">
        <f>IF($CP15="P",CB15,(CB15+BA15)/2)</f>
        <v>4.5</v>
      </c>
      <c r="SX15" s="23">
        <f>IF($CP15="P",CC15,(CC15+BB15)/2)</f>
        <v>6.95</v>
      </c>
      <c r="SY15" s="23">
        <f>IF($CP15="P",CD15,(CD15+BC15)/2)</f>
        <v>6.9950000000000001</v>
      </c>
      <c r="SZ15" s="23">
        <f>IF($CP15="P",CE15,(CE15+BD15)/2)</f>
        <v>0</v>
      </c>
      <c r="TA15" s="23">
        <f>IF($CP15="P",CF15,(CF15+BE15)/2)</f>
        <v>12.85</v>
      </c>
      <c r="TB15" s="23">
        <f>IF($CP15="P",CG15,(CG15+BF15)/2)</f>
        <v>9.0500000000000007</v>
      </c>
      <c r="TC15" s="23">
        <f>IF($CP15="P",CH15,(CH15+BG15)/2)</f>
        <v>13.95</v>
      </c>
      <c r="TD15" s="23">
        <f>IF($CP15="P",CI15,(CI15+BH15)/2)</f>
        <v>14.399999999999999</v>
      </c>
      <c r="TE15" s="23">
        <f>IF($CP15="P",CJ15,(CJ15+BI15)/2)</f>
        <v>0</v>
      </c>
      <c r="TF15" s="23">
        <f>IF($CP15="P",CK15,(CK15+BJ15)/2)</f>
        <v>9.3000000000000007</v>
      </c>
      <c r="TG15" s="23">
        <f>IF($CP15="P",CL15,(CL15+BK15)/2)</f>
        <v>6.0500000000000007</v>
      </c>
      <c r="TH15" s="23">
        <f>IF($CP15="P",CM15,(CM15+BL15)/2)</f>
        <v>9.3000000000000007</v>
      </c>
      <c r="TI15" s="23">
        <f>IF($CP15="P",CN15,(CN15+BM15)/2)</f>
        <v>9.6750000000000007</v>
      </c>
      <c r="TJ15" s="23">
        <f>IF($CP15="P",CO15,(CO15+BN15)/2)</f>
        <v>0</v>
      </c>
      <c r="TK15" s="28" t="s">
        <v>57</v>
      </c>
      <c r="TL15" s="41">
        <f>IF(SX15&gt;0,SX15,"")</f>
        <v>6.95</v>
      </c>
      <c r="TM15" s="41">
        <f>IF(SY15&gt;0,SY15,"")</f>
        <v>6.9950000000000001</v>
      </c>
      <c r="TN15" s="41">
        <f>IF(SUM(SV15:SY15)-SZ15&gt;0,SUM(SV15:SY15)-SZ15,"")</f>
        <v>25.195</v>
      </c>
      <c r="TO15" s="41">
        <f>IF(TC15&gt;0,TC15,"")</f>
        <v>13.95</v>
      </c>
      <c r="TP15" s="41">
        <f>IF(TD15&gt;0,TD15,"")</f>
        <v>14.399999999999999</v>
      </c>
      <c r="TQ15" s="41">
        <f>IF(SUM(TA15:TD15)-TE15&gt;0,SUM(TA15:TD15)-TE15,"")</f>
        <v>50.249999999999993</v>
      </c>
      <c r="TR15" s="41">
        <f>IF(MAX(TN15,TQ15)&gt;0,MAX(TN15,TQ15),"")</f>
        <v>50.249999999999993</v>
      </c>
      <c r="TS15" s="41">
        <f>IF(TH15&gt;0,TH15,"")</f>
        <v>9.3000000000000007</v>
      </c>
      <c r="TT15" s="41">
        <f>IF(TI15&gt;0,TI15,"")</f>
        <v>9.6750000000000007</v>
      </c>
      <c r="TU15" s="41">
        <f>IF(SUM(TF15:TI15)-TJ15&gt;0,SUM(TF15:TI15)-TJ15,"")</f>
        <v>34.325000000000003</v>
      </c>
      <c r="TV15" s="41">
        <f>IF(SUM(TR15,TU15)&gt;0,SUM(TR15,TU15),"")</f>
        <v>84.574999999999989</v>
      </c>
    </row>
    <row r="16" spans="1:542" x14ac:dyDescent="0.2">
      <c r="A16" s="4" t="str" cm="1">
        <f t="array" ref="A16">IF(AND(F16&lt;&gt;"",G16&lt;&gt;""),SUMPRODUCT((F$4:F$22&lt;&gt;"")*(G$4:G$22&lt;&gt;"")*(E$4:E$22&gt;E16))+1,IF(G16&lt;&gt;"",SUMPRODUCT((H$4:H$22="No DD")*(E$4:E$22&gt;E16))+1+SUMPRODUCT((F$4:F$22&lt;&gt;"")*(G$4:G$22&lt;&gt;"")),""))</f>
        <v/>
      </c>
      <c r="B16" s="5" t="s">
        <v>32</v>
      </c>
      <c r="C16" s="4" t="s">
        <v>8</v>
      </c>
      <c r="D16" s="4">
        <v>1998</v>
      </c>
      <c r="E16" s="9">
        <f>SUM(J16:V16)+SUM(J16:T16)*0.0000001+SUM(J16)*0.0000000000001</f>
        <v>219.0900219090052</v>
      </c>
      <c r="F16" s="3" t="str">
        <f>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P","")</f>
        <v/>
      </c>
      <c r="G16" s="3" t="str">
        <f>IF(OR(AND(AQ16&gt;=AY$28,AQ16&lt;&gt;"",AN16=""),AND(AT16&gt;=AY$28,AT16&lt;&gt;"",AN16=""),AND(AX16&gt;=AY$28,AX16&lt;&gt;"",AN16=""),AND(BR16&gt;=BZ$28,BR16&lt;&gt;"",BO16=""),AND(BU16&gt;=BZ$28,BU16&lt;&gt;"",BO16=""),AND(BY16&gt;=BZ$28,BY16&lt;&gt;"",BO16=""),AND(CS16&gt;=DA$28,CS16&lt;&gt;"",CP16=""),AND(CV16&gt;=DA$28,CV16&lt;&gt;"",CP16=""),AND(CZ16&gt;=DA$28,CZ16&lt;&gt;"",CP16=""),AND(DZ16&gt;=EK$28,DZ16&lt;&gt;""),AND(EC16&gt;=EK$28,EC16&lt;&gt;""),AND(EG16&gt;=EK$28,EG16&lt;&gt;""),AND(EJ16&gt;=EK$28,EJ16&lt;&gt;""),AND(FH16&gt;=FS$28,FH16&lt;&gt;""),AND(FK16&gt;=FS$28,FK16&lt;&gt;""),AND(FO16&gt;=FS$28,FO16&lt;&gt;""),AND(FR16&gt;=FS$28,FR16&lt;&gt;""),AND(GP16&gt;=HA$28,GP16&lt;&gt;""),AND(GS16&gt;=HA$28,GS16&lt;&gt;""),AND(GW16&gt;=HA$28,GW16&lt;&gt;""),AND(GZ16&gt;=HA$28,GZ16&lt;&gt;""),AND(HX16&gt;=II$28,HX16&lt;&gt;""),AND(IA16&gt;=II$28,IA16&lt;&gt;""),AND(IE16&gt;=II$28,IE16&lt;&gt;""),AND(IH16&gt;=II$28,IH16&lt;&gt;""),AND(JF16&gt;=JQ$28,JF16&lt;&gt;""),AND(JI16&gt;=JQ$28,JI16&lt;&gt;""),AND(JM16&gt;=JQ$28,JM16&lt;&gt;""),AND(JP16&gt;=JQ$28,JP16&lt;&gt;""),AND(KN16&gt;=KY$28,KN16&lt;&gt;""),AND(KQ16&gt;=KY$28,KQ16&lt;&gt;""),AND(KU16&gt;=KY$28,KU16&lt;&gt;""),AND(KX16&gt;=KY$28,KX16&lt;&gt;""),AND(LV16&gt;=MG$28,LV16&lt;&gt;""),AND(LY16&gt;=MG$28,LY16&lt;&gt;""),AND(MC16&gt;=MG$28,MC16&lt;&gt;""),AND(MF16&gt;=MG$28,MF16&lt;&gt;""),AND(ND16&gt;=NO$28,ND16&lt;&gt;""),AND(NG16&gt;=NO$28,NG16&lt;&gt;""),AND(NK16&gt;=NO$28,NK16&lt;&gt;""),AND(NN16&gt;=NO$28,NN16&lt;&gt;""),AND(OL16&gt;=OW$28,OL16&lt;&gt;""),AND(OO16&gt;=OW$28,OO16&lt;&gt;""),AND(OS16&gt;=OW$28,OS16&lt;&gt;""),AND(OV16&gt;=OW$28,OV16&lt;&gt;""),AND(PT16&gt;=QE$28,PT16&lt;&gt;""),AND(PW16&gt;=QE$28,PW16&lt;&gt;""),AND(QA16&gt;=QE$28,QA16&lt;&gt;""),AND(QD16&gt;=QE$28,QD16&lt;&gt;""),AND(RB16&gt;=RM$28,RB16&lt;&gt;""),AND(RE16&gt;=RM$28,RE16&lt;&gt;""),AND(RI16&gt;=RM$28,RI16&lt;&gt;""),AND(RL16&gt;=RM$28,RL16&lt;&gt;""),AND(SJ16&gt;=SU$28,SJ16&lt;&gt;""),AND(SM16&gt;=SU$28,SM16&lt;&gt;""),AND(SQ16&gt;=SU$28,SQ16&lt;&gt;""),AND(ST16&gt;=SU$28,ST16&lt;&gt;"")),"P","")</f>
        <v/>
      </c>
      <c r="H16" s="37" t="str">
        <f>IF(AND(G16="P",F16=""),"No DD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Merit",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Excellence",IF(I16="P","Worlds Team",IF(F16="P","National Team","")))))</f>
        <v/>
      </c>
      <c r="I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J16" s="8">
        <f>IF(COUNT(AQ16,AT16,BR16,BU16,CS16,CV16)&gt;0,LARGE((AQ16,AT16,BR16,BU16,CS16,CV16),1),0)</f>
        <v>52.54</v>
      </c>
      <c r="K16" s="8" t="str">
        <f>IF(J16="","",IF(OR(J16=CS16,J16=CV16),$CA$1,IF(OR(J16=BR16,J16=BU16),$AZ$1,IF(OR(J16=AQ16,J16=AT16),$Y$1,""))))</f>
        <v>2023 Elite Canada</v>
      </c>
      <c r="L16" s="8">
        <f>IF(COUNT(AQ16,AT16,BR16,BU16,CS16,CV16)&gt;1,LARGE((AQ16,AT16,BR16,BU16,CS16,CV16),2),0)</f>
        <v>52.319999999999993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50.86999999999999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49.76</v>
      </c>
      <c r="Q16" s="8" t="str">
        <f>IF(P16="","",IF(P16=CZ16,$CA$1,IF(P16=BY16,$AZ$1,IF(P16=AX16,$Y$1,""))))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Elite Canada</v>
      </c>
      <c r="T16" s="8">
        <f>IF(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&gt;0,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 t="str">
        <f>IF(AQ16="","",MAX(AQ16,AT16))</f>
        <v/>
      </c>
      <c r="AV16" s="41" t="str">
        <f>IF(AK16&gt;0,AK16,"")</f>
        <v/>
      </c>
      <c r="AW16" s="41" t="str">
        <f>IF(AL16&gt;0,AL16,"")</f>
        <v/>
      </c>
      <c r="AX16" s="41" t="str">
        <f>IF(SUM(AI16:AL16)-AM16&gt;0,SUM(AI16:AL16)-AM16,"")</f>
        <v/>
      </c>
      <c r="AY16" s="41" t="str">
        <f>IF(SUM(AU16,AX16)&gt;0,SUM(AU16,AX16),"")</f>
        <v/>
      </c>
      <c r="AZ16" s="27">
        <v>14.5</v>
      </c>
      <c r="BA16" s="27">
        <v>9</v>
      </c>
      <c r="BB16" s="27">
        <v>13.6</v>
      </c>
      <c r="BC16" s="27">
        <v>15.44</v>
      </c>
      <c r="BD16" s="27">
        <v>0</v>
      </c>
      <c r="BE16" s="27">
        <v>12.6</v>
      </c>
      <c r="BF16" s="27">
        <v>9.1999999999999993</v>
      </c>
      <c r="BG16" s="27">
        <v>13.5</v>
      </c>
      <c r="BH16" s="27">
        <v>15.77</v>
      </c>
      <c r="BI16" s="27">
        <v>0.2</v>
      </c>
      <c r="BJ16" s="27">
        <v>14.9</v>
      </c>
      <c r="BK16" s="27">
        <v>8.9</v>
      </c>
      <c r="BL16" s="27">
        <v>12.1</v>
      </c>
      <c r="BM16" s="27">
        <v>15.26</v>
      </c>
      <c r="BN16" s="27">
        <v>1.4</v>
      </c>
      <c r="BO16" s="29"/>
      <c r="BP16" s="40">
        <f>IF(BB16&gt;0,BB16,"")</f>
        <v>13.6</v>
      </c>
      <c r="BQ16" s="40">
        <f>IF(BC16&gt;0,BC16,"")</f>
        <v>15.44</v>
      </c>
      <c r="BR16" s="11">
        <f>IF(SUM(AZ16:BC16)-BD16&gt;0,SUM(AZ16:BC16)-BD16,"")</f>
        <v>52.54</v>
      </c>
      <c r="BS16" s="11">
        <f>IF(BG16&gt;0,BG16,"")</f>
        <v>13.5</v>
      </c>
      <c r="BT16" s="11">
        <f>IF(BH16&gt;0,BH16,"")</f>
        <v>15.77</v>
      </c>
      <c r="BU16" s="11">
        <f>IF(SUM(BE16:BH16)-BI16&gt;0,SUM(BE16:BH16)-BI16,"")</f>
        <v>50.86999999999999</v>
      </c>
      <c r="BV16" s="11">
        <f>IF(BR16="","",MAX(BR16,BU16))</f>
        <v>52.54</v>
      </c>
      <c r="BW16" s="11">
        <f>IF(BL16&gt;0,BL16,"")</f>
        <v>12.1</v>
      </c>
      <c r="BX16" s="11">
        <f>IF(BM16&gt;0,BM16,"")</f>
        <v>15.26</v>
      </c>
      <c r="BY16" s="11">
        <f>IF(SUM(BJ16:BM16)-BN16&gt;0,SUM(BJ16:BM16)-BN16,"")</f>
        <v>49.76</v>
      </c>
      <c r="BZ16" s="11">
        <f>IF(SUM(BV16,BY16)&gt;0,SUM(BV16,BY16),"")</f>
        <v>102.3</v>
      </c>
      <c r="CA16" s="23">
        <v>4.5999999999999996</v>
      </c>
      <c r="CB16" s="23">
        <v>3</v>
      </c>
      <c r="CC16" s="23">
        <v>4.2</v>
      </c>
      <c r="CD16" s="23">
        <v>4.9400000000000004</v>
      </c>
      <c r="CE16" s="23">
        <v>0</v>
      </c>
      <c r="CF16" s="23">
        <v>15.1</v>
      </c>
      <c r="CG16" s="23">
        <v>9.1</v>
      </c>
      <c r="CH16" s="23">
        <v>12.6</v>
      </c>
      <c r="CI16" s="23">
        <v>15.52</v>
      </c>
      <c r="CJ16" s="23">
        <v>0</v>
      </c>
      <c r="CK16" s="23">
        <v>3</v>
      </c>
      <c r="CL16" s="23">
        <v>1.5</v>
      </c>
      <c r="CM16" s="23">
        <v>2.7</v>
      </c>
      <c r="CN16" s="23">
        <v>4.04</v>
      </c>
      <c r="CO16" s="23">
        <v>0</v>
      </c>
      <c r="CP16" s="28"/>
      <c r="CQ16" s="39">
        <f>IF(CC16&gt;0,CC16,"")</f>
        <v>4.2</v>
      </c>
      <c r="CR16" s="39">
        <f>IF(CD16&gt;0,CD16,"")</f>
        <v>4.9400000000000004</v>
      </c>
      <c r="CS16" s="41">
        <f>IF(SUM(CA16:CD16)-CE16&gt;0,SUM(CA16:CD16)-CE16,"")</f>
        <v>16.740000000000002</v>
      </c>
      <c r="CT16" s="41">
        <f>IF(CH16&gt;0,CH16,"")</f>
        <v>12.6</v>
      </c>
      <c r="CU16" s="41">
        <f>IF(CI16&gt;0,CI16,"")</f>
        <v>15.52</v>
      </c>
      <c r="CV16" s="41">
        <f>IF(SUM(CF16:CI16)-CJ16&gt;0,SUM(CF16:CI16)-CJ16,"")</f>
        <v>52.319999999999993</v>
      </c>
      <c r="CW16" s="41">
        <f>IF(CS16="","",MAX(CS16,CV16))</f>
        <v>52.319999999999993</v>
      </c>
      <c r="CX16" s="41">
        <f>IF(CM16&gt;0,CM16,"")</f>
        <v>2.7</v>
      </c>
      <c r="CY16" s="41">
        <f>IF(CN16&gt;0,CN16,"")</f>
        <v>4.04</v>
      </c>
      <c r="CZ16" s="41">
        <f>IF(SUM(CK16:CN16)-CO16&gt;0,SUM(CK16:CN16)-CO16,"")</f>
        <v>11.24</v>
      </c>
      <c r="DA16" s="41">
        <f>IF(SUM(CW16,CZ16)&gt;0,SUM(CW16,CZ16),"")</f>
        <v>63.559999999999995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9.5500000000000007</v>
      </c>
      <c r="SW16" s="23">
        <f>IF($CP16="P",CB16,(CB16+BA16)/2)</f>
        <v>6</v>
      </c>
      <c r="SX16" s="23">
        <f>IF($CP16="P",CC16,(CC16+BB16)/2)</f>
        <v>8.9</v>
      </c>
      <c r="SY16" s="23">
        <f>IF($CP16="P",CD16,(CD16+BC16)/2)</f>
        <v>10.19</v>
      </c>
      <c r="SZ16" s="23">
        <f>IF($CP16="P",CE16,(CE16+BD16)/2)</f>
        <v>0</v>
      </c>
      <c r="TA16" s="23">
        <f>IF($CP16="P",CF16,(CF16+BE16)/2)</f>
        <v>13.85</v>
      </c>
      <c r="TB16" s="23">
        <f>IF($CP16="P",CG16,(CG16+BF16)/2)</f>
        <v>9.1499999999999986</v>
      </c>
      <c r="TC16" s="23">
        <f>IF($CP16="P",CH16,(CH16+BG16)/2)</f>
        <v>13.05</v>
      </c>
      <c r="TD16" s="23">
        <f>IF($CP16="P",CI16,(CI16+BH16)/2)</f>
        <v>15.645</v>
      </c>
      <c r="TE16" s="23">
        <f>IF($CP16="P",CJ16,(CJ16+BI16)/2)</f>
        <v>0.1</v>
      </c>
      <c r="TF16" s="23">
        <f>IF($CP16="P",CK16,(CK16+BJ16)/2)</f>
        <v>8.9499999999999993</v>
      </c>
      <c r="TG16" s="23">
        <f>IF($CP16="P",CL16,(CL16+BK16)/2)</f>
        <v>5.2</v>
      </c>
      <c r="TH16" s="23">
        <f>IF($CP16="P",CM16,(CM16+BL16)/2)</f>
        <v>7.4</v>
      </c>
      <c r="TI16" s="23">
        <f>IF($CP16="P",CN16,(CN16+BM16)/2)</f>
        <v>9.65</v>
      </c>
      <c r="TJ16" s="23">
        <f>IF($CP16="P",CO16,(CO16+BN16)/2)</f>
        <v>0.7</v>
      </c>
      <c r="TK16" s="28" t="s">
        <v>57</v>
      </c>
      <c r="TL16" s="41">
        <f>IF(SX16&gt;0,SX16,"")</f>
        <v>8.9</v>
      </c>
      <c r="TM16" s="41">
        <f>IF(SY16&gt;0,SY16,"")</f>
        <v>10.19</v>
      </c>
      <c r="TN16" s="41">
        <f>IF(SUM(SV16:SY16)-SZ16&gt;0,SUM(SV16:SY16)-SZ16,"")</f>
        <v>34.64</v>
      </c>
      <c r="TO16" s="41">
        <f>IF(TC16&gt;0,TC16,"")</f>
        <v>13.05</v>
      </c>
      <c r="TP16" s="41">
        <f>IF(TD16&gt;0,TD16,"")</f>
        <v>15.645</v>
      </c>
      <c r="TQ16" s="41">
        <f>IF(SUM(TA16:TD16)-TE16&gt;0,SUM(TA16:TD16)-TE16,"")</f>
        <v>51.594999999999992</v>
      </c>
      <c r="TR16" s="41">
        <f>IF(MAX(TN16,TQ16)&gt;0,MAX(TN16,TQ16),"")</f>
        <v>51.594999999999992</v>
      </c>
      <c r="TS16" s="41">
        <f>IF(TH16&gt;0,TH16,"")</f>
        <v>7.4</v>
      </c>
      <c r="TT16" s="41">
        <f>IF(TI16&gt;0,TI16,"")</f>
        <v>9.65</v>
      </c>
      <c r="TU16" s="41">
        <f>IF(SUM(TF16:TI16)-TJ16&gt;0,SUM(TF16:TI16)-TJ16,"")</f>
        <v>30.499999999999996</v>
      </c>
      <c r="TV16" s="41">
        <f>IF(SUM(TR16,TU16)&gt;0,SUM(TR16,TU16),"")</f>
        <v>82.094999999999985</v>
      </c>
    </row>
    <row r="17" spans="1:542" x14ac:dyDescent="0.2">
      <c r="A17" s="4" cm="1">
        <f t="array" ref="A17">IF(AND(F17&lt;&gt;"",G17&lt;&gt;""),SUMPRODUCT((F$4:F$22&lt;&gt;"")*(G$4:G$22&lt;&gt;"")*(E$4:E$22&gt;E17))+1,IF(G17&lt;&gt;"",SUMPRODUCT((H$4:H$22="No DD")*(E$4:E$22&gt;E17))+1+SUMPRODUCT((F$4:F$22&lt;&gt;"")*(G$4:G$22&lt;&gt;"")),""))</f>
        <v>9</v>
      </c>
      <c r="B17" s="5" t="s">
        <v>155</v>
      </c>
      <c r="C17" s="4" t="s">
        <v>154</v>
      </c>
      <c r="D17" s="4">
        <v>2004</v>
      </c>
      <c r="E17" s="9">
        <f>SUM(J17:V17)+SUM(J17:T17)*0.0000001+SUM(J17)*0.0000000000001</f>
        <v>218.52002034300548</v>
      </c>
      <c r="F17" s="3" t="str">
        <f>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P","")</f>
        <v/>
      </c>
      <c r="G17" s="3" t="str">
        <f>IF(OR(AND(AQ17&gt;=AY$28,AQ17&lt;&gt;"",AN17=""),AND(AT17&gt;=AY$28,AT17&lt;&gt;"",AN17=""),AND(AX17&gt;=AY$28,AX17&lt;&gt;"",AN17=""),AND(BR17&gt;=BZ$28,BR17&lt;&gt;"",BO17=""),AND(BU17&gt;=BZ$28,BU17&lt;&gt;"",BO17=""),AND(BY17&gt;=BZ$28,BY17&lt;&gt;"",BO17=""),AND(CS17&gt;=DA$28,CS17&lt;&gt;"",CP17=""),AND(CV17&gt;=DA$28,CV17&lt;&gt;"",CP17=""),AND(CZ17&gt;=DA$28,CZ17&lt;&gt;"",CP17=""),AND(DZ17&gt;=EK$28,DZ17&lt;&gt;""),AND(EC17&gt;=EK$28,EC17&lt;&gt;""),AND(EG17&gt;=EK$28,EG17&lt;&gt;""),AND(EJ17&gt;=EK$28,EJ17&lt;&gt;""),AND(FH17&gt;=FS$28,FH17&lt;&gt;""),AND(FK17&gt;=FS$28,FK17&lt;&gt;""),AND(FO17&gt;=FS$28,FO17&lt;&gt;""),AND(FR17&gt;=FS$28,FR17&lt;&gt;""),AND(GP17&gt;=HA$28,GP17&lt;&gt;""),AND(GS17&gt;=HA$28,GS17&lt;&gt;""),AND(GW17&gt;=HA$28,GW17&lt;&gt;""),AND(GZ17&gt;=HA$28,GZ17&lt;&gt;""),AND(HX17&gt;=II$28,HX17&lt;&gt;""),AND(IA17&gt;=II$28,IA17&lt;&gt;""),AND(IE17&gt;=II$28,IE17&lt;&gt;""),AND(IH17&gt;=II$28,IH17&lt;&gt;""),AND(JF17&gt;=JQ$28,JF17&lt;&gt;""),AND(JI17&gt;=JQ$28,JI17&lt;&gt;""),AND(JM17&gt;=JQ$28,JM17&lt;&gt;""),AND(JP17&gt;=JQ$28,JP17&lt;&gt;""),AND(KN17&gt;=KY$28,KN17&lt;&gt;""),AND(KQ17&gt;=KY$28,KQ17&lt;&gt;""),AND(KU17&gt;=KY$28,KU17&lt;&gt;""),AND(KX17&gt;=KY$28,KX17&lt;&gt;""),AND(LV17&gt;=MG$28,LV17&lt;&gt;""),AND(LY17&gt;=MG$28,LY17&lt;&gt;""),AND(MC17&gt;=MG$28,MC17&lt;&gt;""),AND(MF17&gt;=MG$28,MF17&lt;&gt;""),AND(ND17&gt;=NO$28,ND17&lt;&gt;""),AND(NG17&gt;=NO$28,NG17&lt;&gt;""),AND(NK17&gt;=NO$28,NK17&lt;&gt;""),AND(NN17&gt;=NO$28,NN17&lt;&gt;""),AND(OL17&gt;=OW$28,OL17&lt;&gt;""),AND(OO17&gt;=OW$28,OO17&lt;&gt;""),AND(OS17&gt;=OW$28,OS17&lt;&gt;""),AND(OV17&gt;=OW$28,OV17&lt;&gt;""),AND(PT17&gt;=QE$28,PT17&lt;&gt;""),AND(PW17&gt;=QE$28,PW17&lt;&gt;""),AND(QA17&gt;=QE$28,QA17&lt;&gt;""),AND(QD17&gt;=QE$28,QD17&lt;&gt;""),AND(RB17&gt;=RM$28,RB17&lt;&gt;""),AND(RE17&gt;=RM$28,RE17&lt;&gt;""),AND(RI17&gt;=RM$28,RI17&lt;&gt;""),AND(RL17&gt;=RM$28,RL17&lt;&gt;""),AND(SJ17&gt;=SU$28,SJ17&lt;&gt;""),AND(SM17&gt;=SU$28,SM17&lt;&gt;""),AND(SQ17&gt;=SU$28,SQ17&lt;&gt;""),AND(ST17&gt;=SU$28,ST17&lt;&gt;"")),"P","")</f>
        <v>P</v>
      </c>
      <c r="H17" s="37" t="str">
        <f>IF(AND(G17="P",F17=""),"No DD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Merit",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Excellence",IF(I17="P","Worlds Team",IF(F17="P","National Team","")))))</f>
        <v>No DD</v>
      </c>
      <c r="I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J17" s="8">
        <f>IF(COUNT(AQ17,AT17,BR17,BU17,CS17,CV17)&gt;0,LARGE((AQ17,AT17,BR17,BU17,CS17,CV17),1),0)</f>
        <v>54.769999999999996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43.65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38.440000000000005</v>
      </c>
      <c r="O17" s="8" t="str">
        <f>IF(N17="","",IF(OR(N17=CS17,N17=CV17),$CA$1,IF(OR(N17=BR17,N17=BU17),$AZ$1,IF(OR(N17=AQ17,N17=AT17),$Y$1,""))))</f>
        <v>2023 Nationals</v>
      </c>
      <c r="P17" s="8">
        <f>IF(MAX(AX17,BY17,CZ17)&gt;0,MAX(AX17,BY17,CZ17),0)</f>
        <v>52.769999999999996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13.8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Pan Am Club Championships (May 14)</v>
      </c>
      <c r="T17" s="8">
        <f>IF(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&gt;0,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15.089999999999996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2023 Pan Am Club Championships (May 14)</v>
      </c>
      <c r="Y17" s="23">
        <v>1.5</v>
      </c>
      <c r="Z17" s="23">
        <v>1</v>
      </c>
      <c r="AA17" s="23">
        <v>2</v>
      </c>
      <c r="AB17" s="23">
        <v>1.81</v>
      </c>
      <c r="AC17" s="23">
        <v>0</v>
      </c>
      <c r="AD17" s="23">
        <v>5.8</v>
      </c>
      <c r="AE17" s="23">
        <v>3.8</v>
      </c>
      <c r="AF17" s="23">
        <v>5.5</v>
      </c>
      <c r="AG17" s="23">
        <v>7.01</v>
      </c>
      <c r="AH17" s="23">
        <v>0</v>
      </c>
      <c r="AI17" s="23">
        <v>0</v>
      </c>
      <c r="AJ17" s="23">
        <v>0</v>
      </c>
      <c r="AK17" s="23">
        <v>0</v>
      </c>
      <c r="AL17" s="23">
        <v>0</v>
      </c>
      <c r="AM17" s="23">
        <v>0</v>
      </c>
      <c r="AN17" s="28"/>
      <c r="AO17" s="39">
        <f>IF(AA17&gt;0,AA17,"")</f>
        <v>2</v>
      </c>
      <c r="AP17" s="39">
        <f>IF(AB17&gt;0,AB17,"")</f>
        <v>1.81</v>
      </c>
      <c r="AQ17" s="41">
        <f>IF(SUM(Y17:AB17)-AC17&gt;0,SUM(Y17:AB17)-AC17,"")</f>
        <v>6.3100000000000005</v>
      </c>
      <c r="AR17" s="41">
        <f>IF(AF17&gt;0,AF17,"")</f>
        <v>5.5</v>
      </c>
      <c r="AS17" s="41">
        <f>IF(AG17&gt;0,AG17,"")</f>
        <v>7.01</v>
      </c>
      <c r="AT17" s="41">
        <f>IF(SUM(AD17:AG17)-AH17&gt;0,SUM(AD17:AG17)-AH17,"")</f>
        <v>22.11</v>
      </c>
      <c r="AU17" s="41">
        <f>IF(AQ17="","",MAX(AQ17,AT17))</f>
        <v>22.11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22.11</v>
      </c>
      <c r="AZ17" s="27">
        <v>12.2</v>
      </c>
      <c r="BA17" s="27">
        <v>8.1999999999999993</v>
      </c>
      <c r="BB17" s="27">
        <v>10.7</v>
      </c>
      <c r="BC17" s="27">
        <v>12.55</v>
      </c>
      <c r="BD17" s="27">
        <v>0</v>
      </c>
      <c r="BE17" s="27">
        <v>16</v>
      </c>
      <c r="BF17" s="27">
        <v>9.5</v>
      </c>
      <c r="BG17" s="27">
        <v>13.4</v>
      </c>
      <c r="BH17" s="27">
        <v>15.97</v>
      </c>
      <c r="BI17" s="27">
        <v>0.1</v>
      </c>
      <c r="BJ17" s="27">
        <v>14.7</v>
      </c>
      <c r="BK17" s="27">
        <v>8.9</v>
      </c>
      <c r="BL17" s="27">
        <v>13.4</v>
      </c>
      <c r="BM17" s="27">
        <v>15.87</v>
      </c>
      <c r="BN17" s="27">
        <v>0.1</v>
      </c>
      <c r="BO17" s="29"/>
      <c r="BP17" s="40">
        <f>IF(BB17&gt;0,BB17,"")</f>
        <v>10.7</v>
      </c>
      <c r="BQ17" s="40">
        <f>IF(BC17&gt;0,BC17,"")</f>
        <v>12.55</v>
      </c>
      <c r="BR17" s="11">
        <f>IF(SUM(AZ17:BC17)-BD17&gt;0,SUM(AZ17:BC17)-BD17,"")</f>
        <v>43.65</v>
      </c>
      <c r="BS17" s="11">
        <f>IF(BG17&gt;0,BG17,"")</f>
        <v>13.4</v>
      </c>
      <c r="BT17" s="11">
        <f>IF(BH17&gt;0,BH17,"")</f>
        <v>15.97</v>
      </c>
      <c r="BU17" s="11">
        <f>IF(SUM(BE17:BH17)-BI17&gt;0,SUM(BE17:BH17)-BI17,"")</f>
        <v>54.769999999999996</v>
      </c>
      <c r="BV17" s="11">
        <f>IF(BR17="","",MAX(BR17,BU17))</f>
        <v>54.769999999999996</v>
      </c>
      <c r="BW17" s="11">
        <f>IF(BL17&gt;0,BL17,"")</f>
        <v>13.4</v>
      </c>
      <c r="BX17" s="11">
        <f>IF(BM17&gt;0,BM17,"")</f>
        <v>15.87</v>
      </c>
      <c r="BY17" s="11">
        <f>IF(SUM(BJ17:BM17)-BN17&gt;0,SUM(BJ17:BM17)-BN17,"")</f>
        <v>52.769999999999996</v>
      </c>
      <c r="BZ17" s="11">
        <f>IF(SUM(BV17,BY17)&gt;0,SUM(BV17,BY17),"")</f>
        <v>107.53999999999999</v>
      </c>
      <c r="CA17" s="23">
        <v>6.85</v>
      </c>
      <c r="CB17" s="23">
        <v>4.5999999999999996</v>
      </c>
      <c r="CC17" s="23">
        <v>6.35</v>
      </c>
      <c r="CD17" s="23">
        <v>7.1800000000000006</v>
      </c>
      <c r="CE17" s="23">
        <v>0</v>
      </c>
      <c r="CF17" s="23">
        <v>10.9</v>
      </c>
      <c r="CG17" s="23">
        <v>6.65</v>
      </c>
      <c r="CH17" s="23">
        <v>9.4499999999999993</v>
      </c>
      <c r="CI17" s="23">
        <v>11.49</v>
      </c>
      <c r="CJ17" s="23">
        <v>0.05</v>
      </c>
      <c r="CK17" s="23">
        <v>7.35</v>
      </c>
      <c r="CL17" s="23">
        <v>4.45</v>
      </c>
      <c r="CM17" s="23">
        <v>6.7</v>
      </c>
      <c r="CN17" s="23">
        <v>7.9349999999999996</v>
      </c>
      <c r="CO17" s="23">
        <v>0.05</v>
      </c>
      <c r="CP17" s="28" t="s">
        <v>57</v>
      </c>
      <c r="CQ17" s="39">
        <f>IF(CC17&gt;0,CC17,"")</f>
        <v>6.35</v>
      </c>
      <c r="CR17" s="39">
        <f>IF(CD17&gt;0,CD17,"")</f>
        <v>7.1800000000000006</v>
      </c>
      <c r="CS17" s="41">
        <f>IF(SUM(CA17:CD17)-CE17&gt;0,SUM(CA17:CD17)-CE17,"")</f>
        <v>24.979999999999997</v>
      </c>
      <c r="CT17" s="41">
        <f>IF(CH17&gt;0,CH17,"")</f>
        <v>9.4499999999999993</v>
      </c>
      <c r="CU17" s="41">
        <f>IF(CI17&gt;0,CI17,"")</f>
        <v>11.49</v>
      </c>
      <c r="CV17" s="41">
        <f>IF(SUM(CF17:CI17)-CJ17&gt;0,SUM(CF17:CI17)-CJ17,"")</f>
        <v>38.440000000000005</v>
      </c>
      <c r="CW17" s="41">
        <f>IF(CS17="","",MAX(CS17,CV17))</f>
        <v>38.440000000000005</v>
      </c>
      <c r="CX17" s="41">
        <f>IF(CM17&gt;0,CM17,"")</f>
        <v>6.7</v>
      </c>
      <c r="CY17" s="41">
        <f>IF(CN17&gt;0,CN17,"")</f>
        <v>7.9349999999999996</v>
      </c>
      <c r="CZ17" s="41">
        <f>IF(SUM(CK17:CN17)-CO17&gt;0,SUM(CK17:CN17)-CO17,"")</f>
        <v>26.384999999999998</v>
      </c>
      <c r="DA17" s="41">
        <f>IF(SUM(CW17,CZ17)&gt;0,SUM(CW17,CZ17),"")</f>
        <v>64.825000000000003</v>
      </c>
      <c r="DB17" s="52">
        <f>IF(MAX(ED17,FL17,GT17,IB17,JJ17,KR17,LZ17,NH17,OP17,PX17,RF17,SN17)-IF(N17="",0,N17)&gt;0.001,MAX(ED17,FL17,GT17,IB17,JJ17,KR17,LZ17,NH17,OP17,PX17,RF17,SN17)-IF(N17="",0,N17),"")</f>
        <v>15.089999999999996</v>
      </c>
      <c r="DC17" s="52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>0.69000000000000483</v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>
        <v>1.4</v>
      </c>
      <c r="FU17" s="17">
        <v>0.8</v>
      </c>
      <c r="FV17" s="17">
        <v>2</v>
      </c>
      <c r="FW17" s="17">
        <v>1.76</v>
      </c>
      <c r="FX17" s="17">
        <v>0.4</v>
      </c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>
        <f>IF(FV17&gt;0,FV17,"")</f>
        <v>2</v>
      </c>
      <c r="GO17" s="41">
        <f>IF(FW17&gt;0,FW17,"")</f>
        <v>1.76</v>
      </c>
      <c r="GP17" s="41">
        <f>IF(SUM(FT17:FW17)-FX17&gt;0,SUM(FT17:FW17)-FX17,"")</f>
        <v>5.56</v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>
        <f>IF(MAX(GP17,GS17)&gt;0,MAX(GP17,GS17),"")</f>
        <v>5.56</v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>
        <f>IF(SUM(GT17,GZ17)&gt;0,SUM(GT17,GZ17),"")</f>
        <v>5.56</v>
      </c>
      <c r="HB17" s="18">
        <v>13.3</v>
      </c>
      <c r="HC17" s="18">
        <v>9.4</v>
      </c>
      <c r="HD17" s="18">
        <v>12.3</v>
      </c>
      <c r="HE17" s="18">
        <v>15.58</v>
      </c>
      <c r="HF17" s="18">
        <v>0</v>
      </c>
      <c r="HG17" s="18">
        <v>14.7</v>
      </c>
      <c r="HH17" s="18">
        <v>9.1999999999999993</v>
      </c>
      <c r="HI17" s="18">
        <v>13.8</v>
      </c>
      <c r="HJ17" s="18">
        <v>15.83</v>
      </c>
      <c r="HK17" s="18">
        <v>0</v>
      </c>
      <c r="HL17" s="18"/>
      <c r="HM17" s="18"/>
      <c r="HN17" s="18"/>
      <c r="HO17" s="18"/>
      <c r="HP17" s="18"/>
      <c r="HQ17" s="18">
        <v>15.1</v>
      </c>
      <c r="HR17" s="18">
        <v>8.8000000000000007</v>
      </c>
      <c r="HS17" s="18">
        <v>13.8</v>
      </c>
      <c r="HT17" s="18">
        <v>15.76</v>
      </c>
      <c r="HU17" s="18">
        <v>0</v>
      </c>
      <c r="HV17" s="11">
        <f>IF(HD17&gt;0,HD17,"")</f>
        <v>12.3</v>
      </c>
      <c r="HW17" s="11">
        <f>IF(HE17&gt;0,HE17,"")</f>
        <v>15.58</v>
      </c>
      <c r="HX17" s="11">
        <f>IF(SUM(HB17:HE17)-HF17&gt;0,SUM(HB17:HE17)-HF17,"")</f>
        <v>50.58</v>
      </c>
      <c r="HY17" s="11">
        <f>IF(HI17&gt;0,HI17,"")</f>
        <v>13.8</v>
      </c>
      <c r="HZ17" s="11">
        <f>IF(HJ17&gt;0,HJ17,"")</f>
        <v>15.83</v>
      </c>
      <c r="IA17" s="11">
        <f>IF(SUM(HG17:HJ17)-HK17&gt;0,SUM(HG17:HJ17)-HK17,"")</f>
        <v>53.53</v>
      </c>
      <c r="IB17" s="11">
        <f>IF(MAX(HX17,IA17)&gt;0,MAX(HX17,IA17),"")</f>
        <v>53.53</v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>
        <f>IF(HS17&gt;0,HS17,"")</f>
        <v>13.8</v>
      </c>
      <c r="IG17" s="11">
        <f>IF(HT17&gt;0,HT17,"")</f>
        <v>15.76</v>
      </c>
      <c r="IH17" s="11">
        <f>IF(SUM(HQ17:HT17)-HU17&gt;0,SUM(HQ17:HT17)-HU17,"")</f>
        <v>53.46</v>
      </c>
      <c r="II17" s="11">
        <f>IF(SUM(IB17,IH17)&gt;0,SUM(IB17,IH17),"")</f>
        <v>106.99000000000001</v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6.85</v>
      </c>
      <c r="SW17" s="23">
        <f>IF($CP17="P",CB17,(CB17+BA17)/2)</f>
        <v>4.5999999999999996</v>
      </c>
      <c r="SX17" s="23">
        <f>IF($CP17="P",CC17,(CC17+BB17)/2)</f>
        <v>6.35</v>
      </c>
      <c r="SY17" s="23">
        <f>IF($CP17="P",CD17,(CD17+BC17)/2)</f>
        <v>7.1800000000000006</v>
      </c>
      <c r="SZ17" s="23">
        <f>IF($CP17="P",CE17,(CE17+BD17)/2)</f>
        <v>0</v>
      </c>
      <c r="TA17" s="23">
        <f>IF($CP17="P",CF17,(CF17+BE17)/2)</f>
        <v>10.9</v>
      </c>
      <c r="TB17" s="23">
        <f>IF($CP17="P",CG17,(CG17+BF17)/2)</f>
        <v>6.65</v>
      </c>
      <c r="TC17" s="23">
        <f>IF($CP17="P",CH17,(CH17+BG17)/2)</f>
        <v>9.4499999999999993</v>
      </c>
      <c r="TD17" s="23">
        <f>IF($CP17="P",CI17,(CI17+BH17)/2)</f>
        <v>11.49</v>
      </c>
      <c r="TE17" s="23">
        <f>IF($CP17="P",CJ17,(CJ17+BI17)/2)</f>
        <v>0.05</v>
      </c>
      <c r="TF17" s="23">
        <f>IF($CP17="P",CK17,(CK17+BJ17)/2)</f>
        <v>7.35</v>
      </c>
      <c r="TG17" s="23">
        <f>IF($CP17="P",CL17,(CL17+BK17)/2)</f>
        <v>4.45</v>
      </c>
      <c r="TH17" s="23">
        <f>IF($CP17="P",CM17,(CM17+BL17)/2)</f>
        <v>6.7</v>
      </c>
      <c r="TI17" s="23">
        <f>IF($CP17="P",CN17,(CN17+BM17)/2)</f>
        <v>7.9349999999999996</v>
      </c>
      <c r="TJ17" s="23">
        <f>IF($CP17="P",CO17,(CO17+BN17)/2)</f>
        <v>0.05</v>
      </c>
      <c r="TK17" s="28" t="s">
        <v>57</v>
      </c>
      <c r="TL17" s="41">
        <f>IF(SX17&gt;0,SX17,"")</f>
        <v>6.35</v>
      </c>
      <c r="TM17" s="41">
        <f>IF(SY17&gt;0,SY17,"")</f>
        <v>7.1800000000000006</v>
      </c>
      <c r="TN17" s="41">
        <f>IF(SUM(SV17:SY17)-SZ17&gt;0,SUM(SV17:SY17)-SZ17,"")</f>
        <v>24.979999999999997</v>
      </c>
      <c r="TO17" s="41">
        <f>IF(TC17&gt;0,TC17,"")</f>
        <v>9.4499999999999993</v>
      </c>
      <c r="TP17" s="41">
        <f>IF(TD17&gt;0,TD17,"")</f>
        <v>11.49</v>
      </c>
      <c r="TQ17" s="41">
        <f>IF(SUM(TA17:TD17)-TE17&gt;0,SUM(TA17:TD17)-TE17,"")</f>
        <v>38.440000000000005</v>
      </c>
      <c r="TR17" s="41">
        <f>IF(MAX(TN17,TQ17)&gt;0,MAX(TN17,TQ17),"")</f>
        <v>38.440000000000005</v>
      </c>
      <c r="TS17" s="41">
        <f>IF(TH17&gt;0,TH17,"")</f>
        <v>6.7</v>
      </c>
      <c r="TT17" s="41">
        <f>IF(TI17&gt;0,TI17,"")</f>
        <v>7.9349999999999996</v>
      </c>
      <c r="TU17" s="41">
        <f>IF(SUM(TF17:TI17)-TJ17&gt;0,SUM(TF17:TI17)-TJ17,"")</f>
        <v>26.384999999999998</v>
      </c>
      <c r="TV17" s="41">
        <f>IF(SUM(TR17,TU17)&gt;0,SUM(TR17,TU17),"")</f>
        <v>64.825000000000003</v>
      </c>
    </row>
    <row r="18" spans="1:542" x14ac:dyDescent="0.2">
      <c r="A18" s="4" t="str" cm="1">
        <f t="array" ref="A18">IF(AND(F18&lt;&gt;"",G18&lt;&gt;""),SUMPRODUCT((F$4:F$22&lt;&gt;"")*(G$4:G$22&lt;&gt;"")*(E$4:E$22&gt;E18))+1,IF(G18&lt;&gt;"",SUMPRODUCT((H$4:H$22="No DD")*(E$4:E$22&gt;E18))+1+SUMPRODUCT((F$4:F$22&lt;&gt;"")*(G$4:G$22&lt;&gt;"")),""))</f>
        <v/>
      </c>
      <c r="B18" s="5" t="s">
        <v>150</v>
      </c>
      <c r="C18" s="4" t="s">
        <v>5</v>
      </c>
      <c r="D18" s="4">
        <v>2004</v>
      </c>
      <c r="E18" s="9">
        <f>SUM(J18:V18)+SUM(J18:T18)*0.0000001+SUM(J18)*0.0000000000001</f>
        <v>140.01001256300447</v>
      </c>
      <c r="F18" s="3" t="str">
        <f>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P","")</f>
        <v/>
      </c>
      <c r="G18" s="3" t="str">
        <f>IF(OR(AND(AQ18&gt;=AY$28,AQ18&lt;&gt;"",AN18=""),AND(AT18&gt;=AY$28,AT18&lt;&gt;"",AN18=""),AND(AX18&gt;=AY$28,AX18&lt;&gt;"",AN18=""),AND(BR18&gt;=BZ$28,BR18&lt;&gt;"",BO18=""),AND(BU18&gt;=BZ$28,BU18&lt;&gt;"",BO18=""),AND(BY18&gt;=BZ$28,BY18&lt;&gt;"",BO18=""),AND(CS18&gt;=DA$28,CS18&lt;&gt;"",CP18=""),AND(CV18&gt;=DA$28,CV18&lt;&gt;"",CP18=""),AND(CZ18&gt;=DA$28,CZ18&lt;&gt;"",CP18=""),AND(DZ18&gt;=EK$28,DZ18&lt;&gt;""),AND(EC18&gt;=EK$28,EC18&lt;&gt;""),AND(EG18&gt;=EK$28,EG18&lt;&gt;""),AND(EJ18&gt;=EK$28,EJ18&lt;&gt;""),AND(FH18&gt;=FS$28,FH18&lt;&gt;""),AND(FK18&gt;=FS$28,FK18&lt;&gt;""),AND(FO18&gt;=FS$28,FO18&lt;&gt;""),AND(FR18&gt;=FS$28,FR18&lt;&gt;""),AND(GP18&gt;=HA$28,GP18&lt;&gt;""),AND(GS18&gt;=HA$28,GS18&lt;&gt;""),AND(GW18&gt;=HA$28,GW18&lt;&gt;""),AND(GZ18&gt;=HA$28,GZ18&lt;&gt;""),AND(HX18&gt;=II$28,HX18&lt;&gt;""),AND(IA18&gt;=II$28,IA18&lt;&gt;""),AND(IE18&gt;=II$28,IE18&lt;&gt;""),AND(IH18&gt;=II$28,IH18&lt;&gt;""),AND(JF18&gt;=JQ$28,JF18&lt;&gt;""),AND(JI18&gt;=JQ$28,JI18&lt;&gt;""),AND(JM18&gt;=JQ$28,JM18&lt;&gt;""),AND(JP18&gt;=JQ$28,JP18&lt;&gt;""),AND(KN18&gt;=KY$28,KN18&lt;&gt;""),AND(KQ18&gt;=KY$28,KQ18&lt;&gt;""),AND(KU18&gt;=KY$28,KU18&lt;&gt;""),AND(KX18&gt;=KY$28,KX18&lt;&gt;""),AND(LV18&gt;=MG$28,LV18&lt;&gt;""),AND(LY18&gt;=MG$28,LY18&lt;&gt;""),AND(MC18&gt;=MG$28,MC18&lt;&gt;""),AND(MF18&gt;=MG$28,MF18&lt;&gt;""),AND(ND18&gt;=NO$28,ND18&lt;&gt;""),AND(NG18&gt;=NO$28,NG18&lt;&gt;""),AND(NK18&gt;=NO$28,NK18&lt;&gt;""),AND(NN18&gt;=NO$28,NN18&lt;&gt;""),AND(OL18&gt;=OW$28,OL18&lt;&gt;""),AND(OO18&gt;=OW$28,OO18&lt;&gt;""),AND(OS18&gt;=OW$28,OS18&lt;&gt;""),AND(OV18&gt;=OW$28,OV18&lt;&gt;""),AND(PT18&gt;=QE$28,PT18&lt;&gt;""),AND(PW18&gt;=QE$28,PW18&lt;&gt;""),AND(QA18&gt;=QE$28,QA18&lt;&gt;""),AND(QD18&gt;=QE$28,QD18&lt;&gt;""),AND(RB18&gt;=RM$28,RB18&lt;&gt;""),AND(RE18&gt;=RM$28,RE18&lt;&gt;""),AND(RI18&gt;=RM$28,RI18&lt;&gt;""),AND(RL18&gt;=RM$28,RL18&lt;&gt;""),AND(SJ18&gt;=SU$28,SJ18&lt;&gt;""),AND(SM18&gt;=SU$28,SM18&lt;&gt;""),AND(SQ18&gt;=SU$28,SQ18&lt;&gt;""),AND(ST18&gt;=SU$28,ST18&lt;&gt;"")),"P","")</f>
        <v/>
      </c>
      <c r="H18" s="37" t="str">
        <f>IF(AND(G18="P",F18=""),"No DD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Merit",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Excellence",IF(I18="P","Worlds Team",IF(F18="P","National Team","")))))</f>
        <v/>
      </c>
      <c r="I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J18" s="8">
        <f>IF(COUNT(AQ18,AT18,BR18,BU18,CS18,CV18)&gt;0,LARGE((AQ18,AT18,BR18,BU18,CS18,CV18),1),0)</f>
        <v>44.629999999999995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35.81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33.29</v>
      </c>
      <c r="O18" s="8" t="str">
        <f>IF(N18="","",IF(OR(N18=CS18,N18=CV18),$CA$1,IF(OR(N18=BR18,N18=BU18),$AZ$1,IF(OR(N18=AQ18,N18=AT18),$Y$1,""))))</f>
        <v>2023 Nationals</v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11.9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&gt;0,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>
        <f>IF(MAX(DB18,DC18)&gt;0,MAX(DB18,DC18),"")</f>
        <v>14.380000000000003</v>
      </c>
      <c r="W18" s="11" t="str">
        <f>IF(V18="","",IF(V18=DB18,"("&amp;DB$2&amp;")",IF(V18=DC18,"("&amp;DC$2&amp;")")))</f>
        <v>(Prelim)</v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>2023 Pan Am Club Championships (May 14)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8"/>
      <c r="AO18" s="39" t="str">
        <f>IF(AA18&gt;0,AA18,"")</f>
        <v/>
      </c>
      <c r="AP18" s="39" t="str">
        <f>IF(AB18&gt;0,AB18,"")</f>
        <v/>
      </c>
      <c r="AQ18" s="41" t="str">
        <f>IF(SUM(Y18:AB18)-AC18&gt;0,SUM(Y18:AB18)-AC18,"")</f>
        <v/>
      </c>
      <c r="AR18" s="41" t="str">
        <f>IF(AF18&gt;0,AF18,"")</f>
        <v/>
      </c>
      <c r="AS18" s="41" t="str">
        <f>IF(AG18&gt;0,AG18,"")</f>
        <v/>
      </c>
      <c r="AT18" s="41" t="str">
        <f>IF(SUM(AD18:AG18)-AH18&gt;0,SUM(AD18:AG18)-AH18,"")</f>
        <v/>
      </c>
      <c r="AU18" s="41" t="str">
        <f>IF(AQ18="","",MAX(AQ18,AT18))</f>
        <v/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 t="str">
        <f>IF(SUM(AU18,AX18)&gt;0,SUM(AU18,AX18),"")</f>
        <v/>
      </c>
      <c r="AZ18" s="27">
        <v>5.8</v>
      </c>
      <c r="BA18" s="27">
        <v>3.8</v>
      </c>
      <c r="BB18" s="27">
        <v>5.4</v>
      </c>
      <c r="BC18" s="27">
        <v>6.49</v>
      </c>
      <c r="BD18" s="27">
        <v>0.2</v>
      </c>
      <c r="BE18" s="27">
        <v>10.8</v>
      </c>
      <c r="BF18" s="27">
        <v>8.1</v>
      </c>
      <c r="BG18" s="27">
        <v>11.9</v>
      </c>
      <c r="BH18" s="27">
        <v>13.83</v>
      </c>
      <c r="BI18" s="27">
        <v>0</v>
      </c>
      <c r="BJ18" s="27"/>
      <c r="BK18" s="27"/>
      <c r="BL18" s="27"/>
      <c r="BM18" s="27"/>
      <c r="BN18" s="27"/>
      <c r="BO18" s="29"/>
      <c r="BP18" s="40">
        <f>IF(BB18&gt;0,BB18,"")</f>
        <v>5.4</v>
      </c>
      <c r="BQ18" s="40">
        <f>IF(BC18&gt;0,BC18,"")</f>
        <v>6.49</v>
      </c>
      <c r="BR18" s="11">
        <f>IF(SUM(AZ18:BC18)-BD18&gt;0,SUM(AZ18:BC18)-BD18,"")</f>
        <v>21.290000000000003</v>
      </c>
      <c r="BS18" s="11">
        <f>IF(BG18&gt;0,BG18,"")</f>
        <v>11.9</v>
      </c>
      <c r="BT18" s="11">
        <f>IF(BH18&gt;0,BH18,"")</f>
        <v>13.83</v>
      </c>
      <c r="BU18" s="11">
        <f>IF(SUM(BE18:BH18)-BI18&gt;0,SUM(BE18:BH18)-BI18,"")</f>
        <v>44.629999999999995</v>
      </c>
      <c r="BV18" s="11">
        <f>IF(BR18="","",MAX(BR18,BU18))</f>
        <v>44.629999999999995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44.629999999999995</v>
      </c>
      <c r="CA18" s="23">
        <v>4.25</v>
      </c>
      <c r="CB18" s="23">
        <v>6.7</v>
      </c>
      <c r="CC18" s="23">
        <v>9.4</v>
      </c>
      <c r="CD18" s="23">
        <v>12.94</v>
      </c>
      <c r="CE18" s="23">
        <v>0</v>
      </c>
      <c r="CF18" s="23">
        <v>8.6999999999999993</v>
      </c>
      <c r="CG18" s="23">
        <v>6.6</v>
      </c>
      <c r="CH18" s="23">
        <v>9.4</v>
      </c>
      <c r="CI18" s="23">
        <v>11.11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9.4</v>
      </c>
      <c r="CR18" s="39">
        <f>IF(CD18&gt;0,CD18,"")</f>
        <v>12.94</v>
      </c>
      <c r="CS18" s="41">
        <f>IF(SUM(CA18:CD18)-CE18&gt;0,SUM(CA18:CD18)-CE18,"")</f>
        <v>33.29</v>
      </c>
      <c r="CT18" s="41">
        <f>IF(CH18&gt;0,CH18,"")</f>
        <v>9.4</v>
      </c>
      <c r="CU18" s="41">
        <f>IF(CI18&gt;0,CI18,"")</f>
        <v>11.11</v>
      </c>
      <c r="CV18" s="41">
        <f>IF(SUM(CF18:CI18)-CJ18&gt;0,SUM(CF18:CI18)-CJ18,"")</f>
        <v>35.81</v>
      </c>
      <c r="CW18" s="41">
        <f>IF(CS18="","",MAX(CS18,CV18))</f>
        <v>35.81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35.81</v>
      </c>
      <c r="DB18" s="52">
        <f>IF(MAX(ED18,FL18,GT18,IB18,JJ18,KR18,LZ18,NH18,OP18,PX18,RF18,SN18)-IF(N18="",0,N18)&gt;0.001,MAX(ED18,FL18,GT18,IB18,JJ18,KR18,LZ18,NH18,OP18,PX18,RF18,SN18)-IF(N18="",0,N18),"")</f>
        <v>14.380000000000003</v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IF(SUM(ED18,EJ18)&gt;0,SUM(ED18,EJ18),"")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IF(SUM(FL18,FR18)&gt;0,SUM(FL18,FR18),"")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IF(SUM(GT18,GZ18)&gt;0,SUM(GT18,GZ18),"")</f>
        <v/>
      </c>
      <c r="HB18" s="18">
        <v>11.6</v>
      </c>
      <c r="HC18" s="18">
        <v>8.6</v>
      </c>
      <c r="HD18" s="18">
        <v>10.5</v>
      </c>
      <c r="HE18" s="18">
        <v>15.95</v>
      </c>
      <c r="HF18" s="18">
        <v>0</v>
      </c>
      <c r="HG18" s="18">
        <v>11.5</v>
      </c>
      <c r="HH18" s="18">
        <v>9.4</v>
      </c>
      <c r="HI18" s="18">
        <v>11.6</v>
      </c>
      <c r="HJ18" s="18">
        <v>15.17</v>
      </c>
      <c r="HK18" s="18">
        <v>0</v>
      </c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>
        <f>IF(HD18&gt;0,HD18,"")</f>
        <v>10.5</v>
      </c>
      <c r="HW18" s="11">
        <f>IF(HE18&gt;0,HE18,"")</f>
        <v>15.95</v>
      </c>
      <c r="HX18" s="11">
        <f>IF(SUM(HB18:HE18)-HF18&gt;0,SUM(HB18:HE18)-HF18,"")</f>
        <v>46.65</v>
      </c>
      <c r="HY18" s="11">
        <f>IF(HI18&gt;0,HI18,"")</f>
        <v>11.6</v>
      </c>
      <c r="HZ18" s="11">
        <f>IF(HJ18&gt;0,HJ18,"")</f>
        <v>15.17</v>
      </c>
      <c r="IA18" s="11">
        <f>IF(SUM(HG18:HJ18)-HK18&gt;0,SUM(HG18:HJ18)-HK18,"")</f>
        <v>47.67</v>
      </c>
      <c r="IB18" s="11">
        <f>IF(MAX(HX18,IA18)&gt;0,MAX(HX18,IA18),"")</f>
        <v>47.67</v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>
        <f>IF(SUM(IB18,IH18)&gt;0,SUM(IB18,IH18),"")</f>
        <v>47.67</v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IF(SUM(JJ18,JP18)&gt;0,SUM(JJ18,JP18),"")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IF(SUM(KR18,KX18)&gt;0,SUM(KR18,KX18),"")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IF(SUM(LZ18,MF18)&gt;0,SUM(LZ18,MF18),"")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IF(SUM(NH18,NN18)&gt;0,SUM(NH18,NN18),"")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IF(SUM(OP18,OV18)&gt;0,SUM(OP18,OV18),"")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IF(SUM(PX18,QD18)&gt;0,SUM(PX18,QD18),"")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IF(SUM(RF18,RL18)&gt;0,SUM(RF18,RL18),"")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IF(SUM(SN18,ST18)&gt;0,SUM(SN18,ST18),"")</f>
        <v/>
      </c>
      <c r="SV18" s="23">
        <f>IF($CP18="P",CA18,(CA18+AZ18)/2)</f>
        <v>5.0250000000000004</v>
      </c>
      <c r="SW18" s="23">
        <f>IF($CP18="P",CB18,(CB18+BA18)/2)</f>
        <v>5.25</v>
      </c>
      <c r="SX18" s="23">
        <f>IF($CP18="P",CC18,(CC18+BB18)/2)</f>
        <v>7.4</v>
      </c>
      <c r="SY18" s="23">
        <f>IF($CP18="P",CD18,(CD18+BC18)/2)</f>
        <v>9.7149999999999999</v>
      </c>
      <c r="SZ18" s="23">
        <f>IF($CP18="P",CE18,(CE18+BD18)/2)</f>
        <v>0.1</v>
      </c>
      <c r="TA18" s="23">
        <f>IF($CP18="P",CF18,(CF18+BE18)/2)</f>
        <v>9.75</v>
      </c>
      <c r="TB18" s="23">
        <f>IF($CP18="P",CG18,(CG18+BF18)/2)</f>
        <v>7.35</v>
      </c>
      <c r="TC18" s="23">
        <f>IF($CP18="P",CH18,(CH18+BG18)/2)</f>
        <v>10.65</v>
      </c>
      <c r="TD18" s="23">
        <f>IF($CP18="P",CI18,(CI18+BH18)/2)</f>
        <v>12.469999999999999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>
        <f>IF(SX18&gt;0,SX18,"")</f>
        <v>7.4</v>
      </c>
      <c r="TM18" s="41">
        <f>IF(SY18&gt;0,SY18,"")</f>
        <v>9.7149999999999999</v>
      </c>
      <c r="TN18" s="41">
        <f>IF(SUM(SV18:SY18)-SZ18&gt;0,SUM(SV18:SY18)-SZ18,"")</f>
        <v>27.29</v>
      </c>
      <c r="TO18" s="41">
        <f>IF(TC18&gt;0,TC18,"")</f>
        <v>10.65</v>
      </c>
      <c r="TP18" s="41">
        <f>IF(TD18&gt;0,TD18,"")</f>
        <v>12.469999999999999</v>
      </c>
      <c r="TQ18" s="41">
        <f>IF(SUM(TA18:TD18)-TE18&gt;0,SUM(TA18:TD18)-TE18,"")</f>
        <v>40.22</v>
      </c>
      <c r="TR18" s="41">
        <f>IF(MAX(TN18,TQ18)&gt;0,MAX(TN18,TQ18),"")</f>
        <v>40.22</v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>
        <f>IF(SUM(TR18,TU18)&gt;0,SUM(TR18,TU18),"")</f>
        <v>40.22</v>
      </c>
    </row>
    <row r="19" spans="1:542" x14ac:dyDescent="0.2">
      <c r="A19" s="4" t="str" cm="1">
        <f t="array" ref="A19">IF(AND(F19&lt;&gt;"",G19&lt;&gt;""),SUMPRODUCT((F$4:F$22&lt;&gt;"")*(G$4:G$22&lt;&gt;"")*(E$4:E$22&gt;E19))+1,IF(G19&lt;&gt;"",SUMPRODUCT((H$4:H$22="No DD")*(E$4:E$22&gt;E19))+1+SUMPRODUCT((F$4:F$22&lt;&gt;"")*(G$4:G$22&lt;&gt;"")),""))</f>
        <v/>
      </c>
      <c r="B19" s="5" t="s">
        <v>94</v>
      </c>
      <c r="C19" s="4" t="s">
        <v>3</v>
      </c>
      <c r="D19" s="4">
        <v>1988</v>
      </c>
      <c r="E19" s="9">
        <f>SUM(J19:V19)+SUM(J19:T19)*0.0000001+SUM(J19)*0.0000000000001</f>
        <v>118.93001189300482</v>
      </c>
      <c r="F19" s="3" t="str">
        <f>IF(OR(AND(AO19&gt;=AY$24,AO19&lt;&gt;"",AQ19&gt;=AY$28,AQ19&lt;&gt;"",AN19=""),AND(AR19&gt;=AY$24,AR19&lt;&gt;"",AT19&gt;=AY$28,AT19&lt;&gt;"",AN19=""),AND(AV19&gt;=AY$24,AV19&lt;&gt;"",AX19&gt;=AY$28,AX19&lt;&gt;"",AN19=""),AND(BP19&gt;=BZ$24,BP19&lt;&gt;"",BR19&gt;=BZ$28,BR19&lt;&gt;"",BO19=""),AND(BS19&gt;=BZ$24,BS19&lt;&gt;"",BU19&gt;=BZ$28,BU19&lt;&gt;"",BO19=""),AND(BW19&gt;=BZ$24,BW19&lt;&gt;"",BY19&gt;=BZ$28,BY19&lt;&gt;"",BO19=""),AND(CQ19&gt;=DA$24,CQ19&lt;&gt;"",CS19&gt;=DA$28,CS19&lt;&gt;"",CP19=""),AND(CT19&gt;=DA$24,CT19&lt;&gt;"",CV19&gt;=DA$28,CV19&lt;&gt;"",CP19=""),AND(CX19&gt;=DA$24,CX19&lt;&gt;"",CZ19&gt;=DA$28,CZ19&lt;&gt;"",CP19=""),AND(DX19&gt;=EK$24,DX19&lt;&gt;"",DZ19&gt;=EK$28,DZ19&lt;&gt;""),AND(EA19&gt;=EK$24,EA19&lt;&gt;"",EC19&gt;=EK$28,EC19&lt;&gt;""),AND(EE19&gt;=EK$24,EE19&lt;&gt;"",EG19&gt;=EK$28,EG19&lt;&gt;""),AND(EH19&gt;=EK$24,EH19&lt;&gt;"",EJ19&gt;=EK$28,EJ19&lt;&gt;""),AND(FF19&gt;=FS$24,FF19&lt;&gt;"",FH19&gt;=FS$28,FH19&lt;&gt;""),AND(FI19&gt;=FS$24,FI19&lt;&gt;"",FK19&gt;=FS$28,FK19&lt;&gt;""),AND(FM19&gt;=FS$24,FM19&lt;&gt;"",FO19&gt;=FS$28,FO19&lt;&gt;""),AND(FP19&gt;=FS$24,FP19&lt;&gt;"",FR19&gt;=FS$28,FR19&lt;&gt;""),AND(GN19&gt;=HA$24,GN19&lt;&gt;"",GP19&gt;=HA$28,GP19&lt;&gt;""),AND(GQ19&gt;=HA$24,GQ19&lt;&gt;"",GS19&gt;=HA$28,GS19&lt;&gt;""),AND(GU19&gt;=HA$24,GU19&lt;&gt;"",GW19&gt;=HA$28,GW19&lt;&gt;""),AND(GX19&gt;=HA$24,GX19&lt;&gt;"",GZ19&gt;=HA$28,GZ19&lt;&gt;""),AND(HV19&gt;=II$24,HV19&lt;&gt;"",HX19&gt;=II$28,HX19&lt;&gt;""),AND(HY19&gt;=II$24,HY19&lt;&gt;"",IA19&gt;=II$28,IA19&lt;&gt;""),AND(IC19&gt;=II$24,IC19&lt;&gt;"",IE19&gt;=II$28,IE19&lt;&gt;""),AND(IF19&gt;=II$24,IF19&lt;&gt;"",IH19&gt;=II$28,IH19&lt;&gt;""),AND(JD19&gt;=JQ$24,JD19&lt;&gt;"",JF19&gt;=JQ$28,JF19&lt;&gt;""),AND(JG19&gt;=JQ$24,JG19&lt;&gt;"",JI19&gt;=JQ$28,JI19&lt;&gt;""),AND(JK19&gt;=JQ$24,JK19&lt;&gt;"",JM19&gt;=JQ$28,JM19&lt;&gt;""),AND(JN19&gt;=JQ$24,JN19&lt;&gt;"",JP19&gt;=JQ$28,JP19&lt;&gt;""),AND(KL19&gt;=KY$24,KL19&lt;&gt;"",KN19&gt;=KY$28,KN19&lt;&gt;""),AND(KO19&gt;=KY$24,KO19&lt;&gt;"",KQ19&gt;=KY$28,KQ19&lt;&gt;""),AND(KS19&gt;=KY$24,KS19&lt;&gt;"",KU19&gt;=KY$28,KU19&lt;&gt;""),AND(KV19&gt;=KY$24,KV19&lt;&gt;"",KX19&gt;=KY$28,KX19&lt;&gt;""),AND(LT19&gt;=MG$24,LT19&lt;&gt;"",LV19&gt;=MG$28,LV19&lt;&gt;""),AND(LW19&gt;=MG$24,LW19&lt;&gt;"",LY19&gt;=MG$28,LY19&lt;&gt;""),AND(MA19&gt;=MG$24,MA19&lt;&gt;"",MC19&gt;=MG$28,MC19&lt;&gt;""),AND(MD19&gt;=MG$24,MD19&lt;&gt;"",MF19&gt;=MG$28,MF19&lt;&gt;""),AND(NB19&gt;=NO$24,NB19&lt;&gt;"",ND19&gt;=NO$28,ND19&lt;&gt;""),AND(NE19&gt;=NO$24,NE19&lt;&gt;"",NG19&gt;=NO$28,NG19&lt;&gt;""),AND(NI19&gt;=NO$24,NI19&lt;&gt;"",NK19&gt;=NO$28,NK19&lt;&gt;""),AND(NL19&gt;=NO$24,NL19&lt;&gt;"",NN19&gt;=NO$28,NN19&lt;&gt;""),AND(OJ19&gt;=OW$24,OJ19&lt;&gt;"",OL19&gt;=OW$28,OL19&lt;&gt;""),AND(OM19&gt;=OW$24,OM19&lt;&gt;"",OO19&gt;=OW$28,OO19&lt;&gt;""),AND(OQ19&gt;=OW$24,OQ19&lt;&gt;"",OS19&gt;=OW$28,OS19&lt;&gt;""),AND(OT19&gt;=OW$24,OT19&lt;&gt;"",OV19&gt;=OW$28,OV19&lt;&gt;""),AND(PR19&gt;=QE$24,PR19&lt;&gt;"",PT19&gt;=QE$28,PT19&lt;&gt;""),AND(PU19&gt;=QE$24,PU19&lt;&gt;"",PW19&gt;=QE$28,PW19&lt;&gt;""),AND(PY19&gt;=QE$24,PY19&lt;&gt;"",QA19&gt;=QE$28,QA19&lt;&gt;""),AND(QB19&gt;=QE$24,QB19&lt;&gt;"",QD19&gt;=QE$28,QD19&lt;&gt;""),AND(QZ19&gt;=RM$24,QZ19&lt;&gt;"",RB19&gt;=RM$28,RB19&lt;&gt;""),AND(RC19&gt;=RM$24,RC19&lt;&gt;"",RE19&gt;=RM$28,RE19&lt;&gt;""),AND(RG19&gt;=RM$24,RG19&lt;&gt;"",RI19&gt;=RM$28,RI19&lt;&gt;""),AND(RJ19&gt;=RM$24,RJ19&lt;&gt;"",RL19&gt;=RM$28,RL19&lt;&gt;""),AND(SH19&gt;=SU$24,SH19&lt;&gt;"",SJ19&gt;=SU$28,SJ19&lt;&gt;""),AND(SK19&gt;=SU$24,SK19&lt;&gt;"",SM19&gt;=SU$28,SM19&lt;&gt;""),AND(SO19&gt;=SU$24,SO19&lt;&gt;"",SQ19&gt;=SU$28,SQ19&lt;&gt;""),AND(SR19&gt;=SU$24,SR19&lt;&gt;"",ST19&gt;=SU$28,ST19&lt;&gt;"")),"P","")</f>
        <v/>
      </c>
      <c r="G19" s="3" t="str">
        <f>IF(OR(AND(AQ19&gt;=AY$28,AQ19&lt;&gt;"",AN19=""),AND(AT19&gt;=AY$28,AT19&lt;&gt;"",AN19=""),AND(AX19&gt;=AY$28,AX19&lt;&gt;"",AN19=""),AND(BR19&gt;=BZ$28,BR19&lt;&gt;"",BO19=""),AND(BU19&gt;=BZ$28,BU19&lt;&gt;"",BO19=""),AND(BY19&gt;=BZ$28,BY19&lt;&gt;"",BO19=""),AND(CS19&gt;=DA$28,CS19&lt;&gt;"",CP19=""),AND(CV19&gt;=DA$28,CV19&lt;&gt;"",CP19=""),AND(CZ19&gt;=DA$28,CZ19&lt;&gt;"",CP19=""),AND(DZ19&gt;=EK$28,DZ19&lt;&gt;""),AND(EC19&gt;=EK$28,EC19&lt;&gt;""),AND(EG19&gt;=EK$28,EG19&lt;&gt;""),AND(EJ19&gt;=EK$28,EJ19&lt;&gt;""),AND(FH19&gt;=FS$28,FH19&lt;&gt;""),AND(FK19&gt;=FS$28,FK19&lt;&gt;""),AND(FO19&gt;=FS$28,FO19&lt;&gt;""),AND(FR19&gt;=FS$28,FR19&lt;&gt;""),AND(GP19&gt;=HA$28,GP19&lt;&gt;""),AND(GS19&gt;=HA$28,GS19&lt;&gt;""),AND(GW19&gt;=HA$28,GW19&lt;&gt;""),AND(GZ19&gt;=HA$28,GZ19&lt;&gt;""),AND(HX19&gt;=II$28,HX19&lt;&gt;""),AND(IA19&gt;=II$28,IA19&lt;&gt;""),AND(IE19&gt;=II$28,IE19&lt;&gt;""),AND(IH19&gt;=II$28,IH19&lt;&gt;""),AND(JF19&gt;=JQ$28,JF19&lt;&gt;""),AND(JI19&gt;=JQ$28,JI19&lt;&gt;""),AND(JM19&gt;=JQ$28,JM19&lt;&gt;""),AND(JP19&gt;=JQ$28,JP19&lt;&gt;""),AND(KN19&gt;=KY$28,KN19&lt;&gt;""),AND(KQ19&gt;=KY$28,KQ19&lt;&gt;""),AND(KU19&gt;=KY$28,KU19&lt;&gt;""),AND(KX19&gt;=KY$28,KX19&lt;&gt;""),AND(LV19&gt;=MG$28,LV19&lt;&gt;""),AND(LY19&gt;=MG$28,LY19&lt;&gt;""),AND(MC19&gt;=MG$28,MC19&lt;&gt;""),AND(MF19&gt;=MG$28,MF19&lt;&gt;""),AND(ND19&gt;=NO$28,ND19&lt;&gt;""),AND(NG19&gt;=NO$28,NG19&lt;&gt;""),AND(NK19&gt;=NO$28,NK19&lt;&gt;""),AND(NN19&gt;=NO$28,NN19&lt;&gt;""),AND(OL19&gt;=OW$28,OL19&lt;&gt;""),AND(OO19&gt;=OW$28,OO19&lt;&gt;""),AND(OS19&gt;=OW$28,OS19&lt;&gt;""),AND(OV19&gt;=OW$28,OV19&lt;&gt;""),AND(PT19&gt;=QE$28,PT19&lt;&gt;""),AND(PW19&gt;=QE$28,PW19&lt;&gt;""),AND(QA19&gt;=QE$28,QA19&lt;&gt;""),AND(QD19&gt;=QE$28,QD19&lt;&gt;""),AND(RB19&gt;=RM$28,RB19&lt;&gt;""),AND(RE19&gt;=RM$28,RE19&lt;&gt;""),AND(RI19&gt;=RM$28,RI19&lt;&gt;""),AND(RL19&gt;=RM$28,RL19&lt;&gt;""),AND(SJ19&gt;=SU$28,SJ19&lt;&gt;""),AND(SM19&gt;=SU$28,SM19&lt;&gt;""),AND(SQ19&gt;=SU$28,SQ19&lt;&gt;""),AND(ST19&gt;=SU$28,ST19&lt;&gt;"")),"P","")</f>
        <v/>
      </c>
      <c r="H19" s="37" t="str">
        <f>IF(AND(G19="P",F19=""),"No DD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Merit",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Excellence",IF(I19="P","Worlds Team",IF(F19="P","National Team","")))))</f>
        <v/>
      </c>
      <c r="I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J19" s="8">
        <f>IF(COUNT(AQ19,AT19,BR19,BU19,CS19,CV19)&gt;0,LARGE((AQ19,AT19,BR19,BU19,CS19,CV19),1),0)</f>
        <v>48.04</v>
      </c>
      <c r="K19" s="8" t="str">
        <f>IF(J19="","",IF(OR(J19=CS19,J19=CV19),$CA$1,IF(OR(J19=BR19,J19=BU19),$AZ$1,IF(OR(J19=AQ19,J19=AT19),$Y$1,""))))</f>
        <v>2023 Nationals</v>
      </c>
      <c r="L19" s="8">
        <f>IF(COUNT(AQ19,AT19,BR19,BU19,CS19,CV19)&gt;1,LARGE((AQ19,AT19,BR19,BU19,CS19,CV19),2),0)</f>
        <v>6.09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0</v>
      </c>
      <c r="O19" s="8" t="str">
        <f>IF(N19="","",IF(OR(N19=CS19,N19=CV19),$CA$1,IF(OR(N19=BR19,N19=BU19),$AZ$1,IF(OR(N19=AQ19,N19=AT19),$Y$1,""))))</f>
        <v/>
      </c>
      <c r="P19" s="8">
        <f>IF(MAX(AX19,BY19,CZ19)&gt;0,MAX(AX19,BY19,CZ19),0)</f>
        <v>50.400000000000006</v>
      </c>
      <c r="Q19" s="8" t="str">
        <f>IF(P19="","",IF(P19=CZ19,$CA$1,IF(P19=BY19,$AZ$1,IF(P19=AX19,$Y$1,""))))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Nationals</v>
      </c>
      <c r="T19" s="8">
        <f>IF(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&gt;0,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8"/>
      <c r="AO19" s="39" t="str">
        <f>IF(AA19&gt;0,AA19,"")</f>
        <v/>
      </c>
      <c r="AP19" s="39" t="str">
        <f>IF(AB19&gt;0,AB19,"")</f>
        <v/>
      </c>
      <c r="AQ19" s="41" t="str">
        <f>IF(SUM(Y19:AB19)-AC19&gt;0,SUM(Y19:AB19)-AC19,"")</f>
        <v/>
      </c>
      <c r="AR19" s="41" t="str">
        <f>IF(AF19&gt;0,AF19,"")</f>
        <v/>
      </c>
      <c r="AS19" s="41" t="str">
        <f>IF(AG19&gt;0,AG19,"")</f>
        <v/>
      </c>
      <c r="AT19" s="41" t="str">
        <f>IF(SUM(AD19:AG19)-AH19&gt;0,SUM(AD19:AG19)-AH19,"")</f>
        <v/>
      </c>
      <c r="AU19" s="41" t="str">
        <f>IF(AQ19="","",MAX(AQ19,AT19))</f>
        <v/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 t="str">
        <f>IF(SUM(AU19,AX19)&gt;0,SUM(AU19,AX19),"")</f>
        <v/>
      </c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9"/>
      <c r="BP19" s="40" t="str">
        <f>IF(BB19&gt;0,BB19,"")</f>
        <v/>
      </c>
      <c r="BQ19" s="40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3">
        <v>13.5</v>
      </c>
      <c r="CB19" s="23">
        <v>8.8000000000000007</v>
      </c>
      <c r="CC19" s="23">
        <v>11.3</v>
      </c>
      <c r="CD19" s="23">
        <v>14.44</v>
      </c>
      <c r="CE19" s="23">
        <v>0</v>
      </c>
      <c r="CF19" s="23">
        <v>1.6</v>
      </c>
      <c r="CG19" s="23">
        <v>0.9</v>
      </c>
      <c r="CH19" s="23">
        <v>2</v>
      </c>
      <c r="CI19" s="23">
        <v>1.59</v>
      </c>
      <c r="CJ19" s="23">
        <v>0</v>
      </c>
      <c r="CK19" s="23">
        <v>12.8</v>
      </c>
      <c r="CL19" s="23">
        <v>8.9</v>
      </c>
      <c r="CM19" s="23">
        <v>14.4</v>
      </c>
      <c r="CN19" s="23">
        <v>14.3</v>
      </c>
      <c r="CO19" s="23">
        <v>0</v>
      </c>
      <c r="CP19" s="28"/>
      <c r="CQ19" s="39">
        <f>IF(CC19&gt;0,CC19,"")</f>
        <v>11.3</v>
      </c>
      <c r="CR19" s="39">
        <f>IF(CD19&gt;0,CD19,"")</f>
        <v>14.44</v>
      </c>
      <c r="CS19" s="41">
        <f>IF(SUM(CA19:CD19)-CE19&gt;0,SUM(CA19:CD19)-CE19,"")</f>
        <v>48.04</v>
      </c>
      <c r="CT19" s="41">
        <f>IF(CH19&gt;0,CH19,"")</f>
        <v>2</v>
      </c>
      <c r="CU19" s="41">
        <f>IF(CI19&gt;0,CI19,"")</f>
        <v>1.59</v>
      </c>
      <c r="CV19" s="41">
        <f>IF(SUM(CF19:CI19)-CJ19&gt;0,SUM(CF19:CI19)-CJ19,"")</f>
        <v>6.09</v>
      </c>
      <c r="CW19" s="41">
        <f>IF(CS19="","",MAX(CS19,CV19))</f>
        <v>48.04</v>
      </c>
      <c r="CX19" s="41">
        <f>IF(CM19&gt;0,CM19,"")</f>
        <v>14.4</v>
      </c>
      <c r="CY19" s="41">
        <f>IF(CN19&gt;0,CN19,"")</f>
        <v>14.3</v>
      </c>
      <c r="CZ19" s="41">
        <f>IF(SUM(CK19:CN19)-CO19&gt;0,SUM(CK19:CN19)-CO19,"")</f>
        <v>50.400000000000006</v>
      </c>
      <c r="DA19" s="41">
        <f>IF(SUM(CW19,CZ19)&gt;0,SUM(CW19,CZ19),"")</f>
        <v>98.44</v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IF(SUM(ED19,EJ19)&gt;0,SUM(ED19,EJ19),"")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IF(SUM(FL19,FR19)&gt;0,SUM(FL19,FR19),"")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IF(SUM(GT19,GZ19)&gt;0,SUM(GT19,GZ19),"")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IF(SUM(IB19,IH19)&gt;0,SUM(IB19,IH19),"")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IF(SUM(JJ19,JP19)&gt;0,SUM(JJ19,JP19),"")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IF(SUM(KR19,KX19)&gt;0,SUM(KR19,KX19),"")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IF(SUM(LZ19,MF19)&gt;0,SUM(LZ19,MF19),"")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IF(SUM(NH19,NN19)&gt;0,SUM(NH19,NN19),"")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IF(SUM(OP19,OV19)&gt;0,SUM(OP19,OV19),"")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IF(SUM(PX19,QD19)&gt;0,SUM(PX19,QD19),"")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IF(SUM(RF19,RL19)&gt;0,SUM(RF19,RL19),"")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IF(SUM(SN19,ST19)&gt;0,SUM(SN19,ST19),"")</f>
        <v/>
      </c>
      <c r="SV19" s="23">
        <f>IF($CP19="P",CA19,(CA19+AZ19)/2)</f>
        <v>6.75</v>
      </c>
      <c r="SW19" s="23">
        <f>IF($CP19="P",CB19,(CB19+BA19)/2)</f>
        <v>4.4000000000000004</v>
      </c>
      <c r="SX19" s="23">
        <f>IF($CP19="P",CC19,(CC19+BB19)/2)</f>
        <v>5.65</v>
      </c>
      <c r="SY19" s="23">
        <f>IF($CP19="P",CD19,(CD19+BC19)/2)</f>
        <v>7.22</v>
      </c>
      <c r="SZ19" s="23">
        <f>IF($CP19="P",CE19,(CE19+BD19)/2)</f>
        <v>0</v>
      </c>
      <c r="TA19" s="23">
        <f>IF($CP19="P",CF19,(CF19+BE19)/2)</f>
        <v>0.8</v>
      </c>
      <c r="TB19" s="23">
        <f>IF($CP19="P",CG19,(CG19+BF19)/2)</f>
        <v>0.45</v>
      </c>
      <c r="TC19" s="23">
        <f>IF($CP19="P",CH19,(CH19+BG19)/2)</f>
        <v>1</v>
      </c>
      <c r="TD19" s="23">
        <f>IF($CP19="P",CI19,(CI19+BH19)/2)</f>
        <v>0.79500000000000004</v>
      </c>
      <c r="TE19" s="23">
        <f>IF($CP19="P",CJ19,(CJ19+BI19)/2)</f>
        <v>0</v>
      </c>
      <c r="TF19" s="23">
        <f>IF($CP19="P",CK19,(CK19+BJ19)/2)</f>
        <v>6.4</v>
      </c>
      <c r="TG19" s="23">
        <f>IF($CP19="P",CL19,(CL19+BK19)/2)</f>
        <v>4.45</v>
      </c>
      <c r="TH19" s="23">
        <f>IF($CP19="P",CM19,(CM19+BL19)/2)</f>
        <v>7.2</v>
      </c>
      <c r="TI19" s="23">
        <f>IF($CP19="P",CN19,(CN19+BM19)/2)</f>
        <v>7.15</v>
      </c>
      <c r="TJ19" s="23">
        <f>IF($CP19="P",CO19,(CO19+BN19)/2)</f>
        <v>0</v>
      </c>
      <c r="TK19" s="28" t="s">
        <v>57</v>
      </c>
      <c r="TL19" s="41">
        <f>IF(SX19&gt;0,SX19,"")</f>
        <v>5.65</v>
      </c>
      <c r="TM19" s="41">
        <f>IF(SY19&gt;0,SY19,"")</f>
        <v>7.22</v>
      </c>
      <c r="TN19" s="41">
        <f>IF(SUM(SV19:SY19)-SZ19&gt;0,SUM(SV19:SY19)-SZ19,"")</f>
        <v>24.02</v>
      </c>
      <c r="TO19" s="41">
        <f>IF(TC19&gt;0,TC19,"")</f>
        <v>1</v>
      </c>
      <c r="TP19" s="41">
        <f>IF(TD19&gt;0,TD19,"")</f>
        <v>0.79500000000000004</v>
      </c>
      <c r="TQ19" s="41">
        <f>IF(SUM(TA19:TD19)-TE19&gt;0,SUM(TA19:TD19)-TE19,"")</f>
        <v>3.0449999999999999</v>
      </c>
      <c r="TR19" s="41">
        <f>IF(MAX(TN19,TQ19)&gt;0,MAX(TN19,TQ19),"")</f>
        <v>24.02</v>
      </c>
      <c r="TS19" s="41">
        <f>IF(TH19&gt;0,TH19,"")</f>
        <v>7.2</v>
      </c>
      <c r="TT19" s="41">
        <f>IF(TI19&gt;0,TI19,"")</f>
        <v>7.15</v>
      </c>
      <c r="TU19" s="41">
        <f>IF(SUM(TF19:TI19)-TJ19&gt;0,SUM(TF19:TI19)-TJ19,"")</f>
        <v>25.200000000000003</v>
      </c>
      <c r="TV19" s="41">
        <f>IF(SUM(TR19,TU19)&gt;0,SUM(TR19,TU19),"")</f>
        <v>49.22</v>
      </c>
    </row>
    <row r="20" spans="1:542" x14ac:dyDescent="0.2">
      <c r="A20" s="4" t="str" cm="1">
        <f t="array" ref="A20">IF(AND(F20&lt;&gt;"",G20&lt;&gt;""),SUMPRODUCT((F$4:F$22&lt;&gt;"")*(G$4:G$22&lt;&gt;"")*(E$4:E$22&gt;E20))+1,IF(G20&lt;&gt;"",SUMPRODUCT((H$4:H$22="No DD")*(E$4:E$22&gt;E20))+1+SUMPRODUCT((F$4:F$22&lt;&gt;"")*(G$4:G$22&lt;&gt;"")),""))</f>
        <v/>
      </c>
      <c r="B20" s="5" t="s">
        <v>156</v>
      </c>
      <c r="C20" s="4" t="s">
        <v>5</v>
      </c>
      <c r="D20" s="4">
        <v>1993</v>
      </c>
      <c r="E20" s="9">
        <f>SUM(J20:V20)+SUM(J20:T20)*0.0000001+SUM(J20)*0.0000000000001</f>
        <v>62.73000627300339</v>
      </c>
      <c r="F20" s="3" t="str">
        <f>IF(OR(AND(AO20&gt;=AY$24,AO20&lt;&gt;"",AQ20&gt;=AY$28,AQ20&lt;&gt;"",AN20=""),AND(AR20&gt;=AY$24,AR20&lt;&gt;"",AT20&gt;=AY$28,AT20&lt;&gt;"",AN20=""),AND(AV20&gt;=AY$24,AV20&lt;&gt;"",AX20&gt;=AY$28,AX20&lt;&gt;"",AN20=""),AND(BP20&gt;=BZ$24,BP20&lt;&gt;"",BR20&gt;=BZ$28,BR20&lt;&gt;"",BO20=""),AND(BS20&gt;=BZ$24,BS20&lt;&gt;"",BU20&gt;=BZ$28,BU20&lt;&gt;"",BO20=""),AND(BW20&gt;=BZ$24,BW20&lt;&gt;"",BY20&gt;=BZ$28,BY20&lt;&gt;"",BO20=""),AND(CQ20&gt;=DA$24,CQ20&lt;&gt;"",CS20&gt;=DA$28,CS20&lt;&gt;"",CP20=""),AND(CT20&gt;=DA$24,CT20&lt;&gt;"",CV20&gt;=DA$28,CV20&lt;&gt;"",CP20=""),AND(CX20&gt;=DA$24,CX20&lt;&gt;"",CZ20&gt;=DA$28,CZ20&lt;&gt;"",CP20=""),AND(DX20&gt;=EK$24,DX20&lt;&gt;"",DZ20&gt;=EK$28,DZ20&lt;&gt;""),AND(EA20&gt;=EK$24,EA20&lt;&gt;"",EC20&gt;=EK$28,EC20&lt;&gt;""),AND(EE20&gt;=EK$24,EE20&lt;&gt;"",EG20&gt;=EK$28,EG20&lt;&gt;""),AND(EH20&gt;=EK$24,EH20&lt;&gt;"",EJ20&gt;=EK$28,EJ20&lt;&gt;""),AND(FF20&gt;=FS$24,FF20&lt;&gt;"",FH20&gt;=FS$28,FH20&lt;&gt;""),AND(FI20&gt;=FS$24,FI20&lt;&gt;"",FK20&gt;=FS$28,FK20&lt;&gt;""),AND(FM20&gt;=FS$24,FM20&lt;&gt;"",FO20&gt;=FS$28,FO20&lt;&gt;""),AND(FP20&gt;=FS$24,FP20&lt;&gt;"",FR20&gt;=FS$28,FR20&lt;&gt;""),AND(GN20&gt;=HA$24,GN20&lt;&gt;"",GP20&gt;=HA$28,GP20&lt;&gt;""),AND(GQ20&gt;=HA$24,GQ20&lt;&gt;"",GS20&gt;=HA$28,GS20&lt;&gt;""),AND(GU20&gt;=HA$24,GU20&lt;&gt;"",GW20&gt;=HA$28,GW20&lt;&gt;""),AND(GX20&gt;=HA$24,GX20&lt;&gt;"",GZ20&gt;=HA$28,GZ20&lt;&gt;""),AND(HV20&gt;=II$24,HV20&lt;&gt;"",HX20&gt;=II$28,HX20&lt;&gt;""),AND(HY20&gt;=II$24,HY20&lt;&gt;"",IA20&gt;=II$28,IA20&lt;&gt;""),AND(IC20&gt;=II$24,IC20&lt;&gt;"",IE20&gt;=II$28,IE20&lt;&gt;""),AND(IF20&gt;=II$24,IF20&lt;&gt;"",IH20&gt;=II$28,IH20&lt;&gt;""),AND(JD20&gt;=JQ$24,JD20&lt;&gt;"",JF20&gt;=JQ$28,JF20&lt;&gt;""),AND(JG20&gt;=JQ$24,JG20&lt;&gt;"",JI20&gt;=JQ$28,JI20&lt;&gt;""),AND(JK20&gt;=JQ$24,JK20&lt;&gt;"",JM20&gt;=JQ$28,JM20&lt;&gt;""),AND(JN20&gt;=JQ$24,JN20&lt;&gt;"",JP20&gt;=JQ$28,JP20&lt;&gt;""),AND(KL20&gt;=KY$24,KL20&lt;&gt;"",KN20&gt;=KY$28,KN20&lt;&gt;""),AND(KO20&gt;=KY$24,KO20&lt;&gt;"",KQ20&gt;=KY$28,KQ20&lt;&gt;""),AND(KS20&gt;=KY$24,KS20&lt;&gt;"",KU20&gt;=KY$28,KU20&lt;&gt;""),AND(KV20&gt;=KY$24,KV20&lt;&gt;"",KX20&gt;=KY$28,KX20&lt;&gt;""),AND(LT20&gt;=MG$24,LT20&lt;&gt;"",LV20&gt;=MG$28,LV20&lt;&gt;""),AND(LW20&gt;=MG$24,LW20&lt;&gt;"",LY20&gt;=MG$28,LY20&lt;&gt;""),AND(MA20&gt;=MG$24,MA20&lt;&gt;"",MC20&gt;=MG$28,MC20&lt;&gt;""),AND(MD20&gt;=MG$24,MD20&lt;&gt;"",MF20&gt;=MG$28,MF20&lt;&gt;""),AND(NB20&gt;=NO$24,NB20&lt;&gt;"",ND20&gt;=NO$28,ND20&lt;&gt;""),AND(NE20&gt;=NO$24,NE20&lt;&gt;"",NG20&gt;=NO$28,NG20&lt;&gt;""),AND(NI20&gt;=NO$24,NI20&lt;&gt;"",NK20&gt;=NO$28,NK20&lt;&gt;""),AND(NL20&gt;=NO$24,NL20&lt;&gt;"",NN20&gt;=NO$28,NN20&lt;&gt;""),AND(OJ20&gt;=OW$24,OJ20&lt;&gt;"",OL20&gt;=OW$28,OL20&lt;&gt;""),AND(OM20&gt;=OW$24,OM20&lt;&gt;"",OO20&gt;=OW$28,OO20&lt;&gt;""),AND(OQ20&gt;=OW$24,OQ20&lt;&gt;"",OS20&gt;=OW$28,OS20&lt;&gt;""),AND(OT20&gt;=OW$24,OT20&lt;&gt;"",OV20&gt;=OW$28,OV20&lt;&gt;""),AND(PR20&gt;=QE$24,PR20&lt;&gt;"",PT20&gt;=QE$28,PT20&lt;&gt;""),AND(PU20&gt;=QE$24,PU20&lt;&gt;"",PW20&gt;=QE$28,PW20&lt;&gt;""),AND(PY20&gt;=QE$24,PY20&lt;&gt;"",QA20&gt;=QE$28,QA20&lt;&gt;""),AND(QB20&gt;=QE$24,QB20&lt;&gt;"",QD20&gt;=QE$28,QD20&lt;&gt;""),AND(QZ20&gt;=RM$24,QZ20&lt;&gt;"",RB20&gt;=RM$28,RB20&lt;&gt;""),AND(RC20&gt;=RM$24,RC20&lt;&gt;"",RE20&gt;=RM$28,RE20&lt;&gt;""),AND(RG20&gt;=RM$24,RG20&lt;&gt;"",RI20&gt;=RM$28,RI20&lt;&gt;""),AND(RJ20&gt;=RM$24,RJ20&lt;&gt;"",RL20&gt;=RM$28,RL20&lt;&gt;""),AND(SH20&gt;=SU$24,SH20&lt;&gt;"",SJ20&gt;=SU$28,SJ20&lt;&gt;""),AND(SK20&gt;=SU$24,SK20&lt;&gt;"",SM20&gt;=SU$28,SM20&lt;&gt;""),AND(SO20&gt;=SU$24,SO20&lt;&gt;"",SQ20&gt;=SU$28,SQ20&lt;&gt;""),AND(SR20&gt;=SU$24,SR20&lt;&gt;"",ST20&gt;=SU$28,ST20&lt;&gt;"")),"P","")</f>
        <v/>
      </c>
      <c r="G20" s="3" t="str">
        <f>IF(OR(AND(AQ20&gt;=AY$28,AQ20&lt;&gt;"",AN20=""),AND(AT20&gt;=AY$28,AT20&lt;&gt;"",AN20=""),AND(AX20&gt;=AY$28,AX20&lt;&gt;"",AN20=""),AND(BR20&gt;=BZ$28,BR20&lt;&gt;"",BO20=""),AND(BU20&gt;=BZ$28,BU20&lt;&gt;"",BO20=""),AND(BY20&gt;=BZ$28,BY20&lt;&gt;"",BO20=""),AND(CS20&gt;=DA$28,CS20&lt;&gt;"",CP20=""),AND(CV20&gt;=DA$28,CV20&lt;&gt;"",CP20=""),AND(CZ20&gt;=DA$28,CZ20&lt;&gt;"",CP20=""),AND(DZ20&gt;=EK$28,DZ20&lt;&gt;""),AND(EC20&gt;=EK$28,EC20&lt;&gt;""),AND(EG20&gt;=EK$28,EG20&lt;&gt;""),AND(EJ20&gt;=EK$28,EJ20&lt;&gt;""),AND(FH20&gt;=FS$28,FH20&lt;&gt;""),AND(FK20&gt;=FS$28,FK20&lt;&gt;""),AND(FO20&gt;=FS$28,FO20&lt;&gt;""),AND(FR20&gt;=FS$28,FR20&lt;&gt;""),AND(GP20&gt;=HA$28,GP20&lt;&gt;""),AND(GS20&gt;=HA$28,GS20&lt;&gt;""),AND(GW20&gt;=HA$28,GW20&lt;&gt;""),AND(GZ20&gt;=HA$28,GZ20&lt;&gt;""),AND(HX20&gt;=II$28,HX20&lt;&gt;""),AND(IA20&gt;=II$28,IA20&lt;&gt;""),AND(IE20&gt;=II$28,IE20&lt;&gt;""),AND(IH20&gt;=II$28,IH20&lt;&gt;""),AND(JF20&gt;=JQ$28,JF20&lt;&gt;""),AND(JI20&gt;=JQ$28,JI20&lt;&gt;""),AND(JM20&gt;=JQ$28,JM20&lt;&gt;""),AND(JP20&gt;=JQ$28,JP20&lt;&gt;""),AND(KN20&gt;=KY$28,KN20&lt;&gt;""),AND(KQ20&gt;=KY$28,KQ20&lt;&gt;""),AND(KU20&gt;=KY$28,KU20&lt;&gt;""),AND(KX20&gt;=KY$28,KX20&lt;&gt;""),AND(LV20&gt;=MG$28,LV20&lt;&gt;""),AND(LY20&gt;=MG$28,LY20&lt;&gt;""),AND(MC20&gt;=MG$28,MC20&lt;&gt;""),AND(MF20&gt;=MG$28,MF20&lt;&gt;""),AND(ND20&gt;=NO$28,ND20&lt;&gt;""),AND(NG20&gt;=NO$28,NG20&lt;&gt;""),AND(NK20&gt;=NO$28,NK20&lt;&gt;""),AND(NN20&gt;=NO$28,NN20&lt;&gt;""),AND(OL20&gt;=OW$28,OL20&lt;&gt;""),AND(OO20&gt;=OW$28,OO20&lt;&gt;""),AND(OS20&gt;=OW$28,OS20&lt;&gt;""),AND(OV20&gt;=OW$28,OV20&lt;&gt;""),AND(PT20&gt;=QE$28,PT20&lt;&gt;""),AND(PW20&gt;=QE$28,PW20&lt;&gt;""),AND(QA20&gt;=QE$28,QA20&lt;&gt;""),AND(QD20&gt;=QE$28,QD20&lt;&gt;""),AND(RB20&gt;=RM$28,RB20&lt;&gt;""),AND(RE20&gt;=RM$28,RE20&lt;&gt;""),AND(RI20&gt;=RM$28,RI20&lt;&gt;""),AND(RL20&gt;=RM$28,RL20&lt;&gt;""),AND(SJ20&gt;=SU$28,SJ20&lt;&gt;""),AND(SM20&gt;=SU$28,SM20&lt;&gt;""),AND(SQ20&gt;=SU$28,SQ20&lt;&gt;""),AND(ST20&gt;=SU$28,ST20&lt;&gt;"")),"P","")</f>
        <v/>
      </c>
      <c r="H20" s="37" t="str">
        <f>IF(AND(G20="P",F20=""),"No DD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Merit",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Excellence",IF(I20="P","Worlds Team",IF(F20="P","National Team","")))))</f>
        <v/>
      </c>
      <c r="I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J20" s="8">
        <f>IF(COUNT(AQ20,AT20,BR20,BU20,CS20,CV20)&gt;0,LARGE((AQ20,AT20,BR20,BU20,CS20,CV20),1),0)</f>
        <v>33.92</v>
      </c>
      <c r="K20" s="8" t="str">
        <f>IF(J20="","",IF(OR(J20=CS20,J20=CV20),$CA$1,IF(OR(J20=BR20,J20=BU20),$AZ$1,IF(OR(J20=AQ20,J20=AT20),$Y$1,""))))</f>
        <v>2023 Elite Canada</v>
      </c>
      <c r="L20" s="8">
        <f>IF(COUNT(AQ20,AT20,BR20,BU20,CS20,CV20)&gt;1,LARGE((AQ20,AT20,BR20,BU20,CS20,CV20),2),0)</f>
        <v>15.63</v>
      </c>
      <c r="M20" s="8" t="str">
        <f>IF(L20="","",IF(OR(L20=CS20,L20=CV20),$CA$1,IF(OR(L20=BR20,L20=BU20),$AZ$1,IF(OR(L20=AQ20,L20=AT20),$Y$1,""))))</f>
        <v>2023 Elite Canada</v>
      </c>
      <c r="N20" s="8">
        <f>IF(COUNT(AQ20,AT20,BR20,BU20,CS20,CV20)&gt;2,LARGE((AQ20,AT20,BR20,BU20,CS20,CV20),3),0)</f>
        <v>5.58</v>
      </c>
      <c r="O20" s="8" t="str">
        <f>IF(N20="","",IF(OR(N20=CS20,N20=CV20),$CA$1,IF(OR(N20=BR20,N20=BU20),$AZ$1,IF(OR(N20=AQ20,N20=AT20),$Y$1,""))))</f>
        <v>2023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7.6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&gt;0,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8"/>
      <c r="AO20" s="39" t="str">
        <f>IF(AA20&gt;0,AA20,"")</f>
        <v/>
      </c>
      <c r="AP20" s="39" t="str">
        <f>IF(AB20&gt;0,AB20,"")</f>
        <v/>
      </c>
      <c r="AQ20" s="41" t="str">
        <f>IF(SUM(Y20:AB20)-AC20&gt;0,SUM(Y20:AB20)-AC20,"")</f>
        <v/>
      </c>
      <c r="AR20" s="41" t="str">
        <f>IF(AF20&gt;0,AF20,"")</f>
        <v/>
      </c>
      <c r="AS20" s="41" t="str">
        <f>IF(AG20&gt;0,AG20,"")</f>
        <v/>
      </c>
      <c r="AT20" s="41" t="str">
        <f>IF(SUM(AD20:AG20)-AH20&gt;0,SUM(AD20:AG20)-AH20,"")</f>
        <v/>
      </c>
      <c r="AU20" s="41" t="str">
        <f>IF(AQ20="","",MAX(AQ20,AT20))</f>
        <v/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 t="str">
        <f>IF(SUM(AU20,AX20)&gt;0,SUM(AU20,AX20),"")</f>
        <v/>
      </c>
      <c r="AZ20" s="27">
        <v>4.3</v>
      </c>
      <c r="BA20" s="27">
        <v>3</v>
      </c>
      <c r="BB20" s="27">
        <v>3.5</v>
      </c>
      <c r="BC20" s="27">
        <v>4.83</v>
      </c>
      <c r="BD20" s="27">
        <v>0</v>
      </c>
      <c r="BE20" s="27">
        <v>9.6</v>
      </c>
      <c r="BF20" s="27">
        <v>6.3</v>
      </c>
      <c r="BG20" s="27">
        <v>7.6</v>
      </c>
      <c r="BH20" s="27">
        <v>10.42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3.5</v>
      </c>
      <c r="BQ20" s="40">
        <f>IF(BC20&gt;0,BC20,"")</f>
        <v>4.83</v>
      </c>
      <c r="BR20" s="11">
        <f>IF(SUM(AZ20:BC20)-BD20&gt;0,SUM(AZ20:BC20)-BD20,"")</f>
        <v>15.63</v>
      </c>
      <c r="BS20" s="11">
        <f>IF(BG20&gt;0,BG20,"")</f>
        <v>7.6</v>
      </c>
      <c r="BT20" s="11">
        <f>IF(BH20&gt;0,BH20,"")</f>
        <v>10.42</v>
      </c>
      <c r="BU20" s="11">
        <f>IF(SUM(BE20:BH20)-BI20&gt;0,SUM(BE20:BH20)-BI20,"")</f>
        <v>33.92</v>
      </c>
      <c r="BV20" s="11">
        <f>IF(BR20="","",MAX(BR20,BU20))</f>
        <v>33.92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33.92</v>
      </c>
      <c r="CA20" s="23">
        <v>1.2</v>
      </c>
      <c r="CB20" s="23">
        <v>1</v>
      </c>
      <c r="CC20" s="23">
        <v>1.7</v>
      </c>
      <c r="CD20" s="23">
        <v>1.65</v>
      </c>
      <c r="CE20" s="23">
        <v>0</v>
      </c>
      <c r="CF20" s="23">
        <v>1.2</v>
      </c>
      <c r="CG20" s="23">
        <v>1</v>
      </c>
      <c r="CH20" s="23">
        <v>1.7</v>
      </c>
      <c r="CI20" s="23">
        <v>1.68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1.7</v>
      </c>
      <c r="CR20" s="39">
        <f>IF(CD20&gt;0,CD20,"")</f>
        <v>1.65</v>
      </c>
      <c r="CS20" s="41">
        <f>IF(SUM(CA20:CD20)-CE20&gt;0,SUM(CA20:CD20)-CE20,"")</f>
        <v>5.5500000000000007</v>
      </c>
      <c r="CT20" s="41">
        <f>IF(CH20&gt;0,CH20,"")</f>
        <v>1.7</v>
      </c>
      <c r="CU20" s="41">
        <f>IF(CI20&gt;0,CI20,"")</f>
        <v>1.68</v>
      </c>
      <c r="CV20" s="41">
        <f>IF(SUM(CF20:CI20)-CJ20&gt;0,SUM(CF20:CI20)-CJ20,"")</f>
        <v>5.58</v>
      </c>
      <c r="CW20" s="41">
        <f>IF(CS20="","",MAX(CS20,CV20))</f>
        <v>5.58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5.58</v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IF(SUM(ED20,EJ20)&gt;0,SUM(ED20,EJ20),"")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IF(SUM(FL20,FR20)&gt;0,SUM(FL20,FR20),"")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IF(SUM(GT20,GZ20)&gt;0,SUM(GT20,GZ20),"")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IF(SUM(IB20,IH20)&gt;0,SUM(IB20,IH20),"")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IF(SUM(JJ20,JP20)&gt;0,SUM(JJ20,JP20),"")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IF(SUM(KR20,KX20)&gt;0,SUM(KR20,KX20),"")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IF(SUM(LZ20,MF20)&gt;0,SUM(LZ20,MF20),"")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IF(SUM(NH20,NN20)&gt;0,SUM(NH20,NN20),"")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IF(SUM(OP20,OV20)&gt;0,SUM(OP20,OV20),"")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IF(SUM(PX20,QD20)&gt;0,SUM(PX20,QD20),"")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IF(SUM(RF20,RL20)&gt;0,SUM(RF20,RL20),"")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IF(SUM(SN20,ST20)&gt;0,SUM(SN20,ST20),"")</f>
        <v/>
      </c>
      <c r="SV20" s="23">
        <f>IF($CP20="P",CA20,(CA20+AZ20)/2)</f>
        <v>2.75</v>
      </c>
      <c r="SW20" s="23">
        <f>IF($CP20="P",CB20,(CB20+BA20)/2)</f>
        <v>2</v>
      </c>
      <c r="SX20" s="23">
        <f>IF($CP20="P",CC20,(CC20+BB20)/2)</f>
        <v>2.6</v>
      </c>
      <c r="SY20" s="23">
        <f>IF($CP20="P",CD20,(CD20+BC20)/2)</f>
        <v>3.24</v>
      </c>
      <c r="SZ20" s="23">
        <f>IF($CP20="P",CE20,(CE20+BD20)/2)</f>
        <v>0</v>
      </c>
      <c r="TA20" s="23">
        <f>IF($CP20="P",CF20,(CF20+BE20)/2)</f>
        <v>5.3999999999999995</v>
      </c>
      <c r="TB20" s="23">
        <f>IF($CP20="P",CG20,(CG20+BF20)/2)</f>
        <v>3.65</v>
      </c>
      <c r="TC20" s="23">
        <f>IF($CP20="P",CH20,(CH20+BG20)/2)</f>
        <v>4.6499999999999995</v>
      </c>
      <c r="TD20" s="23">
        <f>IF($CP20="P",CI20,(CI20+BH20)/2)</f>
        <v>6.05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2.6</v>
      </c>
      <c r="TM20" s="41">
        <f>IF(SY20&gt;0,SY20,"")</f>
        <v>3.24</v>
      </c>
      <c r="TN20" s="41">
        <f>IF(SUM(SV20:SY20)-SZ20&gt;0,SUM(SV20:SY20)-SZ20,"")</f>
        <v>10.59</v>
      </c>
      <c r="TO20" s="41">
        <f>IF(TC20&gt;0,TC20,"")</f>
        <v>4.6499999999999995</v>
      </c>
      <c r="TP20" s="41">
        <f>IF(TD20&gt;0,TD20,"")</f>
        <v>6.05</v>
      </c>
      <c r="TQ20" s="41">
        <f>IF(SUM(TA20:TD20)-TE20&gt;0,SUM(TA20:TD20)-TE20,"")</f>
        <v>19.75</v>
      </c>
      <c r="TR20" s="41">
        <f>IF(MAX(TN20,TQ20)&gt;0,MAX(TN20,TQ20),"")</f>
        <v>19.75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19.75</v>
      </c>
    </row>
    <row r="21" spans="1:542" x14ac:dyDescent="0.2">
      <c r="A21" s="4" t="str" cm="1">
        <f t="array" ref="A21">IF(AND(F21&lt;&gt;"",G21&lt;&gt;""),SUMPRODUCT((F$4:F$22&lt;&gt;"")*(G$4:G$22&lt;&gt;"")*(E$4:E$22&gt;E21))+1,IF(G21&lt;&gt;"",SUMPRODUCT((H$4:H$22="No DD")*(E$4:E$22&gt;E21))+1+SUMPRODUCT((F$4:F$22&lt;&gt;"")*(G$4:G$22&lt;&gt;"")),""))</f>
        <v/>
      </c>
      <c r="B21" s="5" t="s">
        <v>69</v>
      </c>
      <c r="C21" s="4" t="s">
        <v>5</v>
      </c>
      <c r="D21" s="4">
        <v>1991</v>
      </c>
      <c r="E21" s="9">
        <f>SUM(J21:V21)+SUM(J21:T21)*0.0000001+SUM(J21)*0.0000000000001</f>
        <v>18.550001855001085</v>
      </c>
      <c r="F21" s="3" t="str">
        <f>IF(OR(AND(AO21&gt;=AY$24,AO21&lt;&gt;"",AQ21&gt;=AY$28,AQ21&lt;&gt;"",AN21=""),AND(AR21&gt;=AY$24,AR21&lt;&gt;"",AT21&gt;=AY$28,AT21&lt;&gt;"",AN21=""),AND(AV21&gt;=AY$24,AV21&lt;&gt;"",AX21&gt;=AY$28,AX21&lt;&gt;"",AN21=""),AND(BP21&gt;=BZ$24,BP21&lt;&gt;"",BR21&gt;=BZ$28,BR21&lt;&gt;"",BO21=""),AND(BS21&gt;=BZ$24,BS21&lt;&gt;"",BU21&gt;=BZ$28,BU21&lt;&gt;"",BO21=""),AND(BW21&gt;=BZ$24,BW21&lt;&gt;"",BY21&gt;=BZ$28,BY21&lt;&gt;"",BO21=""),AND(CQ21&gt;=DA$24,CQ21&lt;&gt;"",CS21&gt;=DA$28,CS21&lt;&gt;"",CP21=""),AND(CT21&gt;=DA$24,CT21&lt;&gt;"",CV21&gt;=DA$28,CV21&lt;&gt;"",CP21=""),AND(CX21&gt;=DA$24,CX21&lt;&gt;"",CZ21&gt;=DA$28,CZ21&lt;&gt;"",CP21=""),AND(DX21&gt;=EK$24,DX21&lt;&gt;"",DZ21&gt;=EK$28,DZ21&lt;&gt;""),AND(EA21&gt;=EK$24,EA21&lt;&gt;"",EC21&gt;=EK$28,EC21&lt;&gt;""),AND(EE21&gt;=EK$24,EE21&lt;&gt;"",EG21&gt;=EK$28,EG21&lt;&gt;""),AND(EH21&gt;=EK$24,EH21&lt;&gt;"",EJ21&gt;=EK$28,EJ21&lt;&gt;""),AND(FF21&gt;=FS$24,FF21&lt;&gt;"",FH21&gt;=FS$28,FH21&lt;&gt;""),AND(FI21&gt;=FS$24,FI21&lt;&gt;"",FK21&gt;=FS$28,FK21&lt;&gt;""),AND(FM21&gt;=FS$24,FM21&lt;&gt;"",FO21&gt;=FS$28,FO21&lt;&gt;""),AND(FP21&gt;=FS$24,FP21&lt;&gt;"",FR21&gt;=FS$28,FR21&lt;&gt;""),AND(GN21&gt;=HA$24,GN21&lt;&gt;"",GP21&gt;=HA$28,GP21&lt;&gt;""),AND(GQ21&gt;=HA$24,GQ21&lt;&gt;"",GS21&gt;=HA$28,GS21&lt;&gt;""),AND(GU21&gt;=HA$24,GU21&lt;&gt;"",GW21&gt;=HA$28,GW21&lt;&gt;""),AND(GX21&gt;=HA$24,GX21&lt;&gt;"",GZ21&gt;=HA$28,GZ21&lt;&gt;""),AND(HV21&gt;=II$24,HV21&lt;&gt;"",HX21&gt;=II$28,HX21&lt;&gt;""),AND(HY21&gt;=II$24,HY21&lt;&gt;"",IA21&gt;=II$28,IA21&lt;&gt;""),AND(IC21&gt;=II$24,IC21&lt;&gt;"",IE21&gt;=II$28,IE21&lt;&gt;""),AND(IF21&gt;=II$24,IF21&lt;&gt;"",IH21&gt;=II$28,IH21&lt;&gt;""),AND(JD21&gt;=JQ$24,JD21&lt;&gt;"",JF21&gt;=JQ$28,JF21&lt;&gt;""),AND(JG21&gt;=JQ$24,JG21&lt;&gt;"",JI21&gt;=JQ$28,JI21&lt;&gt;""),AND(JK21&gt;=JQ$24,JK21&lt;&gt;"",JM21&gt;=JQ$28,JM21&lt;&gt;""),AND(JN21&gt;=JQ$24,JN21&lt;&gt;"",JP21&gt;=JQ$28,JP21&lt;&gt;""),AND(KL21&gt;=KY$24,KL21&lt;&gt;"",KN21&gt;=KY$28,KN21&lt;&gt;""),AND(KO21&gt;=KY$24,KO21&lt;&gt;"",KQ21&gt;=KY$28,KQ21&lt;&gt;""),AND(KS21&gt;=KY$24,KS21&lt;&gt;"",KU21&gt;=KY$28,KU21&lt;&gt;""),AND(KV21&gt;=KY$24,KV21&lt;&gt;"",KX21&gt;=KY$28,KX21&lt;&gt;""),AND(LT21&gt;=MG$24,LT21&lt;&gt;"",LV21&gt;=MG$28,LV21&lt;&gt;""),AND(LW21&gt;=MG$24,LW21&lt;&gt;"",LY21&gt;=MG$28,LY21&lt;&gt;""),AND(MA21&gt;=MG$24,MA21&lt;&gt;"",MC21&gt;=MG$28,MC21&lt;&gt;""),AND(MD21&gt;=MG$24,MD21&lt;&gt;"",MF21&gt;=MG$28,MF21&lt;&gt;""),AND(NB21&gt;=NO$24,NB21&lt;&gt;"",ND21&gt;=NO$28,ND21&lt;&gt;""),AND(NE21&gt;=NO$24,NE21&lt;&gt;"",NG21&gt;=NO$28,NG21&lt;&gt;""),AND(NI21&gt;=NO$24,NI21&lt;&gt;"",NK21&gt;=NO$28,NK21&lt;&gt;""),AND(NL21&gt;=NO$24,NL21&lt;&gt;"",NN21&gt;=NO$28,NN21&lt;&gt;""),AND(OJ21&gt;=OW$24,OJ21&lt;&gt;"",OL21&gt;=OW$28,OL21&lt;&gt;""),AND(OM21&gt;=OW$24,OM21&lt;&gt;"",OO21&gt;=OW$28,OO21&lt;&gt;""),AND(OQ21&gt;=OW$24,OQ21&lt;&gt;"",OS21&gt;=OW$28,OS21&lt;&gt;""),AND(OT21&gt;=OW$24,OT21&lt;&gt;"",OV21&gt;=OW$28,OV21&lt;&gt;""),AND(PR21&gt;=QE$24,PR21&lt;&gt;"",PT21&gt;=QE$28,PT21&lt;&gt;""),AND(PU21&gt;=QE$24,PU21&lt;&gt;"",PW21&gt;=QE$28,PW21&lt;&gt;""),AND(PY21&gt;=QE$24,PY21&lt;&gt;"",QA21&gt;=QE$28,QA21&lt;&gt;""),AND(QB21&gt;=QE$24,QB21&lt;&gt;"",QD21&gt;=QE$28,QD21&lt;&gt;""),AND(QZ21&gt;=RM$24,QZ21&lt;&gt;"",RB21&gt;=RM$28,RB21&lt;&gt;""),AND(RC21&gt;=RM$24,RC21&lt;&gt;"",RE21&gt;=RM$28,RE21&lt;&gt;""),AND(RG21&gt;=RM$24,RG21&lt;&gt;"",RI21&gt;=RM$28,RI21&lt;&gt;""),AND(RJ21&gt;=RM$24,RJ21&lt;&gt;"",RL21&gt;=RM$28,RL21&lt;&gt;""),AND(SH21&gt;=SU$24,SH21&lt;&gt;"",SJ21&gt;=SU$28,SJ21&lt;&gt;""),AND(SK21&gt;=SU$24,SK21&lt;&gt;"",SM21&gt;=SU$28,SM21&lt;&gt;""),AND(SO21&gt;=SU$24,SO21&lt;&gt;"",SQ21&gt;=SU$28,SQ21&lt;&gt;""),AND(SR21&gt;=SU$24,SR21&lt;&gt;"",ST21&gt;=SU$28,ST21&lt;&gt;"")),"P","")</f>
        <v/>
      </c>
      <c r="G21" s="3" t="str">
        <f>IF(OR(AND(AQ21&gt;=AY$28,AQ21&lt;&gt;"",AN21=""),AND(AT21&gt;=AY$28,AT21&lt;&gt;"",AN21=""),AND(AX21&gt;=AY$28,AX21&lt;&gt;"",AN21=""),AND(BR21&gt;=BZ$28,BR21&lt;&gt;"",BO21=""),AND(BU21&gt;=BZ$28,BU21&lt;&gt;"",BO21=""),AND(BY21&gt;=BZ$28,BY21&lt;&gt;"",BO21=""),AND(CS21&gt;=DA$28,CS21&lt;&gt;"",CP21=""),AND(CV21&gt;=DA$28,CV21&lt;&gt;"",CP21=""),AND(CZ21&gt;=DA$28,CZ21&lt;&gt;"",CP21=""),AND(DZ21&gt;=EK$28,DZ21&lt;&gt;""),AND(EC21&gt;=EK$28,EC21&lt;&gt;""),AND(EG21&gt;=EK$28,EG21&lt;&gt;""),AND(EJ21&gt;=EK$28,EJ21&lt;&gt;""),AND(FH21&gt;=FS$28,FH21&lt;&gt;""),AND(FK21&gt;=FS$28,FK21&lt;&gt;""),AND(FO21&gt;=FS$28,FO21&lt;&gt;""),AND(FR21&gt;=FS$28,FR21&lt;&gt;""),AND(GP21&gt;=HA$28,GP21&lt;&gt;""),AND(GS21&gt;=HA$28,GS21&lt;&gt;""),AND(GW21&gt;=HA$28,GW21&lt;&gt;""),AND(GZ21&gt;=HA$28,GZ21&lt;&gt;""),AND(HX21&gt;=II$28,HX21&lt;&gt;""),AND(IA21&gt;=II$28,IA21&lt;&gt;""),AND(IE21&gt;=II$28,IE21&lt;&gt;""),AND(IH21&gt;=II$28,IH21&lt;&gt;""),AND(JF21&gt;=JQ$28,JF21&lt;&gt;""),AND(JI21&gt;=JQ$28,JI21&lt;&gt;""),AND(JM21&gt;=JQ$28,JM21&lt;&gt;""),AND(JP21&gt;=JQ$28,JP21&lt;&gt;""),AND(KN21&gt;=KY$28,KN21&lt;&gt;""),AND(KQ21&gt;=KY$28,KQ21&lt;&gt;""),AND(KU21&gt;=KY$28,KU21&lt;&gt;""),AND(KX21&gt;=KY$28,KX21&lt;&gt;""),AND(LV21&gt;=MG$28,LV21&lt;&gt;""),AND(LY21&gt;=MG$28,LY21&lt;&gt;""),AND(MC21&gt;=MG$28,MC21&lt;&gt;""),AND(MF21&gt;=MG$28,MF21&lt;&gt;""),AND(ND21&gt;=NO$28,ND21&lt;&gt;""),AND(NG21&gt;=NO$28,NG21&lt;&gt;""),AND(NK21&gt;=NO$28,NK21&lt;&gt;""),AND(NN21&gt;=NO$28,NN21&lt;&gt;""),AND(OL21&gt;=OW$28,OL21&lt;&gt;""),AND(OO21&gt;=OW$28,OO21&lt;&gt;""),AND(OS21&gt;=OW$28,OS21&lt;&gt;""),AND(OV21&gt;=OW$28,OV21&lt;&gt;""),AND(PT21&gt;=QE$28,PT21&lt;&gt;""),AND(PW21&gt;=QE$28,PW21&lt;&gt;""),AND(QA21&gt;=QE$28,QA21&lt;&gt;""),AND(QD21&gt;=QE$28,QD21&lt;&gt;""),AND(RB21&gt;=RM$28,RB21&lt;&gt;""),AND(RE21&gt;=RM$28,RE21&lt;&gt;""),AND(RI21&gt;=RM$28,RI21&lt;&gt;""),AND(RL21&gt;=RM$28,RL21&lt;&gt;""),AND(SJ21&gt;=SU$28,SJ21&lt;&gt;""),AND(SM21&gt;=SU$28,SM21&lt;&gt;""),AND(SQ21&gt;=SU$28,SQ21&lt;&gt;""),AND(ST21&gt;=SU$28,ST21&lt;&gt;"")),"P","")</f>
        <v/>
      </c>
      <c r="H21" s="37" t="str">
        <f>IF(AND(G21="P",F21=""),"No DD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Merit",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Excellence",IF(I21="P","Worlds Team",IF(F21="P","National Team","")))))</f>
        <v/>
      </c>
      <c r="I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J21" s="8">
        <f>IF(COUNT(AQ21,AT21,BR21,BU21,CS21,CV21)&gt;0,LARGE((AQ21,AT21,BR21,BU21,CS21,CV21),1),0)</f>
        <v>10.8</v>
      </c>
      <c r="K21" s="8" t="str">
        <f>IF(J21="","",IF(OR(J21=CS21,J21=CV21),$CA$1,IF(OR(J21=BR21,J21=BU21),$AZ$1,IF(OR(J21=AQ21,J21=AT21),$Y$1,""))))</f>
        <v>2023 Nationals</v>
      </c>
      <c r="L21" s="8">
        <f>IF(COUNT(AQ21,AT21,BR21,BU21,CS21,CV21)&gt;1,LARGE((AQ21,AT21,BR21,BU21,CS21,CV21),2),0)</f>
        <v>5.65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0</v>
      </c>
      <c r="Q21" s="8" t="str">
        <f>IF(P21="","",IF(P21=CZ21,$CA$1,IF(P21=BY21,$AZ$1,IF(P21=AX21,$Y$1,""))))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2.1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&gt;0,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>IF(AA21&gt;0,AA21,"")</f>
        <v/>
      </c>
      <c r="AP21" s="39" t="str">
        <f>IF(AB21&gt;0,AB21,"")</f>
        <v/>
      </c>
      <c r="AQ21" s="41" t="str">
        <f>IF(SUM(Y21:AB21)-AC21&gt;0,SUM(Y21:AB21)-AC21,"")</f>
        <v/>
      </c>
      <c r="AR21" s="41" t="str">
        <f>IF(AF21&gt;0,AF21,"")</f>
        <v/>
      </c>
      <c r="AS21" s="41" t="str">
        <f>IF(AG21&gt;0,AG21,"")</f>
        <v/>
      </c>
      <c r="AT21" s="41" t="str">
        <f>IF(SUM(AD21:AG21)-AH21&gt;0,SUM(AD21:AG21)-AH21,"")</f>
        <v/>
      </c>
      <c r="AU21" s="41" t="str">
        <f>IF(AQ21="","",MAX(AQ21,AT21))</f>
        <v/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 t="str">
        <f>IF(SUM(AU21,AX21)&gt;0,SUM(AU21,AX21),"")</f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>
        <v>3.4</v>
      </c>
      <c r="CB21" s="23">
        <v>1.8</v>
      </c>
      <c r="CC21" s="23">
        <v>2.1</v>
      </c>
      <c r="CD21" s="23">
        <v>3.5</v>
      </c>
      <c r="CE21" s="23">
        <v>0</v>
      </c>
      <c r="CF21" s="23">
        <v>1.4</v>
      </c>
      <c r="CG21" s="23">
        <v>1</v>
      </c>
      <c r="CH21" s="23">
        <v>1.5</v>
      </c>
      <c r="CI21" s="23">
        <v>1.75</v>
      </c>
      <c r="CJ21" s="23">
        <v>0</v>
      </c>
      <c r="CK21" s="23"/>
      <c r="CL21" s="23"/>
      <c r="CM21" s="23"/>
      <c r="CN21" s="23"/>
      <c r="CO21" s="23"/>
      <c r="CP21" s="28"/>
      <c r="CQ21" s="39">
        <f>IF(CC21&gt;0,CC21,"")</f>
        <v>2.1</v>
      </c>
      <c r="CR21" s="39">
        <f>IF(CD21&gt;0,CD21,"")</f>
        <v>3.5</v>
      </c>
      <c r="CS21" s="41">
        <f>IF(SUM(CA21:CD21)-CE21&gt;0,SUM(CA21:CD21)-CE21,"")</f>
        <v>10.8</v>
      </c>
      <c r="CT21" s="41">
        <f>IF(CH21&gt;0,CH21,"")</f>
        <v>1.5</v>
      </c>
      <c r="CU21" s="41">
        <f>IF(CI21&gt;0,CI21,"")</f>
        <v>1.75</v>
      </c>
      <c r="CV21" s="41">
        <f>IF(SUM(CF21:CI21)-CJ21&gt;0,SUM(CF21:CI21)-CJ21,"")</f>
        <v>5.65</v>
      </c>
      <c r="CW21" s="41">
        <f>IF(CS21="","",MAX(CS21,CV21))</f>
        <v>10.8</v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>
        <f>IF(SUM(CW21,CZ21)&gt;0,SUM(CW21,CZ21),"")</f>
        <v>10.8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IF(SUM(ED21,EJ21)&gt;0,SUM(ED21,EJ21),"")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IF(SUM(FL21,FR21)&gt;0,SUM(FL21,FR21),"")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IF(SUM(GT21,GZ21)&gt;0,SUM(GT21,GZ21),"")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IF(SUM(IB21,IH21)&gt;0,SUM(IB21,IH21),"")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IF(SUM(JJ21,JP21)&gt;0,SUM(JJ21,JP21),"")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IF(SUM(KR21,KX21)&gt;0,SUM(KR21,KX21),"")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IF(SUM(LZ21,MF21)&gt;0,SUM(LZ21,MF21),"")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IF(SUM(NH21,NN21)&gt;0,SUM(NH21,NN21),"")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IF(SUM(OP21,OV21)&gt;0,SUM(OP21,OV21),"")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IF(SUM(PX21,QD21)&gt;0,SUM(PX21,QD21),"")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IF(SUM(RF21,RL21)&gt;0,SUM(RF21,RL21),"")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IF(SUM(SN21,ST21)&gt;0,SUM(SN21,ST21),"")</f>
        <v/>
      </c>
      <c r="SV21" s="23">
        <f>IF($CP21="P",CA21,(CA21+AZ21)/2)</f>
        <v>1.7</v>
      </c>
      <c r="SW21" s="23">
        <f>IF($CP21="P",CB21,(CB21+BA21)/2)</f>
        <v>0.9</v>
      </c>
      <c r="SX21" s="23">
        <f>IF($CP21="P",CC21,(CC21+BB21)/2)</f>
        <v>1.05</v>
      </c>
      <c r="SY21" s="23">
        <f>IF($CP21="P",CD21,(CD21+BC21)/2)</f>
        <v>1.75</v>
      </c>
      <c r="SZ21" s="23">
        <f>IF($CP21="P",CE21,(CE21+BD21)/2)</f>
        <v>0</v>
      </c>
      <c r="TA21" s="23">
        <f>IF($CP21="P",CF21,(CF21+BE21)/2)</f>
        <v>0.7</v>
      </c>
      <c r="TB21" s="23">
        <f>IF($CP21="P",CG21,(CG21+BF21)/2)</f>
        <v>0.5</v>
      </c>
      <c r="TC21" s="23">
        <f>IF($CP21="P",CH21,(CH21+BG21)/2)</f>
        <v>0.75</v>
      </c>
      <c r="TD21" s="23">
        <f>IF($CP21="P",CI21,(CI21+BH21)/2)</f>
        <v>0.875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>
        <f>IF(SX21&gt;0,SX21,"")</f>
        <v>1.05</v>
      </c>
      <c r="TM21" s="41">
        <f>IF(SY21&gt;0,SY21,"")</f>
        <v>1.75</v>
      </c>
      <c r="TN21" s="41">
        <f>IF(SUM(SV21:SY21)-SZ21&gt;0,SUM(SV21:SY21)-SZ21,"")</f>
        <v>5.4</v>
      </c>
      <c r="TO21" s="41">
        <f>IF(TC21&gt;0,TC21,"")</f>
        <v>0.75</v>
      </c>
      <c r="TP21" s="41">
        <f>IF(TD21&gt;0,TD21,"")</f>
        <v>0.875</v>
      </c>
      <c r="TQ21" s="41">
        <f>IF(SUM(TA21:TD21)-TE21&gt;0,SUM(TA21:TD21)-TE21,"")</f>
        <v>2.8250000000000002</v>
      </c>
      <c r="TR21" s="41">
        <f>IF(MAX(TN21,TQ21)&gt;0,MAX(TN21,TQ21),"")</f>
        <v>5.4</v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>
        <f>IF(SUM(TR21,TU21)&gt;0,SUM(TR21,TU21),"")</f>
        <v>5.4</v>
      </c>
    </row>
    <row r="22" spans="1:542" x14ac:dyDescent="0.2">
      <c r="B22" s="5"/>
      <c r="D22" s="1"/>
    </row>
    <row r="23" spans="1:542" x14ac:dyDescent="0.2">
      <c r="G23" s="37"/>
      <c r="I23" s="37"/>
    </row>
    <row r="24" spans="1:542" x14ac:dyDescent="0.2">
      <c r="B24" s="24" t="s">
        <v>54</v>
      </c>
      <c r="C24" s="5"/>
      <c r="G24" s="3"/>
      <c r="AR24" s="42"/>
      <c r="AS24" s="42"/>
      <c r="AT24" s="42"/>
      <c r="AV24" s="33"/>
      <c r="AW24" s="33"/>
      <c r="AY24" s="43">
        <v>15.4</v>
      </c>
      <c r="BS24" s="42"/>
      <c r="BT24" s="42"/>
      <c r="BU24" s="42"/>
      <c r="BW24" s="33"/>
      <c r="BX24" s="33"/>
      <c r="BZ24" s="43">
        <v>15.4</v>
      </c>
      <c r="CT24" s="42"/>
      <c r="CU24" s="42"/>
      <c r="CV24" s="42"/>
      <c r="CX24" s="33"/>
      <c r="CY24" s="33"/>
      <c r="DA24" s="43">
        <v>15.4</v>
      </c>
      <c r="DX24" s="5"/>
      <c r="DY24" s="5"/>
      <c r="EH24" s="2"/>
      <c r="EI24" s="2"/>
      <c r="EK24" s="43">
        <v>15.4</v>
      </c>
      <c r="FF24" s="5"/>
      <c r="FG24" s="5"/>
      <c r="FP24" s="2"/>
      <c r="FQ24" s="2"/>
      <c r="FS24" s="43">
        <v>15.4</v>
      </c>
      <c r="GN24" s="5"/>
      <c r="GO24" s="5"/>
      <c r="GX24" s="2"/>
      <c r="GY24" s="2"/>
      <c r="HA24" s="43">
        <v>15.4</v>
      </c>
      <c r="HV24" s="5"/>
      <c r="HW24" s="5"/>
      <c r="IF24" s="2"/>
      <c r="IG24" s="2"/>
      <c r="II24" s="43">
        <v>15.4</v>
      </c>
      <c r="JD24" s="5"/>
      <c r="JE24" s="5"/>
      <c r="JN24" s="2"/>
      <c r="JO24" s="2"/>
      <c r="JQ24" s="43">
        <v>15.4</v>
      </c>
      <c r="KL24" s="5"/>
      <c r="KM24" s="5"/>
      <c r="KV24" s="2"/>
      <c r="KW24" s="2"/>
      <c r="KY24" s="43">
        <v>15.4</v>
      </c>
      <c r="LT24" s="5"/>
      <c r="LU24" s="5"/>
      <c r="MD24" s="2"/>
      <c r="ME24" s="2"/>
      <c r="MG24" s="43">
        <v>15.4</v>
      </c>
      <c r="NB24" s="5"/>
      <c r="NC24" s="5"/>
      <c r="NL24" s="2"/>
      <c r="NM24" s="2"/>
      <c r="NO24" s="43">
        <v>15.4</v>
      </c>
      <c r="OJ24" s="5"/>
      <c r="OK24" s="5"/>
      <c r="OT24" s="2"/>
      <c r="OU24" s="2"/>
      <c r="OW24" s="43">
        <v>15.4</v>
      </c>
      <c r="PR24" s="5"/>
      <c r="PS24" s="5"/>
      <c r="QB24" s="2"/>
      <c r="QC24" s="2"/>
      <c r="QE24" s="43">
        <v>15.4</v>
      </c>
      <c r="QZ24" s="5"/>
      <c r="RA24" s="5"/>
      <c r="RJ24" s="2"/>
      <c r="RK24" s="2"/>
      <c r="RM24" s="43">
        <v>15.4</v>
      </c>
      <c r="SH24" s="5"/>
      <c r="SI24" s="5"/>
      <c r="SR24" s="2"/>
      <c r="SS24" s="2"/>
      <c r="SU24" s="43">
        <v>15.4</v>
      </c>
    </row>
    <row r="25" spans="1:542" x14ac:dyDescent="0.2">
      <c r="B25" s="31" t="s">
        <v>53</v>
      </c>
      <c r="C25" s="5"/>
      <c r="X25" s="2"/>
      <c r="AR25" s="42"/>
      <c r="AS25" s="42"/>
      <c r="AT25" s="42"/>
      <c r="AV25" s="33"/>
      <c r="AW25" s="33"/>
      <c r="AY25" s="44">
        <v>16</v>
      </c>
      <c r="BS25" s="42"/>
      <c r="BT25" s="42"/>
      <c r="BU25" s="42"/>
      <c r="BW25" s="33"/>
      <c r="BX25" s="33"/>
      <c r="BZ25" s="44">
        <v>16</v>
      </c>
      <c r="CT25" s="42"/>
      <c r="CU25" s="42"/>
      <c r="CV25" s="42"/>
      <c r="CX25" s="33"/>
      <c r="CY25" s="33"/>
      <c r="DA25" s="44">
        <v>16</v>
      </c>
      <c r="DX25" s="5"/>
      <c r="DY25" s="5"/>
      <c r="EH25" s="2"/>
      <c r="EI25" s="2"/>
      <c r="EK25" s="44">
        <v>16</v>
      </c>
      <c r="FF25" s="5"/>
      <c r="FG25" s="5"/>
      <c r="FP25" s="2"/>
      <c r="FQ25" s="2"/>
      <c r="FS25" s="44">
        <v>16</v>
      </c>
      <c r="GN25" s="5"/>
      <c r="GO25" s="5"/>
      <c r="GX25" s="2"/>
      <c r="GY25" s="2"/>
      <c r="HA25" s="44">
        <v>16</v>
      </c>
      <c r="HV25" s="5"/>
      <c r="HW25" s="5"/>
      <c r="IF25" s="2"/>
      <c r="IG25" s="2"/>
      <c r="II25" s="44">
        <v>16</v>
      </c>
      <c r="JD25" s="5"/>
      <c r="JE25" s="5"/>
      <c r="JN25" s="2"/>
      <c r="JO25" s="2"/>
      <c r="JQ25" s="44">
        <v>16</v>
      </c>
      <c r="KL25" s="5"/>
      <c r="KM25" s="5"/>
      <c r="KV25" s="2"/>
      <c r="KW25" s="2"/>
      <c r="KY25" s="44">
        <v>16</v>
      </c>
      <c r="LT25" s="5"/>
      <c r="LU25" s="5"/>
      <c r="MD25" s="2"/>
      <c r="ME25" s="2"/>
      <c r="MG25" s="44">
        <v>16</v>
      </c>
      <c r="NB25" s="5"/>
      <c r="NC25" s="5"/>
      <c r="NL25" s="2"/>
      <c r="NM25" s="2"/>
      <c r="NO25" s="44">
        <v>16</v>
      </c>
      <c r="OJ25" s="5"/>
      <c r="OK25" s="5"/>
      <c r="OT25" s="2"/>
      <c r="OU25" s="2"/>
      <c r="OW25" s="44">
        <v>16</v>
      </c>
      <c r="PR25" s="5"/>
      <c r="PS25" s="5"/>
      <c r="QB25" s="2"/>
      <c r="QC25" s="2"/>
      <c r="QE25" s="44">
        <v>16</v>
      </c>
      <c r="QZ25" s="5"/>
      <c r="RA25" s="5"/>
      <c r="RJ25" s="2"/>
      <c r="RK25" s="2"/>
      <c r="RM25" s="44">
        <v>16</v>
      </c>
      <c r="SH25" s="5"/>
      <c r="SI25" s="5"/>
      <c r="SR25" s="2"/>
      <c r="SS25" s="2"/>
      <c r="SU25" s="44">
        <v>16</v>
      </c>
    </row>
    <row r="26" spans="1:542" x14ac:dyDescent="0.2">
      <c r="A26" s="5"/>
      <c r="B26" s="32" t="s">
        <v>67</v>
      </c>
      <c r="C26" s="5"/>
      <c r="E26" s="2"/>
      <c r="AR26" s="42"/>
      <c r="AS26" s="42"/>
      <c r="AT26" s="42"/>
      <c r="AU26" s="33"/>
      <c r="AV26" s="33"/>
      <c r="AW26" s="33"/>
      <c r="AX26" s="33"/>
      <c r="AY26" s="45">
        <v>16.2</v>
      </c>
      <c r="BS26" s="42"/>
      <c r="BT26" s="42"/>
      <c r="BU26" s="42"/>
      <c r="BW26" s="33"/>
      <c r="BX26" s="33"/>
      <c r="BZ26" s="45">
        <v>16.2</v>
      </c>
      <c r="CT26" s="42"/>
      <c r="CU26" s="42"/>
      <c r="CV26" s="42"/>
      <c r="CW26" s="33"/>
      <c r="CX26" s="33"/>
      <c r="CY26" s="33"/>
      <c r="CZ26" s="33"/>
      <c r="DA26" s="45">
        <v>16.2</v>
      </c>
      <c r="DX26" s="5"/>
      <c r="DY26" s="5"/>
      <c r="EH26" s="2"/>
      <c r="EI26" s="2"/>
      <c r="EK26" s="45">
        <v>16.2</v>
      </c>
      <c r="FF26" s="5"/>
      <c r="FG26" s="5"/>
      <c r="FP26" s="2"/>
      <c r="FQ26" s="2"/>
      <c r="FS26" s="45">
        <v>16.2</v>
      </c>
      <c r="GN26" s="5"/>
      <c r="GO26" s="5"/>
      <c r="GX26" s="2"/>
      <c r="GY26" s="2"/>
      <c r="HA26" s="45">
        <v>16.2</v>
      </c>
      <c r="HV26" s="5"/>
      <c r="HW26" s="5"/>
      <c r="IF26" s="2"/>
      <c r="IG26" s="2"/>
      <c r="II26" s="45">
        <v>16.2</v>
      </c>
      <c r="JD26" s="5"/>
      <c r="JE26" s="5"/>
      <c r="JN26" s="2"/>
      <c r="JO26" s="2"/>
      <c r="JQ26" s="45">
        <v>16.2</v>
      </c>
      <c r="KL26" s="5"/>
      <c r="KM26" s="5"/>
      <c r="KV26" s="2"/>
      <c r="KW26" s="2"/>
      <c r="KY26" s="45">
        <v>16.2</v>
      </c>
      <c r="LT26" s="5"/>
      <c r="LU26" s="5"/>
      <c r="MD26" s="2"/>
      <c r="ME26" s="2"/>
      <c r="MG26" s="45">
        <v>16.2</v>
      </c>
      <c r="NB26" s="5"/>
      <c r="NC26" s="5"/>
      <c r="NL26" s="2"/>
      <c r="NM26" s="2"/>
      <c r="NO26" s="45">
        <v>16.2</v>
      </c>
      <c r="OJ26" s="5"/>
      <c r="OK26" s="5"/>
      <c r="OT26" s="2"/>
      <c r="OU26" s="2"/>
      <c r="OW26" s="45">
        <v>16.2</v>
      </c>
      <c r="PR26" s="5"/>
      <c r="PS26" s="5"/>
      <c r="QB26" s="2"/>
      <c r="QC26" s="2"/>
      <c r="QE26" s="45">
        <v>16.2</v>
      </c>
      <c r="QZ26" s="5"/>
      <c r="RA26" s="5"/>
      <c r="RJ26" s="2"/>
      <c r="RK26" s="2"/>
      <c r="RM26" s="45">
        <v>16.2</v>
      </c>
      <c r="SH26" s="5"/>
      <c r="SI26" s="5"/>
      <c r="SR26" s="2"/>
      <c r="SS26" s="2"/>
      <c r="SU26" s="45">
        <v>16.2</v>
      </c>
    </row>
    <row r="27" spans="1:542" x14ac:dyDescent="0.2">
      <c r="A27" s="5"/>
      <c r="B27" s="36" t="s">
        <v>80</v>
      </c>
      <c r="C27" s="5"/>
      <c r="E27" s="2"/>
      <c r="AR27" s="42"/>
      <c r="AS27" s="42"/>
      <c r="AT27" s="42"/>
      <c r="AU27" s="33"/>
      <c r="AV27" s="33"/>
      <c r="AW27" s="33"/>
      <c r="AX27" s="33"/>
      <c r="AY27" s="46">
        <v>17.100000000000001</v>
      </c>
      <c r="BS27" s="42"/>
      <c r="BT27" s="42"/>
      <c r="BU27" s="42"/>
      <c r="BW27" s="33"/>
      <c r="BX27" s="33"/>
      <c r="BZ27" s="46">
        <v>17.100000000000001</v>
      </c>
      <c r="CT27" s="42"/>
      <c r="CU27" s="42"/>
      <c r="CV27" s="42"/>
      <c r="CW27" s="33"/>
      <c r="CX27" s="33"/>
      <c r="CY27" s="33"/>
      <c r="CZ27" s="33"/>
      <c r="DA27" s="46">
        <v>17.100000000000001</v>
      </c>
      <c r="DX27" s="5"/>
      <c r="DY27" s="5"/>
      <c r="EH27" s="2"/>
      <c r="EI27" s="2"/>
      <c r="EK27" s="46">
        <v>17.100000000000001</v>
      </c>
      <c r="FF27" s="5"/>
      <c r="FG27" s="5"/>
      <c r="FP27" s="2"/>
      <c r="FQ27" s="2"/>
      <c r="FS27" s="46">
        <v>17.100000000000001</v>
      </c>
      <c r="GN27" s="5"/>
      <c r="GO27" s="5"/>
      <c r="GX27" s="2"/>
      <c r="GY27" s="2"/>
      <c r="HA27" s="46">
        <v>17.100000000000001</v>
      </c>
      <c r="HV27" s="5"/>
      <c r="HW27" s="5"/>
      <c r="IF27" s="2"/>
      <c r="IG27" s="2"/>
      <c r="II27" s="46">
        <v>17.100000000000001</v>
      </c>
      <c r="JD27" s="5"/>
      <c r="JE27" s="5"/>
      <c r="JN27" s="2"/>
      <c r="JO27" s="2"/>
      <c r="JQ27" s="46">
        <v>17.100000000000001</v>
      </c>
      <c r="KL27" s="5"/>
      <c r="KM27" s="5"/>
      <c r="KV27" s="2"/>
      <c r="KW27" s="2"/>
      <c r="KY27" s="46">
        <v>17.100000000000001</v>
      </c>
      <c r="LT27" s="5"/>
      <c r="LU27" s="5"/>
      <c r="MD27" s="2"/>
      <c r="ME27" s="2"/>
      <c r="MG27" s="46">
        <v>17.100000000000001</v>
      </c>
      <c r="NB27" s="5"/>
      <c r="NC27" s="5"/>
      <c r="NL27" s="2"/>
      <c r="NM27" s="2"/>
      <c r="NO27" s="46">
        <v>17.100000000000001</v>
      </c>
      <c r="OJ27" s="5"/>
      <c r="OK27" s="5"/>
      <c r="OT27" s="2"/>
      <c r="OU27" s="2"/>
      <c r="OW27" s="46">
        <v>17.100000000000001</v>
      </c>
      <c r="PR27" s="5"/>
      <c r="PS27" s="5"/>
      <c r="QB27" s="2"/>
      <c r="QC27" s="2"/>
      <c r="QE27" s="46">
        <v>17.100000000000001</v>
      </c>
      <c r="QZ27" s="5"/>
      <c r="RA27" s="5"/>
      <c r="RJ27" s="2"/>
      <c r="RK27" s="2"/>
      <c r="RM27" s="46">
        <v>17.100000000000001</v>
      </c>
      <c r="SH27" s="5"/>
      <c r="SI27" s="5"/>
      <c r="SR27" s="2"/>
      <c r="SS27" s="2"/>
      <c r="SU27" s="46">
        <v>17.100000000000001</v>
      </c>
    </row>
    <row r="28" spans="1:542" x14ac:dyDescent="0.2">
      <c r="A28" s="5"/>
      <c r="B28" s="35" t="s">
        <v>51</v>
      </c>
      <c r="C28" s="5"/>
      <c r="P28" s="2"/>
      <c r="AR28" s="42"/>
      <c r="AS28" s="42"/>
      <c r="AT28" s="42"/>
      <c r="AU28" s="33"/>
      <c r="AV28" s="33"/>
      <c r="AW28" s="33"/>
      <c r="AX28" s="33"/>
      <c r="AY28" s="47">
        <v>54</v>
      </c>
      <c r="BS28" s="42"/>
      <c r="BT28" s="42"/>
      <c r="BU28" s="42"/>
      <c r="BW28" s="33"/>
      <c r="BX28" s="33"/>
      <c r="BZ28" s="47">
        <v>54</v>
      </c>
      <c r="CT28" s="42"/>
      <c r="CU28" s="42"/>
      <c r="CV28" s="42"/>
      <c r="CW28" s="33"/>
      <c r="CX28" s="33"/>
      <c r="CY28" s="33"/>
      <c r="CZ28" s="33"/>
      <c r="DA28" s="47">
        <v>54</v>
      </c>
      <c r="DX28" s="5"/>
      <c r="DY28" s="5"/>
      <c r="EH28" s="2"/>
      <c r="EI28" s="2"/>
      <c r="EK28" s="47">
        <v>54</v>
      </c>
      <c r="FF28" s="5"/>
      <c r="FG28" s="5"/>
      <c r="FP28" s="2"/>
      <c r="FQ28" s="2"/>
      <c r="FS28" s="47">
        <v>54</v>
      </c>
      <c r="GN28" s="5"/>
      <c r="GO28" s="5"/>
      <c r="GX28" s="2"/>
      <c r="GY28" s="2"/>
      <c r="HA28" s="47">
        <v>54</v>
      </c>
      <c r="HV28" s="5"/>
      <c r="HW28" s="5"/>
      <c r="IF28" s="2"/>
      <c r="IG28" s="2"/>
      <c r="II28" s="47">
        <v>54</v>
      </c>
      <c r="JD28" s="5"/>
      <c r="JE28" s="5"/>
      <c r="JN28" s="2"/>
      <c r="JO28" s="2"/>
      <c r="JQ28" s="47">
        <v>54</v>
      </c>
      <c r="KL28" s="5"/>
      <c r="KM28" s="5"/>
      <c r="KV28" s="2"/>
      <c r="KW28" s="2"/>
      <c r="KY28" s="47">
        <v>54</v>
      </c>
      <c r="LT28" s="5"/>
      <c r="LU28" s="5"/>
      <c r="MD28" s="2"/>
      <c r="ME28" s="2"/>
      <c r="MG28" s="47">
        <v>54</v>
      </c>
      <c r="NB28" s="5"/>
      <c r="NC28" s="5"/>
      <c r="NL28" s="2"/>
      <c r="NM28" s="2"/>
      <c r="NO28" s="47">
        <v>54</v>
      </c>
      <c r="OJ28" s="5"/>
      <c r="OK28" s="5"/>
      <c r="OT28" s="2"/>
      <c r="OU28" s="2"/>
      <c r="OW28" s="47">
        <v>54</v>
      </c>
      <c r="PR28" s="5"/>
      <c r="PS28" s="5"/>
      <c r="QB28" s="2"/>
      <c r="QC28" s="2"/>
      <c r="QE28" s="47">
        <v>54</v>
      </c>
      <c r="QZ28" s="5"/>
      <c r="RA28" s="5"/>
      <c r="RJ28" s="2"/>
      <c r="RK28" s="2"/>
      <c r="RM28" s="47">
        <v>54</v>
      </c>
      <c r="SH28" s="5"/>
      <c r="SI28" s="5"/>
      <c r="SR28" s="2"/>
      <c r="SS28" s="2"/>
      <c r="SU28" s="47">
        <v>54</v>
      </c>
    </row>
    <row r="29" spans="1:542" x14ac:dyDescent="0.2">
      <c r="A29" s="5"/>
      <c r="B29" s="2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8">
        <v>56</v>
      </c>
      <c r="BS29" s="42"/>
      <c r="BT29" s="42"/>
      <c r="BU29" s="42"/>
      <c r="BW29" s="33"/>
      <c r="BX29" s="33"/>
      <c r="BZ29" s="48">
        <v>56</v>
      </c>
      <c r="CT29" s="42"/>
      <c r="CU29" s="42"/>
      <c r="CV29" s="42"/>
      <c r="CW29" s="33"/>
      <c r="CX29" s="33"/>
      <c r="CY29" s="33"/>
      <c r="CZ29" s="33"/>
      <c r="DA29" s="48">
        <v>56</v>
      </c>
      <c r="DX29" s="5"/>
      <c r="DY29" s="5"/>
      <c r="EH29" s="2"/>
      <c r="EI29" s="2"/>
      <c r="EK29" s="48">
        <v>56</v>
      </c>
      <c r="FF29" s="5"/>
      <c r="FG29" s="5"/>
      <c r="FP29" s="2"/>
      <c r="FQ29" s="2"/>
      <c r="FS29" s="48">
        <v>56</v>
      </c>
      <c r="GN29" s="5"/>
      <c r="GO29" s="5"/>
      <c r="GX29" s="2"/>
      <c r="GY29" s="2"/>
      <c r="HA29" s="48">
        <v>56</v>
      </c>
      <c r="HV29" s="5"/>
      <c r="HW29" s="5"/>
      <c r="IF29" s="2"/>
      <c r="IG29" s="2"/>
      <c r="II29" s="48">
        <v>56</v>
      </c>
      <c r="JD29" s="5"/>
      <c r="JE29" s="5"/>
      <c r="JN29" s="2"/>
      <c r="JO29" s="2"/>
      <c r="JQ29" s="48">
        <v>56</v>
      </c>
      <c r="KL29" s="5"/>
      <c r="KM29" s="5"/>
      <c r="KV29" s="2"/>
      <c r="KW29" s="2"/>
      <c r="KY29" s="48">
        <v>56</v>
      </c>
      <c r="LT29" s="5"/>
      <c r="LU29" s="5"/>
      <c r="MD29" s="2"/>
      <c r="ME29" s="2"/>
      <c r="MG29" s="48">
        <v>56</v>
      </c>
      <c r="NB29" s="5"/>
      <c r="NC29" s="5"/>
      <c r="NL29" s="2"/>
      <c r="NM29" s="2"/>
      <c r="NO29" s="48">
        <v>56</v>
      </c>
      <c r="OJ29" s="5"/>
      <c r="OK29" s="5"/>
      <c r="OT29" s="2"/>
      <c r="OU29" s="2"/>
      <c r="OW29" s="48">
        <v>56</v>
      </c>
      <c r="PR29" s="5"/>
      <c r="PS29" s="5"/>
      <c r="QB29" s="2"/>
      <c r="QC29" s="2"/>
      <c r="QE29" s="48">
        <v>56</v>
      </c>
      <c r="QZ29" s="5"/>
      <c r="RA29" s="5"/>
      <c r="RJ29" s="2"/>
      <c r="RK29" s="2"/>
      <c r="RM29" s="48">
        <v>56</v>
      </c>
      <c r="SH29" s="5"/>
      <c r="SI29" s="5"/>
      <c r="SR29" s="2"/>
      <c r="SS29" s="2"/>
      <c r="SU29" s="48">
        <v>56</v>
      </c>
    </row>
    <row r="30" spans="1:542" x14ac:dyDescent="0.2">
      <c r="A30" s="5"/>
      <c r="B30" s="34" t="s">
        <v>66</v>
      </c>
      <c r="C30" s="5"/>
      <c r="AR30" s="42"/>
      <c r="AS30" s="42"/>
      <c r="AT30" s="42"/>
      <c r="AU30" s="33"/>
      <c r="AV30" s="33"/>
      <c r="AW30" s="33"/>
      <c r="AX30" s="33"/>
      <c r="AY30" s="49">
        <v>57</v>
      </c>
      <c r="BS30" s="42"/>
      <c r="BT30" s="42"/>
      <c r="BU30" s="42"/>
      <c r="BW30" s="33"/>
      <c r="BX30" s="33"/>
      <c r="BZ30" s="49">
        <v>57</v>
      </c>
      <c r="CT30" s="42"/>
      <c r="CU30" s="42"/>
      <c r="CV30" s="42"/>
      <c r="CW30" s="33"/>
      <c r="CX30" s="33"/>
      <c r="CY30" s="33"/>
      <c r="CZ30" s="33"/>
      <c r="DA30" s="49">
        <v>57</v>
      </c>
      <c r="DX30" s="5"/>
      <c r="DY30" s="5"/>
      <c r="EH30" s="2"/>
      <c r="EI30" s="2"/>
      <c r="EJ30" s="38"/>
      <c r="EK30" s="49">
        <v>57</v>
      </c>
      <c r="FF30" s="5"/>
      <c r="FG30" s="5"/>
      <c r="FP30" s="2"/>
      <c r="FQ30" s="2"/>
      <c r="FR30" s="38"/>
      <c r="FS30" s="49">
        <v>57</v>
      </c>
      <c r="GN30" s="5"/>
      <c r="GO30" s="5"/>
      <c r="GX30" s="2"/>
      <c r="GY30" s="2"/>
      <c r="GZ30" s="38"/>
      <c r="HA30" s="49">
        <v>57</v>
      </c>
      <c r="HV30" s="5"/>
      <c r="HW30" s="5"/>
      <c r="IF30" s="2"/>
      <c r="IG30" s="2"/>
      <c r="IH30" s="38"/>
      <c r="II30" s="49">
        <v>57</v>
      </c>
      <c r="JD30" s="5"/>
      <c r="JE30" s="5"/>
      <c r="JN30" s="2"/>
      <c r="JO30" s="2"/>
      <c r="JP30" s="38"/>
      <c r="JQ30" s="49">
        <v>57</v>
      </c>
      <c r="KL30" s="5"/>
      <c r="KM30" s="5"/>
      <c r="KV30" s="2"/>
      <c r="KW30" s="2"/>
      <c r="KX30" s="38"/>
      <c r="KY30" s="49">
        <v>57</v>
      </c>
      <c r="LT30" s="5"/>
      <c r="LU30" s="5"/>
      <c r="MD30" s="2"/>
      <c r="ME30" s="2"/>
      <c r="MF30" s="38"/>
      <c r="MG30" s="49">
        <v>57</v>
      </c>
      <c r="NB30" s="5"/>
      <c r="NC30" s="5"/>
      <c r="NL30" s="2"/>
      <c r="NM30" s="2"/>
      <c r="NN30" s="38"/>
      <c r="NO30" s="49">
        <v>57</v>
      </c>
      <c r="OJ30" s="5"/>
      <c r="OK30" s="5"/>
      <c r="OT30" s="2"/>
      <c r="OU30" s="2"/>
      <c r="OV30" s="38"/>
      <c r="OW30" s="49">
        <v>57</v>
      </c>
      <c r="PR30" s="5"/>
      <c r="PS30" s="5"/>
      <c r="QB30" s="2"/>
      <c r="QC30" s="2"/>
      <c r="QD30" s="38"/>
      <c r="QE30" s="49">
        <v>57</v>
      </c>
      <c r="QZ30" s="5"/>
      <c r="RA30" s="5"/>
      <c r="RJ30" s="2"/>
      <c r="RK30" s="2"/>
      <c r="RL30" s="38"/>
      <c r="RM30" s="49">
        <v>57</v>
      </c>
      <c r="SH30" s="5"/>
      <c r="SI30" s="5"/>
      <c r="SR30" s="2"/>
      <c r="SS30" s="2"/>
      <c r="ST30" s="38"/>
      <c r="SU30" s="49">
        <v>57</v>
      </c>
    </row>
    <row r="31" spans="1:542" x14ac:dyDescent="0.2">
      <c r="A31" s="5"/>
      <c r="B31" s="26" t="s">
        <v>35</v>
      </c>
      <c r="C31" s="5"/>
      <c r="P31" s="2"/>
      <c r="AR31" s="42"/>
      <c r="AS31" s="42"/>
      <c r="AT31" s="42"/>
      <c r="AU31" s="33"/>
      <c r="AV31" s="42"/>
      <c r="AW31" s="42"/>
      <c r="AX31" s="33"/>
      <c r="AY31" s="50">
        <v>59</v>
      </c>
      <c r="BS31" s="42"/>
      <c r="BT31" s="42"/>
      <c r="BU31" s="42"/>
      <c r="BW31" s="42"/>
      <c r="BX31" s="33"/>
      <c r="BZ31" s="50">
        <v>59</v>
      </c>
      <c r="CT31" s="42"/>
      <c r="CU31" s="42"/>
      <c r="CV31" s="42"/>
      <c r="CW31" s="33"/>
      <c r="CX31" s="42"/>
      <c r="CY31" s="33"/>
      <c r="CZ31" s="33"/>
      <c r="DA31" s="50">
        <v>59</v>
      </c>
      <c r="DX31" s="5"/>
      <c r="DY31" s="5"/>
      <c r="EH31" s="42"/>
      <c r="EI31" s="2"/>
      <c r="EK31" s="50">
        <v>59</v>
      </c>
      <c r="FF31" s="5"/>
      <c r="FG31" s="5"/>
      <c r="FP31" s="42"/>
      <c r="FQ31" s="2"/>
      <c r="FS31" s="50">
        <v>59</v>
      </c>
      <c r="GN31" s="5"/>
      <c r="GO31" s="5"/>
      <c r="GX31" s="2"/>
      <c r="GY31" s="2"/>
      <c r="HA31" s="50">
        <v>59</v>
      </c>
      <c r="HV31" s="5"/>
      <c r="HW31" s="5"/>
      <c r="IF31" s="42"/>
      <c r="IG31" s="2"/>
      <c r="II31" s="50">
        <v>59</v>
      </c>
      <c r="JD31" s="5"/>
      <c r="JE31" s="5"/>
      <c r="JN31" s="2"/>
      <c r="JO31" s="2"/>
      <c r="JQ31" s="50">
        <v>59</v>
      </c>
      <c r="KL31" s="5"/>
      <c r="KM31" s="5"/>
      <c r="KV31" s="2"/>
      <c r="KW31" s="2"/>
      <c r="KY31" s="50">
        <v>59</v>
      </c>
      <c r="LT31" s="5"/>
      <c r="LU31" s="5"/>
      <c r="MD31" s="2"/>
      <c r="ME31" s="2"/>
      <c r="MG31" s="50">
        <v>59</v>
      </c>
      <c r="NB31" s="5"/>
      <c r="NC31" s="5"/>
      <c r="NL31" s="2"/>
      <c r="NM31" s="2"/>
      <c r="NO31" s="50">
        <v>59</v>
      </c>
      <c r="OJ31" s="5"/>
      <c r="OK31" s="5"/>
      <c r="OT31" s="2"/>
      <c r="OU31" s="2"/>
      <c r="OW31" s="50">
        <v>59</v>
      </c>
      <c r="PR31" s="5"/>
      <c r="PS31" s="5"/>
      <c r="QB31" s="2"/>
      <c r="QC31" s="2"/>
      <c r="QE31" s="50">
        <v>59</v>
      </c>
      <c r="QZ31" s="5"/>
      <c r="RA31" s="5"/>
      <c r="RJ31" s="2"/>
      <c r="RK31" s="2"/>
      <c r="RM31" s="50">
        <v>59</v>
      </c>
      <c r="SH31" s="5"/>
      <c r="SI31" s="5"/>
      <c r="SR31" s="2"/>
      <c r="SS31" s="2"/>
      <c r="SU31" s="50">
        <v>59</v>
      </c>
    </row>
    <row r="32" spans="1:542" x14ac:dyDescent="0.2">
      <c r="B32" s="30" t="s">
        <v>58</v>
      </c>
      <c r="C32" s="2"/>
      <c r="AU32" s="33"/>
      <c r="AX32" s="33"/>
      <c r="CW32" s="33"/>
      <c r="CZ32" s="33"/>
    </row>
    <row r="33" spans="1:104" x14ac:dyDescent="0.2">
      <c r="A33" s="5"/>
      <c r="B33" s="5"/>
      <c r="C33" s="20"/>
      <c r="AQ33" s="33"/>
      <c r="AR33" s="33"/>
      <c r="AS33" s="33"/>
      <c r="AT33" s="33"/>
      <c r="AU33" s="33"/>
      <c r="AX33" s="33"/>
      <c r="CS33" s="33"/>
      <c r="CT33" s="33"/>
      <c r="CU33" s="33"/>
      <c r="CV33" s="33"/>
      <c r="CW33" s="33"/>
      <c r="CZ33" s="33"/>
    </row>
    <row r="34" spans="1:104" ht="17" x14ac:dyDescent="0.2">
      <c r="A34" s="5"/>
      <c r="B34" s="5"/>
      <c r="C34" s="20"/>
      <c r="V34" s="10"/>
      <c r="W34" s="1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X39" s="10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1">
      <sortCondition descending="1" ref="F1:F22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1">
    <cfRule type="expression" dxfId="733" priority="51274" stopIfTrue="1">
      <formula>IF($AN4&lt;&gt;"",1,0)</formula>
    </cfRule>
  </conditionalFormatting>
  <conditionalFormatting sqref="AZ4:BZ21">
    <cfRule type="expression" dxfId="732" priority="209" stopIfTrue="1">
      <formula>IF($BO4&lt;&gt;"",1,0)</formula>
    </cfRule>
  </conditionalFormatting>
  <conditionalFormatting sqref="CA4:DA21">
    <cfRule type="expression" dxfId="731" priority="205" stopIfTrue="1">
      <formula>IF($CP4&lt;&gt;"",1,0)</formula>
    </cfRule>
  </conditionalFormatting>
  <conditionalFormatting sqref="BW32:BW1048576 BP1:BP1048576 BS1:BS1048576 BW1:BW30">
    <cfRule type="cellIs" dxfId="730" priority="52631" operator="between">
      <formula>$BZ$27</formula>
      <formula>1000</formula>
    </cfRule>
    <cfRule type="cellIs" dxfId="729" priority="52632" operator="between">
      <formula>$BZ$26</formula>
      <formula>$BZ$27</formula>
    </cfRule>
    <cfRule type="cellIs" dxfId="728" priority="52633" operator="between">
      <formula>$BZ$25</formula>
      <formula>$BZ$26</formula>
    </cfRule>
    <cfRule type="cellIs" dxfId="727" priority="52634" operator="between">
      <formula>$BZ$24</formula>
      <formula>$BZ$25</formula>
    </cfRule>
  </conditionalFormatting>
  <conditionalFormatting sqref="CX32:CX1048576 CQ1:CQ1048576 CT1:CT1048576 CX1:CX30">
    <cfRule type="cellIs" dxfId="726" priority="51508" operator="between">
      <formula>$DA$27</formula>
      <formula>1000</formula>
    </cfRule>
    <cfRule type="cellIs" dxfId="725" priority="51509" operator="between">
      <formula>$DA$26</formula>
      <formula>$DA$27</formula>
    </cfRule>
    <cfRule type="cellIs" dxfId="724" priority="51510" operator="between">
      <formula>$DA$25</formula>
      <formula>$DA$26</formula>
    </cfRule>
    <cfRule type="cellIs" dxfId="723" priority="51511" operator="between">
      <formula>$DA$24</formula>
      <formula>$DA$25</formula>
    </cfRule>
  </conditionalFormatting>
  <conditionalFormatting sqref="EH32:EH1048576 DX1:DX1048576 EA1:EA1048576 EE1:EE1048576 EH1:EH30">
    <cfRule type="cellIs" dxfId="722" priority="52659" operator="between">
      <formula>$EK$27</formula>
      <formula>1000</formula>
    </cfRule>
    <cfRule type="cellIs" dxfId="721" priority="52660" operator="between">
      <formula>$EK$26</formula>
      <formula>$EK$27</formula>
    </cfRule>
    <cfRule type="cellIs" dxfId="720" priority="52661" operator="between">
      <formula>$EK$25</formula>
      <formula>$EK$26</formula>
    </cfRule>
    <cfRule type="cellIs" dxfId="719" priority="52662" operator="between">
      <formula>$EK$24</formula>
      <formula>$EK$25</formula>
    </cfRule>
  </conditionalFormatting>
  <conditionalFormatting sqref="FP32:FP1048576 FF1:FF1048576 FI1:FI1048576 FM1:FM1048576 FP1:FP30">
    <cfRule type="cellIs" dxfId="718" priority="189" operator="between">
      <formula>$FS$27</formula>
      <formula>1000</formula>
    </cfRule>
    <cfRule type="cellIs" dxfId="717" priority="190" operator="between">
      <formula>$FS$26</formula>
      <formula>$FS$27</formula>
    </cfRule>
    <cfRule type="cellIs" dxfId="716" priority="191" operator="between">
      <formula>$FS$25</formula>
      <formula>$FS$26</formula>
    </cfRule>
    <cfRule type="cellIs" dxfId="715" priority="192" operator="between">
      <formula>$FS$24</formula>
      <formula>$FS$25</formula>
    </cfRule>
  </conditionalFormatting>
  <conditionalFormatting sqref="IF32:IF1048576 HV1:HV1048576 HY1:HY1048576 IC1:IC1048576 IF1:IF30">
    <cfRule type="cellIs" dxfId="714" priority="157" operator="between">
      <formula>$II$27</formula>
      <formula>1000</formula>
    </cfRule>
    <cfRule type="cellIs" dxfId="713" priority="158" operator="between">
      <formula>$II$26</formula>
      <formula>$II$27</formula>
    </cfRule>
    <cfRule type="cellIs" dxfId="712" priority="159" operator="between">
      <formula>$II$25</formula>
      <formula>$II$26</formula>
    </cfRule>
    <cfRule type="cellIs" dxfId="711" priority="160" operator="between">
      <formula>$II$24</formula>
      <formula>$II$25</formula>
    </cfRule>
  </conditionalFormatting>
  <conditionalFormatting sqref="AW31 AO1:AO1048576 AR1:AR1048576 AV1:AV1048576">
    <cfRule type="cellIs" dxfId="710" priority="21" operator="between">
      <formula>$AY$27</formula>
      <formula>1000</formula>
    </cfRule>
    <cfRule type="cellIs" dxfId="709" priority="22" operator="between">
      <formula>$AY$26</formula>
      <formula>$AY$27</formula>
    </cfRule>
    <cfRule type="cellIs" dxfId="708" priority="23" operator="between">
      <formula>$AY$25</formula>
      <formula>$AY$26</formula>
    </cfRule>
    <cfRule type="cellIs" dxfId="707" priority="24" operator="between">
      <formula>$AY$24</formula>
      <formula>$AY$25</formula>
    </cfRule>
  </conditionalFormatting>
  <conditionalFormatting sqref="BW31">
    <cfRule type="cellIs" dxfId="706" priority="17" operator="between">
      <formula>$AY$27</formula>
      <formula>1000</formula>
    </cfRule>
    <cfRule type="cellIs" dxfId="705" priority="18" operator="between">
      <formula>$AY$26</formula>
      <formula>$AY$27</formula>
    </cfRule>
    <cfRule type="cellIs" dxfId="704" priority="19" operator="between">
      <formula>$AY$25</formula>
      <formula>$AY$26</formula>
    </cfRule>
    <cfRule type="cellIs" dxfId="703" priority="20" operator="between">
      <formula>$AY$24</formula>
      <formula>$AY$25</formula>
    </cfRule>
  </conditionalFormatting>
  <conditionalFormatting sqref="CX31">
    <cfRule type="cellIs" dxfId="702" priority="13" operator="between">
      <formula>$AY$27</formula>
      <formula>1000</formula>
    </cfRule>
    <cfRule type="cellIs" dxfId="701" priority="14" operator="between">
      <formula>$AY$26</formula>
      <formula>$AY$27</formula>
    </cfRule>
    <cfRule type="cellIs" dxfId="700" priority="15" operator="between">
      <formula>$AY$25</formula>
      <formula>$AY$26</formula>
    </cfRule>
    <cfRule type="cellIs" dxfId="699" priority="16" operator="between">
      <formula>$AY$24</formula>
      <formula>$AY$25</formula>
    </cfRule>
  </conditionalFormatting>
  <conditionalFormatting sqref="EH31">
    <cfRule type="cellIs" dxfId="698" priority="9" operator="between">
      <formula>$AY$27</formula>
      <formula>1000</formula>
    </cfRule>
    <cfRule type="cellIs" dxfId="697" priority="10" operator="between">
      <formula>$AY$26</formula>
      <formula>$AY$27</formula>
    </cfRule>
    <cfRule type="cellIs" dxfId="696" priority="11" operator="between">
      <formula>$AY$25</formula>
      <formula>$AY$26</formula>
    </cfRule>
    <cfRule type="cellIs" dxfId="695" priority="12" operator="between">
      <formula>$AY$24</formula>
      <formula>$AY$25</formula>
    </cfRule>
  </conditionalFormatting>
  <conditionalFormatting sqref="FP31">
    <cfRule type="cellIs" dxfId="694" priority="5" operator="between">
      <formula>$AY$27</formula>
      <formula>1000</formula>
    </cfRule>
    <cfRule type="cellIs" dxfId="693" priority="6" operator="between">
      <formula>$AY$26</formula>
      <formula>$AY$27</formula>
    </cfRule>
    <cfRule type="cellIs" dxfId="692" priority="7" operator="between">
      <formula>$AY$25</formula>
      <formula>$AY$26</formula>
    </cfRule>
    <cfRule type="cellIs" dxfId="691" priority="8" operator="between">
      <formula>$AY$24</formula>
      <formula>$AY$25</formula>
    </cfRule>
  </conditionalFormatting>
  <conditionalFormatting sqref="IF31">
    <cfRule type="cellIs" dxfId="690" priority="1" operator="between">
      <formula>$AY$27</formula>
      <formula>1000</formula>
    </cfRule>
    <cfRule type="cellIs" dxfId="689" priority="2" operator="between">
      <formula>$AY$26</formula>
      <formula>$AY$27</formula>
    </cfRule>
    <cfRule type="cellIs" dxfId="688" priority="3" operator="between">
      <formula>$AY$25</formula>
      <formula>$AY$26</formula>
    </cfRule>
    <cfRule type="cellIs" dxfId="687" priority="4" operator="between">
      <formula>$AY$24</formula>
      <formula>$AY$25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AY$31</formula>
      <formula>1000</formula>
    </cfRule>
    <cfRule type="cellIs" dxfId="682" priority="81977" operator="between">
      <formula>AY$30</formula>
      <formula>AY$31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EK$31</formula>
      <formula>1000</formula>
    </cfRule>
    <cfRule type="cellIs" dxfId="680" priority="81989" operator="between">
      <formula>EK$30</formula>
      <formula>EK$31</formula>
    </cfRule>
  </conditionalFormatting>
  <conditionalFormatting sqref="AQ1:AQ1048576 AT1:AT1048576 AX1:AX1048576">
    <cfRule type="cellIs" dxfId="679" priority="82060" operator="between">
      <formula>$AY$31</formula>
      <formula>1000</formula>
    </cfRule>
    <cfRule type="cellIs" dxfId="678" priority="82061" operator="between">
      <formula>$AY$30</formula>
      <formula>$AY$31</formula>
    </cfRule>
    <cfRule type="cellIs" dxfId="677" priority="82062" operator="between">
      <formula>$AY$29</formula>
      <formula>$AY$30</formula>
    </cfRule>
    <cfRule type="cellIs" dxfId="676" priority="82063" operator="between">
      <formula>$AY$28</formula>
      <formula>$AY$29</formula>
    </cfRule>
  </conditionalFormatting>
  <conditionalFormatting sqref="BR1:BR1048576 BU1:BU1048576 BY1:BY1048576">
    <cfRule type="cellIs" dxfId="675" priority="82096" operator="between">
      <formula>$BZ$31</formula>
      <formula>1000</formula>
    </cfRule>
    <cfRule type="cellIs" dxfId="674" priority="82097" operator="between">
      <formula>$BZ$30</formula>
      <formula>$BZ$31</formula>
    </cfRule>
    <cfRule type="cellIs" dxfId="673" priority="82098" operator="between">
      <formula>$BZ$29</formula>
      <formula>$BZ$30</formula>
    </cfRule>
    <cfRule type="cellIs" dxfId="672" priority="82099" operator="between">
      <formula>$BZ$28</formula>
      <formula>$BZ$29</formula>
    </cfRule>
  </conditionalFormatting>
  <conditionalFormatting sqref="CS1:CS1048576 CV1:CV1048576 CZ1:CZ1048576">
    <cfRule type="cellIs" dxfId="671" priority="82132" operator="between">
      <formula>$DA$31</formula>
      <formula>1000</formula>
    </cfRule>
    <cfRule type="cellIs" dxfId="670" priority="82133" operator="between">
      <formula>$DA$30</formula>
      <formula>$DA$31</formula>
    </cfRule>
    <cfRule type="cellIs" dxfId="669" priority="82134" operator="between">
      <formula>$DA$29</formula>
      <formula>$DA$30</formula>
    </cfRule>
    <cfRule type="cellIs" dxfId="668" priority="82135" operator="between">
      <formula>$DA$28</formula>
      <formula>$DA$29</formula>
    </cfRule>
  </conditionalFormatting>
  <conditionalFormatting sqref="NB1:NB1048576 NE1:NE1048576 NI1:NI1048576 NL1:NL1048576">
    <cfRule type="cellIs" dxfId="667" priority="82168" operator="between">
      <formula>$NO$24</formula>
      <formula>$NO$25</formula>
    </cfRule>
  </conditionalFormatting>
  <conditionalFormatting sqref="DZ1:DZ1048576 EC1:EC1048576 EG1:EG1048576 EJ1:EJ1048576">
    <cfRule type="cellIs" dxfId="666" priority="82180" operator="between">
      <formula>$EK$31</formula>
      <formula>1000</formula>
    </cfRule>
    <cfRule type="cellIs" dxfId="665" priority="82181" operator="between">
      <formula>$EK$30</formula>
      <formula>$EK$31</formula>
    </cfRule>
    <cfRule type="cellIs" dxfId="664" priority="82182" operator="between">
      <formula>$EK$29</formula>
      <formula>$EK$30</formula>
    </cfRule>
    <cfRule type="cellIs" dxfId="663" priority="82183" operator="between">
      <formula>$EK$28</formula>
      <formula>$EK$29</formula>
    </cfRule>
  </conditionalFormatting>
  <conditionalFormatting sqref="FH1:FH1048576 FK1:FK1048576 FO1:FO1048576 FR1:FR1048576">
    <cfRule type="cellIs" dxfId="662" priority="82228" operator="between">
      <formula>$FS$31</formula>
      <formula>1000</formula>
    </cfRule>
    <cfRule type="cellIs" dxfId="661" priority="82229" operator="between">
      <formula>$FS$30</formula>
      <formula>$FS$31</formula>
    </cfRule>
    <cfRule type="cellIs" dxfId="660" priority="82230" operator="between">
      <formula>$FS$29</formula>
      <formula>$FS$30</formula>
    </cfRule>
    <cfRule type="cellIs" dxfId="659" priority="82231" operator="between">
      <formula>$FS$28</formula>
      <formula>$FS$29</formula>
    </cfRule>
  </conditionalFormatting>
  <conditionalFormatting sqref="GN1:GN1048576 GQ1:GQ1048576 GU1:GU1048576 GX1:GX1048576">
    <cfRule type="cellIs" dxfId="658" priority="82276" operator="between">
      <formula>$HA$27</formula>
      <formula>1000</formula>
    </cfRule>
    <cfRule type="cellIs" dxfId="657" priority="82277" operator="between">
      <formula>$HA$26</formula>
      <formula>$HA$27</formula>
    </cfRule>
    <cfRule type="cellIs" dxfId="656" priority="82278" operator="between">
      <formula>$HA$25</formula>
      <formula>$HA$26</formula>
    </cfRule>
    <cfRule type="cellIs" dxfId="655" priority="82279" operator="between">
      <formula>$HA$24</formula>
      <formula>$HA$25</formula>
    </cfRule>
  </conditionalFormatting>
  <conditionalFormatting sqref="GP1:GP1048576 GS1:GS1048576 GW1:GW1048576 GZ1:GZ1048576">
    <cfRule type="cellIs" dxfId="654" priority="82324" operator="between">
      <formula>$HA$31</formula>
      <formula>1000</formula>
    </cfRule>
    <cfRule type="cellIs" dxfId="653" priority="82325" operator="between">
      <formula>$HA$30</formula>
      <formula>$HA$31</formula>
    </cfRule>
    <cfRule type="cellIs" dxfId="652" priority="82326" operator="between">
      <formula>$HA$29</formula>
      <formula>$HA$30</formula>
    </cfRule>
    <cfRule type="cellIs" dxfId="651" priority="82327" operator="between">
      <formula>$HA$28</formula>
      <formula>$HA$29</formula>
    </cfRule>
  </conditionalFormatting>
  <conditionalFormatting sqref="HX1:HX1048576 IA1:IA1048576 IE1:IE1048576 IH1:IH1048576">
    <cfRule type="cellIs" dxfId="650" priority="82372" operator="between">
      <formula>$II$31</formula>
      <formula>1000</formula>
    </cfRule>
    <cfRule type="cellIs" dxfId="649" priority="82373" operator="between">
      <formula>$II$30</formula>
      <formula>$II$31</formula>
    </cfRule>
    <cfRule type="cellIs" dxfId="648" priority="82374" operator="between">
      <formula>$II$29</formula>
      <formula>$II$30</formula>
    </cfRule>
    <cfRule type="cellIs" dxfId="647" priority="82375" operator="between">
      <formula>$II$28</formula>
      <formula>$II$29</formula>
    </cfRule>
  </conditionalFormatting>
  <conditionalFormatting sqref="JD1:JD1048576 JG1:JG1048576 JK1:JK1048576 JN1:JN1048576">
    <cfRule type="cellIs" dxfId="646" priority="82420" operator="between">
      <formula>$JQ$27</formula>
      <formula>1000</formula>
    </cfRule>
    <cfRule type="cellIs" dxfId="645" priority="82421" operator="between">
      <formula>$JQ$26</formula>
      <formula>$JQ$27</formula>
    </cfRule>
    <cfRule type="cellIs" dxfId="644" priority="82422" operator="between">
      <formula>$JQ$25</formula>
      <formula>$JQ$26</formula>
    </cfRule>
    <cfRule type="cellIs" dxfId="643" priority="82423" operator="between">
      <formula>$JQ$24</formula>
      <formula>$JQ$25</formula>
    </cfRule>
  </conditionalFormatting>
  <conditionalFormatting sqref="JF1:JF1048576 JI1:JI1048576 JM1:JM1048576 JP1:JP1048576">
    <cfRule type="cellIs" dxfId="642" priority="82468" operator="between">
      <formula>$JQ$31</formula>
      <formula>1000</formula>
    </cfRule>
    <cfRule type="cellIs" dxfId="641" priority="82469" operator="between">
      <formula>$JQ$30</formula>
      <formula>$JQ$31</formula>
    </cfRule>
    <cfRule type="cellIs" dxfId="640" priority="82470" operator="between">
      <formula>$JQ$29</formula>
      <formula>$JQ$30</formula>
    </cfRule>
    <cfRule type="cellIs" dxfId="639" priority="82471" operator="between">
      <formula>$JQ$28</formula>
      <formula>$JQ$29</formula>
    </cfRule>
  </conditionalFormatting>
  <conditionalFormatting sqref="KL1:KL1048576 KO1:KO1048576 KS1:KS1048576 KV1:KV1048576">
    <cfRule type="cellIs" dxfId="638" priority="82516" operator="between">
      <formula>$KY$27</formula>
      <formula>1000</formula>
    </cfRule>
    <cfRule type="cellIs" dxfId="637" priority="82517" operator="between">
      <formula>$KY$26</formula>
      <formula>$KY$27</formula>
    </cfRule>
    <cfRule type="cellIs" dxfId="636" priority="82518" operator="between">
      <formula>$KY$25</formula>
      <formula>$KY$26</formula>
    </cfRule>
    <cfRule type="cellIs" dxfId="635" priority="82519" operator="between">
      <formula>$KY$24</formula>
      <formula>$KY$25</formula>
    </cfRule>
  </conditionalFormatting>
  <conditionalFormatting sqref="KN1:KN1048576 KQ1:KQ1048576 KU1:KU1048576 KX1:KX1048576">
    <cfRule type="cellIs" dxfId="634" priority="82564" operator="between">
      <formula>$KY$31</formula>
      <formula>1000</formula>
    </cfRule>
    <cfRule type="cellIs" dxfId="633" priority="82565" operator="between">
      <formula>$KY$30</formula>
      <formula>$KY$31</formula>
    </cfRule>
    <cfRule type="cellIs" dxfId="632" priority="82566" operator="between">
      <formula>$KY$29</formula>
      <formula>$KY$30</formula>
    </cfRule>
    <cfRule type="cellIs" dxfId="631" priority="82567" operator="between">
      <formula>$KY$28</formula>
      <formula>$KY$29</formula>
    </cfRule>
  </conditionalFormatting>
  <conditionalFormatting sqref="LT1:LT1048576 LW1:LW1048576 MA1:MA1048576 MD1:MD1048576">
    <cfRule type="cellIs" dxfId="630" priority="82612" operator="between">
      <formula>$MG$27</formula>
      <formula>1000</formula>
    </cfRule>
    <cfRule type="cellIs" dxfId="629" priority="82613" operator="between">
      <formula>$MG$26</formula>
      <formula>$MG$27</formula>
    </cfRule>
    <cfRule type="cellIs" dxfId="628" priority="82614" operator="between">
      <formula>$MG$25</formula>
      <formula>$MG$26</formula>
    </cfRule>
    <cfRule type="cellIs" dxfId="627" priority="82615" operator="between">
      <formula>$MG$24</formula>
      <formula>$MG$25</formula>
    </cfRule>
  </conditionalFormatting>
  <conditionalFormatting sqref="LV1:LV1048576 LY1:LY1048576 MC1:MC1048576 MF1:MF1048576">
    <cfRule type="cellIs" dxfId="626" priority="82660" operator="between">
      <formula>$MG$31</formula>
      <formula>1000</formula>
    </cfRule>
    <cfRule type="cellIs" dxfId="625" priority="82661" operator="between">
      <formula>$MG$30</formula>
      <formula>$MG$31</formula>
    </cfRule>
    <cfRule type="cellIs" dxfId="624" priority="82662" operator="between">
      <formula>$MG$29</formula>
      <formula>$MG$30</formula>
    </cfRule>
    <cfRule type="cellIs" dxfId="623" priority="82663" operator="between">
      <formula>$MG$28</formula>
      <formula>$MG$29</formula>
    </cfRule>
  </conditionalFormatting>
  <conditionalFormatting sqref="NB1:NB1048576 NE1:NE1048576 NI1:NI1048576">
    <cfRule type="cellIs" dxfId="622" priority="82708" operator="between">
      <formula>$NO$27</formula>
      <formula>1000</formula>
    </cfRule>
    <cfRule type="cellIs" dxfId="621" priority="82709" operator="between">
      <formula>$NO$26</formula>
      <formula>$NO$27</formula>
    </cfRule>
    <cfRule type="cellIs" dxfId="620" priority="82710" operator="between">
      <formula>$NO$25</formula>
      <formula>$NO$26</formula>
    </cfRule>
  </conditionalFormatting>
  <conditionalFormatting sqref="ND1:ND1048576 NG1:NG1048576 NK1:NK1048576 NN1:NN1048576">
    <cfRule type="cellIs" dxfId="619" priority="82735" operator="between">
      <formula>$NO$31</formula>
      <formula>1000</formula>
    </cfRule>
    <cfRule type="cellIs" dxfId="618" priority="82736" operator="between">
      <formula>$NO$30</formula>
      <formula>$NO$31</formula>
    </cfRule>
    <cfRule type="cellIs" dxfId="617" priority="82737" operator="between">
      <formula>$NO$29</formula>
      <formula>$NO$30</formula>
    </cfRule>
    <cfRule type="cellIs" dxfId="616" priority="82738" operator="between">
      <formula>$NO$28</formula>
      <formula>$NO$29</formula>
    </cfRule>
  </conditionalFormatting>
  <conditionalFormatting sqref="OJ1:OJ1048576 OM1:OM1048576 OQ1:OQ1048576 OT1:OT1048576">
    <cfRule type="cellIs" dxfId="615" priority="82783" operator="between">
      <formula>$OW$27</formula>
      <formula>1000</formula>
    </cfRule>
    <cfRule type="cellIs" dxfId="614" priority="82784" operator="between">
      <formula>$OW$26</formula>
      <formula>$OW$27</formula>
    </cfRule>
    <cfRule type="cellIs" dxfId="613" priority="82785" operator="between">
      <formula>$OW$25</formula>
      <formula>$OW$26</formula>
    </cfRule>
    <cfRule type="cellIs" dxfId="612" priority="82786" operator="between">
      <formula>$OW$24</formula>
      <formula>$OW$25</formula>
    </cfRule>
  </conditionalFormatting>
  <conditionalFormatting sqref="OL1:OL1048576 OO1:OO1048576 OS1:OS1048576 OV1:OV1048576">
    <cfRule type="cellIs" dxfId="611" priority="82831" operator="between">
      <formula>$OW$31</formula>
      <formula>1000</formula>
    </cfRule>
    <cfRule type="cellIs" dxfId="610" priority="82832" operator="between">
      <formula>$OW$30</formula>
      <formula>$OW$31</formula>
    </cfRule>
    <cfRule type="cellIs" dxfId="609" priority="82833" operator="between">
      <formula>$OW$29</formula>
      <formula>$OW$30</formula>
    </cfRule>
    <cfRule type="cellIs" dxfId="608" priority="82834" operator="between">
      <formula>$OW$28</formula>
      <formula>$OW$29</formula>
    </cfRule>
  </conditionalFormatting>
  <conditionalFormatting sqref="PR1:PR1048576 PU1:PU1048576 PY1:PY1048576 QB1:QB1048576">
    <cfRule type="cellIs" dxfId="607" priority="82879" operator="between">
      <formula>$QE$27</formula>
      <formula>1000</formula>
    </cfRule>
    <cfRule type="cellIs" dxfId="606" priority="82880" operator="between">
      <formula>$QE$26</formula>
      <formula>$QE$27</formula>
    </cfRule>
    <cfRule type="cellIs" dxfId="605" priority="82881" operator="between">
      <formula>$QE$25</formula>
      <formula>$QE$26</formula>
    </cfRule>
    <cfRule type="cellIs" dxfId="604" priority="82882" operator="between">
      <formula>$QE$24</formula>
      <formula>$QE$25</formula>
    </cfRule>
  </conditionalFormatting>
  <conditionalFormatting sqref="PT1:PT1048576 PW1:PW1048576 QA1:QA1048576 QD1:QD1048576">
    <cfRule type="cellIs" dxfId="603" priority="82927" operator="between">
      <formula>$QE$31</formula>
      <formula>1000</formula>
    </cfRule>
    <cfRule type="cellIs" dxfId="602" priority="82928" operator="between">
      <formula>$QE$30</formula>
      <formula>$QE$31</formula>
    </cfRule>
    <cfRule type="cellIs" dxfId="601" priority="82929" operator="between">
      <formula>$QE$29</formula>
      <formula>$QE$30</formula>
    </cfRule>
    <cfRule type="cellIs" dxfId="600" priority="82930" operator="between">
      <formula>$QE$28</formula>
      <formula>$QE$29</formula>
    </cfRule>
  </conditionalFormatting>
  <conditionalFormatting sqref="QZ1:QZ1048576 RC1:RC1048576 RG1:RG1048576 RJ1:RJ1048576">
    <cfRule type="cellIs" dxfId="599" priority="82975" operator="between">
      <formula>$RM$27</formula>
      <formula>1000</formula>
    </cfRule>
    <cfRule type="cellIs" dxfId="598" priority="82976" operator="between">
      <formula>$RM$26</formula>
      <formula>$RM$27</formula>
    </cfRule>
    <cfRule type="cellIs" dxfId="597" priority="82977" operator="between">
      <formula>$RM$25</formula>
      <formula>$RM$26</formula>
    </cfRule>
    <cfRule type="cellIs" dxfId="596" priority="82978" operator="between">
      <formula>$RM$24</formula>
      <formula>$RM$25</formula>
    </cfRule>
  </conditionalFormatting>
  <conditionalFormatting sqref="RB1:RB1048576 RE1:RE1048576 RI1:RI1048576 RL1:RL1048576">
    <cfRule type="cellIs" dxfId="595" priority="83023" operator="between">
      <formula>$RM$31</formula>
      <formula>1000</formula>
    </cfRule>
    <cfRule type="cellIs" dxfId="594" priority="83024" operator="between">
      <formula>$RM$30</formula>
      <formula>$RM$31</formula>
    </cfRule>
    <cfRule type="cellIs" dxfId="593" priority="83025" operator="between">
      <formula>$RM$29</formula>
      <formula>$RM$30</formula>
    </cfRule>
    <cfRule type="cellIs" dxfId="592" priority="83026" operator="between">
      <formula>$RM$28</formula>
      <formula>$RM$29</formula>
    </cfRule>
  </conditionalFormatting>
  <conditionalFormatting sqref="SH1:SH1048576 SK1:SK1048576 SO1:SO1048576 SR1:SR1048576">
    <cfRule type="cellIs" dxfId="591" priority="83071" operator="between">
      <formula>$SU$27</formula>
      <formula>1000</formula>
    </cfRule>
    <cfRule type="cellIs" dxfId="590" priority="83072" operator="between">
      <formula>$SU$26</formula>
      <formula>$SU$27</formula>
    </cfRule>
    <cfRule type="cellIs" dxfId="589" priority="83073" operator="between">
      <formula>$SU$25</formula>
      <formula>$SU$26</formula>
    </cfRule>
    <cfRule type="cellIs" dxfId="588" priority="83074" operator="between">
      <formula>$SU$24</formula>
      <formula>$SU$25</formula>
    </cfRule>
  </conditionalFormatting>
  <conditionalFormatting sqref="SJ1:SJ1048576 SM1:SM1048576 SQ1:SQ1048576 ST1:ST1048576">
    <cfRule type="cellIs" dxfId="587" priority="83119" operator="between">
      <formula>$SU$31</formula>
      <formula>1000</formula>
    </cfRule>
    <cfRule type="cellIs" dxfId="586" priority="83120" operator="between">
      <formula>$SU$30</formula>
      <formula>$SU$31</formula>
    </cfRule>
    <cfRule type="cellIs" dxfId="585" priority="83121" operator="between">
      <formula>$SU$29</formula>
      <formula>$SU$30</formula>
    </cfRule>
    <cfRule type="cellIs" dxfId="584" priority="83122" operator="between">
      <formula>$SU$28</formula>
      <formula>$SU$29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102</v>
      </c>
      <c r="K1" s="68" t="s">
        <v>33</v>
      </c>
      <c r="L1" s="70" t="s">
        <v>103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68" t="s">
        <v>104</v>
      </c>
      <c r="S1" s="68" t="s">
        <v>33</v>
      </c>
      <c r="T1" s="70" t="s">
        <v>105</v>
      </c>
      <c r="U1" s="68" t="s">
        <v>33</v>
      </c>
      <c r="V1" s="72" t="s">
        <v>14</v>
      </c>
      <c r="W1" s="68" t="s">
        <v>34</v>
      </c>
      <c r="X1" s="68" t="s">
        <v>33</v>
      </c>
      <c r="Y1" s="65" t="s">
        <v>175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193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180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179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186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191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215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214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216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223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230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68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106</v>
      </c>
      <c r="AP2" s="14" t="s">
        <v>107</v>
      </c>
      <c r="AQ2" s="14" t="s">
        <v>21</v>
      </c>
      <c r="AR2" s="14" t="s">
        <v>81</v>
      </c>
      <c r="AS2" s="14" t="s">
        <v>108</v>
      </c>
      <c r="AT2" s="14" t="s">
        <v>22</v>
      </c>
      <c r="AU2" s="14" t="s">
        <v>24</v>
      </c>
      <c r="AV2" s="14" t="s">
        <v>109</v>
      </c>
      <c r="AW2" s="14" t="s">
        <v>110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106</v>
      </c>
      <c r="BQ2" s="13" t="s">
        <v>107</v>
      </c>
      <c r="BR2" s="13" t="s">
        <v>21</v>
      </c>
      <c r="BS2" s="13" t="s">
        <v>81</v>
      </c>
      <c r="BT2" s="13" t="s">
        <v>108</v>
      </c>
      <c r="BU2" s="13" t="s">
        <v>22</v>
      </c>
      <c r="BV2" s="13" t="s">
        <v>24</v>
      </c>
      <c r="BW2" s="13" t="s">
        <v>109</v>
      </c>
      <c r="BX2" s="13" t="s">
        <v>110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106</v>
      </c>
      <c r="CR2" s="14" t="s">
        <v>107</v>
      </c>
      <c r="CS2" s="14" t="s">
        <v>21</v>
      </c>
      <c r="CT2" s="14" t="s">
        <v>81</v>
      </c>
      <c r="CU2" s="14" t="s">
        <v>108</v>
      </c>
      <c r="CV2" s="14" t="s">
        <v>22</v>
      </c>
      <c r="CW2" s="14" t="s">
        <v>24</v>
      </c>
      <c r="CX2" s="14" t="s">
        <v>109</v>
      </c>
      <c r="CY2" s="14" t="s">
        <v>110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111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106</v>
      </c>
      <c r="DY2" s="14" t="s">
        <v>107</v>
      </c>
      <c r="DZ2" s="14" t="s">
        <v>21</v>
      </c>
      <c r="EA2" s="14" t="s">
        <v>81</v>
      </c>
      <c r="EB2" s="14" t="s">
        <v>108</v>
      </c>
      <c r="EC2" s="14" t="s">
        <v>22</v>
      </c>
      <c r="ED2" s="14" t="s">
        <v>24</v>
      </c>
      <c r="EE2" s="14" t="s">
        <v>112</v>
      </c>
      <c r="EF2" s="14" t="s">
        <v>113</v>
      </c>
      <c r="EG2" s="14" t="s">
        <v>111</v>
      </c>
      <c r="EH2" s="14" t="s">
        <v>109</v>
      </c>
      <c r="EI2" s="14" t="s">
        <v>110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111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106</v>
      </c>
      <c r="FG2" s="13" t="s">
        <v>107</v>
      </c>
      <c r="FH2" s="13" t="s">
        <v>21</v>
      </c>
      <c r="FI2" s="13" t="s">
        <v>81</v>
      </c>
      <c r="FJ2" s="13" t="s">
        <v>108</v>
      </c>
      <c r="FK2" s="13" t="s">
        <v>22</v>
      </c>
      <c r="FL2" s="13" t="s">
        <v>24</v>
      </c>
      <c r="FM2" s="13" t="s">
        <v>112</v>
      </c>
      <c r="FN2" s="13" t="s">
        <v>113</v>
      </c>
      <c r="FO2" s="13" t="s">
        <v>111</v>
      </c>
      <c r="FP2" s="13" t="s">
        <v>109</v>
      </c>
      <c r="FQ2" s="13" t="s">
        <v>110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111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106</v>
      </c>
      <c r="GO2" s="14" t="s">
        <v>107</v>
      </c>
      <c r="GP2" s="14" t="s">
        <v>21</v>
      </c>
      <c r="GQ2" s="14" t="s">
        <v>81</v>
      </c>
      <c r="GR2" s="14" t="s">
        <v>108</v>
      </c>
      <c r="GS2" s="14" t="s">
        <v>22</v>
      </c>
      <c r="GT2" s="14" t="s">
        <v>24</v>
      </c>
      <c r="GU2" s="14" t="s">
        <v>112</v>
      </c>
      <c r="GV2" s="14" t="s">
        <v>113</v>
      </c>
      <c r="GW2" s="14" t="s">
        <v>111</v>
      </c>
      <c r="GX2" s="14" t="s">
        <v>109</v>
      </c>
      <c r="GY2" s="14" t="s">
        <v>110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111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106</v>
      </c>
      <c r="HW2" s="13" t="s">
        <v>107</v>
      </c>
      <c r="HX2" s="13" t="s">
        <v>21</v>
      </c>
      <c r="HY2" s="13" t="s">
        <v>81</v>
      </c>
      <c r="HZ2" s="13" t="s">
        <v>108</v>
      </c>
      <c r="IA2" s="13" t="s">
        <v>22</v>
      </c>
      <c r="IB2" s="13" t="s">
        <v>24</v>
      </c>
      <c r="IC2" s="13" t="s">
        <v>112</v>
      </c>
      <c r="ID2" s="13" t="s">
        <v>113</v>
      </c>
      <c r="IE2" s="13" t="s">
        <v>111</v>
      </c>
      <c r="IF2" s="13" t="s">
        <v>109</v>
      </c>
      <c r="IG2" s="13" t="s">
        <v>110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111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106</v>
      </c>
      <c r="JE2" s="14" t="s">
        <v>107</v>
      </c>
      <c r="JF2" s="14" t="s">
        <v>21</v>
      </c>
      <c r="JG2" s="14" t="s">
        <v>81</v>
      </c>
      <c r="JH2" s="14" t="s">
        <v>108</v>
      </c>
      <c r="JI2" s="14" t="s">
        <v>22</v>
      </c>
      <c r="JJ2" s="14" t="s">
        <v>24</v>
      </c>
      <c r="JK2" s="14" t="s">
        <v>112</v>
      </c>
      <c r="JL2" s="14" t="s">
        <v>113</v>
      </c>
      <c r="JM2" s="14" t="s">
        <v>111</v>
      </c>
      <c r="JN2" s="14" t="s">
        <v>109</v>
      </c>
      <c r="JO2" s="14" t="s">
        <v>110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111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106</v>
      </c>
      <c r="KM2" s="13" t="s">
        <v>107</v>
      </c>
      <c r="KN2" s="13" t="s">
        <v>21</v>
      </c>
      <c r="KO2" s="13" t="s">
        <v>81</v>
      </c>
      <c r="KP2" s="13" t="s">
        <v>108</v>
      </c>
      <c r="KQ2" s="13" t="s">
        <v>22</v>
      </c>
      <c r="KR2" s="13" t="s">
        <v>24</v>
      </c>
      <c r="KS2" s="13" t="s">
        <v>112</v>
      </c>
      <c r="KT2" s="13" t="s">
        <v>113</v>
      </c>
      <c r="KU2" s="13" t="s">
        <v>111</v>
      </c>
      <c r="KV2" s="13" t="s">
        <v>109</v>
      </c>
      <c r="KW2" s="13" t="s">
        <v>110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111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106</v>
      </c>
      <c r="LU2" s="14" t="s">
        <v>107</v>
      </c>
      <c r="LV2" s="14" t="s">
        <v>21</v>
      </c>
      <c r="LW2" s="14" t="s">
        <v>81</v>
      </c>
      <c r="LX2" s="14" t="s">
        <v>108</v>
      </c>
      <c r="LY2" s="14" t="s">
        <v>22</v>
      </c>
      <c r="LZ2" s="14" t="s">
        <v>24</v>
      </c>
      <c r="MA2" s="14" t="s">
        <v>112</v>
      </c>
      <c r="MB2" s="14" t="s">
        <v>113</v>
      </c>
      <c r="MC2" s="14" t="s">
        <v>111</v>
      </c>
      <c r="MD2" s="14" t="s">
        <v>109</v>
      </c>
      <c r="ME2" s="14" t="s">
        <v>110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111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106</v>
      </c>
      <c r="NC2" s="13" t="s">
        <v>107</v>
      </c>
      <c r="ND2" s="13" t="s">
        <v>21</v>
      </c>
      <c r="NE2" s="13" t="s">
        <v>81</v>
      </c>
      <c r="NF2" s="13" t="s">
        <v>108</v>
      </c>
      <c r="NG2" s="13" t="s">
        <v>22</v>
      </c>
      <c r="NH2" s="13" t="s">
        <v>24</v>
      </c>
      <c r="NI2" s="13" t="s">
        <v>112</v>
      </c>
      <c r="NJ2" s="13" t="s">
        <v>113</v>
      </c>
      <c r="NK2" s="13" t="s">
        <v>111</v>
      </c>
      <c r="NL2" s="13" t="s">
        <v>109</v>
      </c>
      <c r="NM2" s="13" t="s">
        <v>110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111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106</v>
      </c>
      <c r="OK2" s="14" t="s">
        <v>107</v>
      </c>
      <c r="OL2" s="14" t="s">
        <v>21</v>
      </c>
      <c r="OM2" s="14" t="s">
        <v>81</v>
      </c>
      <c r="ON2" s="14" t="s">
        <v>108</v>
      </c>
      <c r="OO2" s="14" t="s">
        <v>22</v>
      </c>
      <c r="OP2" s="14" t="s">
        <v>24</v>
      </c>
      <c r="OQ2" s="14" t="s">
        <v>112</v>
      </c>
      <c r="OR2" s="14" t="s">
        <v>113</v>
      </c>
      <c r="OS2" s="14" t="s">
        <v>111</v>
      </c>
      <c r="OT2" s="14" t="s">
        <v>109</v>
      </c>
      <c r="OU2" s="14" t="s">
        <v>110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111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106</v>
      </c>
      <c r="PS2" s="13" t="s">
        <v>107</v>
      </c>
      <c r="PT2" s="13" t="s">
        <v>21</v>
      </c>
      <c r="PU2" s="13" t="s">
        <v>81</v>
      </c>
      <c r="PV2" s="13" t="s">
        <v>108</v>
      </c>
      <c r="PW2" s="13" t="s">
        <v>22</v>
      </c>
      <c r="PX2" s="13" t="s">
        <v>24</v>
      </c>
      <c r="PY2" s="13" t="s">
        <v>112</v>
      </c>
      <c r="PZ2" s="13" t="s">
        <v>113</v>
      </c>
      <c r="QA2" s="13" t="s">
        <v>111</v>
      </c>
      <c r="QB2" s="13" t="s">
        <v>109</v>
      </c>
      <c r="QC2" s="13" t="s">
        <v>110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111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106</v>
      </c>
      <c r="RA2" s="14" t="s">
        <v>107</v>
      </c>
      <c r="RB2" s="14" t="s">
        <v>21</v>
      </c>
      <c r="RC2" s="14" t="s">
        <v>81</v>
      </c>
      <c r="RD2" s="14" t="s">
        <v>108</v>
      </c>
      <c r="RE2" s="14" t="s">
        <v>22</v>
      </c>
      <c r="RF2" s="14" t="s">
        <v>24</v>
      </c>
      <c r="RG2" s="14" t="s">
        <v>112</v>
      </c>
      <c r="RH2" s="14" t="s">
        <v>113</v>
      </c>
      <c r="RI2" s="14" t="s">
        <v>111</v>
      </c>
      <c r="RJ2" s="14" t="s">
        <v>109</v>
      </c>
      <c r="RK2" s="14" t="s">
        <v>110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111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106</v>
      </c>
      <c r="SI2" s="13" t="s">
        <v>107</v>
      </c>
      <c r="SJ2" s="13" t="s">
        <v>21</v>
      </c>
      <c r="SK2" s="13" t="s">
        <v>81</v>
      </c>
      <c r="SL2" s="13" t="s">
        <v>108</v>
      </c>
      <c r="SM2" s="13" t="s">
        <v>22</v>
      </c>
      <c r="SN2" s="13" t="s">
        <v>24</v>
      </c>
      <c r="SO2" s="13" t="s">
        <v>112</v>
      </c>
      <c r="SP2" s="13" t="s">
        <v>113</v>
      </c>
      <c r="SQ2" s="13" t="s">
        <v>111</v>
      </c>
      <c r="SR2" s="13" t="s">
        <v>109</v>
      </c>
      <c r="SS2" s="13" t="s">
        <v>110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106</v>
      </c>
      <c r="TM2" s="14" t="s">
        <v>107</v>
      </c>
      <c r="TN2" s="14" t="s">
        <v>21</v>
      </c>
      <c r="TO2" s="14" t="s">
        <v>81</v>
      </c>
      <c r="TP2" s="14" t="s">
        <v>108</v>
      </c>
      <c r="TQ2" s="14" t="s">
        <v>22</v>
      </c>
      <c r="TR2" s="14" t="s">
        <v>24</v>
      </c>
      <c r="TS2" s="14" t="s">
        <v>109</v>
      </c>
      <c r="TT2" s="14" t="s">
        <v>110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IF(AND(F4&lt;&gt;"",G4&lt;&gt;""),SUMPRODUCT((F$4:F$18&lt;&gt;"")*(G$4:G$18&lt;&gt;"")*(E$4:E$18&gt;E4))+1,IF(G4&lt;&gt;"",SUMPRODUCT((H$4:H$18="No DD")*(E$4:E$18&gt;E4))+1+SUMPRODUCT((F$4:F$18&lt;&gt;"")*(G$4:G$18&lt;&gt;"")),""))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251.87002518700552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54.429999999999993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16.2</v>
      </c>
      <c r="Z4" s="23">
        <v>9.1999999999999993</v>
      </c>
      <c r="AA4" s="23">
        <v>13</v>
      </c>
      <c r="AB4" s="23">
        <v>15.15</v>
      </c>
      <c r="AC4" s="23">
        <v>0</v>
      </c>
      <c r="AD4" s="23">
        <v>15.7</v>
      </c>
      <c r="AE4" s="23">
        <v>9.6</v>
      </c>
      <c r="AF4" s="23">
        <v>13.8</v>
      </c>
      <c r="AG4" s="23">
        <v>15.33</v>
      </c>
      <c r="AH4" s="23">
        <v>0</v>
      </c>
      <c r="AI4" s="23">
        <v>4.62</v>
      </c>
      <c r="AJ4" s="23">
        <v>2.8</v>
      </c>
      <c r="AK4" s="23">
        <v>4.7</v>
      </c>
      <c r="AL4" s="23">
        <v>4.83</v>
      </c>
      <c r="AM4" s="23">
        <v>0.2</v>
      </c>
      <c r="AN4" s="28"/>
      <c r="AO4" s="39">
        <f>IF(AA4&gt;0,AA4,"")</f>
        <v>13</v>
      </c>
      <c r="AP4" s="39">
        <f>IF(AB4&gt;0,AB4,"")</f>
        <v>15.15</v>
      </c>
      <c r="AQ4" s="41">
        <f>IF(SUM(Y4:AB4)-AC4&gt;0,SUM(Y4:AB4)-AC4,"")</f>
        <v>53.55</v>
      </c>
      <c r="AR4" s="41">
        <f>IF(AF4&gt;0,AF4,"")</f>
        <v>13.8</v>
      </c>
      <c r="AS4" s="41">
        <f>IF(AG4&gt;0,AG4,"")</f>
        <v>15.33</v>
      </c>
      <c r="AT4" s="41">
        <f>IF(SUM(AD4:AG4)-AH4&gt;0,SUM(AD4:AG4)-AH4,"")</f>
        <v>54.429999999999993</v>
      </c>
      <c r="AU4" s="41">
        <f>IF(AQ4="","",MAX(AQ4,AT4))</f>
        <v>54.429999999999993</v>
      </c>
      <c r="AV4" s="41">
        <f>IF(AK4&gt;0,AK4,"")</f>
        <v>4.7</v>
      </c>
      <c r="AW4" s="41">
        <f>IF(AL4&gt;0,AL4,"")</f>
        <v>4.83</v>
      </c>
      <c r="AX4" s="41">
        <f>IF(SUM(AI4:AL4)-AM4&gt;0,SUM(AI4:AL4)-AM4,"")</f>
        <v>16.750000000000004</v>
      </c>
      <c r="AY4" s="41">
        <f>IF(SUM(AU4,AX4)&gt;0,SUM(AU4,AX4),"")</f>
        <v>71.179999999999993</v>
      </c>
      <c r="AZ4" s="27">
        <v>16</v>
      </c>
      <c r="BA4" s="27">
        <v>9.3000000000000007</v>
      </c>
      <c r="BB4" s="27">
        <v>14.4</v>
      </c>
      <c r="BC4" s="27">
        <v>15.56</v>
      </c>
      <c r="BD4" s="27">
        <v>0</v>
      </c>
      <c r="BE4" s="27">
        <v>15.4</v>
      </c>
      <c r="BF4" s="27">
        <v>9.3000000000000007</v>
      </c>
      <c r="BG4" s="27">
        <v>14.8</v>
      </c>
      <c r="BH4" s="27">
        <v>15.56</v>
      </c>
      <c r="BI4" s="27">
        <v>0</v>
      </c>
      <c r="BJ4" s="27">
        <v>16.8</v>
      </c>
      <c r="BK4" s="27">
        <v>9.4</v>
      </c>
      <c r="BL4" s="27">
        <v>14.4</v>
      </c>
      <c r="BM4" s="27">
        <v>15.86</v>
      </c>
      <c r="BN4" s="27">
        <v>0</v>
      </c>
      <c r="BO4" s="29"/>
      <c r="BP4" s="40">
        <f>IF(BB4&gt;0,BB4,"")</f>
        <v>14.4</v>
      </c>
      <c r="BQ4" s="40">
        <f>IF(BC4&gt;0,BC4,"")</f>
        <v>15.56</v>
      </c>
      <c r="BR4" s="11">
        <f>IF(SUM(AZ4:BC4)-BD4&gt;0,SUM(AZ4:BC4)-BD4,"")</f>
        <v>55.260000000000005</v>
      </c>
      <c r="BS4" s="11">
        <f>IF(BG4&gt;0,BG4,"")</f>
        <v>14.8</v>
      </c>
      <c r="BT4" s="11">
        <f>IF(BH4&gt;0,BH4,"")</f>
        <v>15.56</v>
      </c>
      <c r="BU4" s="11">
        <f>IF(SUM(BE4:BH4)-BI4&gt;0,SUM(BE4:BH4)-BI4,"")</f>
        <v>55.06</v>
      </c>
      <c r="BV4" s="11">
        <f>IF(BR4="","",MAX(BR4,BU4))</f>
        <v>55.260000000000005</v>
      </c>
      <c r="BW4" s="11">
        <f>IF(BL4&gt;0,BL4,"")</f>
        <v>14.4</v>
      </c>
      <c r="BX4" s="11">
        <f>IF(BM4&gt;0,BM4,"")</f>
        <v>15.86</v>
      </c>
      <c r="BY4" s="11">
        <f>IF(SUM(BJ4:BM4)-BN4&gt;0,SUM(BJ4:BM4)-BN4,"")</f>
        <v>56.46</v>
      </c>
      <c r="BZ4" s="11">
        <f>IF(SUM(BV4,BY4)&gt;0,SUM(BV4,BY4),"")</f>
        <v>111.72</v>
      </c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8"/>
      <c r="CQ4" s="39" t="str">
        <f>IF(CC4&gt;0,CC4,"")</f>
        <v/>
      </c>
      <c r="CR4" s="39" t="str">
        <f>IF(CD4&gt;0,CD4,"")</f>
        <v/>
      </c>
      <c r="CS4" s="41" t="str">
        <f>IF(SUM(CA4:CD4)-CE4&gt;0,SUM(CA4:CD4)-CE4,"")</f>
        <v/>
      </c>
      <c r="CT4" s="41" t="str">
        <f>IF(CH4&gt;0,CH4,"")</f>
        <v/>
      </c>
      <c r="CU4" s="41" t="str">
        <f>IF(CI4&gt;0,CI4,"")</f>
        <v/>
      </c>
      <c r="CV4" s="41" t="str">
        <f>IF(SUM(CF4:CI4)-CJ4&gt;0,SUM(CF4:CI4)-CJ4,"")</f>
        <v/>
      </c>
      <c r="CW4" s="41" t="str">
        <f>IF(CS4="","",MAX(CS4,CV4))</f>
        <v/>
      </c>
      <c r="CX4" s="41" t="str">
        <f>IF(CM4&gt;0,CM4,"")</f>
        <v/>
      </c>
      <c r="CY4" s="41" t="str">
        <f>IF(CN4&gt;0,CN4,"")</f>
        <v/>
      </c>
      <c r="CZ4" s="41" t="str">
        <f>IF(SUM(CK4:CN4)-CO4&gt;0,SUM(CK4:CN4)-CO4,"")</f>
        <v/>
      </c>
      <c r="DA4" s="41" t="str">
        <f>IF(SUM(CW4,CZ4)&gt;0,SUM(CW4,CZ4),"")</f>
        <v/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IF(SUM(ED4,EJ4)&gt;0,SUM(ED4,EJ4),"")</f>
        <v>54.089999999999996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IF(SUM(FL4,FR4)&gt;0,SUM(FL4,FR4),"")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 t="str">
        <f>IF(SUM(JJ4,JP4)&gt;0,SUM(JJ4,JP4),"")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>IF(JT4&gt;0,JT4,"")</f>
        <v>13.6</v>
      </c>
      <c r="KM4" s="11">
        <f>IF(JU4&gt;0,JU4,"")</f>
        <v>14.84</v>
      </c>
      <c r="KN4" s="11">
        <f>IF(SUM(JR4:JU4)-JV4&gt;0,SUM(JR4:JU4)-JV4,"")</f>
        <v>52.239999999999995</v>
      </c>
      <c r="KO4" s="11">
        <f>IF(JY4&gt;0,JY4,"")</f>
        <v>14</v>
      </c>
      <c r="KP4" s="11">
        <f>IF(JZ4&gt;0,JZ4,"")</f>
        <v>15.19</v>
      </c>
      <c r="KQ4" s="11">
        <f>IF(SUM(JW4:JZ4)-KA4&gt;0,SUM(JW4:JZ4)-KA4,"")</f>
        <v>54.29</v>
      </c>
      <c r="KR4" s="11">
        <f>IF(MAX(KN4,KQ4)&gt;0,MAX(KN4,KQ4),"")</f>
        <v>54.29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7.6</v>
      </c>
      <c r="KW4" s="11">
        <f>IF(KJ4&gt;0,KJ4,"")</f>
        <v>8.14</v>
      </c>
      <c r="KX4" s="11">
        <f>IF(SUM(KG4:KJ4)-KK4&gt;0,SUM(KG4:KJ4)-KK4,"")</f>
        <v>28.740000000000002</v>
      </c>
      <c r="KY4" s="11">
        <f>IF(SUM(KR4,KX4)&gt;0,SUM(KR4,KX4),"")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>
        <f>IF(LQ4&gt;0,LQ4,"")</f>
        <v>14</v>
      </c>
      <c r="ME4" s="41">
        <f>IF(LR4&gt;0,LR4,"")</f>
        <v>15.16</v>
      </c>
      <c r="MF4" s="41">
        <f>IF(SUM(LO4:LR4)-LS4&gt;0,SUM(LO4:LR4)-LS4,"")</f>
        <v>54.36</v>
      </c>
      <c r="MG4" s="41">
        <f>IF(SUM(LZ4,MF4)&gt;0,SUM(LZ4,MF4),"")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>IF(MJ4&gt;0,MJ4,"")</f>
        <v>13.1</v>
      </c>
      <c r="NC4" s="11">
        <f>IF(MK4&gt;0,MK4,"")</f>
        <v>14.85</v>
      </c>
      <c r="ND4" s="11">
        <f>IF(SUM(MH4:MK4)-ML4&gt;0,SUM(MH4:MK4)-ML4,"")</f>
        <v>51.35</v>
      </c>
      <c r="NE4" s="11">
        <f>IF(MO4&gt;0,MO4,"")</f>
        <v>14</v>
      </c>
      <c r="NF4" s="11">
        <f>IF(MP4&gt;0,MP4,"")</f>
        <v>15.24</v>
      </c>
      <c r="NG4" s="11">
        <f>IF(SUM(MM4:MP4)-MQ4&gt;0,SUM(MM4:MP4)-MQ4,"")</f>
        <v>53.34</v>
      </c>
      <c r="NH4" s="11">
        <f>IF(MAX(ND4,NG4)&gt;0,MAX(ND4,NG4),"")</f>
        <v>53.34</v>
      </c>
      <c r="NI4" s="11">
        <f>IF(MT4&gt;0,MT4,"")</f>
        <v>14.4</v>
      </c>
      <c r="NJ4" s="11">
        <f>IF(MU4&gt;0,MU4,"")</f>
        <v>15.31</v>
      </c>
      <c r="NK4" s="11">
        <f>IF(SUM(MR4:MU4)-MV4&gt;0,SUM(MR4:MU4)-MV4,"")</f>
        <v>54.11</v>
      </c>
      <c r="NL4" s="11">
        <f>IF(MY4&gt;0,MY4,"")</f>
        <v>3.2</v>
      </c>
      <c r="NM4" s="11">
        <f>IF(MZ4&gt;0,MZ4,"")</f>
        <v>3.43</v>
      </c>
      <c r="NN4" s="11">
        <f>IF(SUM(MW4:MZ4)-NA4&gt;0,SUM(MW4:MZ4)-NA4,"")</f>
        <v>11.629999999999999</v>
      </c>
      <c r="NO4" s="11">
        <f>IF(SUM(NH4,NN4)&gt;0,SUM(NH4,NN4),"")</f>
        <v>64.97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>IF(NR4&gt;0,NR4,"")</f>
        <v>14.4</v>
      </c>
      <c r="OK4" s="41">
        <f>IF(NS4&gt;0,NS4,"")</f>
        <v>15.32</v>
      </c>
      <c r="OL4" s="41">
        <f>IF(SUM(NP4:NS4)-NT4&gt;0,SUM(NP4:NS4)-NT4,"")</f>
        <v>54.12</v>
      </c>
      <c r="OM4" s="41">
        <f>IF(NW4&gt;0,NW4,"")</f>
        <v>3.2</v>
      </c>
      <c r="ON4" s="41">
        <f>IF(NX4&gt;0,NX4,"")</f>
        <v>3.31</v>
      </c>
      <c r="OO4" s="41">
        <f>IF(SUM(NU4:NX4)-NY4&gt;0,SUM(NU4:NX4)-NY4,"")</f>
        <v>11.610000000000001</v>
      </c>
      <c r="OP4" s="41">
        <f>IF(MAX(OL4,OO4)&gt;0,MAX(OL4,OO4),"")</f>
        <v>54.12</v>
      </c>
      <c r="OQ4" s="41">
        <f>IF(OB4&gt;0,OB4,"")</f>
        <v>14</v>
      </c>
      <c r="OR4" s="41">
        <f>IF(OC4&gt;0,OC4,"")</f>
        <v>15.3</v>
      </c>
      <c r="OS4" s="41">
        <f>IF(SUM(NZ4:OC4)-OD4&gt;0,SUM(NZ4:OC4)-OD4,"")</f>
        <v>53.8</v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IF(SUM(OP4,OV4)&gt;0,SUM(OP4,OV4),"")</f>
        <v>54.12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8</v>
      </c>
      <c r="SW4" s="23">
        <f>IF($CP4="P",CB4,(CB4+BA4)/2)</f>
        <v>4.6500000000000004</v>
      </c>
      <c r="SX4" s="23">
        <f>IF($CP4="P",CC4,(CC4+BB4)/2)</f>
        <v>7.2</v>
      </c>
      <c r="SY4" s="23">
        <f>IF($CP4="P",CD4,(CD4+BC4)/2)</f>
        <v>7.78</v>
      </c>
      <c r="SZ4" s="23">
        <f>IF($CP4="P",CE4,(CE4+BD4)/2)</f>
        <v>0</v>
      </c>
      <c r="TA4" s="23">
        <f>IF($CP4="P",CF4,(CF4+BE4)/2)</f>
        <v>7.7</v>
      </c>
      <c r="TB4" s="23">
        <f>IF($CP4="P",CG4,(CG4+BF4)/2)</f>
        <v>4.6500000000000004</v>
      </c>
      <c r="TC4" s="23">
        <f>IF($CP4="P",CH4,(CH4+BG4)/2)</f>
        <v>7.4</v>
      </c>
      <c r="TD4" s="23">
        <f>IF($CP4="P",CI4,(CI4+BH4)/2)</f>
        <v>7.78</v>
      </c>
      <c r="TE4" s="23">
        <f>IF($CP4="P",CJ4,(CJ4+BI4)/2)</f>
        <v>0</v>
      </c>
      <c r="TF4" s="23">
        <f>IF($CP4="P",CK4,(CK4+BJ4)/2)</f>
        <v>8.4</v>
      </c>
      <c r="TG4" s="23">
        <f>IF($CP4="P",CL4,(CL4+BK4)/2)</f>
        <v>4.7</v>
      </c>
      <c r="TH4" s="23">
        <f>IF($CP4="P",CM4,(CM4+BL4)/2)</f>
        <v>7.2</v>
      </c>
      <c r="TI4" s="23">
        <f>IF($CP4="P",CN4,(CN4+BM4)/2)</f>
        <v>7.93</v>
      </c>
      <c r="TJ4" s="23">
        <f>IF($CP4="P",CO4,(CO4+BN4)/2)</f>
        <v>0</v>
      </c>
      <c r="TK4" s="28" t="s">
        <v>57</v>
      </c>
      <c r="TL4" s="41">
        <f>IF(SX4&gt;0,SX4,"")</f>
        <v>7.2</v>
      </c>
      <c r="TM4" s="41">
        <f>IF(SY4&gt;0,SY4,"")</f>
        <v>7.78</v>
      </c>
      <c r="TN4" s="41">
        <f>IF(SUM(SV4:SY4)-SZ4&gt;0,SUM(SV4:SY4)-SZ4,"")</f>
        <v>27.630000000000003</v>
      </c>
      <c r="TO4" s="41">
        <f>IF(TC4&gt;0,TC4,"")</f>
        <v>7.4</v>
      </c>
      <c r="TP4" s="41">
        <f>IF(TD4&gt;0,TD4,"")</f>
        <v>7.78</v>
      </c>
      <c r="TQ4" s="41">
        <f>IF(SUM(TA4:TD4)-TE4&gt;0,SUM(TA4:TD4)-TE4,"")</f>
        <v>27.53</v>
      </c>
      <c r="TR4" s="41">
        <f>IF(MAX(TN4,TQ4)&gt;0,MAX(TN4,TQ4),"")</f>
        <v>27.630000000000003</v>
      </c>
      <c r="TS4" s="41">
        <f>IF(TH4&gt;0,TH4,"")</f>
        <v>7.2</v>
      </c>
      <c r="TT4" s="41">
        <f>IF(TI4&gt;0,TI4,"")</f>
        <v>7.93</v>
      </c>
      <c r="TU4" s="41">
        <f>IF(SUM(TF4:TI4)-TJ4&gt;0,SUM(TF4:TI4)-TJ4,"")</f>
        <v>28.23</v>
      </c>
      <c r="TV4" s="41">
        <f>IF(SUM(TR4,TU4)&gt;0,SUM(TR4,TU4),"")</f>
        <v>55.86</v>
      </c>
    </row>
    <row r="5" spans="1:542" x14ac:dyDescent="0.2">
      <c r="A5" s="4" cm="1">
        <f t="array" ref="A5">IF(AND(F5&lt;&gt;"",G5&lt;&gt;""),SUMPRODUCT((F$4:F$18&lt;&gt;"")*(G$4:G$18&lt;&gt;"")*(E$4:E$18&gt;E5))+1,IF(G5&lt;&gt;"",SUMPRODUCT((H$4:H$18="No DD")*(E$4:E$18&gt;E5))+1+SUMPRODUCT((F$4:F$18&lt;&gt;"")*(G$4:G$18&lt;&gt;"")),""))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249.30002487400552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55.19</v>
      </c>
      <c r="K5" s="8" t="str">
        <f>IF(J5="","",IF(OR(J5=CS5,J5=CV5),$CA$1,IF(OR(J5=BR5,J5=BU5),$AZ$1,IF(OR(J5=AQ5,J5=AT5),$Y$1,""))))</f>
        <v>2023 Elite Canada</v>
      </c>
      <c r="L5" s="8">
        <f>IF(COUNT(AQ5,AT5,BR5,BU5,CS5,CV5)&gt;1,LARGE((AQ5,AT5,BR5,BU5,CS5,CV5),2),0)</f>
        <v>54.28</v>
      </c>
      <c r="M5" s="8" t="str">
        <f>IF(L5="","",IF(OR(L5=CS5,L5=CV5),$CA$1,IF(OR(L5=BR5,L5=BU5),$AZ$1,IF(OR(L5=AQ5,L5=AT5),$Y$1,""))))</f>
        <v>2022 3rd Domestic Trial</v>
      </c>
      <c r="N5" s="8">
        <f>IF(COUNT(AQ5,AT5,BR5,BU5,CS5,CV5)&gt;2,LARGE((AQ5,AT5,BR5,BU5,CS5,CV5),3),0)</f>
        <v>54.150000000000006</v>
      </c>
      <c r="O5" s="8" t="str">
        <f>IF(N5="","",IF(OR(N5=CS5,N5=CV5),$CA$1,IF(OR(N5=BR5,N5=BU5),$AZ$1,IF(OR(N5=AQ5,N5=AT5),$Y$1,""))))</f>
        <v>2022 3rd Domestic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15.39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>
        <f>IF(MAX(DB5,DC5)&gt;0,MAX(DB5,DC5),"")</f>
        <v>0.55999999999999517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Pan Am Championships (May 14)</v>
      </c>
      <c r="Y5" s="23">
        <v>15.78</v>
      </c>
      <c r="Z5" s="23">
        <v>9.4</v>
      </c>
      <c r="AA5" s="23">
        <v>14</v>
      </c>
      <c r="AB5" s="23">
        <v>15.1</v>
      </c>
      <c r="AC5" s="23">
        <v>0</v>
      </c>
      <c r="AD5" s="23">
        <v>15.6</v>
      </c>
      <c r="AE5" s="23">
        <v>9.1</v>
      </c>
      <c r="AF5" s="23">
        <v>14.4</v>
      </c>
      <c r="AG5" s="23">
        <v>15.05</v>
      </c>
      <c r="AH5" s="23">
        <v>0</v>
      </c>
      <c r="AI5" s="23">
        <v>15.8</v>
      </c>
      <c r="AJ5" s="23">
        <v>8.5</v>
      </c>
      <c r="AK5" s="23">
        <v>13.4</v>
      </c>
      <c r="AL5" s="23">
        <v>15</v>
      </c>
      <c r="AM5" s="23">
        <v>0</v>
      </c>
      <c r="AN5" s="28"/>
      <c r="AO5" s="39">
        <f>IF(AA5&gt;0,AA5,"")</f>
        <v>14</v>
      </c>
      <c r="AP5" s="39">
        <f>IF(AB5&gt;0,AB5,"")</f>
        <v>15.1</v>
      </c>
      <c r="AQ5" s="41">
        <f>IF(SUM(Y5:AB5)-AC5&gt;0,SUM(Y5:AB5)-AC5,"")</f>
        <v>54.28</v>
      </c>
      <c r="AR5" s="41">
        <f>IF(AF5&gt;0,AF5,"")</f>
        <v>14.4</v>
      </c>
      <c r="AS5" s="41">
        <f>IF(AG5&gt;0,AG5,"")</f>
        <v>15.05</v>
      </c>
      <c r="AT5" s="41">
        <f>IF(SUM(AD5:AG5)-AH5&gt;0,SUM(AD5:AG5)-AH5,"")</f>
        <v>54.150000000000006</v>
      </c>
      <c r="AU5" s="41">
        <f>IF(AQ5="","",MAX(AQ5,AT5))</f>
        <v>54.28</v>
      </c>
      <c r="AV5" s="41">
        <f>IF(AK5&gt;0,AK5,"")</f>
        <v>13.4</v>
      </c>
      <c r="AW5" s="41">
        <f>IF(AL5&gt;0,AL5,"")</f>
        <v>15</v>
      </c>
      <c r="AX5" s="41">
        <f>IF(SUM(AI5:AL5)-AM5&gt;0,SUM(AI5:AL5)-AM5,"")</f>
        <v>52.7</v>
      </c>
      <c r="AY5" s="41">
        <f>IF(SUM(AU5,AX5)&gt;0,SUM(AU5,AX5),"")</f>
        <v>106.98</v>
      </c>
      <c r="AZ5" s="27">
        <v>16.399999999999999</v>
      </c>
      <c r="BA5" s="27">
        <v>9.1999999999999993</v>
      </c>
      <c r="BB5" s="27">
        <v>14.4</v>
      </c>
      <c r="BC5" s="27">
        <v>15.39</v>
      </c>
      <c r="BD5" s="27">
        <v>0.2</v>
      </c>
      <c r="BE5" s="27">
        <v>1.6</v>
      </c>
      <c r="BF5" s="27">
        <v>1</v>
      </c>
      <c r="BG5" s="27">
        <v>2</v>
      </c>
      <c r="BH5" s="27">
        <v>1.76</v>
      </c>
      <c r="BI5" s="27">
        <v>0</v>
      </c>
      <c r="BJ5" s="27">
        <v>16.399999999999999</v>
      </c>
      <c r="BK5" s="27">
        <v>9.3000000000000007</v>
      </c>
      <c r="BL5" s="27">
        <v>14.4</v>
      </c>
      <c r="BM5" s="27">
        <v>15.23</v>
      </c>
      <c r="BN5" s="27">
        <v>0</v>
      </c>
      <c r="BO5" s="29"/>
      <c r="BP5" s="40">
        <f>IF(BB5&gt;0,BB5,"")</f>
        <v>14.4</v>
      </c>
      <c r="BQ5" s="40">
        <f>IF(BC5&gt;0,BC5,"")</f>
        <v>15.39</v>
      </c>
      <c r="BR5" s="11">
        <f>IF(SUM(AZ5:BC5)-BD5&gt;0,SUM(AZ5:BC5)-BD5,"")</f>
        <v>55.19</v>
      </c>
      <c r="BS5" s="11">
        <f>IF(BG5&gt;0,BG5,"")</f>
        <v>2</v>
      </c>
      <c r="BT5" s="11">
        <f>IF(BH5&gt;0,BH5,"")</f>
        <v>1.76</v>
      </c>
      <c r="BU5" s="11">
        <f>IF(SUM(BE5:BH5)-BI5&gt;0,SUM(BE5:BH5)-BI5,"")</f>
        <v>6.3599999999999994</v>
      </c>
      <c r="BV5" s="11">
        <f>IF(BR5="","",MAX(BR5,BU5))</f>
        <v>55.19</v>
      </c>
      <c r="BW5" s="11">
        <f>IF(BL5&gt;0,BL5,"")</f>
        <v>14.4</v>
      </c>
      <c r="BX5" s="11">
        <f>IF(BM5&gt;0,BM5,"")</f>
        <v>15.23</v>
      </c>
      <c r="BY5" s="11">
        <f>IF(SUM(BJ5:BM5)-BN5&gt;0,SUM(BJ5:BM5)-BN5,"")</f>
        <v>55.33</v>
      </c>
      <c r="BZ5" s="11">
        <f>IF(SUM(BV5,BY5)&gt;0,SUM(BV5,BY5),"")</f>
        <v>110.52</v>
      </c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8"/>
      <c r="CQ5" s="39" t="str">
        <f>IF(CC5&gt;0,CC5,"")</f>
        <v/>
      </c>
      <c r="CR5" s="39" t="str">
        <f>IF(CD5&gt;0,CD5,"")</f>
        <v/>
      </c>
      <c r="CS5" s="41" t="str">
        <f>IF(SUM(CA5:CD5)-CE5&gt;0,SUM(CA5:CD5)-CE5,"")</f>
        <v/>
      </c>
      <c r="CT5" s="41" t="str">
        <f>IF(CH5&gt;0,CH5,"")</f>
        <v/>
      </c>
      <c r="CU5" s="41" t="str">
        <f>IF(CI5&gt;0,CI5,"")</f>
        <v/>
      </c>
      <c r="CV5" s="41" t="str">
        <f>IF(SUM(CF5:CI5)-CJ5&gt;0,SUM(CF5:CI5)-CJ5,"")</f>
        <v/>
      </c>
      <c r="CW5" s="41" t="str">
        <f>IF(CS5="","",MAX(CS5,CV5))</f>
        <v/>
      </c>
      <c r="CX5" s="41" t="str">
        <f>IF(CM5&gt;0,CM5,"")</f>
        <v/>
      </c>
      <c r="CY5" s="41" t="str">
        <f>IF(CN5&gt;0,CN5,"")</f>
        <v/>
      </c>
      <c r="CZ5" s="41" t="str">
        <f>IF(SUM(CK5:CN5)-CO5&gt;0,SUM(CK5:CN5)-CO5,"")</f>
        <v/>
      </c>
      <c r="DA5" s="41" t="str">
        <f>IF(SUM(CW5,CZ5)&gt;0,SUM(CW5,CZ5),"")</f>
        <v/>
      </c>
      <c r="DB5" s="52">
        <f>IF(MAX(ED5,FL5,GT5,IB5,JJ5,KR5,LZ5,NH5,OP5,PX5,RF5,SN5)-IF(N5="",0,N5)&gt;0.001,MAX(ED5,FL5,GT5,IB5,JJ5,KR5,LZ5,NH5,OP5,PX5,RF5,SN5)-IF(N5="",0,N5),"")</f>
        <v>0.55999999999999517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54.37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5.9</v>
      </c>
      <c r="FQ5" s="11">
        <f>IF(FD5&gt;0,FD5,"")</f>
        <v>6.21</v>
      </c>
      <c r="FR5" s="11">
        <f>IF(SUM(FA5:FD5)-FE5&gt;0,SUM(FA5:FD5)-FE5,"")</f>
        <v>21.91</v>
      </c>
      <c r="FS5" s="11">
        <f>IF(SUM(FL5,FR5)&gt;0,SUM(FL5,FR5),"")</f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IF(SUM(JJ5,JP5)&gt;0,SUM(JJ5,JP5),"")</f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>IF(JT5&gt;0,JT5,"")</f>
        <v>14</v>
      </c>
      <c r="KM5" s="11">
        <f>IF(JU5&gt;0,JU5,"")</f>
        <v>14.83</v>
      </c>
      <c r="KN5" s="11">
        <f>IF(SUM(JR5:JU5)-JV5&gt;0,SUM(JR5:JU5)-JV5,"")</f>
        <v>54.13</v>
      </c>
      <c r="KO5" s="11">
        <f>IF(JY5&gt;0,JY5,"")</f>
        <v>14.4</v>
      </c>
      <c r="KP5" s="11">
        <f>IF(JZ5&gt;0,JZ5,"")</f>
        <v>15.01</v>
      </c>
      <c r="KQ5" s="11">
        <f>IF(SUM(JW5:JZ5)-KA5&gt;0,SUM(JW5:JZ5)-KA5,"")</f>
        <v>54.71</v>
      </c>
      <c r="KR5" s="11">
        <f>IF(MAX(KN5,KQ5)&gt;0,MAX(KN5,KQ5),"")</f>
        <v>54.71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13.2</v>
      </c>
      <c r="KW5" s="11">
        <f>IF(KJ5&gt;0,KJ5,"")</f>
        <v>14.8</v>
      </c>
      <c r="KX5" s="11">
        <f>IF(SUM(KG5:KJ5)-KK5&gt;0,SUM(KG5:KJ5)-KK5,"")</f>
        <v>54.3</v>
      </c>
      <c r="KY5" s="11">
        <f>IF(SUM(KR5,KX5)&gt;0,SUM(KR5,KX5),"")</f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14</v>
      </c>
      <c r="ME5" s="41">
        <f>IF(LR5&gt;0,LR5,"")</f>
        <v>15.05</v>
      </c>
      <c r="MF5" s="41">
        <f>IF(SUM(LO5:LR5)-LS5&gt;0,SUM(LO5:LR5)-LS5,"")</f>
        <v>55.349999999999994</v>
      </c>
      <c r="MG5" s="41">
        <f>IF(SUM(LZ5,MF5)&gt;0,SUM(LZ5,MF5),"")</f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>IF(MJ5&gt;0,MJ5,"")</f>
        <v>14.4</v>
      </c>
      <c r="NC5" s="11">
        <f>IF(MK5&gt;0,MK5,"")</f>
        <v>14.76</v>
      </c>
      <c r="ND5" s="11">
        <f>IF(SUM(MH5:MK5)-ML5&gt;0,SUM(MH5:MK5)-ML5,"")</f>
        <v>53.66</v>
      </c>
      <c r="NE5" s="11">
        <f>IF(MO5&gt;0,MO5,"")</f>
        <v>14.4</v>
      </c>
      <c r="NF5" s="11">
        <f>IF(MP5&gt;0,MP5,"")</f>
        <v>15.13</v>
      </c>
      <c r="NG5" s="11">
        <f>IF(SUM(MM5:MP5)-MQ5&gt;0,SUM(MM5:MP5)-MQ5,"")</f>
        <v>54.53</v>
      </c>
      <c r="NH5" s="11">
        <f>IF(MAX(ND5,NG5)&gt;0,MAX(ND5,NG5),"")</f>
        <v>54.53</v>
      </c>
      <c r="NI5" s="11">
        <f>IF(MT5&gt;0,MT5,"")</f>
        <v>14.4</v>
      </c>
      <c r="NJ5" s="11">
        <f>IF(MU5&gt;0,MU5,"")</f>
        <v>14.91</v>
      </c>
      <c r="NK5" s="11">
        <f>IF(SUM(MR5:MU5)-MV5&gt;0,SUM(MR5:MU5)-MV5,"")</f>
        <v>54.11</v>
      </c>
      <c r="NL5" s="11">
        <f>IF(MY5&gt;0,MY5,"")</f>
        <v>2</v>
      </c>
      <c r="NM5" s="11">
        <f>IF(MZ5&gt;0,MZ5,"")</f>
        <v>1.68</v>
      </c>
      <c r="NN5" s="11">
        <f>IF(SUM(MW5:MZ5)-NA5&gt;0,SUM(MW5:MZ5)-NA5,"")</f>
        <v>6.2799999999999994</v>
      </c>
      <c r="NO5" s="11">
        <f>IF(SUM(NH5,NN5)&gt;0,SUM(NH5,NN5),"")</f>
        <v>60.81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>IF(NR5&gt;0,NR5,"")</f>
        <v>12.4</v>
      </c>
      <c r="OK5" s="41">
        <f>IF(NS5&gt;0,NS5,"")</f>
        <v>13.58</v>
      </c>
      <c r="OL5" s="41">
        <f>IF(SUM(NP5:NS5)-NT5&gt;0,SUM(NP5:NS5)-NT5,"")</f>
        <v>48.879999999999995</v>
      </c>
      <c r="OM5" s="41">
        <f>IF(NW5&gt;0,NW5,"")</f>
        <v>14.4</v>
      </c>
      <c r="ON5" s="41">
        <f>IF(NX5&gt;0,NX5,"")</f>
        <v>14.84</v>
      </c>
      <c r="OO5" s="41">
        <f>IF(SUM(NU5:NX5)-NY5&gt;0,SUM(NU5:NX5)-NY5,"")</f>
        <v>54.539999999999992</v>
      </c>
      <c r="OP5" s="41">
        <f>IF(MAX(OL5,OO5)&gt;0,MAX(OL5,OO5),"")</f>
        <v>54.539999999999992</v>
      </c>
      <c r="OQ5" s="41">
        <f>IF(OB5&gt;0,OB5,"")</f>
        <v>14</v>
      </c>
      <c r="OR5" s="41">
        <f>IF(OC5&gt;0,OC5,"")</f>
        <v>14.87</v>
      </c>
      <c r="OS5" s="41">
        <f>IF(SUM(NZ5:OC5)-OD5&gt;0,SUM(NZ5:OC5)-OD5,"")</f>
        <v>54.57</v>
      </c>
      <c r="OT5" s="41">
        <f>IF(OG5&gt;0,OG5,"")</f>
        <v>9.1999999999999993</v>
      </c>
      <c r="OU5" s="41">
        <f>IF(OH5&gt;0,OH5,"")</f>
        <v>9.2200000000000006</v>
      </c>
      <c r="OV5" s="41">
        <f>IF(SUM(OE5:OH5)-OI5&gt;0,SUM(OE5:OH5)-OI5,"")</f>
        <v>33.519999999999996</v>
      </c>
      <c r="OW5" s="41">
        <f>IF(SUM(OP5,OV5)&gt;0,SUM(OP5,OV5),"")</f>
        <v>88.059999999999988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8.1999999999999993</v>
      </c>
      <c r="SW5" s="23">
        <f>IF($CP5="P",CB5,(CB5+BA5)/2)</f>
        <v>4.5999999999999996</v>
      </c>
      <c r="SX5" s="23">
        <f>IF($CP5="P",CC5,(CC5+BB5)/2)</f>
        <v>7.2</v>
      </c>
      <c r="SY5" s="23">
        <f>IF($CP5="P",CD5,(CD5+BC5)/2)</f>
        <v>7.6950000000000003</v>
      </c>
      <c r="SZ5" s="23">
        <f>IF($CP5="P",CE5,(CE5+BD5)/2)</f>
        <v>0.1</v>
      </c>
      <c r="TA5" s="23">
        <f>IF($CP5="P",CF5,(CF5+BE5)/2)</f>
        <v>0.8</v>
      </c>
      <c r="TB5" s="23">
        <f>IF($CP5="P",CG5,(CG5+BF5)/2)</f>
        <v>0.5</v>
      </c>
      <c r="TC5" s="23">
        <f>IF($CP5="P",CH5,(CH5+BG5)/2)</f>
        <v>1</v>
      </c>
      <c r="TD5" s="23">
        <f>IF($CP5="P",CI5,(CI5+BH5)/2)</f>
        <v>0.88</v>
      </c>
      <c r="TE5" s="23">
        <f>IF($CP5="P",CJ5,(CJ5+BI5)/2)</f>
        <v>0</v>
      </c>
      <c r="TF5" s="23">
        <f>IF($CP5="P",CK5,(CK5+BJ5)/2)</f>
        <v>8.1999999999999993</v>
      </c>
      <c r="TG5" s="23">
        <f>IF($CP5="P",CL5,(CL5+BK5)/2)</f>
        <v>4.6500000000000004</v>
      </c>
      <c r="TH5" s="23">
        <f>IF($CP5="P",CM5,(CM5+BL5)/2)</f>
        <v>7.2</v>
      </c>
      <c r="TI5" s="23">
        <f>IF($CP5="P",CN5,(CN5+BM5)/2)</f>
        <v>7.6150000000000002</v>
      </c>
      <c r="TJ5" s="23">
        <f>IF($CP5="P",CO5,(CO5+BN5)/2)</f>
        <v>0</v>
      </c>
      <c r="TK5" s="28" t="s">
        <v>57</v>
      </c>
      <c r="TL5" s="41">
        <f>IF(SX5&gt;0,SX5,"")</f>
        <v>7.2</v>
      </c>
      <c r="TM5" s="41">
        <f>IF(SY5&gt;0,SY5,"")</f>
        <v>7.6950000000000003</v>
      </c>
      <c r="TN5" s="41">
        <f>IF(SUM(SV5:SY5)-SZ5&gt;0,SUM(SV5:SY5)-SZ5,"")</f>
        <v>27.594999999999999</v>
      </c>
      <c r="TO5" s="41">
        <f>IF(TC5&gt;0,TC5,"")</f>
        <v>1</v>
      </c>
      <c r="TP5" s="41">
        <f>IF(TD5&gt;0,TD5,"")</f>
        <v>0.88</v>
      </c>
      <c r="TQ5" s="41">
        <f>IF(SUM(TA5:TD5)-TE5&gt;0,SUM(TA5:TD5)-TE5,"")</f>
        <v>3.1799999999999997</v>
      </c>
      <c r="TR5" s="41">
        <f>IF(MAX(TN5,TQ5)&gt;0,MAX(TN5,TQ5),"")</f>
        <v>27.594999999999999</v>
      </c>
      <c r="TS5" s="41">
        <f>IF(TH5&gt;0,TH5,"")</f>
        <v>7.2</v>
      </c>
      <c r="TT5" s="41">
        <f>IF(TI5&gt;0,TI5,"")</f>
        <v>7.6150000000000002</v>
      </c>
      <c r="TU5" s="41">
        <f>IF(SUM(TF5:TI5)-TJ5&gt;0,SUM(TF5:TI5)-TJ5,"")</f>
        <v>27.664999999999999</v>
      </c>
      <c r="TV5" s="41">
        <f>IF(SUM(TR5,TU5)&gt;0,SUM(TR5,TU5),"")</f>
        <v>55.26</v>
      </c>
    </row>
    <row r="6" spans="1:542" x14ac:dyDescent="0.2">
      <c r="A6" s="4" cm="1">
        <f t="array" ref="A6">IF(AND(F6&lt;&gt;"",G6&lt;&gt;""),SUMPRODUCT((F$4:F$18&lt;&gt;"")*(G$4:G$18&lt;&gt;"")*(E$4:E$18&gt;E6))+1,IF(G6&lt;&gt;"",SUMPRODUCT((H$4:H$18="No DD")*(E$4:E$18&gt;E6))+1+SUMPRODUCT((F$4:F$18&lt;&gt;"")*(G$4:G$18&lt;&gt;"")),""))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243.87001960800532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Excellence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53.569999999999993</v>
      </c>
      <c r="K6" s="8" t="str">
        <f>IF(J6="","",IF(OR(J6=CS6,J6=CV6),$CA$1,IF(OR(J6=BR6,J6=BU6),$AZ$1,IF(OR(J6=AQ6,J6=AT6),$Y$1,""))))</f>
        <v>2023 Elite Canada</v>
      </c>
      <c r="L6" s="8">
        <f>IF(COUNT(AQ6,AT6,BR6,BU6,CS6,CV6)&gt;1,LARGE((AQ6,AT6,BR6,BU6,CS6,CV6),2),0)</f>
        <v>53.06</v>
      </c>
      <c r="M6" s="8" t="str">
        <f>IF(L6="","",IF(OR(L6=CS6,L6=CV6),$CA$1,IF(OR(L6=BR6,L6=BU6),$AZ$1,IF(OR(L6=AQ6,L6=AT6),$Y$1,""))))</f>
        <v>2022 3rd Domestic Trial</v>
      </c>
      <c r="N6" s="8">
        <f>IF(COUNT(AQ6,AT6,BR6,BU6,CS6,CV6)&gt;2,LARGE((AQ6,AT6,BR6,BU6,CS6,CV6),3),0)</f>
        <v>6.22</v>
      </c>
      <c r="O6" s="8" t="str">
        <f>IF(N6="","",IF(OR(N6=CS6,N6=CV6),$CA$1,IF(OR(N6=BR6,N6=BU6),$AZ$1,IF(OR(N6=AQ6,N6=AT6),$Y$1,""))))</f>
        <v>2023 Elite Canada</v>
      </c>
      <c r="P6" s="8">
        <f>IF(MAX(AX6,BY6,CZ6)&gt;0,MAX(AX6,BY6,CZ6),0)</f>
        <v>53.759999999999991</v>
      </c>
      <c r="Q6" s="8" t="str">
        <f>IF(P6="","",IF(P6=CZ6,$CA$1,IF(P6=BY6,$AZ$1,IF(P6=AX6,$Y$1,""))))</f>
        <v>2022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Elite Canada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15.27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>
        <f>IF(MAX(DB6,DC6)&gt;0,MAX(DB6,DC6),"")</f>
        <v>47.79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8.8000000000000007</v>
      </c>
      <c r="AA6" s="23">
        <v>14.2</v>
      </c>
      <c r="AB6" s="23">
        <v>15.16</v>
      </c>
      <c r="AC6" s="23">
        <v>0</v>
      </c>
      <c r="AD6" s="23">
        <v>1.5</v>
      </c>
      <c r="AE6" s="23">
        <v>1</v>
      </c>
      <c r="AF6" s="23">
        <v>2</v>
      </c>
      <c r="AG6" s="23">
        <v>1.66</v>
      </c>
      <c r="AH6" s="23">
        <v>0</v>
      </c>
      <c r="AI6" s="23">
        <v>15.1</v>
      </c>
      <c r="AJ6" s="23">
        <v>9.3000000000000007</v>
      </c>
      <c r="AK6" s="23">
        <v>14.2</v>
      </c>
      <c r="AL6" s="23">
        <v>15.16</v>
      </c>
      <c r="AM6" s="23">
        <v>0</v>
      </c>
      <c r="AN6" s="28"/>
      <c r="AO6" s="39">
        <f>IF(AA6&gt;0,AA6,"")</f>
        <v>14.2</v>
      </c>
      <c r="AP6" s="39">
        <f>IF(AB6&gt;0,AB6,"")</f>
        <v>15.16</v>
      </c>
      <c r="AQ6" s="41">
        <f>IF(SUM(Y6:AB6)-AC6&gt;0,SUM(Y6:AB6)-AC6,"")</f>
        <v>53.06</v>
      </c>
      <c r="AR6" s="41">
        <f>IF(AF6&gt;0,AF6,"")</f>
        <v>2</v>
      </c>
      <c r="AS6" s="41">
        <f>IF(AG6&gt;0,AG6,"")</f>
        <v>1.66</v>
      </c>
      <c r="AT6" s="41">
        <f>IF(SUM(AD6:AG6)-AH6&gt;0,SUM(AD6:AG6)-AH6,"")</f>
        <v>6.16</v>
      </c>
      <c r="AU6" s="41">
        <f>IF(AQ6="","",MAX(AQ6,AT6))</f>
        <v>53.06</v>
      </c>
      <c r="AV6" s="41">
        <f>IF(AK6&gt;0,AK6,"")</f>
        <v>14.2</v>
      </c>
      <c r="AW6" s="41">
        <f>IF(AL6&gt;0,AL6,"")</f>
        <v>15.16</v>
      </c>
      <c r="AX6" s="41">
        <f>IF(SUM(AI6:AL6)-AM6&gt;0,SUM(AI6:AL6)-AM6,"")</f>
        <v>53.759999999999991</v>
      </c>
      <c r="AY6" s="41">
        <f>IF(SUM(AU6,AX6)&gt;0,SUM(AU6,AX6),"")</f>
        <v>106.82</v>
      </c>
      <c r="AZ6" s="27">
        <v>14.9</v>
      </c>
      <c r="BA6" s="27">
        <v>9.4</v>
      </c>
      <c r="BB6" s="27">
        <v>14</v>
      </c>
      <c r="BC6" s="27">
        <v>15.27</v>
      </c>
      <c r="BD6" s="27">
        <v>0</v>
      </c>
      <c r="BE6" s="27">
        <v>1.6</v>
      </c>
      <c r="BF6" s="27">
        <v>1</v>
      </c>
      <c r="BG6" s="27">
        <v>2</v>
      </c>
      <c r="BH6" s="27">
        <v>1.62</v>
      </c>
      <c r="BI6" s="27">
        <v>0</v>
      </c>
      <c r="BJ6" s="27">
        <v>14.9</v>
      </c>
      <c r="BK6" s="27">
        <v>8.8000000000000007</v>
      </c>
      <c r="BL6" s="27">
        <v>14.2</v>
      </c>
      <c r="BM6" s="27">
        <v>14.83</v>
      </c>
      <c r="BN6" s="27">
        <v>0</v>
      </c>
      <c r="BO6" s="29"/>
      <c r="BP6" s="40">
        <f>IF(BB6&gt;0,BB6,"")</f>
        <v>14</v>
      </c>
      <c r="BQ6" s="40">
        <f>IF(BC6&gt;0,BC6,"")</f>
        <v>15.27</v>
      </c>
      <c r="BR6" s="11">
        <f>IF(SUM(AZ6:BC6)-BD6&gt;0,SUM(AZ6:BC6)-BD6,"")</f>
        <v>53.569999999999993</v>
      </c>
      <c r="BS6" s="11">
        <f>IF(BG6&gt;0,BG6,"")</f>
        <v>2</v>
      </c>
      <c r="BT6" s="11">
        <f>IF(BH6&gt;0,BH6,"")</f>
        <v>1.62</v>
      </c>
      <c r="BU6" s="11">
        <f>IF(SUM(BE6:BH6)-BI6&gt;0,SUM(BE6:BH6)-BI6,"")</f>
        <v>6.22</v>
      </c>
      <c r="BV6" s="11">
        <f>IF(BR6="","",MAX(BR6,BU6))</f>
        <v>53.569999999999993</v>
      </c>
      <c r="BW6" s="11">
        <f>IF(BL6&gt;0,BL6,"")</f>
        <v>14.2</v>
      </c>
      <c r="BX6" s="11">
        <f>IF(BM6&gt;0,BM6,"")</f>
        <v>14.83</v>
      </c>
      <c r="BY6" s="11">
        <f>IF(SUM(BJ6:BM6)-BN6&gt;0,SUM(BJ6:BM6)-BN6,"")</f>
        <v>52.730000000000004</v>
      </c>
      <c r="BZ6" s="11">
        <f>IF(SUM(BV6,BY6)&gt;0,SUM(BV6,BY6),"")</f>
        <v>106.3</v>
      </c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8"/>
      <c r="CQ6" s="39" t="str">
        <f>IF(CC6&gt;0,CC6,"")</f>
        <v/>
      </c>
      <c r="CR6" s="39" t="str">
        <f>IF(CD6&gt;0,CD6,"")</f>
        <v/>
      </c>
      <c r="CS6" s="41" t="str">
        <f>IF(SUM(CA6:CD6)-CE6&gt;0,SUM(CA6:CD6)-CE6,"")</f>
        <v/>
      </c>
      <c r="CT6" s="41" t="str">
        <f>IF(CH6&gt;0,CH6,"")</f>
        <v/>
      </c>
      <c r="CU6" s="41" t="str">
        <f>IF(CI6&gt;0,CI6,"")</f>
        <v/>
      </c>
      <c r="CV6" s="41" t="str">
        <f>IF(SUM(CF6:CI6)-CJ6&gt;0,SUM(CF6:CI6)-CJ6,"")</f>
        <v/>
      </c>
      <c r="CW6" s="41" t="str">
        <f>IF(CS6="","",MAX(CS6,CV6))</f>
        <v/>
      </c>
      <c r="CX6" s="41" t="str">
        <f>IF(CM6&gt;0,CM6,"")</f>
        <v/>
      </c>
      <c r="CY6" s="41" t="str">
        <f>IF(CN6&gt;0,CN6,"")</f>
        <v/>
      </c>
      <c r="CZ6" s="41" t="str">
        <f>IF(SUM(CK6:CN6)-CO6&gt;0,SUM(CK6:CN6)-CO6,"")</f>
        <v/>
      </c>
      <c r="DA6" s="41" t="str">
        <f>IF(SUM(CW6,CZ6)&gt;0,SUM(CW6,CZ6),"")</f>
        <v/>
      </c>
      <c r="DB6" s="52">
        <f>IF(MAX(ED6,FL6,GT6,IB6,JJ6,KR6,LZ6,NH6,OP6,PX6,RF6,SN6)-IF(N6="",0,N6)&gt;0.001,MAX(ED6,FL6,GT6,IB6,JJ6,KR6,LZ6,NH6,OP6,PX6,RF6,SN6)-IF(N6="",0,N6),"")</f>
        <v>47.79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IF(SUM(ED6,EJ6)&gt;0,SUM(ED6,EJ6),"")</f>
        <v>52.68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IF(SUM(JJ6,JP6)&gt;0,SUM(JJ6,JP6),"")</f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14.2</v>
      </c>
      <c r="KM6" s="11">
        <f>IF(JU6&gt;0,JU6,"")</f>
        <v>14.09</v>
      </c>
      <c r="KN6" s="11">
        <f>IF(SUM(JR6:JU6)-JV6&gt;0,SUM(JR6:JU6)-JV6,"")</f>
        <v>50.790000000000006</v>
      </c>
      <c r="KO6" s="11">
        <f>IF(JY6&gt;0,JY6,"")</f>
        <v>14.2</v>
      </c>
      <c r="KP6" s="11">
        <f>IF(JZ6&gt;0,JZ6,"")</f>
        <v>14.04</v>
      </c>
      <c r="KQ6" s="11">
        <f>IF(SUM(JW6:JZ6)-KA6&gt;0,SUM(JW6:JZ6)-KA6,"")</f>
        <v>51.440000000000005</v>
      </c>
      <c r="KR6" s="11">
        <f>IF(MAX(KN6,KQ6)&gt;0,MAX(KN6,KQ6),"")</f>
        <v>51.440000000000005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IF(SUM(KR6,KX6)&gt;0,SUM(KR6,KX6),"")</f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IF(SUM(LZ6,MF6)&gt;0,SUM(LZ6,MF6),"")</f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1.59</v>
      </c>
      <c r="ND6" s="11">
        <f>IF(SUM(MH6:MK6)-ML6&gt;0,SUM(MH6:MK6)-ML6,"")</f>
        <v>5.79</v>
      </c>
      <c r="NE6" s="11">
        <f>IF(MO6&gt;0,MO6,"")</f>
        <v>6.3</v>
      </c>
      <c r="NF6" s="11">
        <f>IF(MP6&gt;0,MP6,"")</f>
        <v>5.95</v>
      </c>
      <c r="NG6" s="11">
        <f>IF(SUM(MM6:MP6)-MQ6&gt;0,SUM(MM6:MP6)-MQ6,"")</f>
        <v>21.25</v>
      </c>
      <c r="NH6" s="11">
        <f>IF(MAX(ND6,NG6)&gt;0,MAX(ND6,NG6),"")</f>
        <v>21.25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14.63</v>
      </c>
      <c r="OL6" s="41">
        <f>IF(SUM(NP6:NS6)-NT6&gt;0,SUM(NP6:NS6)-NT6,"")</f>
        <v>52.330000000000005</v>
      </c>
      <c r="OM6" s="41">
        <f>IF(NW6&gt;0,NW6,"")</f>
        <v>13.8</v>
      </c>
      <c r="ON6" s="41">
        <f>IF(NX6&gt;0,NX6,"")</f>
        <v>15.01</v>
      </c>
      <c r="OO6" s="41">
        <f>IF(SUM(NU6:NX6)-NY6&gt;0,SUM(NU6:NX6)-NY6,"")</f>
        <v>54.01</v>
      </c>
      <c r="OP6" s="41">
        <f>IF(MAX(OL6,OO6)&gt;0,MAX(OL6,OO6),"")</f>
        <v>54.01</v>
      </c>
      <c r="OQ6" s="41">
        <f>IF(OB6&gt;0,OB6,"")</f>
        <v>13.8</v>
      </c>
      <c r="OR6" s="41">
        <f>IF(OC6&gt;0,OC6,"")</f>
        <v>14.59</v>
      </c>
      <c r="OS6" s="41">
        <f>IF(SUM(NZ6:OC6)-OD6&gt;0,SUM(NZ6:OC6)-OD6,"")</f>
        <v>52.990000000000009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IF(SUM(OP6,OV6)&gt;0,SUM(OP6,OV6),"")</f>
        <v>54.01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7.45</v>
      </c>
      <c r="SW6" s="23">
        <f>IF($CP6="P",CB6,(CB6+BA6)/2)</f>
        <v>4.7</v>
      </c>
      <c r="SX6" s="23">
        <f>IF($CP6="P",CC6,(CC6+BB6)/2)</f>
        <v>7</v>
      </c>
      <c r="SY6" s="23">
        <f>IF($CP6="P",CD6,(CD6+BC6)/2)</f>
        <v>7.6349999999999998</v>
      </c>
      <c r="SZ6" s="23">
        <f>IF($CP6="P",CE6,(CE6+BD6)/2)</f>
        <v>0</v>
      </c>
      <c r="TA6" s="23">
        <f>IF($CP6="P",CF6,(CF6+BE6)/2)</f>
        <v>0.8</v>
      </c>
      <c r="TB6" s="23">
        <f>IF($CP6="P",CG6,(CG6+BF6)/2)</f>
        <v>0.5</v>
      </c>
      <c r="TC6" s="23">
        <f>IF($CP6="P",CH6,(CH6+BG6)/2)</f>
        <v>1</v>
      </c>
      <c r="TD6" s="23">
        <f>IF($CP6="P",CI6,(CI6+BH6)/2)</f>
        <v>0.81</v>
      </c>
      <c r="TE6" s="23">
        <f>IF($CP6="P",CJ6,(CJ6+BI6)/2)</f>
        <v>0</v>
      </c>
      <c r="TF6" s="23">
        <f>IF($CP6="P",CK6,(CK6+BJ6)/2)</f>
        <v>7.45</v>
      </c>
      <c r="TG6" s="23">
        <f>IF($CP6="P",CL6,(CL6+BK6)/2)</f>
        <v>4.4000000000000004</v>
      </c>
      <c r="TH6" s="23">
        <f>IF($CP6="P",CM6,(CM6+BL6)/2)</f>
        <v>7.1</v>
      </c>
      <c r="TI6" s="23">
        <f>IF($CP6="P",CN6,(CN6+BM6)/2)</f>
        <v>7.415</v>
      </c>
      <c r="TJ6" s="23">
        <f>IF($CP6="P",CO6,(CO6+BN6)/2)</f>
        <v>0</v>
      </c>
      <c r="TK6" s="28" t="s">
        <v>57</v>
      </c>
      <c r="TL6" s="41">
        <f>IF(SX6&gt;0,SX6,"")</f>
        <v>7</v>
      </c>
      <c r="TM6" s="41">
        <f>IF(SY6&gt;0,SY6,"")</f>
        <v>7.6349999999999998</v>
      </c>
      <c r="TN6" s="41">
        <f>IF(SUM(SV6:SY6)-SZ6&gt;0,SUM(SV6:SY6)-SZ6,"")</f>
        <v>26.784999999999997</v>
      </c>
      <c r="TO6" s="41">
        <f>IF(TC6&gt;0,TC6,"")</f>
        <v>1</v>
      </c>
      <c r="TP6" s="41">
        <f>IF(TD6&gt;0,TD6,"")</f>
        <v>0.81</v>
      </c>
      <c r="TQ6" s="41">
        <f>IF(SUM(TA6:TD6)-TE6&gt;0,SUM(TA6:TD6)-TE6,"")</f>
        <v>3.11</v>
      </c>
      <c r="TR6" s="41">
        <f>IF(MAX(TN6,TQ6)&gt;0,MAX(TN6,TQ6),"")</f>
        <v>26.784999999999997</v>
      </c>
      <c r="TS6" s="41">
        <f>IF(TH6&gt;0,TH6,"")</f>
        <v>7.1</v>
      </c>
      <c r="TT6" s="41">
        <f>IF(TI6&gt;0,TI6,"")</f>
        <v>7.415</v>
      </c>
      <c r="TU6" s="41">
        <f>IF(SUM(TF6:TI6)-TJ6&gt;0,SUM(TF6:TI6)-TJ6,"")</f>
        <v>26.365000000000002</v>
      </c>
      <c r="TV6" s="41">
        <f>IF(SUM(TR6,TU6)&gt;0,SUM(TR6,TU6),"")</f>
        <v>53.15</v>
      </c>
    </row>
    <row r="7" spans="1:542" x14ac:dyDescent="0.2">
      <c r="A7" s="4" cm="1">
        <f t="array" ref="A7">IF(AND(F7&lt;&gt;"",G7&lt;&gt;""),SUMPRODUCT((F$4:F$18&lt;&gt;"")*(G$4:G$18&lt;&gt;"")*(E$4:E$18&gt;E7))+1,IF(G7&lt;&gt;"",SUMPRODUCT((H$4:H$18="No DD")*(E$4:E$18&gt;E7))+1+SUMPRODUCT((F$4:F$18&lt;&gt;"")*(G$4:G$18&lt;&gt;"")),""))</f>
        <v>4</v>
      </c>
      <c r="B7" s="5" t="s">
        <v>27</v>
      </c>
      <c r="C7" s="4" t="s">
        <v>6</v>
      </c>
      <c r="D7" s="4">
        <v>1992</v>
      </c>
      <c r="E7" s="9">
        <f>SUM(J7:V7)+SUM(J7:T7)*0.0000001+SUM(J7)*0.0000000000001</f>
        <v>240.45001871600536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53.68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52.070000000000007</v>
      </c>
      <c r="M7" s="8" t="str">
        <f>IF(L7="","",IF(OR(L7=CS7,L7=CV7),$CA$1,IF(OR(L7=BR7,L7=BU7),$AZ$1,IF(OR(L7=AQ7,L7=AT7),$Y$1,""))))</f>
        <v>2022 3rd Domestic Trial</v>
      </c>
      <c r="N7" s="8">
        <f>IF(COUNT(AQ7,AT7,BR7,BU7,CS7,CV7)&gt;2,LARGE((AQ7,AT7,BR7,BU7,CS7,CV7),3),0)</f>
        <v>0</v>
      </c>
      <c r="O7" s="8" t="str">
        <f>IF(N7="","",IF(OR(N7=CS7,N7=CV7),$CA$1,IF(OR(N7=BR7,N7=BU7),$AZ$1,IF(OR(N7=AQ7,N7=AT7),$Y$1,""))))</f>
        <v/>
      </c>
      <c r="P7" s="8">
        <f>IF(MAX(AX7,BY7,CZ7)&gt;0,MAX(AX7,BY7,CZ7),0)</f>
        <v>52.62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14.79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World Cup POR 2 (July 8)</v>
      </c>
      <c r="V7" s="8">
        <f>IF(MAX(DB7,DC7)&gt;0,MAX(DB7,DC7),"")</f>
        <v>53.29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Championships (May 14)</v>
      </c>
      <c r="Y7" s="23">
        <v>14.8</v>
      </c>
      <c r="Z7" s="23">
        <v>9.3000000000000007</v>
      </c>
      <c r="AA7" s="23">
        <v>13.3</v>
      </c>
      <c r="AB7" s="23">
        <v>14.67</v>
      </c>
      <c r="AC7" s="23">
        <v>0</v>
      </c>
      <c r="AD7" s="23">
        <v>15.1</v>
      </c>
      <c r="AE7" s="23">
        <v>9.8000000000000007</v>
      </c>
      <c r="AF7" s="23">
        <v>14</v>
      </c>
      <c r="AG7" s="23">
        <v>14.78</v>
      </c>
      <c r="AH7" s="23">
        <v>0</v>
      </c>
      <c r="AI7" s="23">
        <v>14.6</v>
      </c>
      <c r="AJ7" s="23">
        <v>9.4</v>
      </c>
      <c r="AK7" s="23">
        <v>14</v>
      </c>
      <c r="AL7" s="23">
        <v>14.62</v>
      </c>
      <c r="AM7" s="23">
        <v>0</v>
      </c>
      <c r="AN7" s="28"/>
      <c r="AO7" s="39">
        <f>IF(AA7&gt;0,AA7,"")</f>
        <v>13.3</v>
      </c>
      <c r="AP7" s="39">
        <f>IF(AB7&gt;0,AB7,"")</f>
        <v>14.67</v>
      </c>
      <c r="AQ7" s="41">
        <f>IF(SUM(Y7:AB7)-AC7&gt;0,SUM(Y7:AB7)-AC7,"")</f>
        <v>52.070000000000007</v>
      </c>
      <c r="AR7" s="41">
        <f>IF(AF7&gt;0,AF7,"")</f>
        <v>14</v>
      </c>
      <c r="AS7" s="41">
        <f>IF(AG7&gt;0,AG7,"")</f>
        <v>14.78</v>
      </c>
      <c r="AT7" s="41">
        <f>IF(SUM(AD7:AG7)-AH7&gt;0,SUM(AD7:AG7)-AH7,"")</f>
        <v>53.68</v>
      </c>
      <c r="AU7" s="41">
        <f>IF(AQ7="","",MAX(AQ7,AT7))</f>
        <v>53.68</v>
      </c>
      <c r="AV7" s="41">
        <f>IF(AK7&gt;0,AK7,"")</f>
        <v>14</v>
      </c>
      <c r="AW7" s="41">
        <f>IF(AL7&gt;0,AL7,"")</f>
        <v>14.62</v>
      </c>
      <c r="AX7" s="41">
        <f>IF(SUM(AI7:AL7)-AM7&gt;0,SUM(AI7:AL7)-AM7,"")</f>
        <v>52.62</v>
      </c>
      <c r="AY7" s="41">
        <f>IF(SUM(AU7,AX7)&gt;0,SUM(AU7,AX7),"")</f>
        <v>106.3</v>
      </c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9"/>
      <c r="BP7" s="40" t="str">
        <f>IF(BB7&gt;0,BB7,"")</f>
        <v/>
      </c>
      <c r="BQ7" s="40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>IF(CC7&gt;0,CC7,"")</f>
        <v/>
      </c>
      <c r="CR7" s="39" t="str">
        <f>IF(CD7&gt;0,CD7,"")</f>
        <v/>
      </c>
      <c r="CS7" s="41" t="str">
        <f>IF(SUM(CA7:CD7)-CE7&gt;0,SUM(CA7:CD7)-CE7,"")</f>
        <v/>
      </c>
      <c r="CT7" s="41" t="str">
        <f>IF(CH7&gt;0,CH7,"")</f>
        <v/>
      </c>
      <c r="CU7" s="41" t="str">
        <f>IF(CI7&gt;0,CI7,"")</f>
        <v/>
      </c>
      <c r="CV7" s="41" t="str">
        <f>IF(SUM(CF7:CI7)-CJ7&gt;0,SUM(CF7:CI7)-CJ7,"")</f>
        <v/>
      </c>
      <c r="CW7" s="41" t="str">
        <f>IF(CS7="","",MAX(CS7,CV7))</f>
        <v/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 t="str">
        <f>IF(SUM(CW7,CZ7)&gt;0,SUM(CW7,CZ7),"")</f>
        <v/>
      </c>
      <c r="DB7" s="52">
        <f>IF(MAX(ED7,FL7,GT7,IB7,JJ7,KR7,LZ7,NH7,OP7,PX7,RF7,SN7)-IF(N7="",0,N7)&gt;0.001,MAX(ED7,FL7,GT7,IB7,JJ7,KR7,LZ7,NH7,OP7,PX7,RF7,SN7)-IF(N7="",0,N7),"")</f>
        <v>53.29</v>
      </c>
      <c r="DC7" s="52">
        <f>IF(MAX(EG7,EJ7,FO7,FR7,GW7,GZ7,IE7,IH7,JM7,JP7,KU7,KX7,MC7,MF7,NK7,NN7,OS7,OV7,QA7,QD7,RI7,RL7,SQ7,ST7)-IF(P7="",0,P7)&gt;0.001,MAX(EG7,EJ7,FO7,FR7,GW7,GZ7,IE7,IH7,JM7,JP7,KU7,KX7,MC7,MF7,NK7,NN7,OS7,OV7,QA7,QD7,RI7,RL7,SQ7,ST7)-IF(P7="",0,P7),"")</f>
        <v>0.62000000000000455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IF(SUM(ED7,EJ7)&gt;0,SUM(ED7,EJ7),"")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IF(SUM(JJ7,JP7)&gt;0,SUM(JJ7,JP7),"")</f>
        <v/>
      </c>
      <c r="JR7" s="18">
        <v>15</v>
      </c>
      <c r="JS7" s="18">
        <v>9.4</v>
      </c>
      <c r="JT7" s="18">
        <v>14</v>
      </c>
      <c r="JU7" s="18">
        <v>14.71</v>
      </c>
      <c r="JV7" s="18">
        <v>0</v>
      </c>
      <c r="JW7" s="18">
        <v>15</v>
      </c>
      <c r="JX7" s="18">
        <v>9.6</v>
      </c>
      <c r="JY7" s="18">
        <v>14</v>
      </c>
      <c r="JZ7" s="18">
        <v>14.69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14</v>
      </c>
      <c r="KM7" s="11">
        <f>IF(JU7&gt;0,JU7,"")</f>
        <v>14.71</v>
      </c>
      <c r="KN7" s="11">
        <f>IF(SUM(JR7:JU7)-JV7&gt;0,SUM(JR7:JU7)-JV7,"")</f>
        <v>53.11</v>
      </c>
      <c r="KO7" s="11">
        <f>IF(JY7&gt;0,JY7,"")</f>
        <v>14</v>
      </c>
      <c r="KP7" s="11">
        <f>IF(JZ7&gt;0,JZ7,"")</f>
        <v>14.69</v>
      </c>
      <c r="KQ7" s="11">
        <f>IF(SUM(JW7:JZ7)-KA7&gt;0,SUM(JW7:JZ7)-KA7,"")</f>
        <v>53.29</v>
      </c>
      <c r="KR7" s="11">
        <f>IF(MAX(KN7,KQ7)&gt;0,MAX(KN7,KQ7),"")</f>
        <v>53.29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IF(SUM(KR7,KX7)&gt;0,SUM(KR7,KX7),"")</f>
        <v>53.29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>
        <v>15.2</v>
      </c>
      <c r="LP7" s="17">
        <v>9.5</v>
      </c>
      <c r="LQ7" s="17">
        <v>14</v>
      </c>
      <c r="LR7" s="17">
        <v>14.54</v>
      </c>
      <c r="LS7" s="17">
        <v>0</v>
      </c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14</v>
      </c>
      <c r="ME7" s="41">
        <f>IF(LR7&gt;0,LR7,"")</f>
        <v>14.54</v>
      </c>
      <c r="MF7" s="41">
        <f>IF(SUM(LO7:LR7)-LS7&gt;0,SUM(LO7:LR7)-LS7,"")</f>
        <v>53.24</v>
      </c>
      <c r="MG7" s="41">
        <f>IF(SUM(LZ7,MF7)&gt;0,SUM(LZ7,MF7),"")</f>
        <v>53.24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IF(SUM(NH7,NN7)&gt;0,SUM(NH7,NN7),"")</f>
        <v/>
      </c>
      <c r="NP7" s="17">
        <v>13.8</v>
      </c>
      <c r="NQ7" s="17">
        <v>9.6</v>
      </c>
      <c r="NR7" s="17">
        <v>14</v>
      </c>
      <c r="NS7" s="17">
        <v>14.79</v>
      </c>
      <c r="NT7" s="17">
        <v>0</v>
      </c>
      <c r="NU7" s="17">
        <v>14.1</v>
      </c>
      <c r="NV7" s="17">
        <v>9</v>
      </c>
      <c r="NW7" s="17">
        <v>13.7</v>
      </c>
      <c r="NX7" s="17">
        <v>14.43</v>
      </c>
      <c r="NY7" s="17">
        <v>0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>IF(NR7&gt;0,NR7,"")</f>
        <v>14</v>
      </c>
      <c r="OK7" s="41">
        <f>IF(NS7&gt;0,NS7,"")</f>
        <v>14.79</v>
      </c>
      <c r="OL7" s="41">
        <f>IF(SUM(NP7:NS7)-NT7&gt;0,SUM(NP7:NS7)-NT7,"")</f>
        <v>52.19</v>
      </c>
      <c r="OM7" s="41">
        <f>IF(NW7&gt;0,NW7,"")</f>
        <v>13.7</v>
      </c>
      <c r="ON7" s="41">
        <f>IF(NX7&gt;0,NX7,"")</f>
        <v>14.43</v>
      </c>
      <c r="OO7" s="41">
        <f>IF(SUM(NU7:NX7)-NY7&gt;0,SUM(NU7:NX7)-NY7,"")</f>
        <v>51.23</v>
      </c>
      <c r="OP7" s="41">
        <f>IF(MAX(OL7,OO7)&gt;0,MAX(OL7,OO7),"")</f>
        <v>52.19</v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>
        <f>IF(SUM(OP7,OV7)&gt;0,SUM(OP7,OV7),"")</f>
        <v>52.19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0</v>
      </c>
      <c r="SW7" s="23">
        <f>IF($CP7="P",CB7,(CB7+BA7)/2)</f>
        <v>0</v>
      </c>
      <c r="SX7" s="23">
        <f>IF($CP7="P",CC7,(CC7+BB7)/2)</f>
        <v>0</v>
      </c>
      <c r="SY7" s="23">
        <f>IF($CP7="P",CD7,(CD7+BC7)/2)</f>
        <v>0</v>
      </c>
      <c r="SZ7" s="23">
        <f>IF($CP7="P",CE7,(CE7+BD7)/2)</f>
        <v>0</v>
      </c>
      <c r="TA7" s="23">
        <f>IF($CP7="P",CF7,(CF7+BE7)/2)</f>
        <v>0</v>
      </c>
      <c r="TB7" s="23">
        <f>IF($CP7="P",CG7,(CG7+BF7)/2)</f>
        <v>0</v>
      </c>
      <c r="TC7" s="23">
        <f>IF($CP7="P",CH7,(CH7+BG7)/2)</f>
        <v>0</v>
      </c>
      <c r="TD7" s="23">
        <f>IF($CP7="P",CI7,(CI7+BH7)/2)</f>
        <v>0</v>
      </c>
      <c r="TE7" s="23">
        <f>IF($CP7="P",CJ7,(CJ7+BI7)/2)</f>
        <v>0</v>
      </c>
      <c r="TF7" s="23">
        <f>IF($CP7="P",CK7,(CK7+BJ7)/2)</f>
        <v>0</v>
      </c>
      <c r="TG7" s="23">
        <f>IF($CP7="P",CL7,(CL7+BK7)/2)</f>
        <v>0</v>
      </c>
      <c r="TH7" s="23">
        <f>IF($CP7="P",CM7,(CM7+BL7)/2)</f>
        <v>0</v>
      </c>
      <c r="TI7" s="23">
        <f>IF($CP7="P",CN7,(CN7+BM7)/2)</f>
        <v>0</v>
      </c>
      <c r="TJ7" s="23">
        <f>IF($CP7="P",CO7,(CO7+BN7)/2)</f>
        <v>0</v>
      </c>
      <c r="TK7" s="28" t="s">
        <v>57</v>
      </c>
      <c r="TL7" s="41" t="str">
        <f>IF(SX7&gt;0,SX7,"")</f>
        <v/>
      </c>
      <c r="TM7" s="41" t="str">
        <f>IF(SY7&gt;0,SY7,"")</f>
        <v/>
      </c>
      <c r="TN7" s="41" t="str">
        <f>IF(SUM(SV7:SY7)-SZ7&gt;0,SUM(SV7:SY7)-SZ7,"")</f>
        <v/>
      </c>
      <c r="TO7" s="41" t="str">
        <f>IF(TC7&gt;0,TC7,"")</f>
        <v/>
      </c>
      <c r="TP7" s="41" t="str">
        <f>IF(TD7&gt;0,TD7,"")</f>
        <v/>
      </c>
      <c r="TQ7" s="41" t="str">
        <f>IF(SUM(TA7:TD7)-TE7&gt;0,SUM(TA7:TD7)-TE7,"")</f>
        <v/>
      </c>
      <c r="TR7" s="41" t="str">
        <f>IF(MAX(TN7,TQ7)&gt;0,MAX(TN7,TQ7),"")</f>
        <v/>
      </c>
      <c r="TS7" s="41" t="str">
        <f>IF(TH7&gt;0,TH7,"")</f>
        <v/>
      </c>
      <c r="TT7" s="41" t="str">
        <f>IF(TI7&gt;0,TI7,"")</f>
        <v/>
      </c>
      <c r="TU7" s="41" t="str">
        <f>IF(SUM(TF7:TI7)-TJ7&gt;0,SUM(TF7:TI7)-TJ7,"")</f>
        <v/>
      </c>
      <c r="TV7" s="41" t="str">
        <f>IF(SUM(TR7,TU7)&gt;0,SUM(TR7,TU7),"")</f>
        <v/>
      </c>
    </row>
    <row r="8" spans="1:542" x14ac:dyDescent="0.2">
      <c r="A8" s="4" cm="1">
        <f t="array" ref="A8">IF(AND(F8&lt;&gt;"",G8&lt;&gt;""),SUMPRODUCT((F$4:F$18&lt;&gt;"")*(G$4:G$18&lt;&gt;"")*(E$4:E$18&gt;E8))+1,IF(G8&lt;&gt;"",SUMPRODUCT((H$4:H$18="No DD")*(E$4:E$18&gt;E8))+1+SUMPRODUCT((F$4:F$18&lt;&gt;"")*(G$4:G$18&lt;&gt;"")),""))</f>
        <v>5</v>
      </c>
      <c r="B8" s="5" t="s">
        <v>74</v>
      </c>
      <c r="C8" s="4" t="s">
        <v>6</v>
      </c>
      <c r="D8" s="4">
        <v>2001</v>
      </c>
      <c r="E8" s="9">
        <f>SUM(J8:V8)+SUM(J8:T8)*0.0000001+SUM(J8)*0.0000000000001</f>
        <v>234.67002337600525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52.51</v>
      </c>
      <c r="K8" s="8" t="str">
        <f>IF(J8="","",IF(OR(J8=CS8,J8=CV8),$CA$1,IF(OR(J8=BR8,J8=BU8),$AZ$1,IF(OR(J8=AQ8,J8=AT8),$Y$1,""))))</f>
        <v>2023 Nationals</v>
      </c>
      <c r="L8" s="8">
        <f>IF(COUNT(AQ8,AT8,BR8,BU8,CS8,CV8)&gt;1,LARGE((AQ8,AT8,BR8,BU8,CS8,CV8),2),0)</f>
        <v>49.760000000000005</v>
      </c>
      <c r="M8" s="8" t="str">
        <f>IF(L8="","",IF(OR(L8=CS8,L8=CV8),$CA$1,IF(OR(L8=BR8,L8=BU8),$AZ$1,IF(OR(L8=AQ8,L8=AT8),$Y$1,""))))</f>
        <v>2023 Elite Canada</v>
      </c>
      <c r="N8" s="8">
        <f>IF(COUNT(AQ8,AT8,BR8,BU8,CS8,CV8)&gt;2,LARGE((AQ8,AT8,BR8,BU8,CS8,CV8),3),0)</f>
        <v>49.76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53.26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Nationals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14.87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3rd Domestic Trial</v>
      </c>
      <c r="V8" s="8">
        <f>IF(MAX(DB8,DC8)&gt;0,MAX(DB8,DC8),"")</f>
        <v>0.90999999999999659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2022 WAGC (Nov 25)</v>
      </c>
      <c r="Y8" s="23">
        <v>13.1</v>
      </c>
      <c r="Z8" s="23">
        <v>8.4</v>
      </c>
      <c r="AA8" s="23">
        <v>13.3</v>
      </c>
      <c r="AB8" s="23">
        <v>14.87</v>
      </c>
      <c r="AC8" s="23">
        <v>0</v>
      </c>
      <c r="AD8" s="23">
        <v>13.1</v>
      </c>
      <c r="AE8" s="23">
        <v>8.5</v>
      </c>
      <c r="AF8" s="23">
        <v>13.3</v>
      </c>
      <c r="AG8" s="23">
        <v>14.86</v>
      </c>
      <c r="AH8" s="23">
        <v>0</v>
      </c>
      <c r="AI8" s="23">
        <v>5.2</v>
      </c>
      <c r="AJ8" s="23">
        <v>3.4</v>
      </c>
      <c r="AK8" s="23">
        <v>5.8</v>
      </c>
      <c r="AL8" s="23">
        <v>6.06</v>
      </c>
      <c r="AM8" s="23">
        <v>0.2</v>
      </c>
      <c r="AN8" s="28"/>
      <c r="AO8" s="39">
        <f>IF(AA8&gt;0,AA8,"")</f>
        <v>13.3</v>
      </c>
      <c r="AP8" s="39">
        <f>IF(AB8&gt;0,AB8,"")</f>
        <v>14.87</v>
      </c>
      <c r="AQ8" s="41">
        <f>IF(SUM(Y8:AB8)-AC8&gt;0,SUM(Y8:AB8)-AC8,"")</f>
        <v>49.669999999999995</v>
      </c>
      <c r="AR8" s="41">
        <f>IF(AF8&gt;0,AF8,"")</f>
        <v>13.3</v>
      </c>
      <c r="AS8" s="41">
        <f>IF(AG8&gt;0,AG8,"")</f>
        <v>14.86</v>
      </c>
      <c r="AT8" s="41">
        <f>IF(SUM(AD8:AG8)-AH8&gt;0,SUM(AD8:AG8)-AH8,"")</f>
        <v>49.760000000000005</v>
      </c>
      <c r="AU8" s="41">
        <f>IF(AQ8="","",MAX(AQ8,AT8))</f>
        <v>49.760000000000005</v>
      </c>
      <c r="AV8" s="41">
        <f>IF(AK8&gt;0,AK8,"")</f>
        <v>5.8</v>
      </c>
      <c r="AW8" s="41">
        <f>IF(AL8&gt;0,AL8,"")</f>
        <v>6.06</v>
      </c>
      <c r="AX8" s="41">
        <f>IF(SUM(AI8:AL8)-AM8&gt;0,SUM(AI8:AL8)-AM8,"")</f>
        <v>20.259999999999998</v>
      </c>
      <c r="AY8" s="41">
        <f>IF(SUM(AU8,AX8)&gt;0,SUM(AU8,AX8),"")</f>
        <v>70.02000000000001</v>
      </c>
      <c r="AZ8" s="27">
        <v>9.9</v>
      </c>
      <c r="BA8" s="27">
        <v>6.2</v>
      </c>
      <c r="BB8" s="27">
        <v>9.1999999999999993</v>
      </c>
      <c r="BC8" s="27">
        <v>10.6</v>
      </c>
      <c r="BD8" s="27">
        <v>0</v>
      </c>
      <c r="BE8" s="27">
        <v>12.9</v>
      </c>
      <c r="BF8" s="27">
        <v>9.1</v>
      </c>
      <c r="BG8" s="27">
        <v>13.3</v>
      </c>
      <c r="BH8" s="27">
        <v>14.46</v>
      </c>
      <c r="BI8" s="27">
        <v>0</v>
      </c>
      <c r="BJ8" s="27">
        <v>13.5</v>
      </c>
      <c r="BK8" s="27">
        <v>9.1999999999999993</v>
      </c>
      <c r="BL8" s="27">
        <v>12.7</v>
      </c>
      <c r="BM8" s="27">
        <v>14.34</v>
      </c>
      <c r="BN8" s="27">
        <v>0</v>
      </c>
      <c r="BO8" s="29"/>
      <c r="BP8" s="40">
        <f>IF(BB8&gt;0,BB8,"")</f>
        <v>9.1999999999999993</v>
      </c>
      <c r="BQ8" s="40">
        <f>IF(BC8&gt;0,BC8,"")</f>
        <v>10.6</v>
      </c>
      <c r="BR8" s="11">
        <f>IF(SUM(AZ8:BC8)-BD8&gt;0,SUM(AZ8:BC8)-BD8,"")</f>
        <v>35.9</v>
      </c>
      <c r="BS8" s="11">
        <f>IF(BG8&gt;0,BG8,"")</f>
        <v>13.3</v>
      </c>
      <c r="BT8" s="11">
        <f>IF(BH8&gt;0,BH8,"")</f>
        <v>14.46</v>
      </c>
      <c r="BU8" s="11">
        <f>IF(SUM(BE8:BH8)-BI8&gt;0,SUM(BE8:BH8)-BI8,"")</f>
        <v>49.76</v>
      </c>
      <c r="BV8" s="11">
        <f>IF(BR8="","",MAX(BR8,BU8))</f>
        <v>49.76</v>
      </c>
      <c r="BW8" s="11">
        <f>IF(BL8&gt;0,BL8,"")</f>
        <v>12.7</v>
      </c>
      <c r="BX8" s="11">
        <f>IF(BM8&gt;0,BM8,"")</f>
        <v>14.34</v>
      </c>
      <c r="BY8" s="11">
        <f>IF(SUM(BJ8:BM8)-BN8&gt;0,SUM(BJ8:BM8)-BN8,"")</f>
        <v>49.739999999999995</v>
      </c>
      <c r="BZ8" s="11">
        <f>IF(SUM(BV8,BY8)&gt;0,SUM(BV8,BY8),"")</f>
        <v>99.5</v>
      </c>
      <c r="CA8" s="23">
        <v>2.6</v>
      </c>
      <c r="CB8" s="23">
        <v>1.7</v>
      </c>
      <c r="CC8" s="23">
        <v>3.4</v>
      </c>
      <c r="CD8" s="23">
        <v>3.12</v>
      </c>
      <c r="CE8" s="23">
        <v>0</v>
      </c>
      <c r="CF8" s="23">
        <v>15.2</v>
      </c>
      <c r="CG8" s="23">
        <v>9</v>
      </c>
      <c r="CH8" s="23">
        <v>13.6</v>
      </c>
      <c r="CI8" s="23">
        <v>14.71</v>
      </c>
      <c r="CJ8" s="23">
        <v>0</v>
      </c>
      <c r="CK8" s="23">
        <v>15.7</v>
      </c>
      <c r="CL8" s="23">
        <v>9.1999999999999993</v>
      </c>
      <c r="CM8" s="23">
        <v>13.6</v>
      </c>
      <c r="CN8" s="23">
        <v>14.76</v>
      </c>
      <c r="CO8" s="23">
        <v>0</v>
      </c>
      <c r="CP8" s="28"/>
      <c r="CQ8" s="39">
        <f>IF(CC8&gt;0,CC8,"")</f>
        <v>3.4</v>
      </c>
      <c r="CR8" s="39">
        <f>IF(CD8&gt;0,CD8,"")</f>
        <v>3.12</v>
      </c>
      <c r="CS8" s="41">
        <f>IF(SUM(CA8:CD8)-CE8&gt;0,SUM(CA8:CD8)-CE8,"")</f>
        <v>10.82</v>
      </c>
      <c r="CT8" s="41">
        <f>IF(CH8&gt;0,CH8,"")</f>
        <v>13.6</v>
      </c>
      <c r="CU8" s="41">
        <f>IF(CI8&gt;0,CI8,"")</f>
        <v>14.71</v>
      </c>
      <c r="CV8" s="41">
        <f>IF(SUM(CF8:CI8)-CJ8&gt;0,SUM(CF8:CI8)-CJ8,"")</f>
        <v>52.51</v>
      </c>
      <c r="CW8" s="41">
        <f>IF(CS8="","",MAX(CS8,CV8))</f>
        <v>52.51</v>
      </c>
      <c r="CX8" s="41">
        <f>IF(CM8&gt;0,CM8,"")</f>
        <v>13.6</v>
      </c>
      <c r="CY8" s="41">
        <f>IF(CN8&gt;0,CN8,"")</f>
        <v>14.76</v>
      </c>
      <c r="CZ8" s="41">
        <f>IF(SUM(CK8:CN8)-CO8&gt;0,SUM(CK8:CN8)-CO8,"")</f>
        <v>53.26</v>
      </c>
      <c r="DA8" s="41">
        <f>IF(SUM(CW8,CZ8)&gt;0,SUM(CW8,CZ8),"")</f>
        <v>105.77</v>
      </c>
      <c r="DB8" s="52">
        <f>IF(MAX(ED8,FL8,GT8,IB8,JJ8,KR8,LZ8,NH8,OP8,PX8,RF8,SN8)-IF(N8="",0,N8)&gt;0.001,MAX(ED8,FL8,GT8,IB8,JJ8,KR8,LZ8,NH8,OP8,PX8,RF8,SN8)-IF(N8="",0,N8),"")</f>
        <v>0.90999999999999659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12.1</v>
      </c>
      <c r="FU8" s="17">
        <v>8.3000000000000007</v>
      </c>
      <c r="FV8" s="17">
        <v>11.7</v>
      </c>
      <c r="FW8" s="17">
        <v>13.36</v>
      </c>
      <c r="FX8" s="17">
        <v>0</v>
      </c>
      <c r="FY8" s="17">
        <v>13.7</v>
      </c>
      <c r="FZ8" s="17">
        <v>8.8000000000000007</v>
      </c>
      <c r="GA8" s="17">
        <v>13.3</v>
      </c>
      <c r="GB8" s="17">
        <v>14.87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11.7</v>
      </c>
      <c r="GO8" s="41">
        <f>IF(FW8&gt;0,FW8,"")</f>
        <v>13.36</v>
      </c>
      <c r="GP8" s="41">
        <f>IF(SUM(FT8:FW8)-FX8&gt;0,SUM(FT8:FW8)-FX8,"")</f>
        <v>45.459999999999994</v>
      </c>
      <c r="GQ8" s="41">
        <f>IF(GA8&gt;0,GA8,"")</f>
        <v>13.3</v>
      </c>
      <c r="GR8" s="41">
        <f>IF(GB8&gt;0,GB8,"")</f>
        <v>14.87</v>
      </c>
      <c r="GS8" s="41">
        <f>IF(SUM(FY8:GB8)-GC8&gt;0,SUM(FY8:GB8)-GC8,"")</f>
        <v>50.669999999999995</v>
      </c>
      <c r="GT8" s="41">
        <f>IF(MAX(GP8,GS8)&gt;0,MAX(GP8,GS8),"")</f>
        <v>50.669999999999995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50.669999999999995</v>
      </c>
      <c r="HB8" s="18">
        <v>13.3</v>
      </c>
      <c r="HC8" s="18">
        <v>9</v>
      </c>
      <c r="HD8" s="18">
        <v>13.3</v>
      </c>
      <c r="HE8" s="18">
        <v>14.51</v>
      </c>
      <c r="HF8" s="18">
        <v>0</v>
      </c>
      <c r="HG8" s="18">
        <v>12.8</v>
      </c>
      <c r="HH8" s="18">
        <v>8.1999999999999993</v>
      </c>
      <c r="HI8" s="18">
        <v>11.7</v>
      </c>
      <c r="HJ8" s="18">
        <v>13.3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13.3</v>
      </c>
      <c r="HW8" s="11">
        <f>IF(HE8&gt;0,HE8,"")</f>
        <v>14.51</v>
      </c>
      <c r="HX8" s="11">
        <f>IF(SUM(HB8:HE8)-HF8&gt;0,SUM(HB8:HE8)-HF8,"")</f>
        <v>50.11</v>
      </c>
      <c r="HY8" s="11">
        <f>IF(HI8&gt;0,HI8,"")</f>
        <v>11.7</v>
      </c>
      <c r="HZ8" s="11">
        <f>IF(HJ8&gt;0,HJ8,"")</f>
        <v>13.3</v>
      </c>
      <c r="IA8" s="11">
        <f>IF(SUM(HG8:HJ8)-HK8&gt;0,SUM(HG8:HJ8)-HK8,"")</f>
        <v>46</v>
      </c>
      <c r="IB8" s="11">
        <f>IF(MAX(HX8,IA8)&gt;0,MAX(HX8,IA8),"")</f>
        <v>50.11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IF(SUM(IB8,IH8)&gt;0,SUM(IB8,IH8),"")</f>
        <v>50.11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>
        <v>13.4</v>
      </c>
      <c r="MI8" s="18">
        <v>9</v>
      </c>
      <c r="MJ8" s="18">
        <v>13.6</v>
      </c>
      <c r="MK8" s="18">
        <v>14.5</v>
      </c>
      <c r="ML8" s="18">
        <v>0.2</v>
      </c>
      <c r="MM8" s="18">
        <v>13.1</v>
      </c>
      <c r="MN8" s="18">
        <v>9.1</v>
      </c>
      <c r="MO8" s="18">
        <v>13.6</v>
      </c>
      <c r="MP8" s="18">
        <v>14.5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13.6</v>
      </c>
      <c r="NC8" s="11">
        <f>IF(MK8&gt;0,MK8,"")</f>
        <v>14.5</v>
      </c>
      <c r="ND8" s="11">
        <f>IF(SUM(MH8:MK8)-ML8&gt;0,SUM(MH8:MK8)-ML8,"")</f>
        <v>50.3</v>
      </c>
      <c r="NE8" s="11">
        <f>IF(MO8&gt;0,MO8,"")</f>
        <v>13.6</v>
      </c>
      <c r="NF8" s="11">
        <f>IF(MP8&gt;0,MP8,"")</f>
        <v>14.5</v>
      </c>
      <c r="NG8" s="11">
        <f>IF(SUM(MM8:MP8)-MQ8&gt;0,SUM(MM8:MP8)-MQ8,"")</f>
        <v>50.3</v>
      </c>
      <c r="NH8" s="11">
        <f>IF(MAX(ND8,NG8)&gt;0,MAX(ND8,NG8),"")</f>
        <v>50.3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IF(SUM(NH8,NN8)&gt;0,SUM(NH8,NN8),"")</f>
        <v>50.3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6.25</v>
      </c>
      <c r="SW8" s="23">
        <f>IF($CP8="P",CB8,(CB8+BA8)/2)</f>
        <v>3.95</v>
      </c>
      <c r="SX8" s="23">
        <f>IF($CP8="P",CC8,(CC8+BB8)/2)</f>
        <v>6.3</v>
      </c>
      <c r="SY8" s="23">
        <f>IF($CP8="P",CD8,(CD8+BC8)/2)</f>
        <v>6.8599999999999994</v>
      </c>
      <c r="SZ8" s="23">
        <f>IF($CP8="P",CE8,(CE8+BD8)/2)</f>
        <v>0</v>
      </c>
      <c r="TA8" s="23">
        <f>IF($CP8="P",CF8,(CF8+BE8)/2)</f>
        <v>14.05</v>
      </c>
      <c r="TB8" s="23">
        <f>IF($CP8="P",CG8,(CG8+BF8)/2)</f>
        <v>9.0500000000000007</v>
      </c>
      <c r="TC8" s="23">
        <f>IF($CP8="P",CH8,(CH8+BG8)/2)</f>
        <v>13.45</v>
      </c>
      <c r="TD8" s="23">
        <f>IF($CP8="P",CI8,(CI8+BH8)/2)</f>
        <v>14.585000000000001</v>
      </c>
      <c r="TE8" s="23">
        <f>IF($CP8="P",CJ8,(CJ8+BI8)/2)</f>
        <v>0</v>
      </c>
      <c r="TF8" s="23">
        <f>IF($CP8="P",CK8,(CK8+BJ8)/2)</f>
        <v>14.6</v>
      </c>
      <c r="TG8" s="23">
        <f>IF($CP8="P",CL8,(CL8+BK8)/2)</f>
        <v>9.1999999999999993</v>
      </c>
      <c r="TH8" s="23">
        <f>IF($CP8="P",CM8,(CM8+BL8)/2)</f>
        <v>13.149999999999999</v>
      </c>
      <c r="TI8" s="23">
        <f>IF($CP8="P",CN8,(CN8+BM8)/2)</f>
        <v>14.55</v>
      </c>
      <c r="TJ8" s="23">
        <f>IF($CP8="P",CO8,(CO8+BN8)/2)</f>
        <v>0</v>
      </c>
      <c r="TK8" s="28" t="s">
        <v>57</v>
      </c>
      <c r="TL8" s="41">
        <f>IF(SX8&gt;0,SX8,"")</f>
        <v>6.3</v>
      </c>
      <c r="TM8" s="41">
        <f>IF(SY8&gt;0,SY8,"")</f>
        <v>6.8599999999999994</v>
      </c>
      <c r="TN8" s="41">
        <f>IF(SUM(SV8:SY8)-SZ8&gt;0,SUM(SV8:SY8)-SZ8,"")</f>
        <v>23.36</v>
      </c>
      <c r="TO8" s="41">
        <f>IF(TC8&gt;0,TC8,"")</f>
        <v>13.45</v>
      </c>
      <c r="TP8" s="41">
        <f>IF(TD8&gt;0,TD8,"")</f>
        <v>14.585000000000001</v>
      </c>
      <c r="TQ8" s="41">
        <f>IF(SUM(TA8:TD8)-TE8&gt;0,SUM(TA8:TD8)-TE8,"")</f>
        <v>51.134999999999998</v>
      </c>
      <c r="TR8" s="41">
        <f>IF(MAX(TN8,TQ8)&gt;0,MAX(TN8,TQ8),"")</f>
        <v>51.134999999999998</v>
      </c>
      <c r="TS8" s="41">
        <f>IF(TH8&gt;0,TH8,"")</f>
        <v>13.149999999999999</v>
      </c>
      <c r="TT8" s="41">
        <f>IF(TI8&gt;0,TI8,"")</f>
        <v>14.55</v>
      </c>
      <c r="TU8" s="41">
        <f>IF(SUM(TF8:TI8)-TJ8&gt;0,SUM(TF8:TI8)-TJ8,"")</f>
        <v>51.5</v>
      </c>
      <c r="TV8" s="41">
        <f>IF(SUM(TR8,TU8)&gt;0,SUM(TR8,TU8),"")</f>
        <v>102.63499999999999</v>
      </c>
    </row>
    <row r="9" spans="1:542" x14ac:dyDescent="0.2">
      <c r="A9" s="4" cm="1">
        <f t="array" ref="A9">IF(AND(F9&lt;&gt;"",G9&lt;&gt;""),SUMPRODUCT((F$4:F$18&lt;&gt;"")*(G$4:G$18&lt;&gt;"")*(E$4:E$18&gt;E9))+1,IF(G9&lt;&gt;"",SUMPRODUCT((H$4:H$18="No DD")*(E$4:E$18&gt;E9))+1+SUMPRODUCT((F$4:F$18&lt;&gt;"")*(G$4:G$18&lt;&gt;"")),""))</f>
        <v>6</v>
      </c>
      <c r="B9" s="5" t="s">
        <v>158</v>
      </c>
      <c r="C9" s="4" t="s">
        <v>3</v>
      </c>
      <c r="D9" s="4">
        <v>2004</v>
      </c>
      <c r="E9" s="9">
        <f>SUM(J9:V9)+SUM(J9:T9)*0.0000001+SUM(J9)*0.0000000000001</f>
        <v>233.3900228740051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Excellence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51.149999999999991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50.84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46.05</v>
      </c>
      <c r="O9" s="8" t="str">
        <f>IF(N9="","",IF(OR(N9=CS9,N9=CV9),$CA$1,IF(OR(N9=BR9,N9=BU9),$AZ$1,IF(OR(N9=AQ9,N9=AT9),$Y$1,""))))</f>
        <v>2023 Elite Canada</v>
      </c>
      <c r="P9" s="8">
        <f>IF(MAX(AX9,BY9,CZ9)&gt;0,MAX(AX9,BY9,CZ9),0)</f>
        <v>52.400000000000006</v>
      </c>
      <c r="Q9" s="8" t="str">
        <f>IF(P9="","",IF(P9=CZ9,$CA$1,IF(P9=BY9,$AZ$1,IF(P9=AX9,$Y$1,""))))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14.7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>
        <f>IF(MAX(DB9,DC9)&gt;0,MAX(DB9,DC9),"")</f>
        <v>4.6500000000000057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Pan Am Club Championships (May 14)</v>
      </c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8"/>
      <c r="AO9" s="39" t="str">
        <f>IF(AA9&gt;0,AA9,"")</f>
        <v/>
      </c>
      <c r="AP9" s="39" t="str">
        <f>IF(AB9&gt;0,AB9,"")</f>
        <v/>
      </c>
      <c r="AQ9" s="41" t="str">
        <f>IF(SUM(Y9:AB9)-AC9&gt;0,SUM(Y9:AB9)-AC9,"")</f>
        <v/>
      </c>
      <c r="AR9" s="41" t="str">
        <f>IF(AF9&gt;0,AF9,"")</f>
        <v/>
      </c>
      <c r="AS9" s="41" t="str">
        <f>IF(AG9&gt;0,AG9,"")</f>
        <v/>
      </c>
      <c r="AT9" s="41" t="str">
        <f>IF(SUM(AD9:AG9)-AH9&gt;0,SUM(AD9:AG9)-AH9,"")</f>
        <v/>
      </c>
      <c r="AU9" s="41" t="str">
        <f>IF(AQ9="","",MAX(AQ9,AT9))</f>
        <v/>
      </c>
      <c r="AV9" s="41" t="str">
        <f>IF(AK9&gt;0,AK9,"")</f>
        <v/>
      </c>
      <c r="AW9" s="41" t="str">
        <f>IF(AL9&gt;0,AL9,"")</f>
        <v/>
      </c>
      <c r="AX9" s="41" t="str">
        <f>IF(SUM(AI9:AL9)-AM9&gt;0,SUM(AI9:AL9)-AM9,"")</f>
        <v/>
      </c>
      <c r="AY9" s="41" t="str">
        <f>IF(SUM(AU9,AX9)&gt;0,SUM(AU9,AX9),"")</f>
        <v/>
      </c>
      <c r="AZ9" s="27">
        <v>11.2</v>
      </c>
      <c r="BA9" s="27">
        <v>9.1</v>
      </c>
      <c r="BB9" s="27">
        <v>11.5</v>
      </c>
      <c r="BC9" s="27">
        <v>14.25</v>
      </c>
      <c r="BD9" s="27">
        <v>0</v>
      </c>
      <c r="BE9" s="27">
        <v>14.8</v>
      </c>
      <c r="BF9" s="27">
        <v>9.6</v>
      </c>
      <c r="BG9" s="27">
        <v>12.7</v>
      </c>
      <c r="BH9" s="27">
        <v>14.05</v>
      </c>
      <c r="BI9" s="27">
        <v>0</v>
      </c>
      <c r="BJ9" s="27">
        <v>14.9</v>
      </c>
      <c r="BK9" s="27">
        <v>9.6999999999999993</v>
      </c>
      <c r="BL9" s="27">
        <v>12.7</v>
      </c>
      <c r="BM9" s="27">
        <v>14.33</v>
      </c>
      <c r="BN9" s="27">
        <v>0</v>
      </c>
      <c r="BO9" s="29"/>
      <c r="BP9" s="40">
        <f>IF(BB9&gt;0,BB9,"")</f>
        <v>11.5</v>
      </c>
      <c r="BQ9" s="40">
        <f>IF(BC9&gt;0,BC9,"")</f>
        <v>14.25</v>
      </c>
      <c r="BR9" s="11">
        <f>IF(SUM(AZ9:BC9)-BD9&gt;0,SUM(AZ9:BC9)-BD9,"")</f>
        <v>46.05</v>
      </c>
      <c r="BS9" s="11">
        <f>IF(BG9&gt;0,BG9,"")</f>
        <v>12.7</v>
      </c>
      <c r="BT9" s="11">
        <f>IF(BH9&gt;0,BH9,"")</f>
        <v>14.05</v>
      </c>
      <c r="BU9" s="11">
        <f>IF(SUM(BE9:BH9)-BI9&gt;0,SUM(BE9:BH9)-BI9,"")</f>
        <v>51.149999999999991</v>
      </c>
      <c r="BV9" s="11">
        <f>IF(BR9="","",MAX(BR9,BU9))</f>
        <v>51.149999999999991</v>
      </c>
      <c r="BW9" s="11">
        <f>IF(BL9&gt;0,BL9,"")</f>
        <v>12.7</v>
      </c>
      <c r="BX9" s="11">
        <f>IF(BM9&gt;0,BM9,"")</f>
        <v>14.33</v>
      </c>
      <c r="BY9" s="11">
        <f>IF(SUM(BJ9:BM9)-BN9&gt;0,SUM(BJ9:BM9)-BN9,"")</f>
        <v>51.629999999999995</v>
      </c>
      <c r="BZ9" s="11">
        <f>IF(SUM(BV9,BY9)&gt;0,SUM(BV9,BY9),"")</f>
        <v>102.77999999999999</v>
      </c>
      <c r="CA9" s="23">
        <v>13.5</v>
      </c>
      <c r="CB9" s="23">
        <v>9.8000000000000007</v>
      </c>
      <c r="CC9" s="23">
        <v>13.4</v>
      </c>
      <c r="CD9" s="23">
        <v>14.14</v>
      </c>
      <c r="CE9" s="23">
        <v>0</v>
      </c>
      <c r="CF9" s="23">
        <v>1.4</v>
      </c>
      <c r="CG9" s="23">
        <v>0.8</v>
      </c>
      <c r="CH9" s="23">
        <v>2</v>
      </c>
      <c r="CI9" s="23">
        <v>1.53</v>
      </c>
      <c r="CJ9" s="23">
        <v>0</v>
      </c>
      <c r="CK9" s="23">
        <v>14.9</v>
      </c>
      <c r="CL9" s="23">
        <v>9.1999999999999993</v>
      </c>
      <c r="CM9" s="23">
        <v>13.6</v>
      </c>
      <c r="CN9" s="23">
        <v>14.7</v>
      </c>
      <c r="CO9" s="23">
        <v>0</v>
      </c>
      <c r="CP9" s="28"/>
      <c r="CQ9" s="39">
        <f>IF(CC9&gt;0,CC9,"")</f>
        <v>13.4</v>
      </c>
      <c r="CR9" s="39">
        <f>IF(CD9&gt;0,CD9,"")</f>
        <v>14.14</v>
      </c>
      <c r="CS9" s="41">
        <f>IF(SUM(CA9:CD9)-CE9&gt;0,SUM(CA9:CD9)-CE9,"")</f>
        <v>50.84</v>
      </c>
      <c r="CT9" s="41">
        <f>IF(CH9&gt;0,CH9,"")</f>
        <v>2</v>
      </c>
      <c r="CU9" s="41">
        <f>IF(CI9&gt;0,CI9,"")</f>
        <v>1.53</v>
      </c>
      <c r="CV9" s="41">
        <f>IF(SUM(CF9:CI9)-CJ9&gt;0,SUM(CF9:CI9)-CJ9,"")</f>
        <v>5.73</v>
      </c>
      <c r="CW9" s="41">
        <f>IF(CS9="","",MAX(CS9,CV9))</f>
        <v>50.84</v>
      </c>
      <c r="CX9" s="41">
        <f>IF(CM9&gt;0,CM9,"")</f>
        <v>13.6</v>
      </c>
      <c r="CY9" s="41">
        <f>IF(CN9&gt;0,CN9,"")</f>
        <v>14.7</v>
      </c>
      <c r="CZ9" s="41">
        <f>IF(SUM(CK9:CN9)-CO9&gt;0,SUM(CK9:CN9)-CO9,"")</f>
        <v>52.400000000000006</v>
      </c>
      <c r="DA9" s="41">
        <f>IF(SUM(CW9,CZ9)&gt;0,SUM(CW9,CZ9),"")</f>
        <v>103.24000000000001</v>
      </c>
      <c r="DB9" s="52">
        <f>IF(MAX(ED9,FL9,GT9,IB9,JJ9,KR9,LZ9,NH9,OP9,PX9,RF9,SN9)-IF(N9="",0,N9)&gt;0.001,MAX(ED9,FL9,GT9,IB9,JJ9,KR9,LZ9,NH9,OP9,PX9,RF9,SN9)-IF(N9="",0,N9),"")</f>
        <v>4.6500000000000057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>
        <v>13.8</v>
      </c>
      <c r="IK9" s="17">
        <v>9.5</v>
      </c>
      <c r="IL9" s="17">
        <v>12.7</v>
      </c>
      <c r="IM9" s="17">
        <v>14.7</v>
      </c>
      <c r="IN9" s="17">
        <v>0</v>
      </c>
      <c r="IO9" s="17">
        <v>14</v>
      </c>
      <c r="IP9" s="17">
        <v>8.8000000000000007</v>
      </c>
      <c r="IQ9" s="17">
        <v>12.9</v>
      </c>
      <c r="IR9" s="17">
        <v>14.44</v>
      </c>
      <c r="IS9" s="17">
        <v>0</v>
      </c>
      <c r="IT9" s="17"/>
      <c r="IU9" s="17"/>
      <c r="IV9" s="17"/>
      <c r="IW9" s="17"/>
      <c r="IX9" s="17"/>
      <c r="IY9" s="17">
        <v>14.2</v>
      </c>
      <c r="IZ9" s="17">
        <v>9.4</v>
      </c>
      <c r="JA9" s="17">
        <v>12.9</v>
      </c>
      <c r="JB9" s="17">
        <v>14.59</v>
      </c>
      <c r="JC9" s="17">
        <v>0</v>
      </c>
      <c r="JD9" s="41">
        <f>IF(IL9&gt;0,IL9,"")</f>
        <v>12.7</v>
      </c>
      <c r="JE9" s="41">
        <f>IF(IM9&gt;0,IM9,"")</f>
        <v>14.7</v>
      </c>
      <c r="JF9" s="41">
        <f>IF(SUM(IJ9:IM9)-IN9&gt;0,SUM(IJ9:IM9)-IN9,"")</f>
        <v>50.7</v>
      </c>
      <c r="JG9" s="41">
        <f>IF(IQ9&gt;0,IQ9,"")</f>
        <v>12.9</v>
      </c>
      <c r="JH9" s="41">
        <f>IF(IR9&gt;0,IR9,"")</f>
        <v>14.44</v>
      </c>
      <c r="JI9" s="41">
        <f>IF(SUM(IO9:IR9)-IS9&gt;0,SUM(IO9:IR9)-IS9,"")</f>
        <v>50.14</v>
      </c>
      <c r="JJ9" s="41">
        <f>IF(MAX(JF9,JI9)&gt;0,MAX(JF9,JI9),"")</f>
        <v>50.7</v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>
        <f>IF(JA9&gt;0,JA9,"")</f>
        <v>12.9</v>
      </c>
      <c r="JO9" s="41">
        <f>IF(JB9&gt;0,JB9,"")</f>
        <v>14.59</v>
      </c>
      <c r="JP9" s="41">
        <f>IF(SUM(IY9:JB9)-JC9&gt;0,SUM(IY9:JB9)-JC9,"")</f>
        <v>51.09</v>
      </c>
      <c r="JQ9" s="41">
        <f>IF(SUM(JJ9,JP9)&gt;0,SUM(JJ9,JP9),"")</f>
        <v>101.79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12.35</v>
      </c>
      <c r="SW9" s="23">
        <f>IF($CP9="P",CB9,(CB9+BA9)/2)</f>
        <v>9.4499999999999993</v>
      </c>
      <c r="SX9" s="23">
        <f>IF($CP9="P",CC9,(CC9+BB9)/2)</f>
        <v>12.45</v>
      </c>
      <c r="SY9" s="23">
        <f>IF($CP9="P",CD9,(CD9+BC9)/2)</f>
        <v>14.195</v>
      </c>
      <c r="SZ9" s="23">
        <f>IF($CP9="P",CE9,(CE9+BD9)/2)</f>
        <v>0</v>
      </c>
      <c r="TA9" s="23">
        <f>IF($CP9="P",CF9,(CF9+BE9)/2)</f>
        <v>8.1</v>
      </c>
      <c r="TB9" s="23">
        <f>IF($CP9="P",CG9,(CG9+BF9)/2)</f>
        <v>5.2</v>
      </c>
      <c r="TC9" s="23">
        <f>IF($CP9="P",CH9,(CH9+BG9)/2)</f>
        <v>7.35</v>
      </c>
      <c r="TD9" s="23">
        <f>IF($CP9="P",CI9,(CI9+BH9)/2)</f>
        <v>7.79</v>
      </c>
      <c r="TE9" s="23">
        <f>IF($CP9="P",CJ9,(CJ9+BI9)/2)</f>
        <v>0</v>
      </c>
      <c r="TF9" s="23">
        <f>IF($CP9="P",CK9,(CK9+BJ9)/2)</f>
        <v>14.9</v>
      </c>
      <c r="TG9" s="23">
        <f>IF($CP9="P",CL9,(CL9+BK9)/2)</f>
        <v>9.4499999999999993</v>
      </c>
      <c r="TH9" s="23">
        <f>IF($CP9="P",CM9,(CM9+BL9)/2)</f>
        <v>13.149999999999999</v>
      </c>
      <c r="TI9" s="23">
        <f>IF($CP9="P",CN9,(CN9+BM9)/2)</f>
        <v>14.515000000000001</v>
      </c>
      <c r="TJ9" s="23">
        <f>IF($CP9="P",CO9,(CO9+BN9)/2)</f>
        <v>0</v>
      </c>
      <c r="TK9" s="28" t="s">
        <v>57</v>
      </c>
      <c r="TL9" s="41">
        <f>IF(SX9&gt;0,SX9,"")</f>
        <v>12.45</v>
      </c>
      <c r="TM9" s="41">
        <f>IF(SY9&gt;0,SY9,"")</f>
        <v>14.195</v>
      </c>
      <c r="TN9" s="41">
        <f>IF(SUM(SV9:SY9)-SZ9&gt;0,SUM(SV9:SY9)-SZ9,"")</f>
        <v>48.445</v>
      </c>
      <c r="TO9" s="41">
        <f>IF(TC9&gt;0,TC9,"")</f>
        <v>7.35</v>
      </c>
      <c r="TP9" s="41">
        <f>IF(TD9&gt;0,TD9,"")</f>
        <v>7.79</v>
      </c>
      <c r="TQ9" s="41">
        <f>IF(SUM(TA9:TD9)-TE9&gt;0,SUM(TA9:TD9)-TE9,"")</f>
        <v>28.439999999999998</v>
      </c>
      <c r="TR9" s="41">
        <f>IF(MAX(TN9,TQ9)&gt;0,MAX(TN9,TQ9),"")</f>
        <v>48.445</v>
      </c>
      <c r="TS9" s="41">
        <f>IF(TH9&gt;0,TH9,"")</f>
        <v>13.149999999999999</v>
      </c>
      <c r="TT9" s="41">
        <f>IF(TI9&gt;0,TI9,"")</f>
        <v>14.515000000000001</v>
      </c>
      <c r="TU9" s="41">
        <f>IF(SUM(TF9:TI9)-TJ9&gt;0,SUM(TF9:TI9)-TJ9,"")</f>
        <v>52.015000000000001</v>
      </c>
      <c r="TV9" s="41">
        <f>IF(SUM(TR9,TU9)&gt;0,SUM(TR9,TU9),"")</f>
        <v>100.46000000000001</v>
      </c>
    </row>
    <row r="10" spans="1:542" x14ac:dyDescent="0.2">
      <c r="A10" s="4" cm="1">
        <f t="array" ref="A10">IF(AND(F10&lt;&gt;"",G10&lt;&gt;""),SUMPRODUCT((F$4:F$18&lt;&gt;"")*(G$4:G$18&lt;&gt;"")*(E$4:E$18&gt;E10))+1,IF(G10&lt;&gt;"",SUMPRODUCT((H$4:H$18="No DD")*(E$4:E$18&gt;E10))+1+SUMPRODUCT((F$4:F$18&lt;&gt;"")*(G$4:G$18&lt;&gt;"")),""))</f>
        <v>7</v>
      </c>
      <c r="B10" s="5" t="s">
        <v>129</v>
      </c>
      <c r="C10" s="4" t="s">
        <v>3</v>
      </c>
      <c r="D10" s="4">
        <v>2001</v>
      </c>
      <c r="E10" s="9">
        <f>SUM(J10:V10)+SUM(J10:T10)*0.0000001+SUM(J10)*0.0000000000001</f>
        <v>231.03002310300513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J10" s="8">
        <f>IF(COUNT(AQ10,AT10,BR10,BU10,CS10,CV10)&gt;0,LARGE((AQ10,AT10,BR10,BU10,CS10,CV10),1),0)</f>
        <v>51.309999999999995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50.42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50.24</v>
      </c>
      <c r="O10" s="8" t="str">
        <f>IF(N10="","",IF(OR(N10=CS10,N10=CV10),$CA$1,IF(OR(N10=BR10,N10=BU10),$AZ$1,IF(OR(N10=AQ10,N10=AT10),$Y$1,""))))</f>
        <v>2023 Nationals</v>
      </c>
      <c r="P10" s="8">
        <f>IF(MAX(AX10,BY10,CZ10)&gt;0,MAX(AX10,BY10,CZ10),0)</f>
        <v>51.379999999999995</v>
      </c>
      <c r="Q10" s="8" t="str">
        <f>IF(P10="","",IF(P10=CZ10,$CA$1,IF(P10=BY10,$AZ$1,IF(P10=AX10,$Y$1,""))))</f>
        <v>2022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14.58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12.1</v>
      </c>
      <c r="Z10" s="23">
        <v>8.3000000000000007</v>
      </c>
      <c r="AA10" s="23">
        <v>12.4</v>
      </c>
      <c r="AB10" s="23">
        <v>14.95</v>
      </c>
      <c r="AC10" s="23">
        <v>0</v>
      </c>
      <c r="AD10" s="23">
        <v>13.3</v>
      </c>
      <c r="AE10" s="23">
        <v>9.1</v>
      </c>
      <c r="AF10" s="23">
        <v>12.2</v>
      </c>
      <c r="AG10" s="23">
        <v>14.92</v>
      </c>
      <c r="AH10" s="23">
        <v>0</v>
      </c>
      <c r="AI10" s="23">
        <v>14.7</v>
      </c>
      <c r="AJ10" s="23">
        <v>9.1999999999999993</v>
      </c>
      <c r="AK10" s="23">
        <v>12.4</v>
      </c>
      <c r="AL10" s="23">
        <v>15.08</v>
      </c>
      <c r="AM10" s="23">
        <v>0</v>
      </c>
      <c r="AN10" s="28"/>
      <c r="AO10" s="39">
        <f>IF(AA10&gt;0,AA10,"")</f>
        <v>12.4</v>
      </c>
      <c r="AP10" s="39">
        <f>IF(AB10&gt;0,AB10,"")</f>
        <v>14.95</v>
      </c>
      <c r="AQ10" s="41">
        <f>IF(SUM(Y10:AB10)-AC10&gt;0,SUM(Y10:AB10)-AC10,"")</f>
        <v>47.75</v>
      </c>
      <c r="AR10" s="41">
        <f>IF(AF10&gt;0,AF10,"")</f>
        <v>12.2</v>
      </c>
      <c r="AS10" s="41">
        <f>IF(AG10&gt;0,AG10,"")</f>
        <v>14.92</v>
      </c>
      <c r="AT10" s="41">
        <f>IF(SUM(AD10:AG10)-AH10&gt;0,SUM(AD10:AG10)-AH10,"")</f>
        <v>49.519999999999996</v>
      </c>
      <c r="AU10" s="41">
        <f>IF(AQ10="","",MAX(AQ10,AT10))</f>
        <v>49.519999999999996</v>
      </c>
      <c r="AV10" s="41">
        <f>IF(AK10&gt;0,AK10,"")</f>
        <v>12.4</v>
      </c>
      <c r="AW10" s="41">
        <f>IF(AL10&gt;0,AL10,"")</f>
        <v>15.08</v>
      </c>
      <c r="AX10" s="41">
        <f>IF(SUM(AI10:AL10)-AM10&gt;0,SUM(AI10:AL10)-AM10,"")</f>
        <v>51.379999999999995</v>
      </c>
      <c r="AY10" s="41">
        <f>IF(SUM(AU10,AX10)&gt;0,SUM(AU10,AX10),"")</f>
        <v>100.89999999999999</v>
      </c>
      <c r="AZ10" s="27">
        <v>11.3</v>
      </c>
      <c r="BA10" s="27">
        <v>8.6</v>
      </c>
      <c r="BB10" s="27">
        <v>11.6</v>
      </c>
      <c r="BC10" s="27">
        <v>14.67</v>
      </c>
      <c r="BD10" s="27">
        <v>0</v>
      </c>
      <c r="BE10" s="27">
        <v>14.4</v>
      </c>
      <c r="BF10" s="27">
        <v>9.3000000000000007</v>
      </c>
      <c r="BG10" s="27">
        <v>12.2</v>
      </c>
      <c r="BH10" s="27">
        <v>14.52</v>
      </c>
      <c r="BI10" s="27">
        <v>0</v>
      </c>
      <c r="BJ10" s="27">
        <v>12</v>
      </c>
      <c r="BK10" s="27">
        <v>7.2</v>
      </c>
      <c r="BL10" s="27">
        <v>10.4</v>
      </c>
      <c r="BM10" s="27">
        <v>12.07</v>
      </c>
      <c r="BN10" s="27">
        <v>0</v>
      </c>
      <c r="BO10" s="29"/>
      <c r="BP10" s="40">
        <f>IF(BB10&gt;0,BB10,"")</f>
        <v>11.6</v>
      </c>
      <c r="BQ10" s="40">
        <f>IF(BC10&gt;0,BC10,"")</f>
        <v>14.67</v>
      </c>
      <c r="BR10" s="11">
        <f>IF(SUM(AZ10:BC10)-BD10&gt;0,SUM(AZ10:BC10)-BD10,"")</f>
        <v>46.17</v>
      </c>
      <c r="BS10" s="11">
        <f>IF(BG10&gt;0,BG10,"")</f>
        <v>12.2</v>
      </c>
      <c r="BT10" s="11">
        <f>IF(BH10&gt;0,BH10,"")</f>
        <v>14.52</v>
      </c>
      <c r="BU10" s="11">
        <f>IF(SUM(BE10:BH10)-BI10&gt;0,SUM(BE10:BH10)-BI10,"")</f>
        <v>50.42</v>
      </c>
      <c r="BV10" s="11">
        <f>IF(BR10="","",MAX(BR10,BU10))</f>
        <v>50.42</v>
      </c>
      <c r="BW10" s="11">
        <f>IF(BL10&gt;0,BL10,"")</f>
        <v>10.4</v>
      </c>
      <c r="BX10" s="11">
        <f>IF(BM10&gt;0,BM10,"")</f>
        <v>12.07</v>
      </c>
      <c r="BY10" s="11">
        <f>IF(SUM(BJ10:BM10)-BN10&gt;0,SUM(BJ10:BM10)-BN10,"")</f>
        <v>41.67</v>
      </c>
      <c r="BZ10" s="11">
        <f>IF(SUM(BV10,BY10)&gt;0,SUM(BV10,BY10),"")</f>
        <v>92.09</v>
      </c>
      <c r="CA10" s="23">
        <v>13.8</v>
      </c>
      <c r="CB10" s="23">
        <v>9.1999999999999993</v>
      </c>
      <c r="CC10" s="23">
        <v>13.1</v>
      </c>
      <c r="CD10" s="23">
        <v>14.14</v>
      </c>
      <c r="CE10" s="23">
        <v>0</v>
      </c>
      <c r="CF10" s="23">
        <v>14.6</v>
      </c>
      <c r="CG10" s="23">
        <v>9.1</v>
      </c>
      <c r="CH10" s="23">
        <v>13.1</v>
      </c>
      <c r="CI10" s="23">
        <v>14.51</v>
      </c>
      <c r="CJ10" s="23">
        <v>0</v>
      </c>
      <c r="CK10" s="23">
        <v>14.4</v>
      </c>
      <c r="CL10" s="23">
        <v>8.9</v>
      </c>
      <c r="CM10" s="23">
        <v>12.9</v>
      </c>
      <c r="CN10" s="23">
        <v>14.58</v>
      </c>
      <c r="CO10" s="23">
        <v>0</v>
      </c>
      <c r="CP10" s="28"/>
      <c r="CQ10" s="39">
        <f>IF(CC10&gt;0,CC10,"")</f>
        <v>13.1</v>
      </c>
      <c r="CR10" s="39">
        <f>IF(CD10&gt;0,CD10,"")</f>
        <v>14.14</v>
      </c>
      <c r="CS10" s="41">
        <f>IF(SUM(CA10:CD10)-CE10&gt;0,SUM(CA10:CD10)-CE10,"")</f>
        <v>50.24</v>
      </c>
      <c r="CT10" s="41">
        <f>IF(CH10&gt;0,CH10,"")</f>
        <v>13.1</v>
      </c>
      <c r="CU10" s="41">
        <f>IF(CI10&gt;0,CI10,"")</f>
        <v>14.51</v>
      </c>
      <c r="CV10" s="41">
        <f>IF(SUM(CF10:CI10)-CJ10&gt;0,SUM(CF10:CI10)-CJ10,"")</f>
        <v>51.309999999999995</v>
      </c>
      <c r="CW10" s="41">
        <f>IF(CS10="","",MAX(CS10,CV10))</f>
        <v>51.309999999999995</v>
      </c>
      <c r="CX10" s="41">
        <f>IF(CM10&gt;0,CM10,"")</f>
        <v>12.9</v>
      </c>
      <c r="CY10" s="41">
        <f>IF(CN10&gt;0,CN10,"")</f>
        <v>14.58</v>
      </c>
      <c r="CZ10" s="41">
        <f>IF(SUM(CK10:CN10)-CO10&gt;0,SUM(CK10:CN10)-CO10,"")</f>
        <v>50.78</v>
      </c>
      <c r="DA10" s="41">
        <f>IF(SUM(CW10,CZ10)&gt;0,SUM(CW10,CZ10),"")</f>
        <v>102.09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12.55</v>
      </c>
      <c r="SW10" s="23">
        <f>IF($CP10="P",CB10,(CB10+BA10)/2)</f>
        <v>8.8999999999999986</v>
      </c>
      <c r="SX10" s="23">
        <f>IF($CP10="P",CC10,(CC10+BB10)/2)</f>
        <v>12.35</v>
      </c>
      <c r="SY10" s="23">
        <f>IF($CP10="P",CD10,(CD10+BC10)/2)</f>
        <v>14.405000000000001</v>
      </c>
      <c r="SZ10" s="23">
        <f>IF($CP10="P",CE10,(CE10+BD10)/2)</f>
        <v>0</v>
      </c>
      <c r="TA10" s="23">
        <f>IF($CP10="P",CF10,(CF10+BE10)/2)</f>
        <v>14.5</v>
      </c>
      <c r="TB10" s="23">
        <f>IF($CP10="P",CG10,(CG10+BF10)/2)</f>
        <v>9.1999999999999993</v>
      </c>
      <c r="TC10" s="23">
        <f>IF($CP10="P",CH10,(CH10+BG10)/2)</f>
        <v>12.649999999999999</v>
      </c>
      <c r="TD10" s="23">
        <f>IF($CP10="P",CI10,(CI10+BH10)/2)</f>
        <v>14.515000000000001</v>
      </c>
      <c r="TE10" s="23">
        <f>IF($CP10="P",CJ10,(CJ10+BI10)/2)</f>
        <v>0</v>
      </c>
      <c r="TF10" s="23">
        <f>IF($CP10="P",CK10,(CK10+BJ10)/2)</f>
        <v>13.2</v>
      </c>
      <c r="TG10" s="23">
        <f>IF($CP10="P",CL10,(CL10+BK10)/2)</f>
        <v>8.0500000000000007</v>
      </c>
      <c r="TH10" s="23">
        <f>IF($CP10="P",CM10,(CM10+BL10)/2)</f>
        <v>11.65</v>
      </c>
      <c r="TI10" s="23">
        <f>IF($CP10="P",CN10,(CN10+BM10)/2)</f>
        <v>13.324999999999999</v>
      </c>
      <c r="TJ10" s="23">
        <f>IF($CP10="P",CO10,(CO10+BN10)/2)</f>
        <v>0</v>
      </c>
      <c r="TK10" s="28" t="s">
        <v>57</v>
      </c>
      <c r="TL10" s="41">
        <f>IF(SX10&gt;0,SX10,"")</f>
        <v>12.35</v>
      </c>
      <c r="TM10" s="41">
        <f>IF(SY10&gt;0,SY10,"")</f>
        <v>14.405000000000001</v>
      </c>
      <c r="TN10" s="41">
        <f>IF(SUM(SV10:SY10)-SZ10&gt;0,SUM(SV10:SY10)-SZ10,"")</f>
        <v>48.204999999999998</v>
      </c>
      <c r="TO10" s="41">
        <f>IF(TC10&gt;0,TC10,"")</f>
        <v>12.649999999999999</v>
      </c>
      <c r="TP10" s="41">
        <f>IF(TD10&gt;0,TD10,"")</f>
        <v>14.515000000000001</v>
      </c>
      <c r="TQ10" s="41">
        <f>IF(SUM(TA10:TD10)-TE10&gt;0,SUM(TA10:TD10)-TE10,"")</f>
        <v>50.864999999999995</v>
      </c>
      <c r="TR10" s="41">
        <f>IF(MAX(TN10,TQ10)&gt;0,MAX(TN10,TQ10),"")</f>
        <v>50.864999999999995</v>
      </c>
      <c r="TS10" s="41">
        <f>IF(TH10&gt;0,TH10,"")</f>
        <v>11.65</v>
      </c>
      <c r="TT10" s="41">
        <f>IF(TI10&gt;0,TI10,"")</f>
        <v>13.324999999999999</v>
      </c>
      <c r="TU10" s="41">
        <f>IF(SUM(TF10:TI10)-TJ10&gt;0,SUM(TF10:TI10)-TJ10,"")</f>
        <v>46.224999999999994</v>
      </c>
      <c r="TV10" s="41">
        <f>IF(SUM(TR10,TU10)&gt;0,SUM(TR10,TU10),"")</f>
        <v>97.089999999999989</v>
      </c>
    </row>
    <row r="11" spans="1:542" x14ac:dyDescent="0.2">
      <c r="A11" s="4" cm="1">
        <f t="array" ref="A11">IF(AND(F11&lt;&gt;"",G11&lt;&gt;""),SUMPRODUCT((F$4:F$18&lt;&gt;"")*(G$4:G$18&lt;&gt;"")*(E$4:E$18&gt;E11))+1,IF(G11&lt;&gt;"",SUMPRODUCT((H$4:H$18="No DD")*(E$4:E$18&gt;E11))+1+SUMPRODUCT((F$4:F$18&lt;&gt;"")*(G$4:G$18&lt;&gt;"")),""))</f>
        <v>8</v>
      </c>
      <c r="B11" s="5" t="s">
        <v>83</v>
      </c>
      <c r="C11" s="4" t="s">
        <v>6</v>
      </c>
      <c r="D11" s="4">
        <v>2002</v>
      </c>
      <c r="E11" s="9">
        <f>SUM(J11:V11)+SUM(J11:T11)*0.0000001+SUM(J11)*0.0000000000001</f>
        <v>225.440022124005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National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/>
      </c>
      <c r="J11" s="8">
        <f>IF(COUNT(AQ11,AT11,BR11,BU11,CS11,CV11)&gt;0,LARGE((AQ11,AT11,BR11,BU11,CS11,CV11),1),0)</f>
        <v>50.08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49.940000000000005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IF(COUNT(AQ11,AT11,BR11,BU11,CS11,CV11)&gt;2,LARGE((AQ11,AT11,BR11,BU11,CS11,CV11),3),0)</f>
        <v>44.22</v>
      </c>
      <c r="O11" s="8" t="str">
        <f>IF(N11="","",IF(OR(N11=CS11,N11=CV11),$CA$1,IF(OR(N11=BR11,N11=BU11),$AZ$1,IF(OR(N11=AQ11,N11=AT11),$Y$1,""))))</f>
        <v>2022 3rd Domestic Trial</v>
      </c>
      <c r="P11" s="8">
        <f>IF(MAX(AX11,BY11,CZ11)&gt;0,MAX(AX11,BY11,CZ11),0)</f>
        <v>50.56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12.7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13.74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Nationals</v>
      </c>
      <c r="V11" s="8">
        <f>IF(MAX(DB11,DC11)&gt;0,MAX(DB11,DC11),"")</f>
        <v>4.1999999999999957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2022 WAGC (Nov 25)</v>
      </c>
      <c r="Y11" s="23">
        <v>11.6</v>
      </c>
      <c r="Z11" s="23">
        <v>8.1999999999999993</v>
      </c>
      <c r="AA11" s="23">
        <v>11.7</v>
      </c>
      <c r="AB11" s="23">
        <v>12.72</v>
      </c>
      <c r="AC11" s="23">
        <v>0</v>
      </c>
      <c r="AD11" s="23">
        <v>2.2000000000000002</v>
      </c>
      <c r="AE11" s="23">
        <v>1.7</v>
      </c>
      <c r="AF11" s="23">
        <v>2.7</v>
      </c>
      <c r="AG11" s="23">
        <v>2.89</v>
      </c>
      <c r="AH11" s="23">
        <v>0</v>
      </c>
      <c r="AI11" s="23">
        <v>7.7</v>
      </c>
      <c r="AJ11" s="23">
        <v>5.6</v>
      </c>
      <c r="AK11" s="23">
        <v>8.1</v>
      </c>
      <c r="AL11" s="23">
        <v>8.7899999999999991</v>
      </c>
      <c r="AM11" s="23">
        <v>0</v>
      </c>
      <c r="AN11" s="28"/>
      <c r="AO11" s="39">
        <f>IF(AA11&gt;0,AA11,"")</f>
        <v>11.7</v>
      </c>
      <c r="AP11" s="39">
        <f>IF(AB11&gt;0,AB11,"")</f>
        <v>12.72</v>
      </c>
      <c r="AQ11" s="41">
        <f>IF(SUM(Y11:AB11)-AC11&gt;0,SUM(Y11:AB11)-AC11,"")</f>
        <v>44.22</v>
      </c>
      <c r="AR11" s="41">
        <f>IF(AF11&gt;0,AF11,"")</f>
        <v>2.7</v>
      </c>
      <c r="AS11" s="41">
        <f>IF(AG11&gt;0,AG11,"")</f>
        <v>2.89</v>
      </c>
      <c r="AT11" s="41">
        <f>IF(SUM(AD11:AG11)-AH11&gt;0,SUM(AD11:AG11)-AH11,"")</f>
        <v>9.49</v>
      </c>
      <c r="AU11" s="41">
        <f>IF(AQ11="","",MAX(AQ11,AT11))</f>
        <v>44.22</v>
      </c>
      <c r="AV11" s="41">
        <f>IF(AK11&gt;0,AK11,"")</f>
        <v>8.1</v>
      </c>
      <c r="AW11" s="41">
        <f>IF(AL11&gt;0,AL11,"")</f>
        <v>8.7899999999999991</v>
      </c>
      <c r="AX11" s="41">
        <f>IF(SUM(AI11:AL11)-AM11&gt;0,SUM(AI11:AL11)-AM11,"")</f>
        <v>30.189999999999998</v>
      </c>
      <c r="AY11" s="41">
        <f>IF(SUM(AU11,AX11)&gt;0,SUM(AU11,AX11),"")</f>
        <v>74.41</v>
      </c>
      <c r="AZ11" s="27">
        <v>7.8</v>
      </c>
      <c r="BA11" s="27">
        <v>5.4</v>
      </c>
      <c r="BB11" s="27">
        <v>8.1</v>
      </c>
      <c r="BC11" s="27">
        <v>8.59</v>
      </c>
      <c r="BD11" s="27">
        <v>0</v>
      </c>
      <c r="BE11" s="27">
        <v>2</v>
      </c>
      <c r="BF11" s="27">
        <v>0.9</v>
      </c>
      <c r="BG11" s="27">
        <v>0.6</v>
      </c>
      <c r="BH11" s="27">
        <v>1.59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8.1</v>
      </c>
      <c r="BQ11" s="40">
        <f>IF(BC11&gt;0,BC11,"")</f>
        <v>8.59</v>
      </c>
      <c r="BR11" s="11">
        <f>IF(SUM(AZ11:BC11)-BD11&gt;0,SUM(AZ11:BC11)-BD11,"")</f>
        <v>29.889999999999997</v>
      </c>
      <c r="BS11" s="11">
        <f>IF(BG11&gt;0,BG11,"")</f>
        <v>0.6</v>
      </c>
      <c r="BT11" s="11">
        <f>IF(BH11&gt;0,BH11,"")</f>
        <v>1.59</v>
      </c>
      <c r="BU11" s="11">
        <f>IF(SUM(BE11:BH11)-BI11&gt;0,SUM(BE11:BH11)-BI11,"")</f>
        <v>5.09</v>
      </c>
      <c r="BV11" s="11">
        <f>IF(BR11="","",MAX(BR11,BU11))</f>
        <v>29.889999999999997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29.889999999999997</v>
      </c>
      <c r="CA11" s="23">
        <v>14.5</v>
      </c>
      <c r="CB11" s="23">
        <v>9</v>
      </c>
      <c r="CC11" s="23">
        <v>12.7</v>
      </c>
      <c r="CD11" s="23">
        <v>13.74</v>
      </c>
      <c r="CE11" s="23">
        <v>0</v>
      </c>
      <c r="CF11" s="23">
        <v>14.6</v>
      </c>
      <c r="CG11" s="23">
        <v>9.1999999999999993</v>
      </c>
      <c r="CH11" s="23">
        <v>12.4</v>
      </c>
      <c r="CI11" s="23">
        <v>13.88</v>
      </c>
      <c r="CJ11" s="23">
        <v>0</v>
      </c>
      <c r="CK11" s="23">
        <v>15.2</v>
      </c>
      <c r="CL11" s="23">
        <v>9.1999999999999993</v>
      </c>
      <c r="CM11" s="23">
        <v>12</v>
      </c>
      <c r="CN11" s="23">
        <v>14.16</v>
      </c>
      <c r="CO11" s="23">
        <v>0</v>
      </c>
      <c r="CP11" s="28"/>
      <c r="CQ11" s="39">
        <f>IF(CC11&gt;0,CC11,"")</f>
        <v>12.7</v>
      </c>
      <c r="CR11" s="39">
        <f>IF(CD11&gt;0,CD11,"")</f>
        <v>13.74</v>
      </c>
      <c r="CS11" s="41">
        <f>IF(SUM(CA11:CD11)-CE11&gt;0,SUM(CA11:CD11)-CE11,"")</f>
        <v>49.940000000000005</v>
      </c>
      <c r="CT11" s="41">
        <f>IF(CH11&gt;0,CH11,"")</f>
        <v>12.4</v>
      </c>
      <c r="CU11" s="41">
        <f>IF(CI11&gt;0,CI11,"")</f>
        <v>13.88</v>
      </c>
      <c r="CV11" s="41">
        <f>IF(SUM(CF11:CI11)-CJ11&gt;0,SUM(CF11:CI11)-CJ11,"")</f>
        <v>50.08</v>
      </c>
      <c r="CW11" s="41">
        <f>IF(CS11="","",MAX(CS11,CV11))</f>
        <v>50.08</v>
      </c>
      <c r="CX11" s="41">
        <f>IF(CM11&gt;0,CM11,"")</f>
        <v>12</v>
      </c>
      <c r="CY11" s="41">
        <f>IF(CN11&gt;0,CN11,"")</f>
        <v>14.16</v>
      </c>
      <c r="CZ11" s="41">
        <f>IF(SUM(CK11:CN11)-CO11&gt;0,SUM(CK11:CN11)-CO11,"")</f>
        <v>50.56</v>
      </c>
      <c r="DA11" s="41">
        <f>IF(SUM(CW11,CZ11)&gt;0,SUM(CW11,CZ11),"")</f>
        <v>100.64</v>
      </c>
      <c r="DB11" s="52">
        <f>IF(MAX(ED11,FL11,GT11,IB11,JJ11,KR11,LZ11,NH11,OP11,PX11,RF11,SN11)-IF(N11="",0,N11)&gt;0.001,MAX(ED11,FL11,GT11,IB11,JJ11,KR11,LZ11,NH11,OP11,PX11,RF11,SN11)-IF(N11="",0,N11),"")</f>
        <v>4.1999999999999957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13.7</v>
      </c>
      <c r="FU11" s="17">
        <v>9.3000000000000007</v>
      </c>
      <c r="FV11" s="17">
        <v>11.8</v>
      </c>
      <c r="FW11" s="17">
        <v>13.62</v>
      </c>
      <c r="FX11" s="17">
        <v>0</v>
      </c>
      <c r="FY11" s="17">
        <v>1.2</v>
      </c>
      <c r="FZ11" s="17">
        <v>0.7</v>
      </c>
      <c r="GA11" s="17">
        <v>1.7</v>
      </c>
      <c r="GB11" s="17">
        <v>1.52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11.8</v>
      </c>
      <c r="GO11" s="41">
        <f>IF(FW11&gt;0,FW11,"")</f>
        <v>13.62</v>
      </c>
      <c r="GP11" s="41">
        <f>IF(SUM(FT11:FW11)-FX11&gt;0,SUM(FT11:FW11)-FX11,"")</f>
        <v>48.419999999999995</v>
      </c>
      <c r="GQ11" s="41">
        <f>IF(GA11&gt;0,GA11,"")</f>
        <v>1.7</v>
      </c>
      <c r="GR11" s="41">
        <f>IF(GB11&gt;0,GB11,"")</f>
        <v>1.52</v>
      </c>
      <c r="GS11" s="41">
        <f>IF(SUM(FY11:GB11)-GC11&gt;0,SUM(FY11:GB11)-GC11,"")</f>
        <v>5.1199999999999992</v>
      </c>
      <c r="GT11" s="41">
        <f>IF(MAX(GP11,GS11)&gt;0,MAX(GP11,GS11),"")</f>
        <v>48.419999999999995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48.419999999999995</v>
      </c>
      <c r="HB11" s="18">
        <v>11.6</v>
      </c>
      <c r="HC11" s="18">
        <v>8.9</v>
      </c>
      <c r="HD11" s="18">
        <v>11.7</v>
      </c>
      <c r="HE11" s="18">
        <v>13.42</v>
      </c>
      <c r="HF11" s="18">
        <v>0</v>
      </c>
      <c r="HG11" s="18">
        <v>1.2</v>
      </c>
      <c r="HH11" s="18">
        <v>1</v>
      </c>
      <c r="HI11" s="18">
        <v>1.7</v>
      </c>
      <c r="HJ11" s="18">
        <v>1.5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>IF(HD11&gt;0,HD11,"")</f>
        <v>11.7</v>
      </c>
      <c r="HW11" s="11">
        <f>IF(HE11&gt;0,HE11,"")</f>
        <v>13.42</v>
      </c>
      <c r="HX11" s="11">
        <f>IF(SUM(HB11:HE11)-HF11&gt;0,SUM(HB11:HE11)-HF11,"")</f>
        <v>45.620000000000005</v>
      </c>
      <c r="HY11" s="11">
        <f>IF(HI11&gt;0,HI11,"")</f>
        <v>1.7</v>
      </c>
      <c r="HZ11" s="11">
        <f>IF(HJ11&gt;0,HJ11,"")</f>
        <v>1.5</v>
      </c>
      <c r="IA11" s="11">
        <f>IF(SUM(HG11:HJ11)-HK11&gt;0,SUM(HG11:HJ11)-HK11,"")</f>
        <v>5.4</v>
      </c>
      <c r="IB11" s="11">
        <f>IF(MAX(HX11,IA11)&gt;0,MAX(HX11,IA11),"")</f>
        <v>45.620000000000005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IF(SUM(IB11,IH11)&gt;0,SUM(IB11,IH11),"")</f>
        <v>45.620000000000005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11.15</v>
      </c>
      <c r="SW11" s="23">
        <f>IF($CP11="P",CB11,(CB11+BA11)/2)</f>
        <v>7.2</v>
      </c>
      <c r="SX11" s="23">
        <f>IF($CP11="P",CC11,(CC11+BB11)/2)</f>
        <v>10.399999999999999</v>
      </c>
      <c r="SY11" s="23">
        <f>IF($CP11="P",CD11,(CD11+BC11)/2)</f>
        <v>11.164999999999999</v>
      </c>
      <c r="SZ11" s="23">
        <f>IF($CP11="P",CE11,(CE11+BD11)/2)</f>
        <v>0</v>
      </c>
      <c r="TA11" s="23">
        <f>IF($CP11="P",CF11,(CF11+BE11)/2)</f>
        <v>8.3000000000000007</v>
      </c>
      <c r="TB11" s="23">
        <f>IF($CP11="P",CG11,(CG11+BF11)/2)</f>
        <v>5.05</v>
      </c>
      <c r="TC11" s="23">
        <f>IF($CP11="P",CH11,(CH11+BG11)/2)</f>
        <v>6.5</v>
      </c>
      <c r="TD11" s="23">
        <f>IF($CP11="P",CI11,(CI11+BH11)/2)</f>
        <v>7.7350000000000003</v>
      </c>
      <c r="TE11" s="23">
        <f>IF($CP11="P",CJ11,(CJ11+BI11)/2)</f>
        <v>0</v>
      </c>
      <c r="TF11" s="23">
        <f>IF($CP11="P",CK11,(CK11+BJ11)/2)</f>
        <v>7.6</v>
      </c>
      <c r="TG11" s="23">
        <f>IF($CP11="P",CL11,(CL11+BK11)/2)</f>
        <v>4.5999999999999996</v>
      </c>
      <c r="TH11" s="23">
        <f>IF($CP11="P",CM11,(CM11+BL11)/2)</f>
        <v>6</v>
      </c>
      <c r="TI11" s="23">
        <f>IF($CP11="P",CN11,(CN11+BM11)/2)</f>
        <v>7.08</v>
      </c>
      <c r="TJ11" s="23">
        <f>IF($CP11="P",CO11,(CO11+BN11)/2)</f>
        <v>0</v>
      </c>
      <c r="TK11" s="28" t="s">
        <v>57</v>
      </c>
      <c r="TL11" s="41">
        <f>IF(SX11&gt;0,SX11,"")</f>
        <v>10.399999999999999</v>
      </c>
      <c r="TM11" s="41">
        <f>IF(SY11&gt;0,SY11,"")</f>
        <v>11.164999999999999</v>
      </c>
      <c r="TN11" s="41">
        <f>IF(SUM(SV11:SY11)-SZ11&gt;0,SUM(SV11:SY11)-SZ11,"")</f>
        <v>39.914999999999999</v>
      </c>
      <c r="TO11" s="41">
        <f>IF(TC11&gt;0,TC11,"")</f>
        <v>6.5</v>
      </c>
      <c r="TP11" s="41">
        <f>IF(TD11&gt;0,TD11,"")</f>
        <v>7.7350000000000003</v>
      </c>
      <c r="TQ11" s="41">
        <f>IF(SUM(TA11:TD11)-TE11&gt;0,SUM(TA11:TD11)-TE11,"")</f>
        <v>27.585000000000001</v>
      </c>
      <c r="TR11" s="41">
        <f>IF(MAX(TN11,TQ11)&gt;0,MAX(TN11,TQ11),"")</f>
        <v>39.914999999999999</v>
      </c>
      <c r="TS11" s="41">
        <f>IF(TH11&gt;0,TH11,"")</f>
        <v>6</v>
      </c>
      <c r="TT11" s="41">
        <f>IF(TI11&gt;0,TI11,"")</f>
        <v>7.08</v>
      </c>
      <c r="TU11" s="41">
        <f>IF(SUM(TF11:TI11)-TJ11&gt;0,SUM(TF11:TI11)-TJ11,"")</f>
        <v>25.28</v>
      </c>
      <c r="TV11" s="41">
        <f>IF(SUM(TR11,TU11)&gt;0,SUM(TR11,TU11),"")</f>
        <v>65.194999999999993</v>
      </c>
    </row>
    <row r="12" spans="1:542" x14ac:dyDescent="0.2">
      <c r="A12" s="4" cm="1">
        <f t="array" ref="A12">IF(AND(F12&lt;&gt;"",G12&lt;&gt;""),SUMPRODUCT((F$4:F$18&lt;&gt;"")*(G$4:G$18&lt;&gt;"")*(E$4:E$18&gt;E12))+1,IF(G12&lt;&gt;"",SUMPRODUCT((H$4:H$18="No DD")*(E$4:E$18&gt;E12))+1+SUMPRODUCT((F$4:F$18&lt;&gt;"")*(G$4:G$18&lt;&gt;"")),""))</f>
        <v>9</v>
      </c>
      <c r="B12" s="5" t="s">
        <v>194</v>
      </c>
      <c r="C12" s="4" t="s">
        <v>3</v>
      </c>
      <c r="D12" s="4">
        <v>2006</v>
      </c>
      <c r="E12" s="9">
        <f>SUM(J12:V12)+SUM(J12:T12)*0.0000001+SUM(J12)*0.0000000000001</f>
        <v>224.94002249400492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/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No DD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49.31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49.180000000000007</v>
      </c>
      <c r="M12" s="8" t="str">
        <f>IF(L12="","",IF(OR(L12=CS12,L12=CV12),$CA$1,IF(OR(L12=BR12,L12=BU12),$AZ$1,IF(OR(L12=AQ12,L12=AT12),$Y$1,""))))</f>
        <v>2022 3rd Domestic Trial</v>
      </c>
      <c r="N12" s="8">
        <f>IF(COUNT(AQ12,AT12,BR12,BU12,CS12,CV12)&gt;2,LARGE((AQ12,AT12,BR12,BU12,CS12,CV12),3),0)</f>
        <v>49.09</v>
      </c>
      <c r="O12" s="8" t="str">
        <f>IF(N12="","",IF(OR(N12=CS12,N12=CV12),$CA$1,IF(OR(N12=BR12,N12=BU12),$AZ$1,IF(OR(N12=AQ12,N12=AT12),$Y$1,""))))</f>
        <v>2023 Elite Canada</v>
      </c>
      <c r="P12" s="8">
        <f>IF(MAX(AX12,BY12,CZ12)&gt;0,MAX(AX12,BY12,CZ12),0)</f>
        <v>50.55</v>
      </c>
      <c r="Q12" s="8" t="str">
        <f>IF(P12="","",IF(P12=CZ12,$CA$1,IF(P12=BY12,$AZ$1,IF(P12=AX12,$Y$1,""))))</f>
        <v>2023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13.81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/>
      <c r="Z12" s="23"/>
      <c r="AA12" s="23"/>
      <c r="AB12" s="23"/>
      <c r="AC12" s="23"/>
      <c r="AD12" s="23">
        <v>13.1</v>
      </c>
      <c r="AE12" s="23">
        <v>8.9</v>
      </c>
      <c r="AF12" s="23">
        <v>12.2</v>
      </c>
      <c r="AG12" s="23">
        <v>14.98</v>
      </c>
      <c r="AH12" s="23">
        <v>0</v>
      </c>
      <c r="AI12" s="23">
        <v>12.7</v>
      </c>
      <c r="AJ12" s="23">
        <v>8.8000000000000007</v>
      </c>
      <c r="AK12" s="23">
        <v>12</v>
      </c>
      <c r="AL12" s="23">
        <v>14.13</v>
      </c>
      <c r="AM12" s="23">
        <v>0</v>
      </c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>
        <f>IF(AF12&gt;0,AF12,"")</f>
        <v>12.2</v>
      </c>
      <c r="AS12" s="41">
        <f>IF(AG12&gt;0,AG12,"")</f>
        <v>14.98</v>
      </c>
      <c r="AT12" s="41">
        <f>IF(SUM(AD12:AG12)-AH12&gt;0,SUM(AD12:AG12)-AH12,"")</f>
        <v>49.180000000000007</v>
      </c>
      <c r="AU12" s="41" t="str">
        <f>IF(AQ12="","",MAX(AQ12,AT12))</f>
        <v/>
      </c>
      <c r="AV12" s="41">
        <f>IF(AK12&gt;0,AK12,"")</f>
        <v>12</v>
      </c>
      <c r="AW12" s="41">
        <f>IF(AL12&gt;0,AL12,"")</f>
        <v>14.13</v>
      </c>
      <c r="AX12" s="41">
        <f>IF(SUM(AI12:AL12)-AM12&gt;0,SUM(AI12:AL12)-AM12,"")</f>
        <v>47.63</v>
      </c>
      <c r="AY12" s="41">
        <f>IF(SUM(AU12,AX12)&gt;0,SUM(AU12,AX12),"")</f>
        <v>47.63</v>
      </c>
      <c r="AZ12" s="27">
        <v>14.8</v>
      </c>
      <c r="BA12" s="27">
        <v>9</v>
      </c>
      <c r="BB12" s="27">
        <v>11.3</v>
      </c>
      <c r="BC12" s="27">
        <v>13.99</v>
      </c>
      <c r="BD12" s="27">
        <v>0</v>
      </c>
      <c r="BE12" s="27">
        <v>14.7</v>
      </c>
      <c r="BF12" s="27">
        <v>9.6</v>
      </c>
      <c r="BG12" s="27">
        <v>11.1</v>
      </c>
      <c r="BH12" s="27">
        <v>13.91</v>
      </c>
      <c r="BI12" s="27">
        <v>0</v>
      </c>
      <c r="BJ12" s="27">
        <v>14.3</v>
      </c>
      <c r="BK12" s="27">
        <v>9.1</v>
      </c>
      <c r="BL12" s="27">
        <v>12.4</v>
      </c>
      <c r="BM12" s="27">
        <v>14.75</v>
      </c>
      <c r="BN12" s="27">
        <v>0</v>
      </c>
      <c r="BO12" s="29"/>
      <c r="BP12" s="40">
        <f>IF(BB12&gt;0,BB12,"")</f>
        <v>11.3</v>
      </c>
      <c r="BQ12" s="40">
        <f>IF(BC12&gt;0,BC12,"")</f>
        <v>13.99</v>
      </c>
      <c r="BR12" s="11">
        <f>IF(SUM(AZ12:BC12)-BD12&gt;0,SUM(AZ12:BC12)-BD12,"")</f>
        <v>49.09</v>
      </c>
      <c r="BS12" s="11">
        <f>IF(BG12&gt;0,BG12,"")</f>
        <v>11.1</v>
      </c>
      <c r="BT12" s="11">
        <f>IF(BH12&gt;0,BH12,"")</f>
        <v>13.91</v>
      </c>
      <c r="BU12" s="11">
        <f>IF(SUM(BE12:BH12)-BI12&gt;0,SUM(BE12:BH12)-BI12,"")</f>
        <v>49.31</v>
      </c>
      <c r="BV12" s="11">
        <f>IF(BR12="","",MAX(BR12,BU12))</f>
        <v>49.31</v>
      </c>
      <c r="BW12" s="11">
        <f>IF(BL12&gt;0,BL12,"")</f>
        <v>12.4</v>
      </c>
      <c r="BX12" s="11">
        <f>IF(BM12&gt;0,BM12,"")</f>
        <v>14.75</v>
      </c>
      <c r="BY12" s="11">
        <f>IF(SUM(BJ12:BM12)-BN12&gt;0,SUM(BJ12:BM12)-BN12,"")</f>
        <v>50.55</v>
      </c>
      <c r="BZ12" s="11">
        <f>IF(SUM(BV12,BY12)&gt;0,SUM(BV12,BY12),"")</f>
        <v>99.86</v>
      </c>
      <c r="CA12" s="23">
        <v>1.6</v>
      </c>
      <c r="CB12" s="23">
        <v>1</v>
      </c>
      <c r="CC12" s="23">
        <v>1.5</v>
      </c>
      <c r="CD12" s="23">
        <v>1.52</v>
      </c>
      <c r="CE12" s="23">
        <v>0</v>
      </c>
      <c r="CF12" s="23">
        <v>13.8</v>
      </c>
      <c r="CG12" s="23">
        <v>9.1</v>
      </c>
      <c r="CH12" s="23">
        <v>12</v>
      </c>
      <c r="CI12" s="23">
        <v>13.37</v>
      </c>
      <c r="CJ12" s="23">
        <v>0</v>
      </c>
      <c r="CK12" s="23">
        <v>13.2</v>
      </c>
      <c r="CL12" s="23">
        <v>9</v>
      </c>
      <c r="CM12" s="23">
        <v>13</v>
      </c>
      <c r="CN12" s="23">
        <v>13.81</v>
      </c>
      <c r="CO12" s="23">
        <v>0</v>
      </c>
      <c r="CP12" s="28"/>
      <c r="CQ12" s="39">
        <f>IF(CC12&gt;0,CC12,"")</f>
        <v>1.5</v>
      </c>
      <c r="CR12" s="39">
        <f>IF(CD12&gt;0,CD12,"")</f>
        <v>1.52</v>
      </c>
      <c r="CS12" s="41">
        <f>IF(SUM(CA12:CD12)-CE12&gt;0,SUM(CA12:CD12)-CE12,"")</f>
        <v>5.6199999999999992</v>
      </c>
      <c r="CT12" s="41">
        <f>IF(CH12&gt;0,CH12,"")</f>
        <v>12</v>
      </c>
      <c r="CU12" s="41">
        <f>IF(CI12&gt;0,CI12,"")</f>
        <v>13.37</v>
      </c>
      <c r="CV12" s="41">
        <f>IF(SUM(CF12:CI12)-CJ12&gt;0,SUM(CF12:CI12)-CJ12,"")</f>
        <v>48.269999999999996</v>
      </c>
      <c r="CW12" s="41">
        <f>IF(CS12="","",MAX(CS12,CV12))</f>
        <v>48.269999999999996</v>
      </c>
      <c r="CX12" s="41">
        <f>IF(CM12&gt;0,CM12,"")</f>
        <v>13</v>
      </c>
      <c r="CY12" s="41">
        <f>IF(CN12&gt;0,CN12,"")</f>
        <v>13.81</v>
      </c>
      <c r="CZ12" s="41">
        <f>IF(SUM(CK12:CN12)-CO12&gt;0,SUM(CK12:CN12)-CO12,"")</f>
        <v>49.010000000000005</v>
      </c>
      <c r="DA12" s="41">
        <f>IF(SUM(CW12,CZ12)&gt;0,SUM(CW12,CZ12),"")</f>
        <v>97.28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>
        <v>12.1</v>
      </c>
      <c r="FZ12" s="17">
        <v>9.1</v>
      </c>
      <c r="GA12" s="17">
        <v>11.3</v>
      </c>
      <c r="GB12" s="17">
        <v>13.48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>
        <f>IF(GA12&gt;0,GA12,"")</f>
        <v>11.3</v>
      </c>
      <c r="GR12" s="41">
        <f>IF(GB12&gt;0,GB12,"")</f>
        <v>13.48</v>
      </c>
      <c r="GS12" s="41">
        <f>IF(SUM(FY12:GB12)-GC12&gt;0,SUM(FY12:GB12)-GC12,"")</f>
        <v>45.980000000000004</v>
      </c>
      <c r="GT12" s="41">
        <f>IF(MAX(GP12,GS12)&gt;0,MAX(GP12,GS12),"")</f>
        <v>45.980000000000004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45.980000000000004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>
        <v>13.3</v>
      </c>
      <c r="IK12" s="17">
        <v>9.3000000000000007</v>
      </c>
      <c r="IL12" s="17">
        <v>12.4</v>
      </c>
      <c r="IM12" s="17">
        <v>13.89</v>
      </c>
      <c r="IN12" s="17">
        <v>0</v>
      </c>
      <c r="IO12" s="17">
        <v>13</v>
      </c>
      <c r="IP12" s="17">
        <v>9.1</v>
      </c>
      <c r="IQ12" s="17">
        <v>12.2</v>
      </c>
      <c r="IR12" s="17">
        <v>13.41</v>
      </c>
      <c r="IS12" s="17">
        <v>0</v>
      </c>
      <c r="IT12" s="17"/>
      <c r="IU12" s="17"/>
      <c r="IV12" s="17"/>
      <c r="IW12" s="17"/>
      <c r="IX12" s="17"/>
      <c r="IY12" s="17">
        <v>1.4</v>
      </c>
      <c r="IZ12" s="17">
        <v>0.9</v>
      </c>
      <c r="JA12" s="17">
        <v>1.5</v>
      </c>
      <c r="JB12" s="17">
        <v>1.5</v>
      </c>
      <c r="JC12" s="17">
        <v>0</v>
      </c>
      <c r="JD12" s="41">
        <f>IF(IL12&gt;0,IL12,"")</f>
        <v>12.4</v>
      </c>
      <c r="JE12" s="41">
        <f>IF(IM12&gt;0,IM12,"")</f>
        <v>13.89</v>
      </c>
      <c r="JF12" s="41">
        <f>IF(SUM(IJ12:IM12)-IN12&gt;0,SUM(IJ12:IM12)-IN12,"")</f>
        <v>48.89</v>
      </c>
      <c r="JG12" s="41">
        <f>IF(IQ12&gt;0,IQ12,"")</f>
        <v>12.2</v>
      </c>
      <c r="JH12" s="41">
        <f>IF(IR12&gt;0,IR12,"")</f>
        <v>13.41</v>
      </c>
      <c r="JI12" s="41">
        <f>IF(SUM(IO12:IR12)-IS12&gt;0,SUM(IO12:IR12)-IS12,"")</f>
        <v>47.709999999999994</v>
      </c>
      <c r="JJ12" s="41">
        <f>IF(MAX(JF12,JI12)&gt;0,MAX(JF12,JI12),"")</f>
        <v>48.89</v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>
        <f>IF(JA12&gt;0,JA12,"")</f>
        <v>1.5</v>
      </c>
      <c r="JO12" s="41">
        <f>IF(JB12&gt;0,JB12,"")</f>
        <v>1.5</v>
      </c>
      <c r="JP12" s="41">
        <f>IF(SUM(IY12:JB12)-JC12&gt;0,SUM(IY12:JB12)-JC12,"")</f>
        <v>5.3</v>
      </c>
      <c r="JQ12" s="41">
        <f>IF(SUM(JJ12,JP12)&gt;0,SUM(JJ12,JP12),"")</f>
        <v>54.19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8.2000000000000011</v>
      </c>
      <c r="SW12" s="23">
        <f>IF($CP12="P",CB12,(CB12+BA12)/2)</f>
        <v>5</v>
      </c>
      <c r="SX12" s="23">
        <f>IF($CP12="P",CC12,(CC12+BB12)/2)</f>
        <v>6.4</v>
      </c>
      <c r="SY12" s="23">
        <f>IF($CP12="P",CD12,(CD12+BC12)/2)</f>
        <v>7.7549999999999999</v>
      </c>
      <c r="SZ12" s="23">
        <f>IF($CP12="P",CE12,(CE12+BD12)/2)</f>
        <v>0</v>
      </c>
      <c r="TA12" s="23">
        <f>IF($CP12="P",CF12,(CF12+BE12)/2)</f>
        <v>14.25</v>
      </c>
      <c r="TB12" s="23">
        <f>IF($CP12="P",CG12,(CG12+BF12)/2)</f>
        <v>9.35</v>
      </c>
      <c r="TC12" s="23">
        <f>IF($CP12="P",CH12,(CH12+BG12)/2)</f>
        <v>11.55</v>
      </c>
      <c r="TD12" s="23">
        <f>IF($CP12="P",CI12,(CI12+BH12)/2)</f>
        <v>13.64</v>
      </c>
      <c r="TE12" s="23">
        <f>IF($CP12="P",CJ12,(CJ12+BI12)/2)</f>
        <v>0</v>
      </c>
      <c r="TF12" s="23">
        <f>IF($CP12="P",CK12,(CK12+BJ12)/2)</f>
        <v>13.75</v>
      </c>
      <c r="TG12" s="23">
        <f>IF($CP12="P",CL12,(CL12+BK12)/2)</f>
        <v>9.0500000000000007</v>
      </c>
      <c r="TH12" s="23">
        <f>IF($CP12="P",CM12,(CM12+BL12)/2)</f>
        <v>12.7</v>
      </c>
      <c r="TI12" s="23">
        <f>IF($CP12="P",CN12,(CN12+BM12)/2)</f>
        <v>14.280000000000001</v>
      </c>
      <c r="TJ12" s="23">
        <f>IF($CP12="P",CO12,(CO12+BN12)/2)</f>
        <v>0</v>
      </c>
      <c r="TK12" s="28" t="s">
        <v>57</v>
      </c>
      <c r="TL12" s="41">
        <f>IF(SX12&gt;0,SX12,"")</f>
        <v>6.4</v>
      </c>
      <c r="TM12" s="41">
        <f>IF(SY12&gt;0,SY12,"")</f>
        <v>7.7549999999999999</v>
      </c>
      <c r="TN12" s="41">
        <f>IF(SUM(SV12:SY12)-SZ12&gt;0,SUM(SV12:SY12)-SZ12,"")</f>
        <v>27.355</v>
      </c>
      <c r="TO12" s="41">
        <f>IF(TC12&gt;0,TC12,"")</f>
        <v>11.55</v>
      </c>
      <c r="TP12" s="41">
        <f>IF(TD12&gt;0,TD12,"")</f>
        <v>13.64</v>
      </c>
      <c r="TQ12" s="41">
        <f>IF(SUM(TA12:TD12)-TE12&gt;0,SUM(TA12:TD12)-TE12,"")</f>
        <v>48.790000000000006</v>
      </c>
      <c r="TR12" s="41">
        <f>IF(MAX(TN12,TQ12)&gt;0,MAX(TN12,TQ12),"")</f>
        <v>48.790000000000006</v>
      </c>
      <c r="TS12" s="41">
        <f>IF(TH12&gt;0,TH12,"")</f>
        <v>12.7</v>
      </c>
      <c r="TT12" s="41">
        <f>IF(TI12&gt;0,TI12,"")</f>
        <v>14.280000000000001</v>
      </c>
      <c r="TU12" s="41">
        <f>IF(SUM(TF12:TI12)-TJ12&gt;0,SUM(TF12:TI12)-TJ12,"")</f>
        <v>49.78</v>
      </c>
      <c r="TV12" s="41">
        <f>IF(SUM(TR12,TU12)&gt;0,SUM(TR12,TU12),"")</f>
        <v>98.570000000000007</v>
      </c>
    </row>
    <row r="13" spans="1:542" x14ac:dyDescent="0.2">
      <c r="A13" s="4" t="str" cm="1">
        <f t="array" ref="A13">IF(AND(F13&lt;&gt;"",G13&lt;&gt;""),SUMPRODUCT((F$4:F$18&lt;&gt;"")*(G$4:G$18&lt;&gt;"")*(E$4:E$18&gt;E13))+1,IF(G13&lt;&gt;"",SUMPRODUCT((H$4:H$18="No DD")*(E$4:E$18&gt;E13))+1+SUMPRODUCT((F$4:F$18&lt;&gt;"")*(G$4:G$18&lt;&gt;"")),""))</f>
        <v/>
      </c>
      <c r="B13" s="5" t="s">
        <v>99</v>
      </c>
      <c r="C13" s="4" t="s">
        <v>5</v>
      </c>
      <c r="D13" s="4">
        <v>1999</v>
      </c>
      <c r="E13" s="9">
        <f>SUM(J13:V13)+SUM(J13:T13)*0.0000001+SUM(J13)*0.0000000000001</f>
        <v>215.98002159800492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/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/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/>
      </c>
      <c r="J13" s="8">
        <f>IF(COUNT(AQ13,AT13,BR13,BU13,CS13,CV13)&gt;0,LARGE((AQ13,AT13,BR13,BU13,CS13,CV13),1),0)</f>
        <v>49.43</v>
      </c>
      <c r="K13" s="8" t="str">
        <f>IF(J13="","",IF(OR(J13=CS13,J13=CV13),$CA$1,IF(OR(J13=BR13,J13=BU13),$AZ$1,IF(OR(J13=AQ13,J13=AT13),$Y$1,""))))</f>
        <v>2022 3rd Domestic Trial</v>
      </c>
      <c r="L13" s="8">
        <f>IF(COUNT(AQ13,AT13,BR13,BU13,CS13,CV13)&gt;1,LARGE((AQ13,AT13,BR13,BU13,CS13,CV13),2),0)</f>
        <v>47.91</v>
      </c>
      <c r="M13" s="8" t="str">
        <f>IF(L13="","",IF(OR(L13=CS13,L13=CV13),$CA$1,IF(OR(L13=BR13,L13=BU13),$AZ$1,IF(OR(L13=AQ13,L13=AT13),$Y$1,""))))</f>
        <v>2023 Elite Canada</v>
      </c>
      <c r="N13" s="8">
        <f>IF(COUNT(AQ13,AT13,BR13,BU13,CS13,CV13)&gt;2,LARGE((AQ13,AT13,BR13,BU13,CS13,CV13),3),0)</f>
        <v>43.99</v>
      </c>
      <c r="O13" s="8" t="str">
        <f>IF(N13="","",IF(OR(N13=CS13,N13=CV13),$CA$1,IF(OR(N13=BR13,N13=BU13),$AZ$1,IF(OR(N13=AQ13,N13=AT13),$Y$1,""))))</f>
        <v>2022 3rd Domestic Trial</v>
      </c>
      <c r="P13" s="8">
        <f>IF(MAX(AX13,BY13,CZ13)&gt;0,MAX(AX13,BY13,CZ13),0)</f>
        <v>48.32</v>
      </c>
      <c r="Q13" s="8" t="str">
        <f>IF(P13="","",IF(P13=CZ13,$CA$1,IF(P13=BY13,$AZ$1,IF(P13=AX13,$Y$1,""))))</f>
        <v>2022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12.7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13.63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2022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12.7</v>
      </c>
      <c r="Z13" s="23">
        <v>7.5</v>
      </c>
      <c r="AA13" s="23">
        <v>11.3</v>
      </c>
      <c r="AB13" s="23">
        <v>12.49</v>
      </c>
      <c r="AC13" s="23">
        <v>0</v>
      </c>
      <c r="AD13" s="23">
        <v>13.8</v>
      </c>
      <c r="AE13" s="23">
        <v>9.3000000000000007</v>
      </c>
      <c r="AF13" s="23">
        <v>12.7</v>
      </c>
      <c r="AG13" s="23">
        <v>13.63</v>
      </c>
      <c r="AH13" s="23">
        <v>0</v>
      </c>
      <c r="AI13" s="23">
        <v>13.3</v>
      </c>
      <c r="AJ13" s="23">
        <v>9.5</v>
      </c>
      <c r="AK13" s="23">
        <v>12.7</v>
      </c>
      <c r="AL13" s="23">
        <v>12.82</v>
      </c>
      <c r="AM13" s="23">
        <v>0</v>
      </c>
      <c r="AN13" s="28"/>
      <c r="AO13" s="39">
        <f>IF(AA13&gt;0,AA13,"")</f>
        <v>11.3</v>
      </c>
      <c r="AP13" s="39">
        <f>IF(AB13&gt;0,AB13,"")</f>
        <v>12.49</v>
      </c>
      <c r="AQ13" s="41">
        <f>IF(SUM(Y13:AB13)-AC13&gt;0,SUM(Y13:AB13)-AC13,"")</f>
        <v>43.99</v>
      </c>
      <c r="AR13" s="41">
        <f>IF(AF13&gt;0,AF13,"")</f>
        <v>12.7</v>
      </c>
      <c r="AS13" s="41">
        <f>IF(AG13&gt;0,AG13,"")</f>
        <v>13.63</v>
      </c>
      <c r="AT13" s="41">
        <f>IF(SUM(AD13:AG13)-AH13&gt;0,SUM(AD13:AG13)-AH13,"")</f>
        <v>49.43</v>
      </c>
      <c r="AU13" s="41">
        <f>IF(AQ13="","",MAX(AQ13,AT13))</f>
        <v>49.43</v>
      </c>
      <c r="AV13" s="41">
        <f>IF(AK13&gt;0,AK13,"")</f>
        <v>12.7</v>
      </c>
      <c r="AW13" s="41">
        <f>IF(AL13&gt;0,AL13,"")</f>
        <v>12.82</v>
      </c>
      <c r="AX13" s="41">
        <f>IF(SUM(AI13:AL13)-AM13&gt;0,SUM(AI13:AL13)-AM13,"")</f>
        <v>48.32</v>
      </c>
      <c r="AY13" s="41">
        <f>IF(SUM(AU13,AX13)&gt;0,SUM(AU13,AX13),"")</f>
        <v>97.75</v>
      </c>
      <c r="AZ13" s="27">
        <v>4.0999999999999996</v>
      </c>
      <c r="BA13" s="27">
        <v>2.8</v>
      </c>
      <c r="BB13" s="27">
        <v>3.8</v>
      </c>
      <c r="BC13" s="27">
        <v>4.32</v>
      </c>
      <c r="BD13" s="27">
        <v>0</v>
      </c>
      <c r="BE13" s="27">
        <v>13.5</v>
      </c>
      <c r="BF13" s="27">
        <v>9.3000000000000007</v>
      </c>
      <c r="BG13" s="27">
        <v>12</v>
      </c>
      <c r="BH13" s="27">
        <v>13.11</v>
      </c>
      <c r="BI13" s="27">
        <v>0</v>
      </c>
      <c r="BJ13" s="27">
        <v>12.2</v>
      </c>
      <c r="BK13" s="27">
        <v>8.6</v>
      </c>
      <c r="BL13" s="27">
        <v>11.3</v>
      </c>
      <c r="BM13" s="27">
        <v>12.49</v>
      </c>
      <c r="BN13" s="27">
        <v>0</v>
      </c>
      <c r="BO13" s="29"/>
      <c r="BP13" s="40">
        <f>IF(BB13&gt;0,BB13,"")</f>
        <v>3.8</v>
      </c>
      <c r="BQ13" s="40">
        <f>IF(BC13&gt;0,BC13,"")</f>
        <v>4.32</v>
      </c>
      <c r="BR13" s="11">
        <f>IF(SUM(AZ13:BC13)-BD13&gt;0,SUM(AZ13:BC13)-BD13,"")</f>
        <v>15.02</v>
      </c>
      <c r="BS13" s="11">
        <f>IF(BG13&gt;0,BG13,"")</f>
        <v>12</v>
      </c>
      <c r="BT13" s="11">
        <f>IF(BH13&gt;0,BH13,"")</f>
        <v>13.11</v>
      </c>
      <c r="BU13" s="11">
        <f>IF(SUM(BE13:BH13)-BI13&gt;0,SUM(BE13:BH13)-BI13,"")</f>
        <v>47.91</v>
      </c>
      <c r="BV13" s="11">
        <f>IF(BR13="","",MAX(BR13,BU13))</f>
        <v>47.91</v>
      </c>
      <c r="BW13" s="11">
        <f>IF(BL13&gt;0,BL13,"")</f>
        <v>11.3</v>
      </c>
      <c r="BX13" s="11">
        <f>IF(BM13&gt;0,BM13,"")</f>
        <v>12.49</v>
      </c>
      <c r="BY13" s="11">
        <f>IF(SUM(BJ13:BM13)-BN13&gt;0,SUM(BJ13:BM13)-BN13,"")</f>
        <v>44.589999999999996</v>
      </c>
      <c r="BZ13" s="11">
        <f>IF(SUM(BV13,BY13)&gt;0,SUM(BV13,BY13),"")</f>
        <v>92.5</v>
      </c>
      <c r="CA13" s="23">
        <v>7.1</v>
      </c>
      <c r="CB13" s="23">
        <v>4.4000000000000004</v>
      </c>
      <c r="CC13" s="23">
        <v>6.5</v>
      </c>
      <c r="CD13" s="23">
        <v>6.94</v>
      </c>
      <c r="CE13" s="23">
        <v>0</v>
      </c>
      <c r="CF13" s="23">
        <v>1.6</v>
      </c>
      <c r="CG13" s="23">
        <v>1</v>
      </c>
      <c r="CH13" s="23">
        <v>1.5</v>
      </c>
      <c r="CI13" s="23">
        <v>1.45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6.5</v>
      </c>
      <c r="CR13" s="39">
        <f>IF(CD13&gt;0,CD13,"")</f>
        <v>6.94</v>
      </c>
      <c r="CS13" s="41">
        <f>IF(SUM(CA13:CD13)-CE13&gt;0,SUM(CA13:CD13)-CE13,"")</f>
        <v>24.94</v>
      </c>
      <c r="CT13" s="41">
        <f>IF(CH13&gt;0,CH13,"")</f>
        <v>1.5</v>
      </c>
      <c r="CU13" s="41">
        <f>IF(CI13&gt;0,CI13,"")</f>
        <v>1.45</v>
      </c>
      <c r="CV13" s="41">
        <f>IF(SUM(CF13:CI13)-CJ13&gt;0,SUM(CF13:CI13)-CJ13,"")</f>
        <v>5.55</v>
      </c>
      <c r="CW13" s="41">
        <f>IF(CS13="","",MAX(CS13,CV13))</f>
        <v>24.94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24.94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5.6</v>
      </c>
      <c r="SW13" s="23">
        <f>IF($CP13="P",CB13,(CB13+BA13)/2)</f>
        <v>3.6</v>
      </c>
      <c r="SX13" s="23">
        <f>IF($CP13="P",CC13,(CC13+BB13)/2)</f>
        <v>5.15</v>
      </c>
      <c r="SY13" s="23">
        <f>IF($CP13="P",CD13,(CD13+BC13)/2)</f>
        <v>5.6300000000000008</v>
      </c>
      <c r="SZ13" s="23">
        <f>IF($CP13="P",CE13,(CE13+BD13)/2)</f>
        <v>0</v>
      </c>
      <c r="TA13" s="23">
        <f>IF($CP13="P",CF13,(CF13+BE13)/2)</f>
        <v>7.55</v>
      </c>
      <c r="TB13" s="23">
        <f>IF($CP13="P",CG13,(CG13+BF13)/2)</f>
        <v>5.15</v>
      </c>
      <c r="TC13" s="23">
        <f>IF($CP13="P",CH13,(CH13+BG13)/2)</f>
        <v>6.75</v>
      </c>
      <c r="TD13" s="23">
        <f>IF($CP13="P",CI13,(CI13+BH13)/2)</f>
        <v>7.2799999999999994</v>
      </c>
      <c r="TE13" s="23">
        <f>IF($CP13="P",CJ13,(CJ13+BI13)/2)</f>
        <v>0</v>
      </c>
      <c r="TF13" s="23">
        <f>IF($CP13="P",CK13,(CK13+BJ13)/2)</f>
        <v>6.1</v>
      </c>
      <c r="TG13" s="23">
        <f>IF($CP13="P",CL13,(CL13+BK13)/2)</f>
        <v>4.3</v>
      </c>
      <c r="TH13" s="23">
        <f>IF($CP13="P",CM13,(CM13+BL13)/2)</f>
        <v>5.65</v>
      </c>
      <c r="TI13" s="23">
        <f>IF($CP13="P",CN13,(CN13+BM13)/2)</f>
        <v>6.2450000000000001</v>
      </c>
      <c r="TJ13" s="23">
        <f>IF($CP13="P",CO13,(CO13+BN13)/2)</f>
        <v>0</v>
      </c>
      <c r="TK13" s="28" t="s">
        <v>57</v>
      </c>
      <c r="TL13" s="41">
        <f>IF(SX13&gt;0,SX13,"")</f>
        <v>5.15</v>
      </c>
      <c r="TM13" s="41">
        <f>IF(SY13&gt;0,SY13,"")</f>
        <v>5.6300000000000008</v>
      </c>
      <c r="TN13" s="41">
        <f>IF(SUM(SV13:SY13)-SZ13&gt;0,SUM(SV13:SY13)-SZ13,"")</f>
        <v>19.98</v>
      </c>
      <c r="TO13" s="41">
        <f>IF(TC13&gt;0,TC13,"")</f>
        <v>6.75</v>
      </c>
      <c r="TP13" s="41">
        <f>IF(TD13&gt;0,TD13,"")</f>
        <v>7.2799999999999994</v>
      </c>
      <c r="TQ13" s="41">
        <f>IF(SUM(TA13:TD13)-TE13&gt;0,SUM(TA13:TD13)-TE13,"")</f>
        <v>26.729999999999997</v>
      </c>
      <c r="TR13" s="41">
        <f>IF(MAX(TN13,TQ13)&gt;0,MAX(TN13,TQ13),"")</f>
        <v>26.729999999999997</v>
      </c>
      <c r="TS13" s="41">
        <f>IF(TH13&gt;0,TH13,"")</f>
        <v>5.65</v>
      </c>
      <c r="TT13" s="41">
        <f>IF(TI13&gt;0,TI13,"")</f>
        <v>6.2450000000000001</v>
      </c>
      <c r="TU13" s="41">
        <f>IF(SUM(TF13:TI13)-TJ13&gt;0,SUM(TF13:TI13)-TJ13,"")</f>
        <v>22.294999999999998</v>
      </c>
      <c r="TV13" s="41">
        <f>IF(SUM(TR13,TU13)&gt;0,SUM(TR13,TU13),"")</f>
        <v>49.024999999999991</v>
      </c>
    </row>
    <row r="14" spans="1:542" x14ac:dyDescent="0.2">
      <c r="A14" s="4" cm="1">
        <f t="array" ref="A14">IF(AND(F14&lt;&gt;"",G14&lt;&gt;""),SUMPRODUCT((F$4:F$18&lt;&gt;"")*(G$4:G$18&lt;&gt;"")*(E$4:E$18&gt;E14))+1,IF(G14&lt;&gt;"",SUMPRODUCT((H$4:H$18="No DD")*(E$4:E$18&gt;E14))+1+SUMPRODUCT((F$4:F$18&lt;&gt;"")*(G$4:G$18&lt;&gt;"")),""))</f>
        <v>10</v>
      </c>
      <c r="B14" s="5" t="s">
        <v>195</v>
      </c>
      <c r="C14" s="4" t="s">
        <v>8</v>
      </c>
      <c r="D14" s="4">
        <v>2006</v>
      </c>
      <c r="E14" s="9">
        <f>SUM(J14:V14)+SUM(J14:T14)*0.0000001+SUM(J14)*0.0000000000001</f>
        <v>211.16002060400513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50.75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48.97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43.95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51.17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11.2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5.1199999999999974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/>
      <c r="Z14" s="23"/>
      <c r="AA14" s="23"/>
      <c r="AB14" s="23"/>
      <c r="AC14" s="23"/>
      <c r="AD14" s="23">
        <v>12.5</v>
      </c>
      <c r="AE14" s="23">
        <v>8</v>
      </c>
      <c r="AF14" s="23">
        <v>9.8000000000000007</v>
      </c>
      <c r="AG14" s="23">
        <v>13.65</v>
      </c>
      <c r="AH14" s="23">
        <v>0</v>
      </c>
      <c r="AI14" s="23">
        <v>9.6</v>
      </c>
      <c r="AJ14" s="23">
        <v>5.6</v>
      </c>
      <c r="AK14" s="23">
        <v>6.2</v>
      </c>
      <c r="AL14" s="23">
        <v>9.23</v>
      </c>
      <c r="AM14" s="23">
        <v>0</v>
      </c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>
        <f>IF(AF14&gt;0,AF14,"")</f>
        <v>9.8000000000000007</v>
      </c>
      <c r="AS14" s="41">
        <f>IF(AG14&gt;0,AG14,"")</f>
        <v>13.65</v>
      </c>
      <c r="AT14" s="41">
        <f>IF(SUM(AD14:AG14)-AH14&gt;0,SUM(AD14:AG14)-AH14,"")</f>
        <v>43.95</v>
      </c>
      <c r="AU14" s="41" t="str">
        <f>IF(AQ14="","",MAX(AQ14,AT14))</f>
        <v/>
      </c>
      <c r="AV14" s="41">
        <f>IF(AK14&gt;0,AK14,"")</f>
        <v>6.2</v>
      </c>
      <c r="AW14" s="41">
        <f>IF(AL14&gt;0,AL14,"")</f>
        <v>9.23</v>
      </c>
      <c r="AX14" s="41">
        <f>IF(SUM(AI14:AL14)-AM14&gt;0,SUM(AI14:AL14)-AM14,"")</f>
        <v>30.63</v>
      </c>
      <c r="AY14" s="41">
        <f>IF(SUM(AU14,AX14)&gt;0,SUM(AU14,AX14),"")</f>
        <v>30.63</v>
      </c>
      <c r="AZ14" s="27">
        <v>14.6</v>
      </c>
      <c r="BA14" s="27">
        <v>9.6</v>
      </c>
      <c r="BB14" s="27">
        <v>11.2</v>
      </c>
      <c r="BC14" s="27">
        <v>15.35</v>
      </c>
      <c r="BD14" s="27">
        <v>0</v>
      </c>
      <c r="BE14" s="27">
        <v>14.2</v>
      </c>
      <c r="BF14" s="27">
        <v>9</v>
      </c>
      <c r="BG14" s="27">
        <v>11.2</v>
      </c>
      <c r="BH14" s="27">
        <v>14.57</v>
      </c>
      <c r="BI14" s="27">
        <v>0</v>
      </c>
      <c r="BJ14" s="27">
        <v>15.4</v>
      </c>
      <c r="BK14" s="27">
        <v>9.3000000000000007</v>
      </c>
      <c r="BL14" s="27">
        <v>11.2</v>
      </c>
      <c r="BM14" s="27">
        <v>15.27</v>
      </c>
      <c r="BN14" s="27">
        <v>0</v>
      </c>
      <c r="BO14" s="29"/>
      <c r="BP14" s="40">
        <f>IF(BB14&gt;0,BB14,"")</f>
        <v>11.2</v>
      </c>
      <c r="BQ14" s="40">
        <f>IF(BC14&gt;0,BC14,"")</f>
        <v>15.35</v>
      </c>
      <c r="BR14" s="11">
        <f>IF(SUM(AZ14:BC14)-BD14&gt;0,SUM(AZ14:BC14)-BD14,"")</f>
        <v>50.75</v>
      </c>
      <c r="BS14" s="11">
        <f>IF(BG14&gt;0,BG14,"")</f>
        <v>11.2</v>
      </c>
      <c r="BT14" s="11">
        <f>IF(BH14&gt;0,BH14,"")</f>
        <v>14.57</v>
      </c>
      <c r="BU14" s="11">
        <f>IF(SUM(BE14:BH14)-BI14&gt;0,SUM(BE14:BH14)-BI14,"")</f>
        <v>48.97</v>
      </c>
      <c r="BV14" s="11">
        <f>IF(BR14="","",MAX(BR14,BU14))</f>
        <v>50.75</v>
      </c>
      <c r="BW14" s="11">
        <f>IF(BL14&gt;0,BL14,"")</f>
        <v>11.2</v>
      </c>
      <c r="BX14" s="11">
        <f>IF(BM14&gt;0,BM14,"")</f>
        <v>15.27</v>
      </c>
      <c r="BY14" s="11">
        <f>IF(SUM(BJ14:BM14)-BN14&gt;0,SUM(BJ14:BM14)-BN14,"")</f>
        <v>51.17</v>
      </c>
      <c r="BZ14" s="11">
        <f>IF(SUM(BV14,BY14)&gt;0,SUM(BV14,BY14),"")</f>
        <v>101.92</v>
      </c>
      <c r="CA14" s="23">
        <v>4.5999999999999996</v>
      </c>
      <c r="CB14" s="23">
        <v>2.8</v>
      </c>
      <c r="CC14" s="23">
        <v>4</v>
      </c>
      <c r="CD14" s="23">
        <v>4.4400000000000004</v>
      </c>
      <c r="CE14" s="23">
        <v>0</v>
      </c>
      <c r="CF14" s="23">
        <v>1.7</v>
      </c>
      <c r="CG14" s="23">
        <v>1</v>
      </c>
      <c r="CH14" s="23">
        <v>1.5</v>
      </c>
      <c r="CI14" s="23">
        <v>1.55</v>
      </c>
      <c r="CJ14" s="23">
        <v>0</v>
      </c>
      <c r="CK14" s="23"/>
      <c r="CL14" s="23"/>
      <c r="CM14" s="23"/>
      <c r="CN14" s="23"/>
      <c r="CO14" s="23"/>
      <c r="CP14" s="28"/>
      <c r="CQ14" s="39">
        <f>IF(CC14&gt;0,CC14,"")</f>
        <v>4</v>
      </c>
      <c r="CR14" s="39">
        <f>IF(CD14&gt;0,CD14,"")</f>
        <v>4.4400000000000004</v>
      </c>
      <c r="CS14" s="41">
        <f>IF(SUM(CA14:CD14)-CE14&gt;0,SUM(CA14:CD14)-CE14,"")</f>
        <v>15.84</v>
      </c>
      <c r="CT14" s="41">
        <f>IF(CH14&gt;0,CH14,"")</f>
        <v>1.5</v>
      </c>
      <c r="CU14" s="41">
        <f>IF(CI14&gt;0,CI14,"")</f>
        <v>1.55</v>
      </c>
      <c r="CV14" s="41">
        <f>IF(SUM(CF14:CI14)-CJ14&gt;0,SUM(CF14:CI14)-CJ14,"")</f>
        <v>5.75</v>
      </c>
      <c r="CW14" s="41">
        <f>IF(CS14="","",MAX(CS14,CV14))</f>
        <v>15.84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15.84</v>
      </c>
      <c r="DB14" s="52">
        <f>IF(MAX(ED14,FL14,GT14,IB14,JJ14,KR14,LZ14,NH14,OP14,PX14,RF14,SN14)-IF(N14="",0,N14)&gt;0.001,MAX(ED14,FL14,GT14,IB14,JJ14,KR14,LZ14,NH14,OP14,PX14,RF14,SN14)-IF(N14="",0,N14),"")</f>
        <v>5.1199999999999974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/>
      <c r="FU14" s="17"/>
      <c r="FV14" s="17"/>
      <c r="FW14" s="17"/>
      <c r="FX14" s="17"/>
      <c r="FY14" s="17">
        <v>14.6</v>
      </c>
      <c r="FZ14" s="17">
        <v>9.5</v>
      </c>
      <c r="GA14" s="17">
        <v>10.5</v>
      </c>
      <c r="GB14" s="17">
        <v>14.47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10.5</v>
      </c>
      <c r="GR14" s="41">
        <f>IF(GB14&gt;0,GB14,"")</f>
        <v>14.47</v>
      </c>
      <c r="GS14" s="41">
        <f>IF(SUM(FY14:GB14)-GC14&gt;0,SUM(FY14:GB14)-GC14,"")</f>
        <v>49.07</v>
      </c>
      <c r="GT14" s="41">
        <f>IF(MAX(GP14,GS14)&gt;0,MAX(GP14,GS14),"")</f>
        <v>49.07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49.07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9.6</v>
      </c>
      <c r="SW14" s="23">
        <f>IF($CP14="P",CB14,(CB14+BA14)/2)</f>
        <v>6.1999999999999993</v>
      </c>
      <c r="SX14" s="23">
        <f>IF($CP14="P",CC14,(CC14+BB14)/2)</f>
        <v>7.6</v>
      </c>
      <c r="SY14" s="23">
        <f>IF($CP14="P",CD14,(CD14+BC14)/2)</f>
        <v>9.8949999999999996</v>
      </c>
      <c r="SZ14" s="23">
        <f>IF($CP14="P",CE14,(CE14+BD14)/2)</f>
        <v>0</v>
      </c>
      <c r="TA14" s="23">
        <f>IF($CP14="P",CF14,(CF14+BE14)/2)</f>
        <v>7.9499999999999993</v>
      </c>
      <c r="TB14" s="23">
        <f>IF($CP14="P",CG14,(CG14+BF14)/2)</f>
        <v>5</v>
      </c>
      <c r="TC14" s="23">
        <f>IF($CP14="P",CH14,(CH14+BG14)/2)</f>
        <v>6.35</v>
      </c>
      <c r="TD14" s="23">
        <f>IF($CP14="P",CI14,(CI14+BH14)/2)</f>
        <v>8.06</v>
      </c>
      <c r="TE14" s="23">
        <f>IF($CP14="P",CJ14,(CJ14+BI14)/2)</f>
        <v>0</v>
      </c>
      <c r="TF14" s="23">
        <f>IF($CP14="P",CK14,(CK14+BJ14)/2)</f>
        <v>7.7</v>
      </c>
      <c r="TG14" s="23">
        <f>IF($CP14="P",CL14,(CL14+BK14)/2)</f>
        <v>4.6500000000000004</v>
      </c>
      <c r="TH14" s="23">
        <f>IF($CP14="P",CM14,(CM14+BL14)/2)</f>
        <v>5.6</v>
      </c>
      <c r="TI14" s="23">
        <f>IF($CP14="P",CN14,(CN14+BM14)/2)</f>
        <v>7.6349999999999998</v>
      </c>
      <c r="TJ14" s="23">
        <f>IF($CP14="P",CO14,(CO14+BN14)/2)</f>
        <v>0</v>
      </c>
      <c r="TK14" s="28" t="s">
        <v>57</v>
      </c>
      <c r="TL14" s="41">
        <f>IF(SX14&gt;0,SX14,"")</f>
        <v>7.6</v>
      </c>
      <c r="TM14" s="41">
        <f>IF(SY14&gt;0,SY14,"")</f>
        <v>9.8949999999999996</v>
      </c>
      <c r="TN14" s="41">
        <f>IF(SUM(SV14:SY14)-SZ14&gt;0,SUM(SV14:SY14)-SZ14,"")</f>
        <v>33.295000000000002</v>
      </c>
      <c r="TO14" s="41">
        <f>IF(TC14&gt;0,TC14,"")</f>
        <v>6.35</v>
      </c>
      <c r="TP14" s="41">
        <f>IF(TD14&gt;0,TD14,"")</f>
        <v>8.06</v>
      </c>
      <c r="TQ14" s="41">
        <f>IF(SUM(TA14:TD14)-TE14&gt;0,SUM(TA14:TD14)-TE14,"")</f>
        <v>27.36</v>
      </c>
      <c r="TR14" s="41">
        <f>IF(MAX(TN14,TQ14)&gt;0,MAX(TN14,TQ14),"")</f>
        <v>33.295000000000002</v>
      </c>
      <c r="TS14" s="41">
        <f>IF(TH14&gt;0,TH14,"")</f>
        <v>5.6</v>
      </c>
      <c r="TT14" s="41">
        <f>IF(TI14&gt;0,TI14,"")</f>
        <v>7.6349999999999998</v>
      </c>
      <c r="TU14" s="41">
        <f>IF(SUM(TF14:TI14)-TJ14&gt;0,SUM(TF14:TI14)-TJ14,"")</f>
        <v>25.585000000000001</v>
      </c>
      <c r="TV14" s="41">
        <f>IF(SUM(TR14,TU14)&gt;0,SUM(TR14,TU14),"")</f>
        <v>58.88</v>
      </c>
    </row>
    <row r="15" spans="1:542" x14ac:dyDescent="0.2">
      <c r="A15" s="4" t="str" cm="1">
        <f t="array" ref="A15">IF(AND(F15&lt;&gt;"",G15&lt;&gt;""),SUMPRODUCT((F$4:F$18&lt;&gt;"")*(G$4:G$18&lt;&gt;"")*(E$4:E$18&gt;E15))+1,IF(G15&lt;&gt;"",SUMPRODUCT((H$4:H$18="No DD")*(E$4:E$18&gt;E15))+1+SUMPRODUCT((F$4:F$18&lt;&gt;"")*(G$4:G$18&lt;&gt;"")),""))</f>
        <v/>
      </c>
      <c r="B15" s="5" t="s">
        <v>157</v>
      </c>
      <c r="C15" s="4" t="s">
        <v>5</v>
      </c>
      <c r="D15" s="4">
        <v>2004</v>
      </c>
      <c r="E15" s="9">
        <f>SUM(J15:V15)+SUM(J15:T15)*0.0000001+SUM(J15)*0.0000000000001</f>
        <v>159.26001592600471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47.3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47.12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10.46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42.98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2.9</v>
      </c>
      <c r="Z15" s="23">
        <v>1.7</v>
      </c>
      <c r="AA15" s="23">
        <v>2.7</v>
      </c>
      <c r="AB15" s="23">
        <v>3.16</v>
      </c>
      <c r="AC15" s="23">
        <v>0</v>
      </c>
      <c r="AD15" s="23">
        <v>2.6</v>
      </c>
      <c r="AE15" s="23">
        <v>1.8</v>
      </c>
      <c r="AF15" s="23">
        <v>2.7</v>
      </c>
      <c r="AG15" s="23">
        <v>3.06</v>
      </c>
      <c r="AH15" s="23">
        <v>0</v>
      </c>
      <c r="AI15" s="23">
        <v>0</v>
      </c>
      <c r="AJ15" s="23">
        <v>0</v>
      </c>
      <c r="AK15" s="23">
        <v>0</v>
      </c>
      <c r="AL15" s="23">
        <v>0</v>
      </c>
      <c r="AM15" s="23">
        <v>0</v>
      </c>
      <c r="AN15" s="28"/>
      <c r="AO15" s="39">
        <f>IF(AA15&gt;0,AA15,"")</f>
        <v>2.7</v>
      </c>
      <c r="AP15" s="39">
        <f>IF(AB15&gt;0,AB15,"")</f>
        <v>3.16</v>
      </c>
      <c r="AQ15" s="41">
        <f>IF(SUM(Y15:AB15)-AC15&gt;0,SUM(Y15:AB15)-AC15,"")</f>
        <v>10.46</v>
      </c>
      <c r="AR15" s="41">
        <f>IF(AF15&gt;0,AF15,"")</f>
        <v>2.7</v>
      </c>
      <c r="AS15" s="41">
        <f>IF(AG15&gt;0,AG15,"")</f>
        <v>3.06</v>
      </c>
      <c r="AT15" s="41">
        <f>IF(SUM(AD15:AG15)-AH15&gt;0,SUM(AD15:AG15)-AH15,"")</f>
        <v>10.16</v>
      </c>
      <c r="AU15" s="41">
        <f>IF(AQ15="","",MAX(AQ15,AT15))</f>
        <v>10.46</v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>
        <f>IF(SUM(AU15,AX15)&gt;0,SUM(AU15,AX15),"")</f>
        <v>10.46</v>
      </c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9"/>
      <c r="BP15" s="40" t="str">
        <f>IF(BB15&gt;0,BB15,"")</f>
        <v/>
      </c>
      <c r="BQ15" s="40" t="str">
        <f>IF(BC15&gt;0,BC15,"")</f>
        <v/>
      </c>
      <c r="BR15" s="11" t="str">
        <f>IF(SUM(AZ15:BC15)-BD15&gt;0,SUM(AZ15:BC15)-BD15,"")</f>
        <v/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 t="str">
        <f>IF(BR15="","",MAX(BR15,BU15))</f>
        <v/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 t="str">
        <f>IF(SUM(BV15,BY15)&gt;0,SUM(BV15,BY15),"")</f>
        <v/>
      </c>
      <c r="CA15" s="23">
        <v>13.4</v>
      </c>
      <c r="CB15" s="23">
        <v>8.9</v>
      </c>
      <c r="CC15" s="23">
        <v>11.2</v>
      </c>
      <c r="CD15" s="23">
        <v>13.62</v>
      </c>
      <c r="CE15" s="23">
        <v>0</v>
      </c>
      <c r="CF15" s="23">
        <v>13.7</v>
      </c>
      <c r="CG15" s="23">
        <v>8.6999999999999993</v>
      </c>
      <c r="CH15" s="23">
        <v>11.4</v>
      </c>
      <c r="CI15" s="23">
        <v>13.5</v>
      </c>
      <c r="CJ15" s="23">
        <v>0</v>
      </c>
      <c r="CK15" s="23">
        <v>12.3</v>
      </c>
      <c r="CL15" s="23">
        <v>8.6</v>
      </c>
      <c r="CM15" s="23">
        <v>10.1</v>
      </c>
      <c r="CN15" s="23">
        <v>13.08</v>
      </c>
      <c r="CO15" s="23">
        <v>1.1000000000000001</v>
      </c>
      <c r="CP15" s="28"/>
      <c r="CQ15" s="39">
        <f>IF(CC15&gt;0,CC15,"")</f>
        <v>11.2</v>
      </c>
      <c r="CR15" s="39">
        <f>IF(CD15&gt;0,CD15,"")</f>
        <v>13.62</v>
      </c>
      <c r="CS15" s="41">
        <f>IF(SUM(CA15:CD15)-CE15&gt;0,SUM(CA15:CD15)-CE15,"")</f>
        <v>47.12</v>
      </c>
      <c r="CT15" s="41">
        <f>IF(CH15&gt;0,CH15,"")</f>
        <v>11.4</v>
      </c>
      <c r="CU15" s="41">
        <f>IF(CI15&gt;0,CI15,"")</f>
        <v>13.5</v>
      </c>
      <c r="CV15" s="41">
        <f>IF(SUM(CF15:CI15)-CJ15&gt;0,SUM(CF15:CI15)-CJ15,"")</f>
        <v>47.3</v>
      </c>
      <c r="CW15" s="41">
        <f>IF(CS15="","",MAX(CS15,CV15))</f>
        <v>47.3</v>
      </c>
      <c r="CX15" s="41">
        <f>IF(CM15&gt;0,CM15,"")</f>
        <v>10.1</v>
      </c>
      <c r="CY15" s="41">
        <f>IF(CN15&gt;0,CN15,"")</f>
        <v>13.08</v>
      </c>
      <c r="CZ15" s="41">
        <f>IF(SUM(CK15:CN15)-CO15&gt;0,SUM(CK15:CN15)-CO15,"")</f>
        <v>42.98</v>
      </c>
      <c r="DA15" s="41">
        <f>IF(SUM(CW15,CZ15)&gt;0,SUM(CW15,CZ15),"")</f>
        <v>90.28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IF(SUM(IB15,IH15)&gt;0,SUM(IB15,IH15),"")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6.7</v>
      </c>
      <c r="SW15" s="23">
        <f>IF($CP15="P",CB15,(CB15+BA15)/2)</f>
        <v>4.45</v>
      </c>
      <c r="SX15" s="23">
        <f>IF($CP15="P",CC15,(CC15+BB15)/2)</f>
        <v>5.6</v>
      </c>
      <c r="SY15" s="23">
        <f>IF($CP15="P",CD15,(CD15+BC15)/2)</f>
        <v>6.81</v>
      </c>
      <c r="SZ15" s="23">
        <f>IF($CP15="P",CE15,(CE15+BD15)/2)</f>
        <v>0</v>
      </c>
      <c r="TA15" s="23">
        <f>IF($CP15="P",CF15,(CF15+BE15)/2)</f>
        <v>6.85</v>
      </c>
      <c r="TB15" s="23">
        <f>IF($CP15="P",CG15,(CG15+BF15)/2)</f>
        <v>4.3499999999999996</v>
      </c>
      <c r="TC15" s="23">
        <f>IF($CP15="P",CH15,(CH15+BG15)/2)</f>
        <v>5.7</v>
      </c>
      <c r="TD15" s="23">
        <f>IF($CP15="P",CI15,(CI15+BH15)/2)</f>
        <v>6.75</v>
      </c>
      <c r="TE15" s="23">
        <f>IF($CP15="P",CJ15,(CJ15+BI15)/2)</f>
        <v>0</v>
      </c>
      <c r="TF15" s="23">
        <f>IF($CP15="P",CK15,(CK15+BJ15)/2)</f>
        <v>6.15</v>
      </c>
      <c r="TG15" s="23">
        <f>IF($CP15="P",CL15,(CL15+BK15)/2)</f>
        <v>4.3</v>
      </c>
      <c r="TH15" s="23">
        <f>IF($CP15="P",CM15,(CM15+BL15)/2)</f>
        <v>5.05</v>
      </c>
      <c r="TI15" s="23">
        <f>IF($CP15="P",CN15,(CN15+BM15)/2)</f>
        <v>6.54</v>
      </c>
      <c r="TJ15" s="23">
        <f>IF($CP15="P",CO15,(CO15+BN15)/2)</f>
        <v>0.55000000000000004</v>
      </c>
      <c r="TK15" s="28" t="s">
        <v>57</v>
      </c>
      <c r="TL15" s="41">
        <f>IF(SX15&gt;0,SX15,"")</f>
        <v>5.6</v>
      </c>
      <c r="TM15" s="41">
        <f>IF(SY15&gt;0,SY15,"")</f>
        <v>6.81</v>
      </c>
      <c r="TN15" s="41">
        <f>IF(SUM(SV15:SY15)-SZ15&gt;0,SUM(SV15:SY15)-SZ15,"")</f>
        <v>23.56</v>
      </c>
      <c r="TO15" s="41">
        <f>IF(TC15&gt;0,TC15,"")</f>
        <v>5.7</v>
      </c>
      <c r="TP15" s="41">
        <f>IF(TD15&gt;0,TD15,"")</f>
        <v>6.75</v>
      </c>
      <c r="TQ15" s="41">
        <f>IF(SUM(TA15:TD15)-TE15&gt;0,SUM(TA15:TD15)-TE15,"")</f>
        <v>23.65</v>
      </c>
      <c r="TR15" s="41">
        <f>IF(MAX(TN15,TQ15)&gt;0,MAX(TN15,TQ15),"")</f>
        <v>23.65</v>
      </c>
      <c r="TS15" s="41">
        <f>IF(TH15&gt;0,TH15,"")</f>
        <v>5.05</v>
      </c>
      <c r="TT15" s="41">
        <f>IF(TI15&gt;0,TI15,"")</f>
        <v>6.54</v>
      </c>
      <c r="TU15" s="41">
        <f>IF(SUM(TF15:TI15)-TJ15&gt;0,SUM(TF15:TI15)-TJ15,"")</f>
        <v>21.49</v>
      </c>
      <c r="TV15" s="41">
        <f>IF(SUM(TR15,TU15)&gt;0,SUM(TR15,TU15),"")</f>
        <v>45.14</v>
      </c>
    </row>
    <row r="16" spans="1:542" x14ac:dyDescent="0.2">
      <c r="A16" s="4" t="str" cm="1">
        <f t="array" ref="A16">IF(AND(F16&lt;&gt;"",G16&lt;&gt;""),SUMPRODUCT((F$4:F$18&lt;&gt;"")*(G$4:G$18&lt;&gt;"")*(E$4:E$18&gt;E16))+1,IF(G16&lt;&gt;"",SUMPRODUCT((H$4:H$18="No DD")*(E$4:E$18&gt;E16))+1+SUMPRODUCT((F$4:F$18&lt;&gt;"")*(G$4:G$18&lt;&gt;"")),""))</f>
        <v/>
      </c>
      <c r="B16" s="5" t="s">
        <v>82</v>
      </c>
      <c r="C16" s="4" t="s">
        <v>3</v>
      </c>
      <c r="D16" s="4">
        <v>2002</v>
      </c>
      <c r="E16" s="9">
        <f>SUM(J16:V16)+SUM(J16:T16)*0.0000001+SUM(J16)*0.0000000000001</f>
        <v>158.09001580900485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48.36</v>
      </c>
      <c r="K16" s="8" t="str">
        <f>IF(J16="","",IF(OR(J16=CS16,J16=CV16),$CA$1,IF(OR(J16=BR16,J16=BU16),$AZ$1,IF(OR(J16=AQ16,J16=AT16),$Y$1,""))))</f>
        <v>2022 3rd Domestic Trial</v>
      </c>
      <c r="L16" s="8">
        <f>IF(COUNT(AQ16,AT16,BR16,BU16,CS16,CV16)&gt;1,LARGE((AQ16,AT16,BR16,BU16,CS16,CV16),2),0)</f>
        <v>45.2</v>
      </c>
      <c r="M16" s="8" t="str">
        <f>IF(L16="","",IF(OR(L16=CS16,L16=CV16),$CA$1,IF(OR(L16=BR16,L16=BU16),$AZ$1,IF(OR(L16=AQ16,L16=AT16),$Y$1,""))))</f>
        <v>2023 Elite Canada</v>
      </c>
      <c r="N16" s="8">
        <f>IF(COUNT(AQ16,AT16,BR16,BU16,CS16,CV16)&gt;2,LARGE((AQ16,AT16,BR16,BU16,CS16,CV16),3),0)</f>
        <v>38.43</v>
      </c>
      <c r="O16" s="8" t="str">
        <f>IF(N16="","",IF(OR(N16=CS16,N16=CV16),$CA$1,IF(OR(N16=BR16,N16=BU16),$AZ$1,IF(OR(N16=AQ16,N16=AT16),$Y$1,""))))</f>
        <v>2022 3rd Domestic Trial</v>
      </c>
      <c r="P16" s="8">
        <f>IF(MAX(AX16,BY16,CZ16)&gt;0,MAX(AX16,BY16,CZ16),0)</f>
        <v>14.799999999999999</v>
      </c>
      <c r="Q16" s="8" t="str">
        <f>IF(P16="","",IF(P16=CZ16,$CA$1,IF(P16=BY16,$AZ$1,IF(P16=AX16,$Y$1,""))))</f>
        <v>2022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3rd Domestic Trial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13.7</v>
      </c>
      <c r="Z16" s="23">
        <v>9</v>
      </c>
      <c r="AA16" s="23">
        <v>11.3</v>
      </c>
      <c r="AB16" s="23">
        <v>14.36</v>
      </c>
      <c r="AC16" s="23">
        <v>0</v>
      </c>
      <c r="AD16" s="23">
        <v>10.8</v>
      </c>
      <c r="AE16" s="23">
        <v>7.2</v>
      </c>
      <c r="AF16" s="23">
        <v>8.8000000000000007</v>
      </c>
      <c r="AG16" s="23">
        <v>11.63</v>
      </c>
      <c r="AH16" s="23">
        <v>0</v>
      </c>
      <c r="AI16" s="23">
        <v>3.9</v>
      </c>
      <c r="AJ16" s="23">
        <v>2.8</v>
      </c>
      <c r="AK16" s="23">
        <v>3.5</v>
      </c>
      <c r="AL16" s="23">
        <v>4.5999999999999996</v>
      </c>
      <c r="AM16" s="23">
        <v>0</v>
      </c>
      <c r="AN16" s="28"/>
      <c r="AO16" s="39">
        <f>IF(AA16&gt;0,AA16,"")</f>
        <v>11.3</v>
      </c>
      <c r="AP16" s="39">
        <f>IF(AB16&gt;0,AB16,"")</f>
        <v>14.36</v>
      </c>
      <c r="AQ16" s="41">
        <f>IF(SUM(Y16:AB16)-AC16&gt;0,SUM(Y16:AB16)-AC16,"")</f>
        <v>48.36</v>
      </c>
      <c r="AR16" s="41">
        <f>IF(AF16&gt;0,AF16,"")</f>
        <v>8.8000000000000007</v>
      </c>
      <c r="AS16" s="41">
        <f>IF(AG16&gt;0,AG16,"")</f>
        <v>11.63</v>
      </c>
      <c r="AT16" s="41">
        <f>IF(SUM(AD16:AG16)-AH16&gt;0,SUM(AD16:AG16)-AH16,"")</f>
        <v>38.43</v>
      </c>
      <c r="AU16" s="41">
        <f>IF(AQ16="","",MAX(AQ16,AT16))</f>
        <v>48.36</v>
      </c>
      <c r="AV16" s="41">
        <f>IF(AK16&gt;0,AK16,"")</f>
        <v>3.5</v>
      </c>
      <c r="AW16" s="41">
        <f>IF(AL16&gt;0,AL16,"")</f>
        <v>4.5999999999999996</v>
      </c>
      <c r="AX16" s="41">
        <f>IF(SUM(AI16:AL16)-AM16&gt;0,SUM(AI16:AL16)-AM16,"")</f>
        <v>14.799999999999999</v>
      </c>
      <c r="AY16" s="41">
        <f>IF(SUM(AU16,AX16)&gt;0,SUM(AU16,AX16),"")</f>
        <v>63.16</v>
      </c>
      <c r="AZ16" s="27">
        <v>14</v>
      </c>
      <c r="BA16" s="27">
        <v>8.5</v>
      </c>
      <c r="BB16" s="27">
        <v>9.9</v>
      </c>
      <c r="BC16" s="27">
        <v>12.8</v>
      </c>
      <c r="BD16" s="27">
        <v>0</v>
      </c>
      <c r="BE16" s="27">
        <v>1.4</v>
      </c>
      <c r="BF16" s="27">
        <v>0.9</v>
      </c>
      <c r="BG16" s="27">
        <v>1.5</v>
      </c>
      <c r="BH16" s="27">
        <v>1.55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9.9</v>
      </c>
      <c r="BQ16" s="40">
        <f>IF(BC16&gt;0,BC16,"")</f>
        <v>12.8</v>
      </c>
      <c r="BR16" s="11">
        <f>IF(SUM(AZ16:BC16)-BD16&gt;0,SUM(AZ16:BC16)-BD16,"")</f>
        <v>45.2</v>
      </c>
      <c r="BS16" s="11">
        <f>IF(BG16&gt;0,BG16,"")</f>
        <v>1.5</v>
      </c>
      <c r="BT16" s="11">
        <f>IF(BH16&gt;0,BH16,"")</f>
        <v>1.55</v>
      </c>
      <c r="BU16" s="11">
        <f>IF(SUM(BE16:BH16)-BI16&gt;0,SUM(BE16:BH16)-BI16,"")</f>
        <v>5.35</v>
      </c>
      <c r="BV16" s="11">
        <f>IF(BR16="","",MAX(BR16,BU16))</f>
        <v>45.2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45.2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>IF(CC16&gt;0,CC16,"")</f>
        <v/>
      </c>
      <c r="CR16" s="39" t="str">
        <f>IF(CD16&gt;0,CD16,"")</f>
        <v/>
      </c>
      <c r="CS16" s="41" t="str">
        <f>IF(SUM(CA16:CD16)-CE16&gt;0,SUM(CA16:CD16)-CE16,"")</f>
        <v/>
      </c>
      <c r="CT16" s="41" t="str">
        <f>IF(CH16&gt;0,CH16,"")</f>
        <v/>
      </c>
      <c r="CU16" s="41" t="str">
        <f>IF(CI16&gt;0,CI16,"")</f>
        <v/>
      </c>
      <c r="CV16" s="41" t="str">
        <f>IF(SUM(CF16:CI16)-CJ16&gt;0,SUM(CF16:CI16)-CJ16,"")</f>
        <v/>
      </c>
      <c r="CW16" s="41" t="str">
        <f>IF(CS16="","",MAX(CS16,CV16))</f>
        <v/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 t="str">
        <f>IF(SUM(CW16,CZ16)&gt;0,SUM(CW16,CZ16),"")</f>
        <v/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7</v>
      </c>
      <c r="SW16" s="23">
        <f>IF($CP16="P",CB16,(CB16+BA16)/2)</f>
        <v>4.25</v>
      </c>
      <c r="SX16" s="23">
        <f>IF($CP16="P",CC16,(CC16+BB16)/2)</f>
        <v>4.95</v>
      </c>
      <c r="SY16" s="23">
        <f>IF($CP16="P",CD16,(CD16+BC16)/2)</f>
        <v>6.4</v>
      </c>
      <c r="SZ16" s="23">
        <f>IF($CP16="P",CE16,(CE16+BD16)/2)</f>
        <v>0</v>
      </c>
      <c r="TA16" s="23">
        <f>IF($CP16="P",CF16,(CF16+BE16)/2)</f>
        <v>0.7</v>
      </c>
      <c r="TB16" s="23">
        <f>IF($CP16="P",CG16,(CG16+BF16)/2)</f>
        <v>0.45</v>
      </c>
      <c r="TC16" s="23">
        <f>IF($CP16="P",CH16,(CH16+BG16)/2)</f>
        <v>0.75</v>
      </c>
      <c r="TD16" s="23">
        <f>IF($CP16="P",CI16,(CI16+BH16)/2)</f>
        <v>0.77500000000000002</v>
      </c>
      <c r="TE16" s="23">
        <f>IF($CP16="P",CJ16,(CJ16+BI16)/2)</f>
        <v>0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57</v>
      </c>
      <c r="TL16" s="41">
        <f>IF(SX16&gt;0,SX16,"")</f>
        <v>4.95</v>
      </c>
      <c r="TM16" s="41">
        <f>IF(SY16&gt;0,SY16,"")</f>
        <v>6.4</v>
      </c>
      <c r="TN16" s="41">
        <f>IF(SUM(SV16:SY16)-SZ16&gt;0,SUM(SV16:SY16)-SZ16,"")</f>
        <v>22.6</v>
      </c>
      <c r="TO16" s="41">
        <f>IF(TC16&gt;0,TC16,"")</f>
        <v>0.75</v>
      </c>
      <c r="TP16" s="41">
        <f>IF(TD16&gt;0,TD16,"")</f>
        <v>0.77500000000000002</v>
      </c>
      <c r="TQ16" s="41">
        <f>IF(SUM(TA16:TD16)-TE16&gt;0,SUM(TA16:TD16)-TE16,"")</f>
        <v>2.6749999999999998</v>
      </c>
      <c r="TR16" s="41">
        <f>IF(MAX(TN16,TQ16)&gt;0,MAX(TN16,TQ16),"")</f>
        <v>22.6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22.6</v>
      </c>
    </row>
    <row r="17" spans="1:544" x14ac:dyDescent="0.2">
      <c r="A17" s="4" t="str" cm="1">
        <f t="array" ref="A17">IF(AND(F17&lt;&gt;"",G17&lt;&gt;""),SUMPRODUCT((F$4:F$18&lt;&gt;"")*(G$4:G$18&lt;&gt;"")*(E$4:E$18&gt;E17))+1,IF(G17&lt;&gt;"",SUMPRODUCT((H$4:H$18="No DD")*(E$4:E$18&gt;E17))+1+SUMPRODUCT((F$4:F$18&lt;&gt;"")*(G$4:G$18&lt;&gt;"")),""))</f>
        <v/>
      </c>
      <c r="B17" s="5" t="s">
        <v>136</v>
      </c>
      <c r="C17" s="4" t="s">
        <v>39</v>
      </c>
      <c r="D17" s="4">
        <v>2000</v>
      </c>
      <c r="E17" s="9">
        <f>SUM(J17:V17)+SUM(J17:T17)*0.0000001+SUM(J17)*0.0000000000001</f>
        <v>115.97001159700453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45.39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19.53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10.129999999999999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30.52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12.4</v>
      </c>
      <c r="BA17" s="27">
        <v>8.6</v>
      </c>
      <c r="BB17" s="27">
        <v>10.4</v>
      </c>
      <c r="BC17" s="27">
        <v>13.99</v>
      </c>
      <c r="BD17" s="27">
        <v>0</v>
      </c>
      <c r="BE17" s="27">
        <v>2.6</v>
      </c>
      <c r="BF17" s="27">
        <v>2</v>
      </c>
      <c r="BG17" s="27">
        <v>2.5</v>
      </c>
      <c r="BH17" s="27">
        <v>3.03</v>
      </c>
      <c r="BI17" s="27">
        <v>0</v>
      </c>
      <c r="BJ17" s="27">
        <v>8.4</v>
      </c>
      <c r="BK17" s="27">
        <v>5.8</v>
      </c>
      <c r="BL17" s="27">
        <v>6.8</v>
      </c>
      <c r="BM17" s="27">
        <v>9.52</v>
      </c>
      <c r="BN17" s="27">
        <v>0</v>
      </c>
      <c r="BO17" s="29"/>
      <c r="BP17" s="40">
        <f>IF(BB17&gt;0,BB17,"")</f>
        <v>10.4</v>
      </c>
      <c r="BQ17" s="40">
        <f>IF(BC17&gt;0,BC17,"")</f>
        <v>13.99</v>
      </c>
      <c r="BR17" s="11">
        <f>IF(SUM(AZ17:BC17)-BD17&gt;0,SUM(AZ17:BC17)-BD17,"")</f>
        <v>45.39</v>
      </c>
      <c r="BS17" s="11">
        <f>IF(BG17&gt;0,BG17,"")</f>
        <v>2.5</v>
      </c>
      <c r="BT17" s="11">
        <f>IF(BH17&gt;0,BH17,"")</f>
        <v>3.03</v>
      </c>
      <c r="BU17" s="11">
        <f>IF(SUM(BE17:BH17)-BI17&gt;0,SUM(BE17:BH17)-BI17,"")</f>
        <v>10.129999999999999</v>
      </c>
      <c r="BV17" s="11">
        <f>IF(BR17="","",MAX(BR17,BU17))</f>
        <v>45.39</v>
      </c>
      <c r="BW17" s="11">
        <f>IF(BL17&gt;0,BL17,"")</f>
        <v>6.8</v>
      </c>
      <c r="BX17" s="11">
        <f>IF(BM17&gt;0,BM17,"")</f>
        <v>9.52</v>
      </c>
      <c r="BY17" s="11">
        <f>IF(SUM(BJ17:BM17)-BN17&gt;0,SUM(BJ17:BM17)-BN17,"")</f>
        <v>30.52</v>
      </c>
      <c r="BZ17" s="11">
        <f>IF(SUM(BV17,BY17)&gt;0,SUM(BV17,BY17),"")</f>
        <v>75.91</v>
      </c>
      <c r="CA17" s="23">
        <v>3.1</v>
      </c>
      <c r="CB17" s="23">
        <v>1.8</v>
      </c>
      <c r="CC17" s="23">
        <v>2</v>
      </c>
      <c r="CD17" s="23">
        <v>2.94</v>
      </c>
      <c r="CE17" s="23">
        <v>0</v>
      </c>
      <c r="CF17" s="23">
        <v>5.9</v>
      </c>
      <c r="CG17" s="23">
        <v>3.4</v>
      </c>
      <c r="CH17" s="23">
        <v>4.4000000000000004</v>
      </c>
      <c r="CI17" s="23">
        <v>5.83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2</v>
      </c>
      <c r="CR17" s="39">
        <f>IF(CD17&gt;0,CD17,"")</f>
        <v>2.94</v>
      </c>
      <c r="CS17" s="41">
        <f>IF(SUM(CA17:CD17)-CE17&gt;0,SUM(CA17:CD17)-CE17,"")</f>
        <v>9.84</v>
      </c>
      <c r="CT17" s="41">
        <f>IF(CH17&gt;0,CH17,"")</f>
        <v>4.4000000000000004</v>
      </c>
      <c r="CU17" s="41">
        <f>IF(CI17&gt;0,CI17,"")</f>
        <v>5.83</v>
      </c>
      <c r="CV17" s="41">
        <f>IF(SUM(CF17:CI17)-CJ17&gt;0,SUM(CF17:CI17)-CJ17,"")</f>
        <v>19.53</v>
      </c>
      <c r="CW17" s="41">
        <f>IF(CS17="","",MAX(CS17,CV17))</f>
        <v>19.53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19.53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IF(SUM(GT17,GZ17)&gt;0,SUM(GT17,GZ17),"")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IF(SUM(IB17,IH17)&gt;0,SUM(IB17,IH17),"")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7.75</v>
      </c>
      <c r="SW17" s="23">
        <f>IF($CP17="P",CB17,(CB17+BA17)/2)</f>
        <v>5.2</v>
      </c>
      <c r="SX17" s="23">
        <f>IF($CP17="P",CC17,(CC17+BB17)/2)</f>
        <v>6.2</v>
      </c>
      <c r="SY17" s="23">
        <f>IF($CP17="P",CD17,(CD17+BC17)/2)</f>
        <v>8.4649999999999999</v>
      </c>
      <c r="SZ17" s="23">
        <f>IF($CP17="P",CE17,(CE17+BD17)/2)</f>
        <v>0</v>
      </c>
      <c r="TA17" s="23">
        <f>IF($CP17="P",CF17,(CF17+BE17)/2)</f>
        <v>4.25</v>
      </c>
      <c r="TB17" s="23">
        <f>IF($CP17="P",CG17,(CG17+BF17)/2)</f>
        <v>2.7</v>
      </c>
      <c r="TC17" s="23">
        <f>IF($CP17="P",CH17,(CH17+BG17)/2)</f>
        <v>3.45</v>
      </c>
      <c r="TD17" s="23">
        <f>IF($CP17="P",CI17,(CI17+BH17)/2)</f>
        <v>4.43</v>
      </c>
      <c r="TE17" s="23">
        <f>IF($CP17="P",CJ17,(CJ17+BI17)/2)</f>
        <v>0</v>
      </c>
      <c r="TF17" s="23">
        <f>IF($CP17="P",CK17,(CK17+BJ17)/2)</f>
        <v>4.2</v>
      </c>
      <c r="TG17" s="23">
        <f>IF($CP17="P",CL17,(CL17+BK17)/2)</f>
        <v>2.9</v>
      </c>
      <c r="TH17" s="23">
        <f>IF($CP17="P",CM17,(CM17+BL17)/2)</f>
        <v>3.4</v>
      </c>
      <c r="TI17" s="23">
        <f>IF($CP17="P",CN17,(CN17+BM17)/2)</f>
        <v>4.76</v>
      </c>
      <c r="TJ17" s="23">
        <f>IF($CP17="P",CO17,(CO17+BN17)/2)</f>
        <v>0</v>
      </c>
      <c r="TK17" s="28" t="s">
        <v>57</v>
      </c>
      <c r="TL17" s="41">
        <f>IF(SX17&gt;0,SX17,"")</f>
        <v>6.2</v>
      </c>
      <c r="TM17" s="41">
        <f>IF(SY17&gt;0,SY17,"")</f>
        <v>8.4649999999999999</v>
      </c>
      <c r="TN17" s="41">
        <f>IF(SUM(SV17:SY17)-SZ17&gt;0,SUM(SV17:SY17)-SZ17,"")</f>
        <v>27.614999999999998</v>
      </c>
      <c r="TO17" s="41">
        <f>IF(TC17&gt;0,TC17,"")</f>
        <v>3.45</v>
      </c>
      <c r="TP17" s="41">
        <f>IF(TD17&gt;0,TD17,"")</f>
        <v>4.43</v>
      </c>
      <c r="TQ17" s="41">
        <f>IF(SUM(TA17:TD17)-TE17&gt;0,SUM(TA17:TD17)-TE17,"")</f>
        <v>14.83</v>
      </c>
      <c r="TR17" s="41">
        <f>IF(MAX(TN17,TQ17)&gt;0,MAX(TN17,TQ17),"")</f>
        <v>27.614999999999998</v>
      </c>
      <c r="TS17" s="41">
        <f>IF(TH17&gt;0,TH17,"")</f>
        <v>3.4</v>
      </c>
      <c r="TT17" s="41">
        <f>IF(TI17&gt;0,TI17,"")</f>
        <v>4.76</v>
      </c>
      <c r="TU17" s="41">
        <f>IF(SUM(TF17:TI17)-TJ17&gt;0,SUM(TF17:TI17)-TJ17,"")</f>
        <v>15.26</v>
      </c>
      <c r="TV17" s="41">
        <f>IF(SUM(TR17,TU17)&gt;0,SUM(TR17,TU17),"")</f>
        <v>42.875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114</v>
      </c>
      <c r="K1" s="68" t="s">
        <v>33</v>
      </c>
      <c r="L1" s="70" t="s">
        <v>192</v>
      </c>
      <c r="M1" s="68" t="s">
        <v>33</v>
      </c>
      <c r="N1" s="72" t="s">
        <v>14</v>
      </c>
      <c r="O1" s="68" t="s">
        <v>34</v>
      </c>
      <c r="P1" s="68" t="s">
        <v>33</v>
      </c>
      <c r="Q1" s="65" t="s">
        <v>175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193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231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181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179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188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215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214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223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230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68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ht="16" customHeight="1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106</v>
      </c>
      <c r="AH2" s="14" t="s">
        <v>146</v>
      </c>
      <c r="AI2" s="14" t="s">
        <v>21</v>
      </c>
      <c r="AJ2" s="14" t="s">
        <v>81</v>
      </c>
      <c r="AK2" s="14" t="s">
        <v>145</v>
      </c>
      <c r="AL2" s="14" t="s">
        <v>22</v>
      </c>
      <c r="AM2" s="14" t="s">
        <v>24</v>
      </c>
      <c r="AN2" s="14" t="s">
        <v>109</v>
      </c>
      <c r="AO2" s="14" t="s">
        <v>147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106</v>
      </c>
      <c r="BI2" s="13" t="s">
        <v>146</v>
      </c>
      <c r="BJ2" s="13" t="s">
        <v>21</v>
      </c>
      <c r="BK2" s="13" t="s">
        <v>81</v>
      </c>
      <c r="BL2" s="13" t="s">
        <v>145</v>
      </c>
      <c r="BM2" s="13" t="s">
        <v>22</v>
      </c>
      <c r="BN2" s="13" t="s">
        <v>24</v>
      </c>
      <c r="BO2" s="13" t="s">
        <v>109</v>
      </c>
      <c r="BP2" s="13" t="s">
        <v>147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106</v>
      </c>
      <c r="CJ2" s="14" t="s">
        <v>146</v>
      </c>
      <c r="CK2" s="14" t="s">
        <v>21</v>
      </c>
      <c r="CL2" s="14" t="s">
        <v>81</v>
      </c>
      <c r="CM2" s="14" t="s">
        <v>145</v>
      </c>
      <c r="CN2" s="14" t="s">
        <v>22</v>
      </c>
      <c r="CO2" s="14" t="s">
        <v>24</v>
      </c>
      <c r="CP2" s="14" t="s">
        <v>109</v>
      </c>
      <c r="CQ2" s="14" t="s">
        <v>147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111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106</v>
      </c>
      <c r="DQ2" s="14" t="s">
        <v>146</v>
      </c>
      <c r="DR2" s="14" t="s">
        <v>21</v>
      </c>
      <c r="DS2" s="14" t="s">
        <v>81</v>
      </c>
      <c r="DT2" s="14" t="s">
        <v>145</v>
      </c>
      <c r="DU2" s="14" t="s">
        <v>22</v>
      </c>
      <c r="DV2" s="14" t="s">
        <v>24</v>
      </c>
      <c r="DW2" s="14" t="s">
        <v>112</v>
      </c>
      <c r="DX2" s="14" t="s">
        <v>148</v>
      </c>
      <c r="DY2" s="14" t="s">
        <v>111</v>
      </c>
      <c r="DZ2" s="14" t="s">
        <v>109</v>
      </c>
      <c r="EA2" s="14" t="s">
        <v>147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111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106</v>
      </c>
      <c r="EY2" s="13" t="s">
        <v>146</v>
      </c>
      <c r="EZ2" s="13" t="s">
        <v>21</v>
      </c>
      <c r="FA2" s="13" t="s">
        <v>81</v>
      </c>
      <c r="FB2" s="13" t="s">
        <v>145</v>
      </c>
      <c r="FC2" s="13" t="s">
        <v>22</v>
      </c>
      <c r="FD2" s="13" t="s">
        <v>24</v>
      </c>
      <c r="FE2" s="13" t="s">
        <v>112</v>
      </c>
      <c r="FF2" s="13" t="s">
        <v>148</v>
      </c>
      <c r="FG2" s="13" t="s">
        <v>111</v>
      </c>
      <c r="FH2" s="13" t="s">
        <v>109</v>
      </c>
      <c r="FI2" s="13" t="s">
        <v>147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111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106</v>
      </c>
      <c r="GG2" s="14" t="s">
        <v>146</v>
      </c>
      <c r="GH2" s="14" t="s">
        <v>21</v>
      </c>
      <c r="GI2" s="14" t="s">
        <v>81</v>
      </c>
      <c r="GJ2" s="14" t="s">
        <v>145</v>
      </c>
      <c r="GK2" s="14" t="s">
        <v>22</v>
      </c>
      <c r="GL2" s="14" t="s">
        <v>24</v>
      </c>
      <c r="GM2" s="14" t="s">
        <v>112</v>
      </c>
      <c r="GN2" s="14" t="s">
        <v>148</v>
      </c>
      <c r="GO2" s="14" t="s">
        <v>111</v>
      </c>
      <c r="GP2" s="14" t="s">
        <v>109</v>
      </c>
      <c r="GQ2" s="14" t="s">
        <v>147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111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106</v>
      </c>
      <c r="HO2" s="13" t="s">
        <v>146</v>
      </c>
      <c r="HP2" s="13" t="s">
        <v>21</v>
      </c>
      <c r="HQ2" s="13" t="s">
        <v>81</v>
      </c>
      <c r="HR2" s="13" t="s">
        <v>145</v>
      </c>
      <c r="HS2" s="13" t="s">
        <v>22</v>
      </c>
      <c r="HT2" s="13" t="s">
        <v>24</v>
      </c>
      <c r="HU2" s="13" t="s">
        <v>112</v>
      </c>
      <c r="HV2" s="13" t="s">
        <v>148</v>
      </c>
      <c r="HW2" s="13" t="s">
        <v>111</v>
      </c>
      <c r="HX2" s="13" t="s">
        <v>109</v>
      </c>
      <c r="HY2" s="13" t="s">
        <v>147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111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106</v>
      </c>
      <c r="IW2" s="14" t="s">
        <v>146</v>
      </c>
      <c r="IX2" s="14" t="s">
        <v>21</v>
      </c>
      <c r="IY2" s="14" t="s">
        <v>81</v>
      </c>
      <c r="IZ2" s="14" t="s">
        <v>145</v>
      </c>
      <c r="JA2" s="14" t="s">
        <v>22</v>
      </c>
      <c r="JB2" s="14" t="s">
        <v>24</v>
      </c>
      <c r="JC2" s="14" t="s">
        <v>112</v>
      </c>
      <c r="JD2" s="14" t="s">
        <v>148</v>
      </c>
      <c r="JE2" s="14" t="s">
        <v>111</v>
      </c>
      <c r="JF2" s="14" t="s">
        <v>109</v>
      </c>
      <c r="JG2" s="14" t="s">
        <v>147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111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106</v>
      </c>
      <c r="KE2" s="13" t="s">
        <v>146</v>
      </c>
      <c r="KF2" s="13" t="s">
        <v>21</v>
      </c>
      <c r="KG2" s="13" t="s">
        <v>81</v>
      </c>
      <c r="KH2" s="13" t="s">
        <v>145</v>
      </c>
      <c r="KI2" s="13" t="s">
        <v>22</v>
      </c>
      <c r="KJ2" s="13" t="s">
        <v>24</v>
      </c>
      <c r="KK2" s="13" t="s">
        <v>112</v>
      </c>
      <c r="KL2" s="13" t="s">
        <v>148</v>
      </c>
      <c r="KM2" s="13" t="s">
        <v>111</v>
      </c>
      <c r="KN2" s="13" t="s">
        <v>109</v>
      </c>
      <c r="KO2" s="13" t="s">
        <v>147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111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106</v>
      </c>
      <c r="LM2" s="14" t="s">
        <v>146</v>
      </c>
      <c r="LN2" s="14" t="s">
        <v>21</v>
      </c>
      <c r="LO2" s="14" t="s">
        <v>81</v>
      </c>
      <c r="LP2" s="14" t="s">
        <v>145</v>
      </c>
      <c r="LQ2" s="14" t="s">
        <v>22</v>
      </c>
      <c r="LR2" s="14" t="s">
        <v>24</v>
      </c>
      <c r="LS2" s="14" t="s">
        <v>112</v>
      </c>
      <c r="LT2" s="14" t="s">
        <v>148</v>
      </c>
      <c r="LU2" s="14" t="s">
        <v>111</v>
      </c>
      <c r="LV2" s="14" t="s">
        <v>109</v>
      </c>
      <c r="LW2" s="14" t="s">
        <v>147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111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106</v>
      </c>
      <c r="MU2" s="13" t="s">
        <v>146</v>
      </c>
      <c r="MV2" s="13" t="s">
        <v>21</v>
      </c>
      <c r="MW2" s="13" t="s">
        <v>81</v>
      </c>
      <c r="MX2" s="13" t="s">
        <v>145</v>
      </c>
      <c r="MY2" s="13" t="s">
        <v>22</v>
      </c>
      <c r="MZ2" s="13" t="s">
        <v>24</v>
      </c>
      <c r="NA2" s="13" t="s">
        <v>112</v>
      </c>
      <c r="NB2" s="13" t="s">
        <v>148</v>
      </c>
      <c r="NC2" s="13" t="s">
        <v>111</v>
      </c>
      <c r="ND2" s="13" t="s">
        <v>109</v>
      </c>
      <c r="NE2" s="13" t="s">
        <v>147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111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106</v>
      </c>
      <c r="OC2" s="14" t="s">
        <v>146</v>
      </c>
      <c r="OD2" s="14" t="s">
        <v>21</v>
      </c>
      <c r="OE2" s="14" t="s">
        <v>81</v>
      </c>
      <c r="OF2" s="14" t="s">
        <v>145</v>
      </c>
      <c r="OG2" s="14" t="s">
        <v>22</v>
      </c>
      <c r="OH2" s="14" t="s">
        <v>24</v>
      </c>
      <c r="OI2" s="14" t="s">
        <v>112</v>
      </c>
      <c r="OJ2" s="14" t="s">
        <v>148</v>
      </c>
      <c r="OK2" s="14" t="s">
        <v>111</v>
      </c>
      <c r="OL2" s="14" t="s">
        <v>109</v>
      </c>
      <c r="OM2" s="14" t="s">
        <v>147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111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106</v>
      </c>
      <c r="PK2" s="13" t="s">
        <v>146</v>
      </c>
      <c r="PL2" s="13" t="s">
        <v>21</v>
      </c>
      <c r="PM2" s="13" t="s">
        <v>81</v>
      </c>
      <c r="PN2" s="13" t="s">
        <v>145</v>
      </c>
      <c r="PO2" s="13" t="s">
        <v>22</v>
      </c>
      <c r="PP2" s="13" t="s">
        <v>24</v>
      </c>
      <c r="PQ2" s="13" t="s">
        <v>112</v>
      </c>
      <c r="PR2" s="13" t="s">
        <v>148</v>
      </c>
      <c r="PS2" s="13" t="s">
        <v>111</v>
      </c>
      <c r="PT2" s="13" t="s">
        <v>109</v>
      </c>
      <c r="PU2" s="13" t="s">
        <v>147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111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106</v>
      </c>
      <c r="QS2" s="14" t="s">
        <v>146</v>
      </c>
      <c r="QT2" s="14" t="s">
        <v>21</v>
      </c>
      <c r="QU2" s="14" t="s">
        <v>81</v>
      </c>
      <c r="QV2" s="14" t="s">
        <v>145</v>
      </c>
      <c r="QW2" s="14" t="s">
        <v>22</v>
      </c>
      <c r="QX2" s="14" t="s">
        <v>24</v>
      </c>
      <c r="QY2" s="14" t="s">
        <v>112</v>
      </c>
      <c r="QZ2" s="14" t="s">
        <v>148</v>
      </c>
      <c r="RA2" s="14" t="s">
        <v>111</v>
      </c>
      <c r="RB2" s="14" t="s">
        <v>109</v>
      </c>
      <c r="RC2" s="14" t="s">
        <v>147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111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106</v>
      </c>
      <c r="SA2" s="13" t="s">
        <v>146</v>
      </c>
      <c r="SB2" s="13" t="s">
        <v>21</v>
      </c>
      <c r="SC2" s="13" t="s">
        <v>81</v>
      </c>
      <c r="SD2" s="13" t="s">
        <v>145</v>
      </c>
      <c r="SE2" s="13" t="s">
        <v>22</v>
      </c>
      <c r="SF2" s="13" t="s">
        <v>24</v>
      </c>
      <c r="SG2" s="13" t="s">
        <v>112</v>
      </c>
      <c r="SH2" s="13" t="s">
        <v>148</v>
      </c>
      <c r="SI2" s="13" t="s">
        <v>111</v>
      </c>
      <c r="SJ2" s="13" t="s">
        <v>109</v>
      </c>
      <c r="SK2" s="13" t="s">
        <v>147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106</v>
      </c>
      <c r="TE2" s="14" t="s">
        <v>146</v>
      </c>
      <c r="TF2" s="14" t="s">
        <v>21</v>
      </c>
      <c r="TG2" s="14" t="s">
        <v>81</v>
      </c>
      <c r="TH2" s="14" t="s">
        <v>145</v>
      </c>
      <c r="TI2" s="14" t="s">
        <v>22</v>
      </c>
      <c r="TJ2" s="14" t="s">
        <v>24</v>
      </c>
      <c r="TK2" s="14" t="s">
        <v>109</v>
      </c>
      <c r="TL2" s="14" t="s">
        <v>147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144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144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144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144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144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144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144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144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144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144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144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144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144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144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144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144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144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144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144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144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144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144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144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144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144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144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144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144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144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144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144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144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144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144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144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144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144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144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144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144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144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144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144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144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144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144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144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144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144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144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144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144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144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144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144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144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144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144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144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144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5" t="s">
        <v>234</v>
      </c>
      <c r="C4" s="4" t="s">
        <v>233</v>
      </c>
      <c r="D4" s="4" t="s">
        <v>232</v>
      </c>
      <c r="E4" s="9">
        <f>SUM(J4,L4,N4)</f>
        <v>97.210000000000008</v>
      </c>
      <c r="F4" s="3" t="str">
        <f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P","")</f>
        <v>P</v>
      </c>
      <c r="G4" s="3" t="str">
        <f>IF(OR(AND(AI4&gt;=AQ$21,AI4&lt;&gt;"",AF4=""),AND(AL4&gt;=AQ$21,AL4&lt;&gt;"",AF4=""),AND(AP4&gt;=AQ$21,AP4&lt;&gt;"",AF4=""),AND(BJ4&gt;=BR$21,BJ4&lt;&gt;"",BG4=""),AND(BM4&gt;=BR$21,BM4&lt;&gt;"",BG4=""),AND(BQ4&gt;=BR$21,BQ4&lt;&gt;"",BG4=""),AND(CK4&gt;=CS$21,CK4&lt;&gt;"",CH4=""),AND(CN4&gt;=CS$21,CN4&lt;&gt;"",CH4=""),AND(CR4&gt;=CS$21,CR4&lt;&gt;"",CH4=""),AND(DR4&gt;=EC$21,DR4&lt;&gt;""),AND(DU4&gt;=EC$21,DU4&lt;&gt;""),AND(DY4&gt;=EC$21,DY4&lt;&gt;""),AND(EB4&gt;=EC$21,EB4&lt;&gt;""),AND(EZ4&gt;=FK$21,EZ4&lt;&gt;""),AND(FC4&gt;=FK$21,FC4&lt;&gt;""),AND(FG4&gt;=FK$21,FG4&lt;&gt;""),AND(FJ4&gt;=FK$21,FJ4&lt;&gt;""),AND(GH4&gt;=GS$21,GH4&lt;&gt;""),AND(GK4&gt;=GS$21,GK4&lt;&gt;""),AND(GO4&gt;=GS$21,GO4&lt;&gt;""),AND(GR4&gt;=GS$21,GR4&lt;&gt;""),AND(HP4&gt;=IA$21,HP4&lt;&gt;""),AND(HS4&gt;=IA$21,HS4&lt;&gt;""),AND(HW4&gt;=IA$21,HW4&lt;&gt;""),AND(HZ4&gt;=IA$21,HZ4&lt;&gt;""),AND(IX4&gt;=JI$21,IX4&lt;&gt;""),AND(JA4&gt;=JI$21,JA4&lt;&gt;""),AND(JE4&gt;=JI$21,JE4&lt;&gt;""),AND(JH4&gt;=JI$21,JH4&lt;&gt;""),AND(KF4&gt;=KQ$21,KF4&lt;&gt;""),AND(KI4&gt;=KQ$21,KI4&lt;&gt;""),AND(KM4&gt;=KQ$21,KM4&lt;&gt;""),AND(KP4&gt;=KQ$21,KP4&lt;&gt;""),AND(LN4&gt;=LY$21,LN4&lt;&gt;""),AND(LQ4&gt;=LY$21,LQ4&lt;&gt;""),AND(LU4&gt;=LY$21,LU4&lt;&gt;""),AND(LX4&gt;=LY$21,LX4&lt;&gt;""),AND(MV4&gt;=NG$21,MV4&lt;&gt;""),AND(MY4&gt;=NG$21,MY4&lt;&gt;""),AND(NC4&gt;=NG$21,NC4&lt;&gt;""),AND(NF4&gt;=NG$21,NF4&lt;&gt;""),AND(OD4&gt;=OO$21,OD4&lt;&gt;""),AND(OG4&gt;=OO$21,OG4&lt;&gt;""),AND(OK4&gt;=OO$21,OK4&lt;&gt;""),AND(ON4&gt;=OO$21,ON4&lt;&gt;""),AND(PL4&gt;=PW$21,PL4&lt;&gt;""),AND(PO4&gt;=PW$21,PO4&lt;&gt;""),AND(PS4&gt;=PW$21,PS4&lt;&gt;""),AND(PV4&gt;=PW$21,PV4&lt;&gt;""),AND(QT4&gt;=RE$21,QT4&lt;&gt;""),AND(QW4&gt;=RE$21,QW4&lt;&gt;""),AND(RA4&gt;=RE$21,RA4&lt;&gt;""),AND(RD4&gt;=RE$21,RD4&lt;&gt;""),AND(SB4&gt;=SM$21,SB4&lt;&gt;""),AND(SE4&gt;=SM$21,SE4&lt;&gt;""),AND(SI4&gt;=SM$21,SI4&lt;&gt;""),AND(SL4&gt;=SM$21,SL4&lt;&gt;"")),"P","")</f>
        <v>P</v>
      </c>
      <c r="H4" s="37" t="str">
        <f>IF(AND(G4="P",F4=""),"No DD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Merit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Excellence",IF(I4="P","Worlds Team",IF(F4="P","National Team","")))))</f>
        <v>Excellence</v>
      </c>
      <c r="I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/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2.4</v>
      </c>
      <c r="BT4" s="23">
        <v>2.75</v>
      </c>
      <c r="BU4" s="23">
        <v>5.0999999999999996</v>
      </c>
      <c r="BV4" s="23">
        <v>4.66</v>
      </c>
      <c r="BW4" s="23">
        <v>0</v>
      </c>
      <c r="BX4" s="23">
        <v>7.9</v>
      </c>
      <c r="BY4" s="23">
        <v>8.85</v>
      </c>
      <c r="BZ4" s="23">
        <v>15.6</v>
      </c>
      <c r="CA4" s="23">
        <v>13.74</v>
      </c>
      <c r="CB4" s="23">
        <v>0</v>
      </c>
      <c r="CC4" s="23">
        <v>8.4499999999999993</v>
      </c>
      <c r="CD4" s="23">
        <v>9.35</v>
      </c>
      <c r="CE4" s="23">
        <v>15.6</v>
      </c>
      <c r="CF4" s="23">
        <v>17.72</v>
      </c>
      <c r="CG4" s="23">
        <v>0</v>
      </c>
      <c r="CH4" s="28"/>
      <c r="CI4" s="39">
        <f>IF(BU4&gt;0,BU4,"")</f>
        <v>5.0999999999999996</v>
      </c>
      <c r="CJ4" s="39">
        <f>IF(BV4&gt;0,BV4,"")</f>
        <v>4.66</v>
      </c>
      <c r="CK4" s="41">
        <f>IF(SUM(BS4:BV4)-BW4&gt;0,SUM(BS4:BV4)-BW4,"")</f>
        <v>14.91</v>
      </c>
      <c r="CL4" s="41">
        <f>IF(BZ4&gt;0,BZ4,"")</f>
        <v>15.6</v>
      </c>
      <c r="CM4" s="41">
        <f>IF(CA4&gt;0,CA4,"")</f>
        <v>13.74</v>
      </c>
      <c r="CN4" s="41">
        <f>IF(SUM(BX4:CA4)-CB4&gt;0,SUM(BX4:CA4)-CB4,"")</f>
        <v>46.09</v>
      </c>
      <c r="CO4" s="41">
        <f>IF(CK4="","",MAX(CK4,CN4))</f>
        <v>46.09</v>
      </c>
      <c r="CP4" s="41">
        <f>IF(CE4&gt;0,CE4,"")</f>
        <v>15.6</v>
      </c>
      <c r="CQ4" s="41">
        <f>IF(CF4&gt;0,CF4,"")</f>
        <v>17.72</v>
      </c>
      <c r="CR4" s="41">
        <f>IF(SUM(CC4:CF4)-CG4&gt;0,SUM(CC4:CF4)-CG4,"")</f>
        <v>51.12</v>
      </c>
      <c r="CS4" s="41">
        <f>IF(SUM(CO4,CR4)&gt;0,SUM(CO4,CR4),"")</f>
        <v>97.210000000000008</v>
      </c>
      <c r="CT4" s="52" t="str">
        <f>IF(MAX(DV4,FD4,GL4,HT4,JB4,KJ4,LR4,MZ4,OH4,PP4,QX4,SF4)-IF(L4="",0,L4)&gt;0.001,MAX(DV4,FD4,GL4,HT4,JB4,KJ4,LR4,MZ4,OH4,PP4,QX4,SF4)-IF(L4="",0,L4),"")</f>
        <v/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5" t="s">
        <v>143</v>
      </c>
      <c r="C5" s="4" t="s">
        <v>142</v>
      </c>
      <c r="D5" s="4" t="s">
        <v>141</v>
      </c>
      <c r="E5" s="9">
        <f>SUM(J5,L5,N5)</f>
        <v>50.230000000000004</v>
      </c>
      <c r="F5" s="3" t="str">
        <f>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),"P","")</f>
        <v>P</v>
      </c>
      <c r="G5" s="3" t="str">
        <f>IF(OR(AND(AI5&gt;=AQ$21,AI5&lt;&gt;"",AF5=""),AND(AL5&gt;=AQ$21,AL5&lt;&gt;"",AF5=""),AND(AP5&gt;=AQ$21,AP5&lt;&gt;"",AF5=""),AND(BJ5&gt;=BR$21,BJ5&lt;&gt;"",BG5=""),AND(BM5&gt;=BR$21,BM5&lt;&gt;"",BG5=""),AND(BQ5&gt;=BR$21,BQ5&lt;&gt;"",BG5=""),AND(CK5&gt;=CS$21,CK5&lt;&gt;"",CH5=""),AND(CN5&gt;=CS$21,CN5&lt;&gt;"",CH5=""),AND(CR5&gt;=CS$21,CR5&lt;&gt;"",CH5=""),AND(DR5&gt;=EC$21,DR5&lt;&gt;""),AND(DU5&gt;=EC$21,DU5&lt;&gt;""),AND(DY5&gt;=EC$21,DY5&lt;&gt;""),AND(EB5&gt;=EC$21,EB5&lt;&gt;""),AND(EZ5&gt;=FK$21,EZ5&lt;&gt;""),AND(FC5&gt;=FK$21,FC5&lt;&gt;""),AND(FG5&gt;=FK$21,FG5&lt;&gt;""),AND(FJ5&gt;=FK$21,FJ5&lt;&gt;""),AND(GH5&gt;=GS$21,GH5&lt;&gt;""),AND(GK5&gt;=GS$21,GK5&lt;&gt;""),AND(GO5&gt;=GS$21,GO5&lt;&gt;""),AND(GR5&gt;=GS$21,GR5&lt;&gt;""),AND(HP5&gt;=IA$21,HP5&lt;&gt;""),AND(HS5&gt;=IA$21,HS5&lt;&gt;""),AND(HW5&gt;=IA$21,HW5&lt;&gt;""),AND(HZ5&gt;=IA$21,HZ5&lt;&gt;""),AND(IX5&gt;=JI$21,IX5&lt;&gt;""),AND(JA5&gt;=JI$21,JA5&lt;&gt;""),AND(JE5&gt;=JI$21,JE5&lt;&gt;""),AND(JH5&gt;=JI$21,JH5&lt;&gt;""),AND(KF5&gt;=KQ$21,KF5&lt;&gt;""),AND(KI5&gt;=KQ$21,KI5&lt;&gt;""),AND(KM5&gt;=KQ$21,KM5&lt;&gt;""),AND(KP5&gt;=KQ$21,KP5&lt;&gt;""),AND(LN5&gt;=LY$21,LN5&lt;&gt;""),AND(LQ5&gt;=LY$21,LQ5&lt;&gt;""),AND(LU5&gt;=LY$21,LU5&lt;&gt;""),AND(LX5&gt;=LY$21,LX5&lt;&gt;""),AND(MV5&gt;=NG$21,MV5&lt;&gt;""),AND(MY5&gt;=NG$21,MY5&lt;&gt;""),AND(NC5&gt;=NG$21,NC5&lt;&gt;""),AND(NF5&gt;=NG$21,NF5&lt;&gt;""),AND(OD5&gt;=OO$21,OD5&lt;&gt;""),AND(OG5&gt;=OO$21,OG5&lt;&gt;""),AND(OK5&gt;=OO$21,OK5&lt;&gt;""),AND(ON5&gt;=OO$21,ON5&lt;&gt;""),AND(PL5&gt;=PW$21,PL5&lt;&gt;""),AND(PO5&gt;=PW$21,PO5&lt;&gt;""),AND(PS5&gt;=PW$21,PS5&lt;&gt;""),AND(PV5&gt;=PW$21,PV5&lt;&gt;""),AND(QT5&gt;=RE$21,QT5&lt;&gt;""),AND(QW5&gt;=RE$21,QW5&lt;&gt;""),AND(RA5&gt;=RE$21,RA5&lt;&gt;""),AND(RD5&gt;=RE$21,RD5&lt;&gt;""),AND(SB5&gt;=SM$21,SB5&lt;&gt;""),AND(SE5&gt;=SM$21,SE5&lt;&gt;""),AND(SI5&gt;=SM$21,SI5&lt;&gt;""),AND(SL5&gt;=SM$21,SL5&lt;&gt;"")),"P","")</f>
        <v>P</v>
      </c>
      <c r="H5" s="37" t="str">
        <f>IF(AND(G5="P",F5=""),"No DD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Merit",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Excellence",IF(I5="P","Worlds Team",IF(F5="P","National Team","")))))</f>
        <v>Excellence</v>
      </c>
      <c r="I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>IF(ID5&gt;0,ID5,"")</f>
        <v>14.2</v>
      </c>
      <c r="IW5" s="41">
        <f>IF(IE5&gt;0,IE5,"")</f>
        <v>16.7</v>
      </c>
      <c r="IX5" s="41">
        <f>IF(SUM(IB5:IE5)-IF5&gt;0,SUM(IB5:IE5)-IF5,"")</f>
        <v>48.25</v>
      </c>
      <c r="IY5" s="41">
        <f>IF(II5&gt;0,II5,"")</f>
        <v>15.2</v>
      </c>
      <c r="IZ5" s="41">
        <f>IF(IJ5&gt;0,IJ5,"")</f>
        <v>17.68</v>
      </c>
      <c r="JA5" s="41">
        <f>IF(SUM(IG5:IJ5)-IK5&gt;0,SUM(IG5:IJ5)-IK5,"")</f>
        <v>49.48</v>
      </c>
      <c r="JB5" s="41">
        <f>IF(MAX(IX5,JA5)&gt;0,MAX(IX5,JA5),"")</f>
        <v>49.48</v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>
        <f>IF(IS5&gt;0,IS5,"")</f>
        <v>15.2</v>
      </c>
      <c r="JG5" s="41">
        <f>IF(IT5&gt;0,IT5,"")</f>
        <v>17.78</v>
      </c>
      <c r="JH5" s="41">
        <f>IF(SUM(IQ5:IT5)-IU5&gt;0,SUM(IQ5:IT5)-IU5,"")</f>
        <v>50.230000000000004</v>
      </c>
      <c r="JI5" s="41">
        <f>IF(SUM(JB5,JH5)&gt;0,SUM(JB5,JH5),"")</f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5" t="s">
        <v>227</v>
      </c>
      <c r="C6" s="4" t="s">
        <v>226</v>
      </c>
      <c r="D6" s="4" t="s">
        <v>225</v>
      </c>
      <c r="E6" s="9">
        <f>SUM(J6,L6,N6)</f>
        <v>49.91</v>
      </c>
      <c r="F6" s="3" t="str">
        <f>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),"P","")</f>
        <v>P</v>
      </c>
      <c r="G6" s="3" t="str">
        <f>IF(OR(AND(AI6&gt;=AQ$21,AI6&lt;&gt;"",AF6=""),AND(AL6&gt;=AQ$21,AL6&lt;&gt;"",AF6=""),AND(AP6&gt;=AQ$21,AP6&lt;&gt;"",AF6=""),AND(BJ6&gt;=BR$21,BJ6&lt;&gt;"",BG6=""),AND(BM6&gt;=BR$21,BM6&lt;&gt;"",BG6=""),AND(BQ6&gt;=BR$21,BQ6&lt;&gt;"",BG6=""),AND(CK6&gt;=CS$21,CK6&lt;&gt;"",CH6=""),AND(CN6&gt;=CS$21,CN6&lt;&gt;"",CH6=""),AND(CR6&gt;=CS$21,CR6&lt;&gt;"",CH6=""),AND(DR6&gt;=EC$21,DR6&lt;&gt;""),AND(DU6&gt;=EC$21,DU6&lt;&gt;""),AND(DY6&gt;=EC$21,DY6&lt;&gt;""),AND(EB6&gt;=EC$21,EB6&lt;&gt;""),AND(EZ6&gt;=FK$21,EZ6&lt;&gt;""),AND(FC6&gt;=FK$21,FC6&lt;&gt;""),AND(FG6&gt;=FK$21,FG6&lt;&gt;""),AND(FJ6&gt;=FK$21,FJ6&lt;&gt;""),AND(GH6&gt;=GS$21,GH6&lt;&gt;""),AND(GK6&gt;=GS$21,GK6&lt;&gt;""),AND(GO6&gt;=GS$21,GO6&lt;&gt;""),AND(GR6&gt;=GS$21,GR6&lt;&gt;""),AND(HP6&gt;=IA$21,HP6&lt;&gt;""),AND(HS6&gt;=IA$21,HS6&lt;&gt;""),AND(HW6&gt;=IA$21,HW6&lt;&gt;""),AND(HZ6&gt;=IA$21,HZ6&lt;&gt;""),AND(IX6&gt;=JI$21,IX6&lt;&gt;""),AND(JA6&gt;=JI$21,JA6&lt;&gt;""),AND(JE6&gt;=JI$21,JE6&lt;&gt;""),AND(JH6&gt;=JI$21,JH6&lt;&gt;""),AND(KF6&gt;=KQ$21,KF6&lt;&gt;""),AND(KI6&gt;=KQ$21,KI6&lt;&gt;""),AND(KM6&gt;=KQ$21,KM6&lt;&gt;""),AND(KP6&gt;=KQ$21,KP6&lt;&gt;""),AND(LN6&gt;=LY$21,LN6&lt;&gt;""),AND(LQ6&gt;=LY$21,LQ6&lt;&gt;""),AND(LU6&gt;=LY$21,LU6&lt;&gt;""),AND(LX6&gt;=LY$21,LX6&lt;&gt;""),AND(MV6&gt;=NG$21,MV6&lt;&gt;""),AND(MY6&gt;=NG$21,MY6&lt;&gt;""),AND(NC6&gt;=NG$21,NC6&lt;&gt;""),AND(NF6&gt;=NG$21,NF6&lt;&gt;""),AND(OD6&gt;=OO$21,OD6&lt;&gt;""),AND(OG6&gt;=OO$21,OG6&lt;&gt;""),AND(OK6&gt;=OO$21,OK6&lt;&gt;""),AND(ON6&gt;=OO$21,ON6&lt;&gt;""),AND(PL6&gt;=PW$21,PL6&lt;&gt;""),AND(PO6&gt;=PW$21,PO6&lt;&gt;""),AND(PS6&gt;=PW$21,PS6&lt;&gt;""),AND(PV6&gt;=PW$21,PV6&lt;&gt;""),AND(QT6&gt;=RE$21,QT6&lt;&gt;""),AND(QW6&gt;=RE$21,QW6&lt;&gt;""),AND(RA6&gt;=RE$21,RA6&lt;&gt;""),AND(RD6&gt;=RE$21,RD6&lt;&gt;""),AND(SB6&gt;=SM$21,SB6&lt;&gt;""),AND(SE6&gt;=SM$21,SE6&lt;&gt;""),AND(SI6&gt;=SM$21,SI6&lt;&gt;""),AND(SL6&gt;=SM$21,SL6&lt;&gt;"")),"P","")</f>
        <v>P</v>
      </c>
      <c r="H6" s="37" t="str">
        <f>IF(AND(G6="P",F6=""),"No DD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Merit",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Excellence",IF(I6="P","Worlds Team",IF(F6="P","National Team","")))))</f>
        <v>Excellence</v>
      </c>
      <c r="I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>IF(JL6&gt;0,JL6,"")</f>
        <v>15.2</v>
      </c>
      <c r="KE6" s="11">
        <f>IF(JM6&gt;0,JM6,"")</f>
        <v>16.12</v>
      </c>
      <c r="KF6" s="11">
        <f>IF(SUM(JJ6:JM6)-JN6&gt;0,SUM(JJ6:JM6)-JN6,"")</f>
        <v>48.02</v>
      </c>
      <c r="KG6" s="11">
        <f>IF(JQ6&gt;0,JQ6,"")</f>
        <v>13.4</v>
      </c>
      <c r="KH6" s="11">
        <f>IF(JR6&gt;0,JR6,"")</f>
        <v>14.12</v>
      </c>
      <c r="KI6" s="11">
        <f>IF(SUM(JO6:JR6)-JS6&gt;0,SUM(JO6:JR6)-JS6,"")</f>
        <v>42.12</v>
      </c>
      <c r="KJ6" s="11">
        <f>IF(MAX(KF6,KI6)&gt;0,MAX(KF6,KI6),"")</f>
        <v>48.02</v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15.2</v>
      </c>
      <c r="KO6" s="11">
        <f>IF(KB6&gt;0,KB6,"")</f>
        <v>18.059999999999999</v>
      </c>
      <c r="KP6" s="11">
        <f>IF(SUM(JY6:KB6)-KC6&gt;0,SUM(JY6:KB6)-KC6,"")</f>
        <v>49.91</v>
      </c>
      <c r="KQ6" s="11">
        <f>IF(SUM(KJ6,KP6)&gt;0,SUM(KJ6,KP6),"")</f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>IF(KT6&gt;0,KT6,"")</f>
        <v>15.2</v>
      </c>
      <c r="LM6" s="41">
        <f>IF(KU6&gt;0,KU6,"")</f>
        <v>16.16</v>
      </c>
      <c r="LN6" s="41">
        <f>IF(SUM(KR6:KU6)-KV6&gt;0,SUM(KR6:KU6)-KV6,"")</f>
        <v>47.209999999999994</v>
      </c>
      <c r="LO6" s="41">
        <f>IF(KY6&gt;0,KY6,"")</f>
        <v>9.4</v>
      </c>
      <c r="LP6" s="41">
        <f>IF(KZ6&gt;0,KZ6,"")</f>
        <v>10.36</v>
      </c>
      <c r="LQ6" s="41">
        <f>IF(SUM(KW6:KZ6)-LA6&gt;0,SUM(KW6:KZ6)-LA6,"")</f>
        <v>29.36</v>
      </c>
      <c r="LR6" s="41">
        <f>IF(MAX(LN6,LQ6)&gt;0,MAX(LN6,LQ6),"")</f>
        <v>47.209999999999994</v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>
        <f>IF(SUM(LR6,LX6)&gt;0,SUM(LR6,LX6),"")</f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5" t="s">
        <v>159</v>
      </c>
      <c r="C7" s="4" t="s">
        <v>8</v>
      </c>
      <c r="D7" s="4" t="s">
        <v>160</v>
      </c>
      <c r="E7" s="9">
        <f>SUM(J7,L7,N7)</f>
        <v>94.299999999999983</v>
      </c>
      <c r="F7" s="3" t="str">
        <f>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),"P","")</f>
        <v/>
      </c>
      <c r="G7" s="3" t="str">
        <f>IF(OR(AND(AI7&gt;=AQ$21,AI7&lt;&gt;"",AF7=""),AND(AL7&gt;=AQ$21,AL7&lt;&gt;"",AF7=""),AND(AP7&gt;=AQ$21,AP7&lt;&gt;"",AF7=""),AND(BJ7&gt;=BR$21,BJ7&lt;&gt;"",BG7=""),AND(BM7&gt;=BR$21,BM7&lt;&gt;"",BG7=""),AND(BQ7&gt;=BR$21,BQ7&lt;&gt;"",BG7=""),AND(CK7&gt;=CS$21,CK7&lt;&gt;"",CH7=""),AND(CN7&gt;=CS$21,CN7&lt;&gt;"",CH7=""),AND(CR7&gt;=CS$21,CR7&lt;&gt;"",CH7=""),AND(DR7&gt;=EC$21,DR7&lt;&gt;""),AND(DU7&gt;=EC$21,DU7&lt;&gt;""),AND(DY7&gt;=EC$21,DY7&lt;&gt;""),AND(EB7&gt;=EC$21,EB7&lt;&gt;""),AND(EZ7&gt;=FK$21,EZ7&lt;&gt;""),AND(FC7&gt;=FK$21,FC7&lt;&gt;""),AND(FG7&gt;=FK$21,FG7&lt;&gt;""),AND(FJ7&gt;=FK$21,FJ7&lt;&gt;""),AND(GH7&gt;=GS$21,GH7&lt;&gt;""),AND(GK7&gt;=GS$21,GK7&lt;&gt;""),AND(GO7&gt;=GS$21,GO7&lt;&gt;""),AND(GR7&gt;=GS$21,GR7&lt;&gt;""),AND(HP7&gt;=IA$21,HP7&lt;&gt;""),AND(HS7&gt;=IA$21,HS7&lt;&gt;""),AND(HW7&gt;=IA$21,HW7&lt;&gt;""),AND(HZ7&gt;=IA$21,HZ7&lt;&gt;""),AND(IX7&gt;=JI$21,IX7&lt;&gt;""),AND(JA7&gt;=JI$21,JA7&lt;&gt;""),AND(JE7&gt;=JI$21,JE7&lt;&gt;""),AND(JH7&gt;=JI$21,JH7&lt;&gt;""),AND(KF7&gt;=KQ$21,KF7&lt;&gt;""),AND(KI7&gt;=KQ$21,KI7&lt;&gt;""),AND(KM7&gt;=KQ$21,KM7&lt;&gt;""),AND(KP7&gt;=KQ$21,KP7&lt;&gt;""),AND(LN7&gt;=LY$21,LN7&lt;&gt;""),AND(LQ7&gt;=LY$21,LQ7&lt;&gt;""),AND(LU7&gt;=LY$21,LU7&lt;&gt;""),AND(LX7&gt;=LY$21,LX7&lt;&gt;""),AND(MV7&gt;=NG$21,MV7&lt;&gt;""),AND(MY7&gt;=NG$21,MY7&lt;&gt;""),AND(NC7&gt;=NG$21,NC7&lt;&gt;""),AND(NF7&gt;=NG$21,NF7&lt;&gt;""),AND(OD7&gt;=OO$21,OD7&lt;&gt;""),AND(OG7&gt;=OO$21,OG7&lt;&gt;""),AND(OK7&gt;=OO$21,OK7&lt;&gt;""),AND(ON7&gt;=OO$21,ON7&lt;&gt;""),AND(PL7&gt;=PW$21,PL7&lt;&gt;""),AND(PO7&gt;=PW$21,PO7&lt;&gt;""),AND(PS7&gt;=PW$21,PS7&lt;&gt;""),AND(PV7&gt;=PW$21,PV7&lt;&gt;""),AND(QT7&gt;=RE$21,QT7&lt;&gt;""),AND(QW7&gt;=RE$21,QW7&lt;&gt;""),AND(RA7&gt;=RE$21,RA7&lt;&gt;""),AND(RD7&gt;=RE$21,RD7&lt;&gt;""),AND(SB7&gt;=SM$21,SB7&lt;&gt;""),AND(SE7&gt;=SM$21,SE7&lt;&gt;""),AND(SI7&gt;=SM$21,SI7&lt;&gt;""),AND(SL7&gt;=SM$21,SL7&lt;&gt;"")),"P","")</f>
        <v>P</v>
      </c>
      <c r="H7" s="37" t="str">
        <f>IF(AND(G7="P",F7=""),"No DD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Merit",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Excellence",IF(I7="P","Worlds Team",IF(F7="P","National Team","")))))</f>
        <v>No DD</v>
      </c>
      <c r="I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J7" s="8">
        <f>IF(COUNT(AI7,AL7,AP7,BJ7,BM7,BQ7,CK7,CN7,CR7)&gt;0,LARGE((AI7,AL7,AP7,BJ7,BM7,BQ7,CK7,CN7,CR7),1),0)</f>
        <v>47.26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46.870000000000005</v>
      </c>
      <c r="M7" s="8" t="str">
        <f>IF(L7="","",IF(OR(L7=CK7,L7=CN7,L7=CR7),$BS$1,IF(OR(L7=BJ7,L7=BM7,L7=BQ7),$AR$1,IF(OR(L7=AI7,L7=AL7,L7=AP7),$Q$1,""))))</f>
        <v>2023 Nationals</v>
      </c>
      <c r="N7" s="8">
        <f>IF(MAX(CT7,CU7)&gt;0,MAX(CT7,CU7),"")</f>
        <v>0.1699999999999946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2022 WAGC (Nov 26)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>
        <v>1.6</v>
      </c>
      <c r="AS7" s="27">
        <v>1.8</v>
      </c>
      <c r="AT7" s="27">
        <v>2.5</v>
      </c>
      <c r="AU7" s="27">
        <v>3.64</v>
      </c>
      <c r="AV7" s="27">
        <v>0</v>
      </c>
      <c r="AW7" s="27">
        <v>8.1</v>
      </c>
      <c r="AX7" s="27">
        <v>9.6</v>
      </c>
      <c r="AY7" s="27">
        <v>11.2</v>
      </c>
      <c r="AZ7" s="27">
        <v>18.36</v>
      </c>
      <c r="BA7" s="27">
        <v>0</v>
      </c>
      <c r="BB7" s="27">
        <v>8.4499999999999993</v>
      </c>
      <c r="BC7" s="27">
        <v>9.25</v>
      </c>
      <c r="BD7" s="27">
        <v>11.2</v>
      </c>
      <c r="BE7" s="27">
        <v>17.32</v>
      </c>
      <c r="BF7" s="27">
        <v>0</v>
      </c>
      <c r="BG7" s="29"/>
      <c r="BH7" s="40">
        <f>IF(AT7&gt;0,AT7,"")</f>
        <v>2.5</v>
      </c>
      <c r="BI7" s="40">
        <f>IF(AU7&gt;0,AU7,"")</f>
        <v>3.64</v>
      </c>
      <c r="BJ7" s="11">
        <f>IF(SUM(AR7:AU7)-AV7&gt;0,SUM(AR7:AU7)-AV7,"")</f>
        <v>9.5400000000000009</v>
      </c>
      <c r="BK7" s="11">
        <f>IF(AY7&gt;0,AY7,"")</f>
        <v>11.2</v>
      </c>
      <c r="BL7" s="11">
        <f>IF(AZ7&gt;0,AZ7,"")</f>
        <v>18.36</v>
      </c>
      <c r="BM7" s="11">
        <f>IF(SUM(AW7:AZ7)-BA7&gt;0,SUM(AW7:AZ7)-BA7,"")</f>
        <v>47.26</v>
      </c>
      <c r="BN7" s="11">
        <f>IF(BJ7="","",MAX(BJ7,BM7))</f>
        <v>47.26</v>
      </c>
      <c r="BO7" s="11">
        <f>IF(BD7&gt;0,BD7,"")</f>
        <v>11.2</v>
      </c>
      <c r="BP7" s="11">
        <f>IF(BE7&gt;0,BE7,"")</f>
        <v>17.32</v>
      </c>
      <c r="BQ7" s="11">
        <f>IF(SUM(BB7:BE7)-BF7&gt;0,SUM(BB7:BE7)-BF7,"")</f>
        <v>46.22</v>
      </c>
      <c r="BR7" s="11">
        <f>IF(SUM(BN7,BQ7)&gt;0,SUM(BN7,BQ7),"")</f>
        <v>93.47999999999999</v>
      </c>
      <c r="BS7" s="23">
        <v>7</v>
      </c>
      <c r="BT7" s="23">
        <v>9.1999999999999993</v>
      </c>
      <c r="BU7" s="23">
        <v>11.4</v>
      </c>
      <c r="BV7" s="23">
        <v>17.239999999999998</v>
      </c>
      <c r="BW7" s="23">
        <v>0</v>
      </c>
      <c r="BX7" s="23">
        <v>3.15</v>
      </c>
      <c r="BY7" s="23">
        <v>3.45</v>
      </c>
      <c r="BZ7" s="23">
        <v>5.2</v>
      </c>
      <c r="CA7" s="23">
        <v>7.08</v>
      </c>
      <c r="CB7" s="23">
        <v>0</v>
      </c>
      <c r="CC7" s="23">
        <v>8.1999999999999993</v>
      </c>
      <c r="CD7" s="23">
        <v>9.0500000000000007</v>
      </c>
      <c r="CE7" s="23">
        <v>11.2</v>
      </c>
      <c r="CF7" s="23">
        <v>18.420000000000002</v>
      </c>
      <c r="CG7" s="23">
        <v>0</v>
      </c>
      <c r="CH7" s="28"/>
      <c r="CI7" s="39">
        <f>IF(BU7&gt;0,BU7,"")</f>
        <v>11.4</v>
      </c>
      <c r="CJ7" s="39">
        <f>IF(BV7&gt;0,BV7,"")</f>
        <v>17.239999999999998</v>
      </c>
      <c r="CK7" s="41">
        <f>IF(SUM(BS7:BV7)-BW7&gt;0,SUM(BS7:BV7)-BW7,"")</f>
        <v>44.84</v>
      </c>
      <c r="CL7" s="41">
        <f>IF(BZ7&gt;0,BZ7,"")</f>
        <v>5.2</v>
      </c>
      <c r="CM7" s="41">
        <f>IF(CA7&gt;0,CA7,"")</f>
        <v>7.08</v>
      </c>
      <c r="CN7" s="41">
        <f>IF(SUM(BX7:CA7)-CB7&gt;0,SUM(BX7:CA7)-CB7,"")</f>
        <v>18.880000000000003</v>
      </c>
      <c r="CO7" s="41">
        <f>IF(CK7="","",MAX(CK7,CN7))</f>
        <v>44.84</v>
      </c>
      <c r="CP7" s="41">
        <f>IF(CE7&gt;0,CE7,"")</f>
        <v>11.2</v>
      </c>
      <c r="CQ7" s="41">
        <f>IF(CF7&gt;0,CF7,"")</f>
        <v>18.420000000000002</v>
      </c>
      <c r="CR7" s="41">
        <f>IF(SUM(CC7:CF7)-CG7&gt;0,SUM(CC7:CF7)-CG7,"")</f>
        <v>46.870000000000005</v>
      </c>
      <c r="CS7" s="41">
        <f>IF(SUM(CO7,CR7)&gt;0,SUM(CO7,CR7),"")</f>
        <v>91.710000000000008</v>
      </c>
      <c r="CT7" s="52">
        <f>IF(MAX(DV7,FD7,GL7,HT7,JB7,KJ7,LR7,MZ7,OH7,PP7,QX7,SF7)-IF(L7="",0,L7)&gt;0.001,MAX(DV7,FD7,GL7,HT7,JB7,KJ7,LR7,MZ7,OH7,PP7,QX7,SF7)-IF(L7="",0,L7),"")</f>
        <v>0.1699999999999946</v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7.85</v>
      </c>
      <c r="FM7" s="17">
        <v>9.15</v>
      </c>
      <c r="FN7" s="17">
        <v>11.2</v>
      </c>
      <c r="FO7" s="17">
        <v>18.84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5.15</v>
      </c>
      <c r="GB7" s="17">
        <v>6.55</v>
      </c>
      <c r="GC7" s="17">
        <v>8.4</v>
      </c>
      <c r="GD7" s="17">
        <v>12.62</v>
      </c>
      <c r="GE7" s="17">
        <v>0</v>
      </c>
      <c r="GF7" s="41">
        <f>IF(FN7&gt;0,FN7,"")</f>
        <v>11.2</v>
      </c>
      <c r="GG7" s="41">
        <f>IF(FO7&gt;0,FO7,"")</f>
        <v>18.84</v>
      </c>
      <c r="GH7" s="41">
        <f>IF(SUM(FL7:FO7)-FP7&gt;0,SUM(FL7:FO7)-FP7,"")</f>
        <v>47.04</v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>
        <f>IF(MAX(GH7,GK7)&gt;0,MAX(GH7,GK7),"")</f>
        <v>47.04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>
        <f>IF(GC7&gt;0,GC7,"")</f>
        <v>8.4</v>
      </c>
      <c r="GQ7" s="41">
        <f>IF(GD7&gt;0,GD7,"")</f>
        <v>12.62</v>
      </c>
      <c r="GR7" s="41">
        <f>IF(SUM(GA7:GD7)-GE7&gt;0,SUM(GA7:GD7)-GE7,"")</f>
        <v>32.72</v>
      </c>
      <c r="GS7" s="41">
        <f>IF(SUM(GL7,GR7)&gt;0,SUM(GL7,GR7),"")</f>
        <v>79.759999999999991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4.3</v>
      </c>
      <c r="SO7" s="23">
        <f>IF($CH7="P",BT7,(BT7+AS7)/2)</f>
        <v>5.5</v>
      </c>
      <c r="SP7" s="23">
        <f>IF($CH7="P",BU7,(BU7+AT7)/2)</f>
        <v>6.95</v>
      </c>
      <c r="SQ7" s="23">
        <f>IF($CH7="P",BV7,(BV7+AU7)/2)</f>
        <v>10.44</v>
      </c>
      <c r="SR7" s="23">
        <f>IF($CH7="P",BW7,(BW7+AV7)/2)</f>
        <v>0</v>
      </c>
      <c r="SS7" s="23">
        <f>IF($CH7="P",BX7,(BX7+AW7)/2)</f>
        <v>5.625</v>
      </c>
      <c r="ST7" s="23">
        <f>IF($CH7="P",BY7,(BY7+AX7)/2)</f>
        <v>6.5250000000000004</v>
      </c>
      <c r="SU7" s="23">
        <f>IF($CH7="P",BZ7,(BZ7+AY7)/2)</f>
        <v>8.1999999999999993</v>
      </c>
      <c r="SV7" s="23">
        <f>IF($CH7="P",CA7,(CA7+AZ7)/2)</f>
        <v>12.719999999999999</v>
      </c>
      <c r="SW7" s="23">
        <f>IF($CH7="P",CB7,(CB7+BA7)/2)</f>
        <v>0</v>
      </c>
      <c r="SX7" s="23">
        <f>IF($CH7="P",CC7,(CC7+BB7)/2)</f>
        <v>8.3249999999999993</v>
      </c>
      <c r="SY7" s="23">
        <f>IF($CH7="P",CD7,(CD7+BC7)/2)</f>
        <v>9.15</v>
      </c>
      <c r="SZ7" s="23">
        <f>IF($CH7="P",CE7,(CE7+BD7)/2)</f>
        <v>11.2</v>
      </c>
      <c r="TA7" s="23">
        <f>IF($CH7="P",CF7,(CF7+BE7)/2)</f>
        <v>17.87</v>
      </c>
      <c r="TB7" s="23">
        <f>IF($CH7="P",CG7,(CG7+BF7)/2)</f>
        <v>0</v>
      </c>
      <c r="TC7" s="28" t="s">
        <v>57</v>
      </c>
      <c r="TD7" s="41">
        <f>IF(SP7&gt;0,SP7,"")</f>
        <v>6.95</v>
      </c>
      <c r="TE7" s="41">
        <f>IF(SQ7&gt;0,SQ7,"")</f>
        <v>10.44</v>
      </c>
      <c r="TF7" s="41">
        <f>IF(SUM(SN7:SQ7)-SR7&gt;0,SUM(SN7:SQ7)-SR7,"")</f>
        <v>27.189999999999998</v>
      </c>
      <c r="TG7" s="41">
        <f>IF(SU7&gt;0,SU7,"")</f>
        <v>8.1999999999999993</v>
      </c>
      <c r="TH7" s="41">
        <f>IF(SV7&gt;0,SV7,"")</f>
        <v>12.719999999999999</v>
      </c>
      <c r="TI7" s="41">
        <f>IF(SUM(SS7:SV7)-SW7&gt;0,SUM(SS7:SV7)-SW7,"")</f>
        <v>33.07</v>
      </c>
      <c r="TJ7" s="41">
        <f>IF(MAX(TF7,TI7)&gt;0,MAX(TF7,TI7),"")</f>
        <v>33.07</v>
      </c>
      <c r="TK7" s="41">
        <f>IF(SZ7&gt;0,SZ7,"")</f>
        <v>11.2</v>
      </c>
      <c r="TL7" s="41">
        <f>IF(TA7&gt;0,TA7,"")</f>
        <v>17.87</v>
      </c>
      <c r="TM7" s="41">
        <f>IF(SUM(SX7:TA7)-TB7&gt;0,SUM(SX7:TA7)-TB7,"")</f>
        <v>46.545000000000002</v>
      </c>
      <c r="TN7" s="41">
        <f>IF(SUM(TJ7,TM7)&gt;0,SUM(TJ7,TM7),"")</f>
        <v>79.615000000000009</v>
      </c>
    </row>
    <row r="8" spans="1:534" x14ac:dyDescent="0.2">
      <c r="A8" s="4" t="str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/>
      </c>
      <c r="B8" s="5" t="s">
        <v>212</v>
      </c>
      <c r="C8" s="4" t="s">
        <v>211</v>
      </c>
      <c r="D8" s="4" t="s">
        <v>210</v>
      </c>
      <c r="E8" s="9">
        <f>SUM(J8,L8,N8)</f>
        <v>89.539999999999992</v>
      </c>
      <c r="F8" s="3" t="str">
        <f>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),"P","")</f>
        <v/>
      </c>
      <c r="G8" s="3" t="str">
        <f>IF(OR(AND(AI8&gt;=AQ$21,AI8&lt;&gt;"",AF8=""),AND(AL8&gt;=AQ$21,AL8&lt;&gt;"",AF8=""),AND(AP8&gt;=AQ$21,AP8&lt;&gt;"",AF8=""),AND(BJ8&gt;=BR$21,BJ8&lt;&gt;"",BG8=""),AND(BM8&gt;=BR$21,BM8&lt;&gt;"",BG8=""),AND(BQ8&gt;=BR$21,BQ8&lt;&gt;"",BG8=""),AND(CK8&gt;=CS$21,CK8&lt;&gt;"",CH8=""),AND(CN8&gt;=CS$21,CN8&lt;&gt;"",CH8=""),AND(CR8&gt;=CS$21,CR8&lt;&gt;"",CH8=""),AND(DR8&gt;=EC$21,DR8&lt;&gt;""),AND(DU8&gt;=EC$21,DU8&lt;&gt;""),AND(DY8&gt;=EC$21,DY8&lt;&gt;""),AND(EB8&gt;=EC$21,EB8&lt;&gt;""),AND(EZ8&gt;=FK$21,EZ8&lt;&gt;""),AND(FC8&gt;=FK$21,FC8&lt;&gt;""),AND(FG8&gt;=FK$21,FG8&lt;&gt;""),AND(FJ8&gt;=FK$21,FJ8&lt;&gt;""),AND(GH8&gt;=GS$21,GH8&lt;&gt;""),AND(GK8&gt;=GS$21,GK8&lt;&gt;""),AND(GO8&gt;=GS$21,GO8&lt;&gt;""),AND(GR8&gt;=GS$21,GR8&lt;&gt;""),AND(HP8&gt;=IA$21,HP8&lt;&gt;""),AND(HS8&gt;=IA$21,HS8&lt;&gt;""),AND(HW8&gt;=IA$21,HW8&lt;&gt;""),AND(HZ8&gt;=IA$21,HZ8&lt;&gt;""),AND(IX8&gt;=JI$21,IX8&lt;&gt;""),AND(JA8&gt;=JI$21,JA8&lt;&gt;""),AND(JE8&gt;=JI$21,JE8&lt;&gt;""),AND(JH8&gt;=JI$21,JH8&lt;&gt;""),AND(KF8&gt;=KQ$21,KF8&lt;&gt;""),AND(KI8&gt;=KQ$21,KI8&lt;&gt;""),AND(KM8&gt;=KQ$21,KM8&lt;&gt;""),AND(KP8&gt;=KQ$21,KP8&lt;&gt;""),AND(LN8&gt;=LY$21,LN8&lt;&gt;""),AND(LQ8&gt;=LY$21,LQ8&lt;&gt;""),AND(LU8&gt;=LY$21,LU8&lt;&gt;""),AND(LX8&gt;=LY$21,LX8&lt;&gt;""),AND(MV8&gt;=NG$21,MV8&lt;&gt;""),AND(MY8&gt;=NG$21,MY8&lt;&gt;""),AND(NC8&gt;=NG$21,NC8&lt;&gt;""),AND(NF8&gt;=NG$21,NF8&lt;&gt;""),AND(OD8&gt;=OO$21,OD8&lt;&gt;""),AND(OG8&gt;=OO$21,OG8&lt;&gt;""),AND(OK8&gt;=OO$21,OK8&lt;&gt;""),AND(ON8&gt;=OO$21,ON8&lt;&gt;""),AND(PL8&gt;=PW$21,PL8&lt;&gt;""),AND(PO8&gt;=PW$21,PO8&lt;&gt;""),AND(PS8&gt;=PW$21,PS8&lt;&gt;""),AND(PV8&gt;=PW$21,PV8&lt;&gt;""),AND(QT8&gt;=RE$21,QT8&lt;&gt;""),AND(QW8&gt;=RE$21,QW8&lt;&gt;""),AND(RA8&gt;=RE$21,RA8&lt;&gt;""),AND(RD8&gt;=RE$21,RD8&lt;&gt;""),AND(SB8&gt;=SM$21,SB8&lt;&gt;""),AND(SE8&gt;=SM$21,SE8&lt;&gt;""),AND(SI8&gt;=SM$21,SI8&lt;&gt;""),AND(SL8&gt;=SM$21,SL8&lt;&gt;"")),"P","")</f>
        <v/>
      </c>
      <c r="H8" s="37" t="str">
        <f>IF(AND(G8="P",F8=""),"No DD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Merit",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Excellence",IF(I8="P","Worlds Team",IF(F8="P","National Team","")))))</f>
        <v/>
      </c>
      <c r="I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J8" s="8">
        <f>IF(COUNT(AI8,AL8,AP8,BJ8,BM8,BQ8,CK8,CN8,CR8)&gt;0,LARGE((AI8,AL8,AP8,BJ8,BM8,BQ8,CK8,CN8,CR8),1),0)</f>
        <v>45.97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43.569999999999993</v>
      </c>
      <c r="M8" s="8" t="str">
        <f>IF(L8="","",IF(OR(L8=CK8,L8=CN8,L8=CR8),$BS$1,IF(OR(L8=BJ8,L8=BM8,L8=BQ8),$AR$1,IF(OR(L8=AI8,L8=AL8,L8=AP8),$Q$1,""))))</f>
        <v>2023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8.1999999999999993</v>
      </c>
      <c r="AS8" s="27">
        <v>9.35</v>
      </c>
      <c r="AT8" s="27">
        <v>10.7</v>
      </c>
      <c r="AU8" s="27">
        <v>15.32</v>
      </c>
      <c r="AV8" s="27">
        <v>0</v>
      </c>
      <c r="AW8" s="27">
        <v>7.95</v>
      </c>
      <c r="AX8" s="27">
        <v>9.1999999999999993</v>
      </c>
      <c r="AY8" s="27">
        <v>11.8</v>
      </c>
      <c r="AZ8" s="27">
        <v>17.02</v>
      </c>
      <c r="BA8" s="27">
        <v>0</v>
      </c>
      <c r="BB8" s="27">
        <v>4.7</v>
      </c>
      <c r="BC8" s="27">
        <v>5.35</v>
      </c>
      <c r="BD8" s="27">
        <v>7.5</v>
      </c>
      <c r="BE8" s="27">
        <v>8.7799999999999994</v>
      </c>
      <c r="BF8" s="27">
        <v>0</v>
      </c>
      <c r="BG8" s="29"/>
      <c r="BH8" s="40">
        <f>IF(AT8&gt;0,AT8,"")</f>
        <v>10.7</v>
      </c>
      <c r="BI8" s="40">
        <f>IF(AU8&gt;0,AU8,"")</f>
        <v>15.32</v>
      </c>
      <c r="BJ8" s="11">
        <f>IF(SUM(AR8:AU8)-AV8&gt;0,SUM(AR8:AU8)-AV8,"")</f>
        <v>43.569999999999993</v>
      </c>
      <c r="BK8" s="11">
        <f>IF(AY8&gt;0,AY8,"")</f>
        <v>11.8</v>
      </c>
      <c r="BL8" s="11">
        <f>IF(AZ8&gt;0,AZ8,"")</f>
        <v>17.02</v>
      </c>
      <c r="BM8" s="11">
        <f>IF(SUM(AW8:AZ8)-BA8&gt;0,SUM(AW8:AZ8)-BA8,"")</f>
        <v>45.97</v>
      </c>
      <c r="BN8" s="11">
        <f>IF(BJ8="","",MAX(BJ8,BM8))</f>
        <v>45.97</v>
      </c>
      <c r="BO8" s="11">
        <f>IF(BD8&gt;0,BD8,"")</f>
        <v>7.5</v>
      </c>
      <c r="BP8" s="11">
        <f>IF(BE8&gt;0,BE8,"")</f>
        <v>8.7799999999999994</v>
      </c>
      <c r="BQ8" s="11">
        <f>IF(SUM(BB8:BE8)-BF8&gt;0,SUM(BB8:BE8)-BF8,"")</f>
        <v>26.33</v>
      </c>
      <c r="BR8" s="11">
        <f>IF(SUM(BN8,BQ8)&gt;0,SUM(BN8,BQ8),"")</f>
        <v>72.3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4.0999999999999996</v>
      </c>
      <c r="SO8" s="23">
        <f>IF($CH8="P",BT8,(BT8+AS8)/2)</f>
        <v>4.6749999999999998</v>
      </c>
      <c r="SP8" s="23">
        <f>IF($CH8="P",BU8,(BU8+AT8)/2)</f>
        <v>5.35</v>
      </c>
      <c r="SQ8" s="23">
        <f>IF($CH8="P",BV8,(BV8+AU8)/2)</f>
        <v>7.66</v>
      </c>
      <c r="SR8" s="23">
        <f>IF($CH8="P",BW8,(BW8+AV8)/2)</f>
        <v>0</v>
      </c>
      <c r="SS8" s="23">
        <f>IF($CH8="P",BX8,(BX8+AW8)/2)</f>
        <v>3.9750000000000001</v>
      </c>
      <c r="ST8" s="23">
        <f>IF($CH8="P",BY8,(BY8+AX8)/2)</f>
        <v>4.5999999999999996</v>
      </c>
      <c r="SU8" s="23">
        <f>IF($CH8="P",BZ8,(BZ8+AY8)/2)</f>
        <v>5.9</v>
      </c>
      <c r="SV8" s="23">
        <f>IF($CH8="P",CA8,(CA8+AZ8)/2)</f>
        <v>8.51</v>
      </c>
      <c r="SW8" s="23">
        <f>IF($CH8="P",CB8,(CB8+BA8)/2)</f>
        <v>0</v>
      </c>
      <c r="SX8" s="23">
        <f>IF($CH8="P",CC8,(CC8+BB8)/2)</f>
        <v>2.35</v>
      </c>
      <c r="SY8" s="23">
        <f>IF($CH8="P",CD8,(CD8+BC8)/2)</f>
        <v>2.6749999999999998</v>
      </c>
      <c r="SZ8" s="23">
        <f>IF($CH8="P",CE8,(CE8+BD8)/2)</f>
        <v>3.75</v>
      </c>
      <c r="TA8" s="23">
        <f>IF($CH8="P",CF8,(CF8+BE8)/2)</f>
        <v>4.3899999999999997</v>
      </c>
      <c r="TB8" s="23">
        <f>IF($CH8="P",CG8,(CG8+BF8)/2)</f>
        <v>0</v>
      </c>
      <c r="TC8" s="28" t="s">
        <v>57</v>
      </c>
      <c r="TD8" s="41">
        <f>IF(SP8&gt;0,SP8,"")</f>
        <v>5.35</v>
      </c>
      <c r="TE8" s="41">
        <f>IF(SQ8&gt;0,SQ8,"")</f>
        <v>7.66</v>
      </c>
      <c r="TF8" s="41">
        <f>IF(SUM(SN8:SQ8)-SR8&gt;0,SUM(SN8:SQ8)-SR8,"")</f>
        <v>21.784999999999997</v>
      </c>
      <c r="TG8" s="41">
        <f>IF(SU8&gt;0,SU8,"")</f>
        <v>5.9</v>
      </c>
      <c r="TH8" s="41">
        <f>IF(SV8&gt;0,SV8,"")</f>
        <v>8.51</v>
      </c>
      <c r="TI8" s="41">
        <f>IF(SUM(SS8:SV8)-SW8&gt;0,SUM(SS8:SV8)-SW8,"")</f>
        <v>22.984999999999999</v>
      </c>
      <c r="TJ8" s="41">
        <f>IF(MAX(TF8,TI8)&gt;0,MAX(TF8,TI8),"")</f>
        <v>22.984999999999999</v>
      </c>
      <c r="TK8" s="41">
        <f>IF(SZ8&gt;0,SZ8,"")</f>
        <v>3.75</v>
      </c>
      <c r="TL8" s="41">
        <f>IF(TA8&gt;0,TA8,"")</f>
        <v>4.3899999999999997</v>
      </c>
      <c r="TM8" s="41">
        <f>IF(SUM(SX8:TA8)-TB8&gt;0,SUM(SX8:TA8)-TB8,"")</f>
        <v>13.164999999999999</v>
      </c>
      <c r="TN8" s="41">
        <f>IF(SUM(TJ8,TM8)&gt;0,SUM(TJ8,TM8),"")</f>
        <v>36.15</v>
      </c>
    </row>
    <row r="9" spans="1:534" x14ac:dyDescent="0.2">
      <c r="A9" s="4" t="str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/>
      </c>
      <c r="B9" s="5" t="s">
        <v>235</v>
      </c>
      <c r="C9" s="4" t="s">
        <v>142</v>
      </c>
      <c r="D9" s="4" t="s">
        <v>160</v>
      </c>
      <c r="E9" s="9">
        <f>SUM(J9,L9,N9)</f>
        <v>87.01</v>
      </c>
      <c r="F9" s="3" t="str">
        <f>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),"P","")</f>
        <v/>
      </c>
      <c r="G9" s="3" t="str">
        <f>IF(OR(AND(AI9&gt;=AQ$21,AI9&lt;&gt;"",AF9=""),AND(AL9&gt;=AQ$21,AL9&lt;&gt;"",AF9=""),AND(AP9&gt;=AQ$21,AP9&lt;&gt;"",AF9=""),AND(BJ9&gt;=BR$21,BJ9&lt;&gt;"",BG9=""),AND(BM9&gt;=BR$21,BM9&lt;&gt;"",BG9=""),AND(BQ9&gt;=BR$21,BQ9&lt;&gt;"",BG9=""),AND(CK9&gt;=CS$21,CK9&lt;&gt;"",CH9=""),AND(CN9&gt;=CS$21,CN9&lt;&gt;"",CH9=""),AND(CR9&gt;=CS$21,CR9&lt;&gt;"",CH9=""),AND(DR9&gt;=EC$21,DR9&lt;&gt;""),AND(DU9&gt;=EC$21,DU9&lt;&gt;""),AND(DY9&gt;=EC$21,DY9&lt;&gt;""),AND(EB9&gt;=EC$21,EB9&lt;&gt;""),AND(EZ9&gt;=FK$21,EZ9&lt;&gt;""),AND(FC9&gt;=FK$21,FC9&lt;&gt;""),AND(FG9&gt;=FK$21,FG9&lt;&gt;""),AND(FJ9&gt;=FK$21,FJ9&lt;&gt;""),AND(GH9&gt;=GS$21,GH9&lt;&gt;""),AND(GK9&gt;=GS$21,GK9&lt;&gt;""),AND(GO9&gt;=GS$21,GO9&lt;&gt;""),AND(GR9&gt;=GS$21,GR9&lt;&gt;""),AND(HP9&gt;=IA$21,HP9&lt;&gt;""),AND(HS9&gt;=IA$21,HS9&lt;&gt;""),AND(HW9&gt;=IA$21,HW9&lt;&gt;""),AND(HZ9&gt;=IA$21,HZ9&lt;&gt;""),AND(IX9&gt;=JI$21,IX9&lt;&gt;""),AND(JA9&gt;=JI$21,JA9&lt;&gt;""),AND(JE9&gt;=JI$21,JE9&lt;&gt;""),AND(JH9&gt;=JI$21,JH9&lt;&gt;""),AND(KF9&gt;=KQ$21,KF9&lt;&gt;""),AND(KI9&gt;=KQ$21,KI9&lt;&gt;""),AND(KM9&gt;=KQ$21,KM9&lt;&gt;""),AND(KP9&gt;=KQ$21,KP9&lt;&gt;""),AND(LN9&gt;=LY$21,LN9&lt;&gt;""),AND(LQ9&gt;=LY$21,LQ9&lt;&gt;""),AND(LU9&gt;=LY$21,LU9&lt;&gt;""),AND(LX9&gt;=LY$21,LX9&lt;&gt;""),AND(MV9&gt;=NG$21,MV9&lt;&gt;""),AND(MY9&gt;=NG$21,MY9&lt;&gt;""),AND(NC9&gt;=NG$21,NC9&lt;&gt;""),AND(NF9&gt;=NG$21,NF9&lt;&gt;""),AND(OD9&gt;=OO$21,OD9&lt;&gt;""),AND(OG9&gt;=OO$21,OG9&lt;&gt;""),AND(OK9&gt;=OO$21,OK9&lt;&gt;""),AND(ON9&gt;=OO$21,ON9&lt;&gt;""),AND(PL9&gt;=PW$21,PL9&lt;&gt;""),AND(PO9&gt;=PW$21,PO9&lt;&gt;""),AND(PS9&gt;=PW$21,PS9&lt;&gt;""),AND(PV9&gt;=PW$21,PV9&lt;&gt;""),AND(QT9&gt;=RE$21,QT9&lt;&gt;""),AND(QW9&gt;=RE$21,QW9&lt;&gt;""),AND(RA9&gt;=RE$21,RA9&lt;&gt;""),AND(RD9&gt;=RE$21,RD9&lt;&gt;""),AND(SB9&gt;=SM$21,SB9&lt;&gt;""),AND(SE9&gt;=SM$21,SE9&lt;&gt;""),AND(SI9&gt;=SM$21,SI9&lt;&gt;""),AND(SL9&gt;=SM$21,SL9&lt;&gt;"")),"P","")</f>
        <v/>
      </c>
      <c r="H9" s="37" t="str">
        <f>IF(AND(G9="P",F9=""),"No DD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Merit",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Excellence",IF(I9="P","Worlds Team",IF(F9="P","National Team","")))))</f>
        <v/>
      </c>
      <c r="I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J9" s="8">
        <f>IF(COUNT(AI9,AL9,AP9,BJ9,BM9,BQ9,CK9,CN9,CR9)&gt;0,LARGE((AI9,AL9,AP9,BJ9,BM9,BQ9,CK9,CN9,CR9),1),0)</f>
        <v>43.650000000000006</v>
      </c>
      <c r="K9" s="8" t="str">
        <f>IF(J9="","",IF(OR(J9=CK9,J9=CN9,J9=CR9),$BS$1,IF(OR(J9=BJ9,J9=BM9,J9=BQ9),$AR$1,IF(OR(J9=AI9,J9=AL9,J9=AP9),$Q$1,""))))</f>
        <v>2023 Nationals</v>
      </c>
      <c r="L9" s="8">
        <f>IF(COUNT(AI9,AL9,AP9,BJ9,BM9,BQ9,CK9,CN9,CR9)&gt;1,LARGE((AI9,AL9,AP9,BJ9,BM9,BQ9,CK9,CN9,CR9),2),0)</f>
        <v>43.36</v>
      </c>
      <c r="M9" s="8" t="str">
        <f>IF(L9="","",IF(OR(L9=CK9,L9=CN9,L9=CR9),$BS$1,IF(OR(L9=BJ9,L9=BM9,L9=BQ9),$AR$1,IF(OR(L9=AI9,L9=AL9,L9=AP9),$Q$1,""))))</f>
        <v>2023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>
        <v>7.05</v>
      </c>
      <c r="BT9" s="23">
        <v>9</v>
      </c>
      <c r="BU9" s="23">
        <v>10.5</v>
      </c>
      <c r="BV9" s="23">
        <v>17.100000000000001</v>
      </c>
      <c r="BW9" s="23">
        <v>0</v>
      </c>
      <c r="BX9" s="23">
        <v>7.05</v>
      </c>
      <c r="BY9" s="23">
        <v>9.15</v>
      </c>
      <c r="BZ9" s="23">
        <v>10.5</v>
      </c>
      <c r="CA9" s="23">
        <v>17.059999999999999</v>
      </c>
      <c r="CB9" s="23">
        <v>0.4</v>
      </c>
      <c r="CC9" s="23">
        <v>7.25</v>
      </c>
      <c r="CD9" s="23">
        <v>8.8000000000000007</v>
      </c>
      <c r="CE9" s="23">
        <v>10.5</v>
      </c>
      <c r="CF9" s="23">
        <v>15.68</v>
      </c>
      <c r="CG9" s="23">
        <v>0</v>
      </c>
      <c r="CH9" s="28"/>
      <c r="CI9" s="39">
        <f>IF(BU9&gt;0,BU9,"")</f>
        <v>10.5</v>
      </c>
      <c r="CJ9" s="39">
        <f>IF(BV9&gt;0,BV9,"")</f>
        <v>17.100000000000001</v>
      </c>
      <c r="CK9" s="41">
        <f>IF(SUM(BS9:BV9)-BW9&gt;0,SUM(BS9:BV9)-BW9,"")</f>
        <v>43.650000000000006</v>
      </c>
      <c r="CL9" s="41">
        <f>IF(BZ9&gt;0,BZ9,"")</f>
        <v>10.5</v>
      </c>
      <c r="CM9" s="41">
        <f>IF(CA9&gt;0,CA9,"")</f>
        <v>17.059999999999999</v>
      </c>
      <c r="CN9" s="41">
        <f>IF(SUM(BX9:CA9)-CB9&gt;0,SUM(BX9:CA9)-CB9,"")</f>
        <v>43.36</v>
      </c>
      <c r="CO9" s="41">
        <f>IF(CK9="","",MAX(CK9,CN9))</f>
        <v>43.650000000000006</v>
      </c>
      <c r="CP9" s="41">
        <f>IF(CE9&gt;0,CE9,"")</f>
        <v>10.5</v>
      </c>
      <c r="CQ9" s="41">
        <f>IF(CF9&gt;0,CF9,"")</f>
        <v>15.68</v>
      </c>
      <c r="CR9" s="41">
        <f>IF(SUM(CC9:CF9)-CG9&gt;0,SUM(CC9:CF9)-CG9,"")</f>
        <v>42.230000000000004</v>
      </c>
      <c r="CS9" s="41">
        <f>IF(SUM(CO9,CR9)&gt;0,SUM(CO9,CR9),"")</f>
        <v>85.88000000000001</v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3.5249999999999999</v>
      </c>
      <c r="SO9" s="23">
        <f>IF($CH9="P",BT9,(BT9+AS9)/2)</f>
        <v>4.5</v>
      </c>
      <c r="SP9" s="23">
        <f>IF($CH9="P",BU9,(BU9+AT9)/2)</f>
        <v>5.25</v>
      </c>
      <c r="SQ9" s="23">
        <f>IF($CH9="P",BV9,(BV9+AU9)/2)</f>
        <v>8.5500000000000007</v>
      </c>
      <c r="SR9" s="23">
        <f>IF($CH9="P",BW9,(BW9+AV9)/2)</f>
        <v>0</v>
      </c>
      <c r="SS9" s="23">
        <f>IF($CH9="P",BX9,(BX9+AW9)/2)</f>
        <v>3.5249999999999999</v>
      </c>
      <c r="ST9" s="23">
        <f>IF($CH9="P",BY9,(BY9+AX9)/2)</f>
        <v>4.5750000000000002</v>
      </c>
      <c r="SU9" s="23">
        <f>IF($CH9="P",BZ9,(BZ9+AY9)/2)</f>
        <v>5.25</v>
      </c>
      <c r="SV9" s="23">
        <f>IF($CH9="P",CA9,(CA9+AZ9)/2)</f>
        <v>8.5299999999999994</v>
      </c>
      <c r="SW9" s="23">
        <f>IF($CH9="P",CB9,(CB9+BA9)/2)</f>
        <v>0.2</v>
      </c>
      <c r="SX9" s="23">
        <f>IF($CH9="P",CC9,(CC9+BB9)/2)</f>
        <v>3.625</v>
      </c>
      <c r="SY9" s="23">
        <f>IF($CH9="P",CD9,(CD9+BC9)/2)</f>
        <v>4.4000000000000004</v>
      </c>
      <c r="SZ9" s="23">
        <f>IF($CH9="P",CE9,(CE9+BD9)/2)</f>
        <v>5.25</v>
      </c>
      <c r="TA9" s="23">
        <f>IF($CH9="P",CF9,(CF9+BE9)/2)</f>
        <v>7.84</v>
      </c>
      <c r="TB9" s="23">
        <f>IF($CH9="P",CG9,(CG9+BF9)/2)</f>
        <v>0</v>
      </c>
      <c r="TC9" s="28" t="s">
        <v>57</v>
      </c>
      <c r="TD9" s="41">
        <f>IF(SP9&gt;0,SP9,"")</f>
        <v>5.25</v>
      </c>
      <c r="TE9" s="41">
        <f>IF(SQ9&gt;0,SQ9,"")</f>
        <v>8.5500000000000007</v>
      </c>
      <c r="TF9" s="41">
        <f>IF(SUM(SN9:SQ9)-SR9&gt;0,SUM(SN9:SQ9)-SR9,"")</f>
        <v>21.825000000000003</v>
      </c>
      <c r="TG9" s="41">
        <f>IF(SU9&gt;0,SU9,"")</f>
        <v>5.25</v>
      </c>
      <c r="TH9" s="41">
        <f>IF(SV9&gt;0,SV9,"")</f>
        <v>8.5299999999999994</v>
      </c>
      <c r="TI9" s="41">
        <f>IF(SUM(SS9:SV9)-SW9&gt;0,SUM(SS9:SV9)-SW9,"")</f>
        <v>21.68</v>
      </c>
      <c r="TJ9" s="41">
        <f>IF(MAX(TF9,TI9)&gt;0,MAX(TF9,TI9),"")</f>
        <v>21.825000000000003</v>
      </c>
      <c r="TK9" s="41">
        <f>IF(SZ9&gt;0,SZ9,"")</f>
        <v>5.25</v>
      </c>
      <c r="TL9" s="41">
        <f>IF(TA9&gt;0,TA9,"")</f>
        <v>7.84</v>
      </c>
      <c r="TM9" s="41">
        <f>IF(SUM(SX9:TA9)-TB9&gt;0,SUM(SX9:TA9)-TB9,"")</f>
        <v>21.115000000000002</v>
      </c>
      <c r="TN9" s="41">
        <f>IF(SUM(TJ9,TM9)&gt;0,SUM(TJ9,TM9),"")</f>
        <v>42.940000000000005</v>
      </c>
    </row>
    <row r="10" spans="1:534" x14ac:dyDescent="0.2">
      <c r="A10" s="4" t="str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/>
      </c>
      <c r="B10" s="5" t="s">
        <v>219</v>
      </c>
      <c r="C10" s="4" t="s">
        <v>218</v>
      </c>
      <c r="D10" s="4" t="s">
        <v>160</v>
      </c>
      <c r="E10" s="9">
        <f>SUM(J10,L10,N10)</f>
        <v>43.93</v>
      </c>
      <c r="F10" s="3" t="str">
        <f>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),"P","")</f>
        <v/>
      </c>
      <c r="G10" s="3" t="str">
        <f>IF(OR(AND(AI10&gt;=AQ$21,AI10&lt;&gt;"",AF10=""),AND(AL10&gt;=AQ$21,AL10&lt;&gt;"",AF10=""),AND(AP10&gt;=AQ$21,AP10&lt;&gt;"",AF10=""),AND(BJ10&gt;=BR$21,BJ10&lt;&gt;"",BG10=""),AND(BM10&gt;=BR$21,BM10&lt;&gt;"",BG10=""),AND(BQ10&gt;=BR$21,BQ10&lt;&gt;"",BG10=""),AND(CK10&gt;=CS$21,CK10&lt;&gt;"",CH10=""),AND(CN10&gt;=CS$21,CN10&lt;&gt;"",CH10=""),AND(CR10&gt;=CS$21,CR10&lt;&gt;"",CH10=""),AND(DR10&gt;=EC$21,DR10&lt;&gt;""),AND(DU10&gt;=EC$21,DU10&lt;&gt;""),AND(DY10&gt;=EC$21,DY10&lt;&gt;""),AND(EB10&gt;=EC$21,EB10&lt;&gt;""),AND(EZ10&gt;=FK$21,EZ10&lt;&gt;""),AND(FC10&gt;=FK$21,FC10&lt;&gt;""),AND(FG10&gt;=FK$21,FG10&lt;&gt;""),AND(FJ10&gt;=FK$21,FJ10&lt;&gt;""),AND(GH10&gt;=GS$21,GH10&lt;&gt;""),AND(GK10&gt;=GS$21,GK10&lt;&gt;""),AND(GO10&gt;=GS$21,GO10&lt;&gt;""),AND(GR10&gt;=GS$21,GR10&lt;&gt;""),AND(HP10&gt;=IA$21,HP10&lt;&gt;""),AND(HS10&gt;=IA$21,HS10&lt;&gt;""),AND(HW10&gt;=IA$21,HW10&lt;&gt;""),AND(HZ10&gt;=IA$21,HZ10&lt;&gt;""),AND(IX10&gt;=JI$21,IX10&lt;&gt;""),AND(JA10&gt;=JI$21,JA10&lt;&gt;""),AND(JE10&gt;=JI$21,JE10&lt;&gt;""),AND(JH10&gt;=JI$21,JH10&lt;&gt;""),AND(KF10&gt;=KQ$21,KF10&lt;&gt;""),AND(KI10&gt;=KQ$21,KI10&lt;&gt;""),AND(KM10&gt;=KQ$21,KM10&lt;&gt;""),AND(KP10&gt;=KQ$21,KP10&lt;&gt;""),AND(LN10&gt;=LY$21,LN10&lt;&gt;""),AND(LQ10&gt;=LY$21,LQ10&lt;&gt;""),AND(LU10&gt;=LY$21,LU10&lt;&gt;""),AND(LX10&gt;=LY$21,LX10&lt;&gt;""),AND(MV10&gt;=NG$21,MV10&lt;&gt;""),AND(MY10&gt;=NG$21,MY10&lt;&gt;""),AND(NC10&gt;=NG$21,NC10&lt;&gt;""),AND(NF10&gt;=NG$21,NF10&lt;&gt;""),AND(OD10&gt;=OO$21,OD10&lt;&gt;""),AND(OG10&gt;=OO$21,OG10&lt;&gt;""),AND(OK10&gt;=OO$21,OK10&lt;&gt;""),AND(ON10&gt;=OO$21,ON10&lt;&gt;""),AND(PL10&gt;=PW$21,PL10&lt;&gt;""),AND(PO10&gt;=PW$21,PO10&lt;&gt;""),AND(PS10&gt;=PW$21,PS10&lt;&gt;""),AND(PV10&gt;=PW$21,PV10&lt;&gt;""),AND(QT10&gt;=RE$21,QT10&lt;&gt;""),AND(QW10&gt;=RE$21,QW10&lt;&gt;""),AND(RA10&gt;=RE$21,RA10&lt;&gt;""),AND(RD10&gt;=RE$21,RD10&lt;&gt;""),AND(SB10&gt;=SM$21,SB10&lt;&gt;""),AND(SE10&gt;=SM$21,SE10&lt;&gt;""),AND(SI10&gt;=SM$21,SI10&lt;&gt;""),AND(SL10&gt;=SM$21,SL10&lt;&gt;"")),"P","")</f>
        <v/>
      </c>
      <c r="H10" s="37" t="str">
        <f>IF(AND(G10="P",F10=""),"No DD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Merit",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Excellence",IF(I10="P","Worlds Team",IF(F10="P","National Team","")))))</f>
        <v/>
      </c>
      <c r="I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43.93</v>
      </c>
      <c r="O10" s="11" t="str">
        <f>IF(N10="","",IF(N10=CT10,"("&amp;CT$2&amp;")",IF(N10=CU10,"("&amp;CU$2&amp;")")))</f>
        <v>(Final)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8.0500000000000007</v>
      </c>
      <c r="HJ10" s="18">
        <v>9.5</v>
      </c>
      <c r="HK10" s="18">
        <v>10</v>
      </c>
      <c r="HL10" s="18">
        <v>16.38</v>
      </c>
      <c r="HM10" s="18">
        <v>0</v>
      </c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10</v>
      </c>
      <c r="HY10" s="11">
        <f>IF(HL10&gt;0,HL10,"")</f>
        <v>16.38</v>
      </c>
      <c r="HZ10" s="11">
        <f>IF(SUM(HI10:HL10)-HM10&gt;0,SUM(HI10:HL10)-HM10,"")</f>
        <v>43.93</v>
      </c>
      <c r="IA10" s="11">
        <f>IF(SUM(HT10,HZ10)&gt;0,SUM(HT10,HZ10),"")</f>
        <v>43.93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/>
      </c>
      <c r="B11" s="5" t="s">
        <v>224</v>
      </c>
      <c r="C11" s="4" t="s">
        <v>8</v>
      </c>
      <c r="D11" s="4">
        <v>2001</v>
      </c>
      <c r="E11" s="9">
        <f>SUM(J11,L11,N11)</f>
        <v>29.45</v>
      </c>
      <c r="F11" s="3" t="str">
        <f>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),"P","")</f>
        <v/>
      </c>
      <c r="G11" s="3" t="str">
        <f>IF(OR(AND(AI11&gt;=AQ$21,AI11&lt;&gt;"",AF11=""),AND(AL11&gt;=AQ$21,AL11&lt;&gt;"",AF11=""),AND(AP11&gt;=AQ$21,AP11&lt;&gt;"",AF11=""),AND(BJ11&gt;=BR$21,BJ11&lt;&gt;"",BG11=""),AND(BM11&gt;=BR$21,BM11&lt;&gt;"",BG11=""),AND(BQ11&gt;=BR$21,BQ11&lt;&gt;"",BG11=""),AND(CK11&gt;=CS$21,CK11&lt;&gt;"",CH11=""),AND(CN11&gt;=CS$21,CN11&lt;&gt;"",CH11=""),AND(CR11&gt;=CS$21,CR11&lt;&gt;"",CH11=""),AND(DR11&gt;=EC$21,DR11&lt;&gt;""),AND(DU11&gt;=EC$21,DU11&lt;&gt;""),AND(DY11&gt;=EC$21,DY11&lt;&gt;""),AND(EB11&gt;=EC$21,EB11&lt;&gt;""),AND(EZ11&gt;=FK$21,EZ11&lt;&gt;""),AND(FC11&gt;=FK$21,FC11&lt;&gt;""),AND(FG11&gt;=FK$21,FG11&lt;&gt;""),AND(FJ11&gt;=FK$21,FJ11&lt;&gt;""),AND(GH11&gt;=GS$21,GH11&lt;&gt;""),AND(GK11&gt;=GS$21,GK11&lt;&gt;""),AND(GO11&gt;=GS$21,GO11&lt;&gt;""),AND(GR11&gt;=GS$21,GR11&lt;&gt;""),AND(HP11&gt;=IA$21,HP11&lt;&gt;""),AND(HS11&gt;=IA$21,HS11&lt;&gt;""),AND(HW11&gt;=IA$21,HW11&lt;&gt;""),AND(HZ11&gt;=IA$21,HZ11&lt;&gt;""),AND(IX11&gt;=JI$21,IX11&lt;&gt;""),AND(JA11&gt;=JI$21,JA11&lt;&gt;""),AND(JE11&gt;=JI$21,JE11&lt;&gt;""),AND(JH11&gt;=JI$21,JH11&lt;&gt;""),AND(KF11&gt;=KQ$21,KF11&lt;&gt;""),AND(KI11&gt;=KQ$21,KI11&lt;&gt;""),AND(KM11&gt;=KQ$21,KM11&lt;&gt;""),AND(KP11&gt;=KQ$21,KP11&lt;&gt;""),AND(LN11&gt;=LY$21,LN11&lt;&gt;""),AND(LQ11&gt;=LY$21,LQ11&lt;&gt;""),AND(LU11&gt;=LY$21,LU11&lt;&gt;""),AND(LX11&gt;=LY$21,LX11&lt;&gt;""),AND(MV11&gt;=NG$21,MV11&lt;&gt;""),AND(MY11&gt;=NG$21,MY11&lt;&gt;""),AND(NC11&gt;=NG$21,NC11&lt;&gt;""),AND(NF11&gt;=NG$21,NF11&lt;&gt;""),AND(OD11&gt;=OO$21,OD11&lt;&gt;""),AND(OG11&gt;=OO$21,OG11&lt;&gt;""),AND(OK11&gt;=OO$21,OK11&lt;&gt;""),AND(ON11&gt;=OO$21,ON11&lt;&gt;""),AND(PL11&gt;=PW$21,PL11&lt;&gt;""),AND(PO11&gt;=PW$21,PO11&lt;&gt;""),AND(PS11&gt;=PW$21,PS11&lt;&gt;""),AND(PV11&gt;=PW$21,PV11&lt;&gt;""),AND(QT11&gt;=RE$21,QT11&lt;&gt;""),AND(QW11&gt;=RE$21,QW11&lt;&gt;""),AND(RA11&gt;=RE$21,RA11&lt;&gt;""),AND(RD11&gt;=RE$21,RD11&lt;&gt;""),AND(SB11&gt;=SM$21,SB11&lt;&gt;""),AND(SE11&gt;=SM$21,SE11&lt;&gt;""),AND(SI11&gt;=SM$21,SI11&lt;&gt;""),AND(SL11&gt;=SM$21,SL11&lt;&gt;"")),"P","")</f>
        <v/>
      </c>
      <c r="H11" s="37" t="str">
        <f>IF(AND(G11="P",F11=""),"No DD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Merit",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Excellence",IF(I11="P","Worlds Team",IF(F11="P","National Team","")))))</f>
        <v/>
      </c>
      <c r="I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29.45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2022 Worlds (Nov 17)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29.45</v>
      </c>
      <c r="CU11" s="52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>20.36</v>
      </c>
      <c r="CV11" s="17">
        <v>4.6500000000000004</v>
      </c>
      <c r="CW11" s="17">
        <v>5.6</v>
      </c>
      <c r="CX11" s="17">
        <v>9</v>
      </c>
      <c r="CY11" s="17">
        <v>10.199999999999999</v>
      </c>
      <c r="CZ11" s="17">
        <v>0</v>
      </c>
      <c r="DA11" s="17">
        <v>3.95</v>
      </c>
      <c r="DB11" s="17">
        <v>4.6500000000000004</v>
      </c>
      <c r="DC11" s="17">
        <v>7.8</v>
      </c>
      <c r="DD11" s="17">
        <v>9.76</v>
      </c>
      <c r="DE11" s="17">
        <v>0</v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>
        <f>IF(CX11&gt;0,CX11,"")</f>
        <v>9</v>
      </c>
      <c r="DQ11" s="41">
        <f>IF(CY11&gt;0,CY11,"")</f>
        <v>10.199999999999999</v>
      </c>
      <c r="DR11" s="41">
        <f>IF(SUM(CV11:CY11)-CZ11&gt;0,SUM(CV11:CY11)-CZ11,"")</f>
        <v>29.45</v>
      </c>
      <c r="DS11" s="41">
        <f>IF(DC11&gt;0,DC11,"")</f>
        <v>7.8</v>
      </c>
      <c r="DT11" s="41">
        <f>IF(DD11&gt;0,DD11,"")</f>
        <v>9.76</v>
      </c>
      <c r="DU11" s="41">
        <f>IF(SUM(DA11:DD11)-DE11&gt;0,SUM(DA11:DD11)-DE11,"")</f>
        <v>26.160000000000004</v>
      </c>
      <c r="DV11" s="41">
        <f>IF(MAX(DR11,DU11)&gt;0,MAX(DR11,DU11),"")</f>
        <v>29.45</v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>
        <f>IF(SUM(DV11,EB11)&gt;0,SUM(DV11,EB11),"")</f>
        <v>29.45</v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>
        <v>3.1</v>
      </c>
      <c r="ET11" s="18">
        <v>3.7</v>
      </c>
      <c r="EU11" s="18">
        <v>6.3</v>
      </c>
      <c r="EV11" s="18">
        <v>7.26</v>
      </c>
      <c r="EW11" s="18">
        <v>0</v>
      </c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>
        <f>IF(EU11&gt;0,EU11,"")</f>
        <v>6.3</v>
      </c>
      <c r="FI11" s="11">
        <f>IF(EV11&gt;0,EV11,"")</f>
        <v>7.26</v>
      </c>
      <c r="FJ11" s="11">
        <f>IF(SUM(ES11:EV11)-EW11&gt;0,SUM(ES11:EV11)-EW11,"")</f>
        <v>20.36</v>
      </c>
      <c r="FK11" s="11">
        <f>IF(SUM(FD11,FJ11)&gt;0,SUM(FD11,FJ11),"")</f>
        <v>20.36</v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/>
      </c>
      <c r="B12" s="5" t="s">
        <v>237</v>
      </c>
      <c r="C12" s="4" t="s">
        <v>5</v>
      </c>
      <c r="D12" s="4" t="s">
        <v>236</v>
      </c>
      <c r="E12" s="9">
        <f>SUM(J12,L12,N12)</f>
        <v>28.9</v>
      </c>
      <c r="F12" s="3" t="str">
        <f>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),"P","")</f>
        <v/>
      </c>
      <c r="G12" s="3" t="str">
        <f>IF(OR(AND(AI12&gt;=AQ$21,AI12&lt;&gt;"",AF12=""),AND(AL12&gt;=AQ$21,AL12&lt;&gt;"",AF12=""),AND(AP12&gt;=AQ$21,AP12&lt;&gt;"",AF12=""),AND(BJ12&gt;=BR$21,BJ12&lt;&gt;"",BG12=""),AND(BM12&gt;=BR$21,BM12&lt;&gt;"",BG12=""),AND(BQ12&gt;=BR$21,BQ12&lt;&gt;"",BG12=""),AND(CK12&gt;=CS$21,CK12&lt;&gt;"",CH12=""),AND(CN12&gt;=CS$21,CN12&lt;&gt;"",CH12=""),AND(CR12&gt;=CS$21,CR12&lt;&gt;"",CH12=""),AND(DR12&gt;=EC$21,DR12&lt;&gt;""),AND(DU12&gt;=EC$21,DU12&lt;&gt;""),AND(DY12&gt;=EC$21,DY12&lt;&gt;""),AND(EB12&gt;=EC$21,EB12&lt;&gt;""),AND(EZ12&gt;=FK$21,EZ12&lt;&gt;""),AND(FC12&gt;=FK$21,FC12&lt;&gt;""),AND(FG12&gt;=FK$21,FG12&lt;&gt;""),AND(FJ12&gt;=FK$21,FJ12&lt;&gt;""),AND(GH12&gt;=GS$21,GH12&lt;&gt;""),AND(GK12&gt;=GS$21,GK12&lt;&gt;""),AND(GO12&gt;=GS$21,GO12&lt;&gt;""),AND(GR12&gt;=GS$21,GR12&lt;&gt;""),AND(HP12&gt;=IA$21,HP12&lt;&gt;""),AND(HS12&gt;=IA$21,HS12&lt;&gt;""),AND(HW12&gt;=IA$21,HW12&lt;&gt;""),AND(HZ12&gt;=IA$21,HZ12&lt;&gt;""),AND(IX12&gt;=JI$21,IX12&lt;&gt;""),AND(JA12&gt;=JI$21,JA12&lt;&gt;""),AND(JE12&gt;=JI$21,JE12&lt;&gt;""),AND(JH12&gt;=JI$21,JH12&lt;&gt;""),AND(KF12&gt;=KQ$21,KF12&lt;&gt;""),AND(KI12&gt;=KQ$21,KI12&lt;&gt;""),AND(KM12&gt;=KQ$21,KM12&lt;&gt;""),AND(KP12&gt;=KQ$21,KP12&lt;&gt;""),AND(LN12&gt;=LY$21,LN12&lt;&gt;""),AND(LQ12&gt;=LY$21,LQ12&lt;&gt;""),AND(LU12&gt;=LY$21,LU12&lt;&gt;""),AND(LX12&gt;=LY$21,LX12&lt;&gt;""),AND(MV12&gt;=NG$21,MV12&lt;&gt;""),AND(MY12&gt;=NG$21,MY12&lt;&gt;""),AND(NC12&gt;=NG$21,NC12&lt;&gt;""),AND(NF12&gt;=NG$21,NF12&lt;&gt;""),AND(OD12&gt;=OO$21,OD12&lt;&gt;""),AND(OG12&gt;=OO$21,OG12&lt;&gt;""),AND(OK12&gt;=OO$21,OK12&lt;&gt;""),AND(ON12&gt;=OO$21,ON12&lt;&gt;""),AND(PL12&gt;=PW$21,PL12&lt;&gt;""),AND(PO12&gt;=PW$21,PO12&lt;&gt;""),AND(PS12&gt;=PW$21,PS12&lt;&gt;""),AND(PV12&gt;=PW$21,PV12&lt;&gt;""),AND(QT12&gt;=RE$21,QT12&lt;&gt;""),AND(QW12&gt;=RE$21,QW12&lt;&gt;""),AND(RA12&gt;=RE$21,RA12&lt;&gt;""),AND(RD12&gt;=RE$21,RD12&lt;&gt;""),AND(SB12&gt;=SM$21,SB12&lt;&gt;""),AND(SE12&gt;=SM$21,SE12&lt;&gt;""),AND(SI12&gt;=SM$21,SI12&lt;&gt;""),AND(SL12&gt;=SM$21,SL12&lt;&gt;"")),"P","")</f>
        <v/>
      </c>
      <c r="H12" s="37" t="str">
        <f>IF(AND(G12="P",F12=""),"No DD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Merit",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Excellence",IF(I12="P","Worlds Team",IF(F12="P","National Team","")))))</f>
        <v/>
      </c>
      <c r="I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J12" s="8">
        <f>IF(COUNT(AI12,AL12,AP12,BJ12,BM12,BQ12,CK12,CN12,CR12)&gt;0,LARGE((AI12,AL12,AP12,BJ12,BM12,BQ12,CK12,CN12,CR12),1),0)</f>
        <v>24.009999999999998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4.8900000000000006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0.55000000000000004</v>
      </c>
      <c r="BT12" s="23">
        <v>0.9</v>
      </c>
      <c r="BU12" s="23">
        <v>1.7</v>
      </c>
      <c r="BV12" s="23">
        <v>1.74</v>
      </c>
      <c r="BW12" s="23">
        <v>0</v>
      </c>
      <c r="BX12" s="23">
        <v>3.5</v>
      </c>
      <c r="BY12" s="23">
        <v>4.55</v>
      </c>
      <c r="BZ12" s="23">
        <v>6.7</v>
      </c>
      <c r="CA12" s="23">
        <v>9.26</v>
      </c>
      <c r="CB12" s="23">
        <v>0</v>
      </c>
      <c r="CC12" s="23"/>
      <c r="CD12" s="23"/>
      <c r="CE12" s="23"/>
      <c r="CF12" s="23"/>
      <c r="CG12" s="23"/>
      <c r="CH12" s="28"/>
      <c r="CI12" s="39">
        <f>IF(BU12&gt;0,BU12,"")</f>
        <v>1.7</v>
      </c>
      <c r="CJ12" s="39">
        <f>IF(BV12&gt;0,BV12,"")</f>
        <v>1.74</v>
      </c>
      <c r="CK12" s="41">
        <f>IF(SUM(BS12:BV12)-BW12&gt;0,SUM(BS12:BV12)-BW12,"")</f>
        <v>4.8900000000000006</v>
      </c>
      <c r="CL12" s="41">
        <f>IF(BZ12&gt;0,BZ12,"")</f>
        <v>6.7</v>
      </c>
      <c r="CM12" s="41">
        <f>IF(CA12&gt;0,CA12,"")</f>
        <v>9.26</v>
      </c>
      <c r="CN12" s="41">
        <f>IF(SUM(BX12:CA12)-CB12&gt;0,SUM(BX12:CA12)-CB12,"")</f>
        <v>24.009999999999998</v>
      </c>
      <c r="CO12" s="41">
        <f>IF(CK12="","",MAX(CK12,CN12))</f>
        <v>24.009999999999998</v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>
        <f>IF(SUM(CO12,CR12)&gt;0,SUM(CO12,CR12),"")</f>
        <v>24.009999999999998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0.27500000000000002</v>
      </c>
      <c r="SO12" s="23">
        <f>IF($CH12="P",BT12,(BT12+AS12)/2)</f>
        <v>0.45</v>
      </c>
      <c r="SP12" s="23">
        <f>IF($CH12="P",BU12,(BU12+AT12)/2)</f>
        <v>0.85</v>
      </c>
      <c r="SQ12" s="23">
        <f>IF($CH12="P",BV12,(BV12+AU12)/2)</f>
        <v>0.87</v>
      </c>
      <c r="SR12" s="23">
        <f>IF($CH12="P",BW12,(BW12+AV12)/2)</f>
        <v>0</v>
      </c>
      <c r="SS12" s="23">
        <f>IF($CH12="P",BX12,(BX12+AW12)/2)</f>
        <v>1.75</v>
      </c>
      <c r="ST12" s="23">
        <f>IF($CH12="P",BY12,(BY12+AX12)/2)</f>
        <v>2.2749999999999999</v>
      </c>
      <c r="SU12" s="23">
        <f>IF($CH12="P",BZ12,(BZ12+AY12)/2)</f>
        <v>3.35</v>
      </c>
      <c r="SV12" s="23">
        <f>IF($CH12="P",CA12,(CA12+AZ12)/2)</f>
        <v>4.63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>
        <f>IF(SP12&gt;0,SP12,"")</f>
        <v>0.85</v>
      </c>
      <c r="TE12" s="41">
        <f>IF(SQ12&gt;0,SQ12,"")</f>
        <v>0.87</v>
      </c>
      <c r="TF12" s="41">
        <f>IF(SUM(SN12:SQ12)-SR12&gt;0,SUM(SN12:SQ12)-SR12,"")</f>
        <v>2.4450000000000003</v>
      </c>
      <c r="TG12" s="41">
        <f>IF(SU12&gt;0,SU12,"")</f>
        <v>3.35</v>
      </c>
      <c r="TH12" s="41">
        <f>IF(SV12&gt;0,SV12,"")</f>
        <v>4.63</v>
      </c>
      <c r="TI12" s="41">
        <f>IF(SUM(SS12:SV12)-SW12&gt;0,SUM(SS12:SV12)-SW12,"")</f>
        <v>12.004999999999999</v>
      </c>
      <c r="TJ12" s="41">
        <f>IF(MAX(TF12,TI12)&gt;0,MAX(TF12,TI12),"")</f>
        <v>12.004999999999999</v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>
        <f>IF(SUM(TJ12,TM12)&gt;0,SUM(TJ12,TM12),"")</f>
        <v>12.004999999999999</v>
      </c>
    </row>
    <row r="13" spans="1:534" x14ac:dyDescent="0.2">
      <c r="A13" s="4" t="str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/>
      </c>
      <c r="B13" s="5" t="s">
        <v>162</v>
      </c>
      <c r="C13" s="4" t="s">
        <v>5</v>
      </c>
      <c r="D13" s="4" t="s">
        <v>161</v>
      </c>
      <c r="E13" s="9">
        <f>SUM(J13,L13,N13)</f>
        <v>12.68</v>
      </c>
      <c r="F13" s="3" t="str">
        <f>IF(OR(AND(AG13&gt;=AQ$17,AG13&lt;&gt;"",AI13&gt;=AQ$21,AI13&lt;&gt;"",AF13=""),AND(AJ13&gt;=AQ$17,AJ13&lt;&gt;"",AL13&gt;=AQ$21,AL13&lt;&gt;"",AF13=""),AND(AN13&gt;=AQ$17,AN13&lt;&gt;"",AP13&gt;=AQ$21,AP13&lt;&gt;"",AF13=""),AND(BH13&gt;=BR$17,BH13&lt;&gt;"",BJ13&gt;=BR$21,BJ13&lt;&gt;"",BG13=""),AND(BK13&gt;=BR$17,BK13&lt;&gt;"",BM13&gt;=BR$21,BM13&lt;&gt;"",BG13=""),AND(BO13&gt;=BR$17,BO13&lt;&gt;"",BQ13&gt;=BR$21,BQ13&lt;&gt;"",BG13=""),AND(CI13&gt;=CS$17,CI13&lt;&gt;"",CK13&gt;=CS$21,CK13&lt;&gt;"",CH13=""),AND(CL13&gt;=CS$17,CL13&lt;&gt;"",CN13&gt;=CS$21,CN13&lt;&gt;"",CH13=""),AND(CP13&gt;=CS$17,CP13&lt;&gt;"",CR13&gt;=CS$21,CR13&lt;&gt;"",CH13=""),AND(DP13&gt;=EC$17,DP13&lt;&gt;"",DR13&gt;=EC$21,DR13&lt;&gt;""),AND(DS13&gt;=EC$17,DS13&lt;&gt;"",DU13&gt;=EC$21,DU13&lt;&gt;""),AND(DW13&gt;=EC$17,DW13&lt;&gt;"",DY13&gt;=EC$21,DY13&lt;&gt;""),AND(DZ13&gt;=EC$17,DZ13&lt;&gt;"",EB13&gt;=EC$21,EB13&lt;&gt;""),AND(EX13&gt;=FK$17,EX13&lt;&gt;"",EZ13&gt;=FK$21,EZ13&lt;&gt;""),AND(FA13&gt;=FK$17,FA13&lt;&gt;"",FC13&gt;=FK$21,FC13&lt;&gt;""),AND(FE13&gt;=FK$17,FE13&lt;&gt;"",FG13&gt;=FK$21,FG13&lt;&gt;""),AND(FH13&gt;=FK$17,FH13&lt;&gt;"",FJ13&gt;=FK$21,FJ13&lt;&gt;""),AND(GF13&gt;=GS$17,GF13&lt;&gt;"",GH13&gt;=GS$21,GH13&lt;&gt;""),AND(GI13&gt;=GS$17,GI13&lt;&gt;"",GK13&gt;=GS$21,GK13&lt;&gt;""),AND(GM13&gt;=GS$17,GM13&lt;&gt;"",GO13&gt;=GS$21,GO13&lt;&gt;""),AND(GP13&gt;=GS$17,GP13&lt;&gt;"",GR13&gt;=GS$21,GR13&lt;&gt;""),AND(HN13&gt;=IA$17,HN13&lt;&gt;"",HP13&gt;=IA$21,HP13&lt;&gt;""),AND(HQ13&gt;=IA$17,HQ13&lt;&gt;"",HS13&gt;=IA$21,HS13&lt;&gt;""),AND(HU13&gt;=IA$17,HU13&lt;&gt;"",HW13&gt;=IA$21,HW13&lt;&gt;""),AND(HX13&gt;=IA$17,HX13&lt;&gt;"",HZ13&gt;=IA$21,HZ13&lt;&gt;""),AND(IV13&gt;=JI$17,IV13&lt;&gt;"",IX13&gt;=JI$21,IX13&lt;&gt;""),AND(IY13&gt;=JI$17,IY13&lt;&gt;"",JA13&gt;=JI$21,JA13&lt;&gt;""),AND(JC13&gt;=JI$17,JC13&lt;&gt;"",JE13&gt;=JI$21,JE13&lt;&gt;""),AND(JF13&gt;=JI$17,JF13&lt;&gt;"",JH13&gt;=JI$21,JH13&lt;&gt;""),AND(KD13&gt;=KQ$17,KD13&lt;&gt;"",KF13&gt;=KQ$21,KF13&lt;&gt;""),AND(KG13&gt;=KQ$17,KG13&lt;&gt;"",KI13&gt;=KQ$21,KI13&lt;&gt;""),AND(KK13&gt;=KQ$17,KK13&lt;&gt;"",KM13&gt;=KQ$21,KM13&lt;&gt;""),AND(KN13&gt;=KQ$17,KN13&lt;&gt;"",KP13&gt;=KQ$21,KP13&lt;&gt;""),AND(LL13&gt;=LY$17,LL13&lt;&gt;"",LN13&gt;=LY$21,LN13&lt;&gt;""),AND(LO13&gt;=LY$17,LO13&lt;&gt;"",LQ13&gt;=LY$21,LQ13&lt;&gt;""),AND(LS13&gt;=LY$17,LS13&lt;&gt;"",LU13&gt;=LY$21,LU13&lt;&gt;""),AND(LV13&gt;=LY$17,LV13&lt;&gt;"",LX13&gt;=LY$21,LX13&lt;&gt;""),AND(MT13&gt;=NG$17,MT13&lt;&gt;"",MV13&gt;=NG$21,MV13&lt;&gt;""),AND(MW13&gt;=NG$17,MW13&lt;&gt;"",MY13&gt;=NG$21,MY13&lt;&gt;""),AND(NA13&gt;=NG$17,NA13&lt;&gt;"",NC13&gt;=NG$21,NC13&lt;&gt;""),AND(ND13&gt;=NG$17,ND13&lt;&gt;"",NF13&gt;=NG$21,NF13&lt;&gt;""),AND(OB13&gt;=OO$17,OB13&lt;&gt;"",OD13&gt;=OO$21,OD13&lt;&gt;""),AND(OE13&gt;=OO$17,OE13&lt;&gt;"",OG13&gt;=OO$21,OG13&lt;&gt;""),AND(OI13&gt;=OO$17,OI13&lt;&gt;"",OK13&gt;=OO$21,OK13&lt;&gt;""),AND(OL13&gt;=OO$17,OL13&lt;&gt;"",ON13&gt;=OO$21,ON13&lt;&gt;""),AND(PJ13&gt;=PW$17,PJ13&lt;&gt;"",PL13&gt;=PW$21,PL13&lt;&gt;""),AND(PM13&gt;=PW$17,PM13&lt;&gt;"",PO13&gt;=PW$21,PO13&lt;&gt;""),AND(PQ13&gt;=PW$17,PQ13&lt;&gt;"",PS13&gt;=PW$21,PS13&lt;&gt;""),AND(PT13&gt;=PW$17,PT13&lt;&gt;"",PV13&gt;=PW$21,PV13&lt;&gt;""),AND(QR13&gt;=RE$17,QR13&lt;&gt;"",QT13&gt;=RE$21,QT13&lt;&gt;""),AND(QU13&gt;=RE$17,QU13&lt;&gt;"",QW13&gt;=RE$21,QW13&lt;&gt;""),AND(QY13&gt;=RE$17,QY13&lt;&gt;"",RA13&gt;=RE$21,RA13&lt;&gt;""),AND(RB13&gt;=RE$17,RB13&lt;&gt;"",RD13&gt;=RE$21,RD13&lt;&gt;""),AND(RZ13&gt;=SM$17,RZ13&lt;&gt;"",SB13&gt;=SM$21,SB13&lt;&gt;""),AND(SC13&gt;=SM$17,SC13&lt;&gt;"",SE13&gt;=SM$21,SE13&lt;&gt;""),AND(SG13&gt;=SM$17,SG13&lt;&gt;"",SI13&gt;=SM$21,SI13&lt;&gt;""),AND(SJ13&gt;=SM$17,SJ13&lt;&gt;"",SL13&gt;=SM$21,SL13&lt;&gt;"")),"P","")</f>
        <v/>
      </c>
      <c r="G13" s="3" t="str">
        <f>IF(OR(AND(AI13&gt;=AQ$21,AI13&lt;&gt;"",AF13=""),AND(AL13&gt;=AQ$21,AL13&lt;&gt;"",AF13=""),AND(AP13&gt;=AQ$21,AP13&lt;&gt;"",AF13=""),AND(BJ13&gt;=BR$21,BJ13&lt;&gt;"",BG13=""),AND(BM13&gt;=BR$21,BM13&lt;&gt;"",BG13=""),AND(BQ13&gt;=BR$21,BQ13&lt;&gt;"",BG13=""),AND(CK13&gt;=CS$21,CK13&lt;&gt;"",CH13=""),AND(CN13&gt;=CS$21,CN13&lt;&gt;"",CH13=""),AND(CR13&gt;=CS$21,CR13&lt;&gt;"",CH13=""),AND(DR13&gt;=EC$21,DR13&lt;&gt;""),AND(DU13&gt;=EC$21,DU13&lt;&gt;""),AND(DY13&gt;=EC$21,DY13&lt;&gt;""),AND(EB13&gt;=EC$21,EB13&lt;&gt;""),AND(EZ13&gt;=FK$21,EZ13&lt;&gt;""),AND(FC13&gt;=FK$21,FC13&lt;&gt;""),AND(FG13&gt;=FK$21,FG13&lt;&gt;""),AND(FJ13&gt;=FK$21,FJ13&lt;&gt;""),AND(GH13&gt;=GS$21,GH13&lt;&gt;""),AND(GK13&gt;=GS$21,GK13&lt;&gt;""),AND(GO13&gt;=GS$21,GO13&lt;&gt;""),AND(GR13&gt;=GS$21,GR13&lt;&gt;""),AND(HP13&gt;=IA$21,HP13&lt;&gt;""),AND(HS13&gt;=IA$21,HS13&lt;&gt;""),AND(HW13&gt;=IA$21,HW13&lt;&gt;""),AND(HZ13&gt;=IA$21,HZ13&lt;&gt;""),AND(IX13&gt;=JI$21,IX13&lt;&gt;""),AND(JA13&gt;=JI$21,JA13&lt;&gt;""),AND(JE13&gt;=JI$21,JE13&lt;&gt;""),AND(JH13&gt;=JI$21,JH13&lt;&gt;""),AND(KF13&gt;=KQ$21,KF13&lt;&gt;""),AND(KI13&gt;=KQ$21,KI13&lt;&gt;""),AND(KM13&gt;=KQ$21,KM13&lt;&gt;""),AND(KP13&gt;=KQ$21,KP13&lt;&gt;""),AND(LN13&gt;=LY$21,LN13&lt;&gt;""),AND(LQ13&gt;=LY$21,LQ13&lt;&gt;""),AND(LU13&gt;=LY$21,LU13&lt;&gt;""),AND(LX13&gt;=LY$21,LX13&lt;&gt;""),AND(MV13&gt;=NG$21,MV13&lt;&gt;""),AND(MY13&gt;=NG$21,MY13&lt;&gt;""),AND(NC13&gt;=NG$21,NC13&lt;&gt;""),AND(NF13&gt;=NG$21,NF13&lt;&gt;""),AND(OD13&gt;=OO$21,OD13&lt;&gt;""),AND(OG13&gt;=OO$21,OG13&lt;&gt;""),AND(OK13&gt;=OO$21,OK13&lt;&gt;""),AND(ON13&gt;=OO$21,ON13&lt;&gt;""),AND(PL13&gt;=PW$21,PL13&lt;&gt;""),AND(PO13&gt;=PW$21,PO13&lt;&gt;""),AND(PS13&gt;=PW$21,PS13&lt;&gt;""),AND(PV13&gt;=PW$21,PV13&lt;&gt;""),AND(QT13&gt;=RE$21,QT13&lt;&gt;""),AND(QW13&gt;=RE$21,QW13&lt;&gt;""),AND(RA13&gt;=RE$21,RA13&lt;&gt;""),AND(RD13&gt;=RE$21,RD13&lt;&gt;""),AND(SB13&gt;=SM$21,SB13&lt;&gt;""),AND(SE13&gt;=SM$21,SE13&lt;&gt;""),AND(SI13&gt;=SM$21,SI13&lt;&gt;""),AND(SL13&gt;=SM$21,SL13&lt;&gt;"")),"P","")</f>
        <v/>
      </c>
      <c r="H13" s="37" t="str">
        <f>IF(AND(G13="P",F13=""),"No DD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Merit",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Excellence",IF(I13="P","Worlds Team",IF(F13="P","National Team","")))))</f>
        <v/>
      </c>
      <c r="I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J13" s="8">
        <f>IF(COUNT(AI13,AL13,AP13,BJ13,BM13,BQ13,CK13,CN13,CR13)&gt;0,LARGE((AI13,AL13,AP13,BJ13,BM13,BQ13,CK13,CN13,CR13),1),0)</f>
        <v>7.55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5.13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0.7</v>
      </c>
      <c r="BT13" s="23">
        <v>0.95</v>
      </c>
      <c r="BU13" s="23">
        <v>1.5</v>
      </c>
      <c r="BV13" s="23">
        <v>1.98</v>
      </c>
      <c r="BW13" s="23">
        <v>0</v>
      </c>
      <c r="BX13" s="23">
        <v>1.35</v>
      </c>
      <c r="BY13" s="23">
        <v>1.8</v>
      </c>
      <c r="BZ13" s="23">
        <v>2.1</v>
      </c>
      <c r="CA13" s="23">
        <v>2.2999999999999998</v>
      </c>
      <c r="CB13" s="23">
        <v>0</v>
      </c>
      <c r="CC13" s="23"/>
      <c r="CD13" s="23"/>
      <c r="CE13" s="23"/>
      <c r="CF13" s="23"/>
      <c r="CG13" s="23"/>
      <c r="CH13" s="28"/>
      <c r="CI13" s="39">
        <f>IF(BU13&gt;0,BU13,"")</f>
        <v>1.5</v>
      </c>
      <c r="CJ13" s="39">
        <f>IF(BV13&gt;0,BV13,"")</f>
        <v>1.98</v>
      </c>
      <c r="CK13" s="41">
        <f>IF(SUM(BS13:BV13)-BW13&gt;0,SUM(BS13:BV13)-BW13,"")</f>
        <v>5.13</v>
      </c>
      <c r="CL13" s="41">
        <f>IF(BZ13&gt;0,BZ13,"")</f>
        <v>2.1</v>
      </c>
      <c r="CM13" s="41">
        <f>IF(CA13&gt;0,CA13,"")</f>
        <v>2.2999999999999998</v>
      </c>
      <c r="CN13" s="41">
        <f>IF(SUM(BX13:CA13)-CB13&gt;0,SUM(BX13:CA13)-CB13,"")</f>
        <v>7.55</v>
      </c>
      <c r="CO13" s="41">
        <f>IF(CK13="","",MAX(CK13,CN13))</f>
        <v>7.55</v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>
        <f>IF(SUM(CO13,CR13)&gt;0,SUM(CO13,CR13),"")</f>
        <v>7.55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0.35</v>
      </c>
      <c r="SO13" s="23">
        <f>IF($CH13="P",BT13,(BT13+AS13)/2)</f>
        <v>0.47499999999999998</v>
      </c>
      <c r="SP13" s="23">
        <f>IF($CH13="P",BU13,(BU13+AT13)/2)</f>
        <v>0.75</v>
      </c>
      <c r="SQ13" s="23">
        <f>IF($CH13="P",BV13,(BV13+AU13)/2)</f>
        <v>0.99</v>
      </c>
      <c r="SR13" s="23">
        <f>IF($CH13="P",BW13,(BW13+AV13)/2)</f>
        <v>0</v>
      </c>
      <c r="SS13" s="23">
        <f>IF($CH13="P",BX13,(BX13+AW13)/2)</f>
        <v>0.67500000000000004</v>
      </c>
      <c r="ST13" s="23">
        <f>IF($CH13="P",BY13,(BY13+AX13)/2)</f>
        <v>0.9</v>
      </c>
      <c r="SU13" s="23">
        <f>IF($CH13="P",BZ13,(BZ13+AY13)/2)</f>
        <v>1.05</v>
      </c>
      <c r="SV13" s="23">
        <f>IF($CH13="P",CA13,(CA13+AZ13)/2)</f>
        <v>1.1499999999999999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0.75</v>
      </c>
      <c r="TE13" s="41">
        <f>IF(SQ13&gt;0,SQ13,"")</f>
        <v>0.99</v>
      </c>
      <c r="TF13" s="41">
        <f>IF(SUM(SN13:SQ13)-SR13&gt;0,SUM(SN13:SQ13)-SR13,"")</f>
        <v>2.5649999999999999</v>
      </c>
      <c r="TG13" s="41">
        <f>IF(SU13&gt;0,SU13,"")</f>
        <v>1.05</v>
      </c>
      <c r="TH13" s="41">
        <f>IF(SV13&gt;0,SV13,"")</f>
        <v>1.1499999999999999</v>
      </c>
      <c r="TI13" s="41">
        <f>IF(SUM(SS13:SV13)-SW13&gt;0,SUM(SS13:SV13)-SW13,"")</f>
        <v>3.7749999999999999</v>
      </c>
      <c r="TJ13" s="41">
        <f>IF(MAX(TF13,TI13)&gt;0,MAX(TF13,TI13),"")</f>
        <v>3.7749999999999999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3.7749999999999999</v>
      </c>
    </row>
    <row r="14" spans="1:534" x14ac:dyDescent="0.2">
      <c r="A14" s="4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5" t="s">
        <v>190</v>
      </c>
      <c r="C14" s="4" t="s">
        <v>189</v>
      </c>
      <c r="D14" s="4">
        <v>2003</v>
      </c>
      <c r="E14" s="9">
        <f>SUM(J14,L14,N14)</f>
        <v>4.16</v>
      </c>
      <c r="F14" s="3" t="str">
        <f>IF(OR(AND(AG14&gt;=AQ$17,AG14&lt;&gt;"",AI14&gt;=AQ$21,AI14&lt;&gt;"",AF14=""),AND(AJ14&gt;=AQ$17,AJ14&lt;&gt;"",AL14&gt;=AQ$21,AL14&lt;&gt;"",AF14=""),AND(AN14&gt;=AQ$17,AN14&lt;&gt;"",AP14&gt;=AQ$21,AP14&lt;&gt;"",AF14=""),AND(BH14&gt;=BR$17,BH14&lt;&gt;"",BJ14&gt;=BR$21,BJ14&lt;&gt;"",BG14=""),AND(BK14&gt;=BR$17,BK14&lt;&gt;"",BM14&gt;=BR$21,BM14&lt;&gt;"",BG14=""),AND(BO14&gt;=BR$17,BO14&lt;&gt;"",BQ14&gt;=BR$21,BQ14&lt;&gt;"",BG14=""),AND(CI14&gt;=CS$17,CI14&lt;&gt;"",CK14&gt;=CS$21,CK14&lt;&gt;"",CH14=""),AND(CL14&gt;=CS$17,CL14&lt;&gt;"",CN14&gt;=CS$21,CN14&lt;&gt;"",CH14=""),AND(CP14&gt;=CS$17,CP14&lt;&gt;"",CR14&gt;=CS$21,CR14&lt;&gt;"",CH14=""),AND(DP14&gt;=EC$17,DP14&lt;&gt;"",DR14&gt;=EC$21,DR14&lt;&gt;""),AND(DS14&gt;=EC$17,DS14&lt;&gt;"",DU14&gt;=EC$21,DU14&lt;&gt;""),AND(DW14&gt;=EC$17,DW14&lt;&gt;"",DY14&gt;=EC$21,DY14&lt;&gt;""),AND(DZ14&gt;=EC$17,DZ14&lt;&gt;"",EB14&gt;=EC$21,EB14&lt;&gt;""),AND(EX14&gt;=FK$17,EX14&lt;&gt;"",EZ14&gt;=FK$21,EZ14&lt;&gt;""),AND(FA14&gt;=FK$17,FA14&lt;&gt;"",FC14&gt;=FK$21,FC14&lt;&gt;""),AND(FE14&gt;=FK$17,FE14&lt;&gt;"",FG14&gt;=FK$21,FG14&lt;&gt;""),AND(FH14&gt;=FK$17,FH14&lt;&gt;"",FJ14&gt;=FK$21,FJ14&lt;&gt;""),AND(GF14&gt;=GS$17,GF14&lt;&gt;"",GH14&gt;=GS$21,GH14&lt;&gt;""),AND(GI14&gt;=GS$17,GI14&lt;&gt;"",GK14&gt;=GS$21,GK14&lt;&gt;""),AND(GM14&gt;=GS$17,GM14&lt;&gt;"",GO14&gt;=GS$21,GO14&lt;&gt;""),AND(GP14&gt;=GS$17,GP14&lt;&gt;"",GR14&gt;=GS$21,GR14&lt;&gt;""),AND(HN14&gt;=IA$17,HN14&lt;&gt;"",HP14&gt;=IA$21,HP14&lt;&gt;""),AND(HQ14&gt;=IA$17,HQ14&lt;&gt;"",HS14&gt;=IA$21,HS14&lt;&gt;""),AND(HU14&gt;=IA$17,HU14&lt;&gt;"",HW14&gt;=IA$21,HW14&lt;&gt;""),AND(HX14&gt;=IA$17,HX14&lt;&gt;"",HZ14&gt;=IA$21,HZ14&lt;&gt;""),AND(IV14&gt;=JI$17,IV14&lt;&gt;"",IX14&gt;=JI$21,IX14&lt;&gt;""),AND(IY14&gt;=JI$17,IY14&lt;&gt;"",JA14&gt;=JI$21,JA14&lt;&gt;""),AND(JC14&gt;=JI$17,JC14&lt;&gt;"",JE14&gt;=JI$21,JE14&lt;&gt;""),AND(JF14&gt;=JI$17,JF14&lt;&gt;"",JH14&gt;=JI$21,JH14&lt;&gt;""),AND(KD14&gt;=KQ$17,KD14&lt;&gt;"",KF14&gt;=KQ$21,KF14&lt;&gt;""),AND(KG14&gt;=KQ$17,KG14&lt;&gt;"",KI14&gt;=KQ$21,KI14&lt;&gt;""),AND(KK14&gt;=KQ$17,KK14&lt;&gt;"",KM14&gt;=KQ$21,KM14&lt;&gt;""),AND(KN14&gt;=KQ$17,KN14&lt;&gt;"",KP14&gt;=KQ$21,KP14&lt;&gt;""),AND(LL14&gt;=LY$17,LL14&lt;&gt;"",LN14&gt;=LY$21,LN14&lt;&gt;""),AND(LO14&gt;=LY$17,LO14&lt;&gt;"",LQ14&gt;=LY$21,LQ14&lt;&gt;""),AND(LS14&gt;=LY$17,LS14&lt;&gt;"",LU14&gt;=LY$21,LU14&lt;&gt;""),AND(LV14&gt;=LY$17,LV14&lt;&gt;"",LX14&gt;=LY$21,LX14&lt;&gt;""),AND(MT14&gt;=NG$17,MT14&lt;&gt;"",MV14&gt;=NG$21,MV14&lt;&gt;""),AND(MW14&gt;=NG$17,MW14&lt;&gt;"",MY14&gt;=NG$21,MY14&lt;&gt;""),AND(NA14&gt;=NG$17,NA14&lt;&gt;"",NC14&gt;=NG$21,NC14&lt;&gt;""),AND(ND14&gt;=NG$17,ND14&lt;&gt;"",NF14&gt;=NG$21,NF14&lt;&gt;""),AND(OB14&gt;=OO$17,OB14&lt;&gt;"",OD14&gt;=OO$21,OD14&lt;&gt;""),AND(OE14&gt;=OO$17,OE14&lt;&gt;"",OG14&gt;=OO$21,OG14&lt;&gt;""),AND(OI14&gt;=OO$17,OI14&lt;&gt;"",OK14&gt;=OO$21,OK14&lt;&gt;""),AND(OL14&gt;=OO$17,OL14&lt;&gt;"",ON14&gt;=OO$21,ON14&lt;&gt;""),AND(PJ14&gt;=PW$17,PJ14&lt;&gt;"",PL14&gt;=PW$21,PL14&lt;&gt;""),AND(PM14&gt;=PW$17,PM14&lt;&gt;"",PO14&gt;=PW$21,PO14&lt;&gt;""),AND(PQ14&gt;=PW$17,PQ14&lt;&gt;"",PS14&gt;=PW$21,PS14&lt;&gt;""),AND(PT14&gt;=PW$17,PT14&lt;&gt;"",PV14&gt;=PW$21,PV14&lt;&gt;""),AND(QR14&gt;=RE$17,QR14&lt;&gt;"",QT14&gt;=RE$21,QT14&lt;&gt;""),AND(QU14&gt;=RE$17,QU14&lt;&gt;"",QW14&gt;=RE$21,QW14&lt;&gt;""),AND(QY14&gt;=RE$17,QY14&lt;&gt;"",RA14&gt;=RE$21,RA14&lt;&gt;""),AND(RB14&gt;=RE$17,RB14&lt;&gt;"",RD14&gt;=RE$21,RD14&lt;&gt;""),AND(RZ14&gt;=SM$17,RZ14&lt;&gt;"",SB14&gt;=SM$21,SB14&lt;&gt;""),AND(SC14&gt;=SM$17,SC14&lt;&gt;"",SE14&gt;=SM$21,SE14&lt;&gt;""),AND(SG14&gt;=SM$17,SG14&lt;&gt;"",SI14&gt;=SM$21,SI14&lt;&gt;""),AND(SJ14&gt;=SM$17,SJ14&lt;&gt;"",SL14&gt;=SM$21,SL14&lt;&gt;"")),"P","")</f>
        <v/>
      </c>
      <c r="G14" s="3" t="str">
        <f>IF(OR(AND(AI14&gt;=AQ$21,AI14&lt;&gt;"",AF14=""),AND(AL14&gt;=AQ$21,AL14&lt;&gt;"",AF14=""),AND(AP14&gt;=AQ$21,AP14&lt;&gt;"",AF14=""),AND(BJ14&gt;=BR$21,BJ14&lt;&gt;"",BG14=""),AND(BM14&gt;=BR$21,BM14&lt;&gt;"",BG14=""),AND(BQ14&gt;=BR$21,BQ14&lt;&gt;"",BG14=""),AND(CK14&gt;=CS$21,CK14&lt;&gt;"",CH14=""),AND(CN14&gt;=CS$21,CN14&lt;&gt;"",CH14=""),AND(CR14&gt;=CS$21,CR14&lt;&gt;"",CH14=""),AND(DR14&gt;=EC$21,DR14&lt;&gt;""),AND(DU14&gt;=EC$21,DU14&lt;&gt;""),AND(DY14&gt;=EC$21,DY14&lt;&gt;""),AND(EB14&gt;=EC$21,EB14&lt;&gt;""),AND(EZ14&gt;=FK$21,EZ14&lt;&gt;""),AND(FC14&gt;=FK$21,FC14&lt;&gt;""),AND(FG14&gt;=FK$21,FG14&lt;&gt;""),AND(FJ14&gt;=FK$21,FJ14&lt;&gt;""),AND(GH14&gt;=GS$21,GH14&lt;&gt;""),AND(GK14&gt;=GS$21,GK14&lt;&gt;""),AND(GO14&gt;=GS$21,GO14&lt;&gt;""),AND(GR14&gt;=GS$21,GR14&lt;&gt;""),AND(HP14&gt;=IA$21,HP14&lt;&gt;""),AND(HS14&gt;=IA$21,HS14&lt;&gt;""),AND(HW14&gt;=IA$21,HW14&lt;&gt;""),AND(HZ14&gt;=IA$21,HZ14&lt;&gt;""),AND(IX14&gt;=JI$21,IX14&lt;&gt;""),AND(JA14&gt;=JI$21,JA14&lt;&gt;""),AND(JE14&gt;=JI$21,JE14&lt;&gt;""),AND(JH14&gt;=JI$21,JH14&lt;&gt;""),AND(KF14&gt;=KQ$21,KF14&lt;&gt;""),AND(KI14&gt;=KQ$21,KI14&lt;&gt;""),AND(KM14&gt;=KQ$21,KM14&lt;&gt;""),AND(KP14&gt;=KQ$21,KP14&lt;&gt;""),AND(LN14&gt;=LY$21,LN14&lt;&gt;""),AND(LQ14&gt;=LY$21,LQ14&lt;&gt;""),AND(LU14&gt;=LY$21,LU14&lt;&gt;""),AND(LX14&gt;=LY$21,LX14&lt;&gt;""),AND(MV14&gt;=NG$21,MV14&lt;&gt;""),AND(MY14&gt;=NG$21,MY14&lt;&gt;""),AND(NC14&gt;=NG$21,NC14&lt;&gt;""),AND(NF14&gt;=NG$21,NF14&lt;&gt;""),AND(OD14&gt;=OO$21,OD14&lt;&gt;""),AND(OG14&gt;=OO$21,OG14&lt;&gt;""),AND(OK14&gt;=OO$21,OK14&lt;&gt;""),AND(ON14&gt;=OO$21,ON14&lt;&gt;""),AND(PL14&gt;=PW$21,PL14&lt;&gt;""),AND(PO14&gt;=PW$21,PO14&lt;&gt;""),AND(PS14&gt;=PW$21,PS14&lt;&gt;""),AND(PV14&gt;=PW$21,PV14&lt;&gt;""),AND(QT14&gt;=RE$21,QT14&lt;&gt;""),AND(QW14&gt;=RE$21,QW14&lt;&gt;""),AND(RA14&gt;=RE$21,RA14&lt;&gt;""),AND(RD14&gt;=RE$21,RD14&lt;&gt;""),AND(SB14&gt;=SM$21,SB14&lt;&gt;""),AND(SE14&gt;=SM$21,SE14&lt;&gt;""),AND(SI14&gt;=SM$21,SI14&lt;&gt;""),AND(SL14&gt;=SM$21,SL14&lt;&gt;"")),"P","")</f>
        <v/>
      </c>
      <c r="H14" s="37" t="str">
        <f>IF(AND(G14="P",F14=""),"No DD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Merit",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Excellence",IF(I14="P","Worlds Team",IF(F14="P","National Team","")))))</f>
        <v/>
      </c>
      <c r="I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4.16</v>
      </c>
      <c r="O14" s="11" t="str">
        <f>IF(N14="","",IF(N14=CT14,"("&amp;CT$2&amp;")",IF(N14=CU14,"("&amp;CU$2&amp;")")))</f>
        <v>(Prelim)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2022 WAGC (Nov 26)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4.16</v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>
        <v>0.7</v>
      </c>
      <c r="FM14" s="17">
        <v>1</v>
      </c>
      <c r="FN14" s="17">
        <v>1.5</v>
      </c>
      <c r="FO14" s="17">
        <v>0.96</v>
      </c>
      <c r="FP14" s="17">
        <v>0</v>
      </c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>
        <f>IF(FN14&gt;0,FN14,"")</f>
        <v>1.5</v>
      </c>
      <c r="GG14" s="41">
        <f>IF(FO14&gt;0,FO14,"")</f>
        <v>0.96</v>
      </c>
      <c r="GH14" s="41">
        <f>IF(SUM(FL14:FO14)-FP14&gt;0,SUM(FL14:FO14)-FP14,"")</f>
        <v>4.16</v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>
        <f>IF(MAX(GH14,GK14)&gt;0,MAX(GH14,GK14),"")</f>
        <v>4.16</v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>
        <f>IF(SUM(GL14,GR14)&gt;0,SUM(GL14,GR14),"")</f>
        <v>4.16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B15" s="5"/>
      <c r="D15" s="1"/>
    </row>
    <row r="16" spans="1:534" x14ac:dyDescent="0.2">
      <c r="G16" s="37"/>
      <c r="I16" s="37"/>
    </row>
    <row r="17" spans="1:536" x14ac:dyDescent="0.2">
      <c r="B17" s="24" t="s">
        <v>54</v>
      </c>
      <c r="C17" s="5"/>
      <c r="G17" s="3"/>
      <c r="AJ17" s="42"/>
      <c r="AK17" s="42"/>
      <c r="AL17" s="42"/>
      <c r="AN17" s="33"/>
      <c r="AO17" s="33"/>
      <c r="AQ17" s="54">
        <v>14.2</v>
      </c>
      <c r="BK17" s="42"/>
      <c r="BL17" s="42"/>
      <c r="BM17" s="42"/>
      <c r="BO17" s="33"/>
      <c r="BP17" s="33"/>
      <c r="BR17" s="54">
        <v>14.2</v>
      </c>
      <c r="CL17" s="42"/>
      <c r="CM17" s="42"/>
      <c r="CN17" s="42"/>
      <c r="CP17" s="33"/>
      <c r="CQ17" s="33"/>
      <c r="CS17" s="54">
        <v>14.2</v>
      </c>
      <c r="DP17" s="5"/>
      <c r="DQ17" s="5"/>
      <c r="DZ17" s="2"/>
      <c r="EA17" s="2"/>
      <c r="EC17" s="43">
        <v>14.2</v>
      </c>
      <c r="EX17" s="5"/>
      <c r="EY17" s="5"/>
      <c r="FH17" s="2"/>
      <c r="FI17" s="2"/>
      <c r="FK17" s="43">
        <v>14.2</v>
      </c>
      <c r="GF17" s="5"/>
      <c r="GG17" s="5"/>
      <c r="GP17" s="2"/>
      <c r="GQ17" s="2"/>
      <c r="GS17" s="54">
        <v>14.2</v>
      </c>
      <c r="HN17" s="5"/>
      <c r="HO17" s="5"/>
      <c r="HX17" s="2"/>
      <c r="HY17" s="2"/>
      <c r="IA17" s="54">
        <v>14.2</v>
      </c>
      <c r="IV17" s="5"/>
      <c r="IW17" s="5"/>
      <c r="JF17" s="2"/>
      <c r="JG17" s="2"/>
      <c r="JI17" s="54">
        <v>14.2</v>
      </c>
      <c r="KD17" s="5"/>
      <c r="KE17" s="5"/>
      <c r="KN17" s="2"/>
      <c r="KO17" s="2"/>
      <c r="KQ17" s="54">
        <v>14.2</v>
      </c>
      <c r="LL17" s="5"/>
      <c r="LM17" s="5"/>
      <c r="LV17" s="2"/>
      <c r="LW17" s="2"/>
      <c r="LY17" s="54">
        <v>14.2</v>
      </c>
      <c r="MT17" s="5"/>
      <c r="MU17" s="5"/>
      <c r="ND17" s="2"/>
      <c r="NE17" s="2"/>
      <c r="NG17" s="54">
        <v>14.2</v>
      </c>
      <c r="OB17" s="5"/>
      <c r="OC17" s="5"/>
      <c r="OL17" s="2"/>
      <c r="OM17" s="2"/>
      <c r="OO17" s="54">
        <v>14.2</v>
      </c>
      <c r="PJ17" s="5"/>
      <c r="PK17" s="5"/>
      <c r="PT17" s="2"/>
      <c r="PU17" s="2"/>
      <c r="PW17" s="54">
        <v>14.2</v>
      </c>
      <c r="QR17" s="5"/>
      <c r="QS17" s="5"/>
      <c r="RB17" s="2"/>
      <c r="RC17" s="2"/>
      <c r="RE17" s="54">
        <v>14.2</v>
      </c>
      <c r="RZ17" s="5"/>
      <c r="SA17" s="5"/>
      <c r="SJ17" s="2"/>
      <c r="SK17" s="2"/>
      <c r="SM17" s="54">
        <v>14.2</v>
      </c>
    </row>
    <row r="18" spans="1:536" x14ac:dyDescent="0.2">
      <c r="B18" s="31" t="s">
        <v>53</v>
      </c>
      <c r="C18" s="5"/>
      <c r="P18" s="2"/>
      <c r="AJ18" s="42"/>
      <c r="AK18" s="42"/>
      <c r="AL18" s="42"/>
      <c r="AN18" s="33"/>
      <c r="AO18" s="33"/>
      <c r="AQ18" s="44">
        <v>14.6</v>
      </c>
      <c r="BK18" s="42"/>
      <c r="BL18" s="42"/>
      <c r="BM18" s="42"/>
      <c r="BO18" s="33"/>
      <c r="BP18" s="33"/>
      <c r="BR18" s="44">
        <v>14.6</v>
      </c>
      <c r="CL18" s="42"/>
      <c r="CM18" s="42"/>
      <c r="CN18" s="42"/>
      <c r="CP18" s="33"/>
      <c r="CQ18" s="33"/>
      <c r="CS18" s="44">
        <v>14.6</v>
      </c>
      <c r="DP18" s="5"/>
      <c r="DQ18" s="5"/>
      <c r="DZ18" s="2"/>
      <c r="EA18" s="2"/>
      <c r="EC18" s="44">
        <v>14.6</v>
      </c>
      <c r="EX18" s="5"/>
      <c r="EY18" s="5"/>
      <c r="FH18" s="2"/>
      <c r="FI18" s="2"/>
      <c r="FK18" s="44">
        <v>14.6</v>
      </c>
      <c r="GF18" s="5"/>
      <c r="GG18" s="5"/>
      <c r="GP18" s="2"/>
      <c r="GQ18" s="2"/>
      <c r="GS18" s="44">
        <v>14.6</v>
      </c>
      <c r="HN18" s="5"/>
      <c r="HO18" s="5"/>
      <c r="HX18" s="2"/>
      <c r="HY18" s="2"/>
      <c r="IA18" s="44">
        <v>14.6</v>
      </c>
      <c r="IV18" s="5"/>
      <c r="IW18" s="5"/>
      <c r="JF18" s="2"/>
      <c r="JG18" s="2"/>
      <c r="JI18" s="44">
        <v>14.6</v>
      </c>
      <c r="KD18" s="5"/>
      <c r="KE18" s="5"/>
      <c r="KN18" s="2"/>
      <c r="KO18" s="2"/>
      <c r="KQ18" s="44">
        <v>14.6</v>
      </c>
      <c r="LL18" s="5"/>
      <c r="LM18" s="5"/>
      <c r="LV18" s="2"/>
      <c r="LW18" s="2"/>
      <c r="LY18" s="44">
        <v>14.6</v>
      </c>
      <c r="MT18" s="5"/>
      <c r="MU18" s="5"/>
      <c r="ND18" s="2"/>
      <c r="NE18" s="2"/>
      <c r="NG18" s="44">
        <v>14.6</v>
      </c>
      <c r="OB18" s="5"/>
      <c r="OC18" s="5"/>
      <c r="OL18" s="2"/>
      <c r="OM18" s="2"/>
      <c r="OO18" s="44">
        <v>14.6</v>
      </c>
      <c r="PJ18" s="5"/>
      <c r="PK18" s="5"/>
      <c r="PT18" s="2"/>
      <c r="PU18" s="2"/>
      <c r="PW18" s="44">
        <v>14.6</v>
      </c>
      <c r="QR18" s="5"/>
      <c r="QS18" s="5"/>
      <c r="RB18" s="2"/>
      <c r="RC18" s="2"/>
      <c r="RE18" s="44">
        <v>14.6</v>
      </c>
      <c r="RZ18" s="5"/>
      <c r="SA18" s="5"/>
      <c r="SJ18" s="2"/>
      <c r="SK18" s="2"/>
      <c r="SM18" s="44">
        <v>14.6</v>
      </c>
    </row>
    <row r="19" spans="1:536" x14ac:dyDescent="0.2">
      <c r="A19" s="5"/>
      <c r="B19" s="32" t="s">
        <v>67</v>
      </c>
      <c r="C19" s="5"/>
      <c r="E19" s="2"/>
      <c r="AJ19" s="42"/>
      <c r="AK19" s="42"/>
      <c r="AL19" s="42"/>
      <c r="AM19" s="33"/>
      <c r="AN19" s="33"/>
      <c r="AO19" s="33"/>
      <c r="AP19" s="33"/>
      <c r="AQ19" s="55">
        <v>15.2</v>
      </c>
      <c r="BK19" s="42"/>
      <c r="BL19" s="42"/>
      <c r="BM19" s="42"/>
      <c r="BO19" s="33"/>
      <c r="BP19" s="33"/>
      <c r="BR19" s="55">
        <v>15.2</v>
      </c>
      <c r="CL19" s="42"/>
      <c r="CM19" s="42"/>
      <c r="CN19" s="42"/>
      <c r="CO19" s="33"/>
      <c r="CP19" s="33"/>
      <c r="CQ19" s="33"/>
      <c r="CR19" s="33"/>
      <c r="CS19" s="55">
        <v>15.2</v>
      </c>
      <c r="DP19" s="5"/>
      <c r="DQ19" s="5"/>
      <c r="DZ19" s="2"/>
      <c r="EA19" s="2"/>
      <c r="EC19" s="45">
        <v>15.2</v>
      </c>
      <c r="EX19" s="5"/>
      <c r="EY19" s="5"/>
      <c r="FH19" s="2"/>
      <c r="FI19" s="2"/>
      <c r="FK19" s="45">
        <v>15.2</v>
      </c>
      <c r="GF19" s="5"/>
      <c r="GG19" s="5"/>
      <c r="GP19" s="2"/>
      <c r="GQ19" s="2"/>
      <c r="GS19" s="55">
        <v>15.2</v>
      </c>
      <c r="HN19" s="5"/>
      <c r="HO19" s="5"/>
      <c r="HX19" s="2"/>
      <c r="HY19" s="2"/>
      <c r="IA19" s="55">
        <v>15.2</v>
      </c>
      <c r="IV19" s="5"/>
      <c r="IW19" s="5"/>
      <c r="JF19" s="2"/>
      <c r="JG19" s="2"/>
      <c r="JI19" s="55">
        <v>15.2</v>
      </c>
      <c r="KD19" s="5"/>
      <c r="KE19" s="5"/>
      <c r="KN19" s="2"/>
      <c r="KO19" s="2"/>
      <c r="KQ19" s="55">
        <v>15.2</v>
      </c>
      <c r="LL19" s="5"/>
      <c r="LM19" s="5"/>
      <c r="LV19" s="2"/>
      <c r="LW19" s="2"/>
      <c r="LY19" s="55">
        <v>15.2</v>
      </c>
      <c r="MT19" s="5"/>
      <c r="MU19" s="5"/>
      <c r="ND19" s="2"/>
      <c r="NE19" s="2"/>
      <c r="NG19" s="55">
        <v>15.2</v>
      </c>
      <c r="OB19" s="5"/>
      <c r="OC19" s="5"/>
      <c r="OL19" s="2"/>
      <c r="OM19" s="2"/>
      <c r="OO19" s="55">
        <v>15.2</v>
      </c>
      <c r="PJ19" s="5"/>
      <c r="PK19" s="5"/>
      <c r="PT19" s="2"/>
      <c r="PU19" s="2"/>
      <c r="PW19" s="55">
        <v>15.2</v>
      </c>
      <c r="QR19" s="5"/>
      <c r="QS19" s="5"/>
      <c r="RB19" s="2"/>
      <c r="RC19" s="2"/>
      <c r="RE19" s="55">
        <v>15.2</v>
      </c>
      <c r="RZ19" s="5"/>
      <c r="SA19" s="5"/>
      <c r="SJ19" s="2"/>
      <c r="SK19" s="2"/>
      <c r="SM19" s="55">
        <v>15.2</v>
      </c>
    </row>
    <row r="20" spans="1:536" x14ac:dyDescent="0.2">
      <c r="A20" s="5"/>
      <c r="B20" s="36" t="s">
        <v>80</v>
      </c>
      <c r="C20" s="5"/>
      <c r="E20" s="2"/>
      <c r="AJ20" s="42"/>
      <c r="AK20" s="42"/>
      <c r="AL20" s="42"/>
      <c r="AM20" s="33"/>
      <c r="AN20" s="33"/>
      <c r="AO20" s="33"/>
      <c r="AP20" s="33"/>
      <c r="AQ20" s="56">
        <v>16</v>
      </c>
      <c r="BK20" s="42"/>
      <c r="BL20" s="42"/>
      <c r="BM20" s="42"/>
      <c r="BO20" s="33"/>
      <c r="BP20" s="33"/>
      <c r="BR20" s="56">
        <v>16</v>
      </c>
      <c r="CL20" s="42"/>
      <c r="CM20" s="42"/>
      <c r="CN20" s="42"/>
      <c r="CO20" s="33"/>
      <c r="CP20" s="33"/>
      <c r="CQ20" s="33"/>
      <c r="CR20" s="33"/>
      <c r="CS20" s="56">
        <v>16</v>
      </c>
      <c r="DP20" s="5"/>
      <c r="DQ20" s="5"/>
      <c r="DZ20" s="2"/>
      <c r="EA20" s="2"/>
      <c r="EC20" s="46">
        <v>16</v>
      </c>
      <c r="EX20" s="5"/>
      <c r="EY20" s="5"/>
      <c r="FH20" s="2"/>
      <c r="FI20" s="2"/>
      <c r="FK20" s="46">
        <v>16</v>
      </c>
      <c r="GF20" s="5"/>
      <c r="GG20" s="5"/>
      <c r="GP20" s="2"/>
      <c r="GQ20" s="2"/>
      <c r="GS20" s="56">
        <v>16</v>
      </c>
      <c r="HN20" s="5"/>
      <c r="HO20" s="5"/>
      <c r="HX20" s="2"/>
      <c r="HY20" s="2"/>
      <c r="IA20" s="56">
        <v>16</v>
      </c>
      <c r="IV20" s="5"/>
      <c r="IW20" s="5"/>
      <c r="JF20" s="2"/>
      <c r="JG20" s="2"/>
      <c r="JI20" s="56">
        <v>16</v>
      </c>
      <c r="KD20" s="5"/>
      <c r="KE20" s="5"/>
      <c r="KN20" s="2"/>
      <c r="KO20" s="2"/>
      <c r="KQ20" s="56">
        <v>16</v>
      </c>
      <c r="LL20" s="5"/>
      <c r="LM20" s="5"/>
      <c r="LV20" s="2"/>
      <c r="LW20" s="2"/>
      <c r="LY20" s="56">
        <v>16</v>
      </c>
      <c r="MT20" s="5"/>
      <c r="MU20" s="5"/>
      <c r="ND20" s="2"/>
      <c r="NE20" s="2"/>
      <c r="NG20" s="56">
        <v>16</v>
      </c>
      <c r="OB20" s="5"/>
      <c r="OC20" s="5"/>
      <c r="OL20" s="2"/>
      <c r="OM20" s="2"/>
      <c r="OO20" s="56">
        <v>16</v>
      </c>
      <c r="PJ20" s="5"/>
      <c r="PK20" s="5"/>
      <c r="PT20" s="2"/>
      <c r="PU20" s="2"/>
      <c r="PW20" s="56">
        <v>16</v>
      </c>
      <c r="QR20" s="5"/>
      <c r="QS20" s="5"/>
      <c r="RB20" s="2"/>
      <c r="RC20" s="2"/>
      <c r="RE20" s="56">
        <v>16</v>
      </c>
      <c r="RZ20" s="5"/>
      <c r="SA20" s="5"/>
      <c r="SJ20" s="2"/>
      <c r="SK20" s="2"/>
      <c r="SM20" s="56">
        <v>16</v>
      </c>
    </row>
    <row r="21" spans="1:536" x14ac:dyDescent="0.2">
      <c r="A21" s="5"/>
      <c r="B21" s="35" t="s">
        <v>51</v>
      </c>
      <c r="C21" s="5"/>
      <c r="AJ21" s="42"/>
      <c r="AK21" s="42"/>
      <c r="AL21" s="42"/>
      <c r="AM21" s="33"/>
      <c r="AN21" s="33"/>
      <c r="AO21" s="33"/>
      <c r="AP21" s="33"/>
      <c r="AQ21" s="57">
        <v>47.2</v>
      </c>
      <c r="BK21" s="42"/>
      <c r="BL21" s="42"/>
      <c r="BM21" s="42"/>
      <c r="BO21" s="33"/>
      <c r="BP21" s="33"/>
      <c r="BR21" s="57">
        <v>47.2</v>
      </c>
      <c r="CL21" s="42"/>
      <c r="CM21" s="42"/>
      <c r="CN21" s="42"/>
      <c r="CO21" s="33"/>
      <c r="CP21" s="33"/>
      <c r="CQ21" s="33"/>
      <c r="CR21" s="33"/>
      <c r="CS21" s="57">
        <v>47.2</v>
      </c>
      <c r="DP21" s="5"/>
      <c r="DQ21" s="5"/>
      <c r="DZ21" s="2"/>
      <c r="EA21" s="2"/>
      <c r="EC21" s="47">
        <v>47.2</v>
      </c>
      <c r="EX21" s="5"/>
      <c r="EY21" s="5"/>
      <c r="FH21" s="2"/>
      <c r="FI21" s="2"/>
      <c r="FK21" s="47">
        <v>47.2</v>
      </c>
      <c r="GF21" s="5"/>
      <c r="GG21" s="5"/>
      <c r="GP21" s="2"/>
      <c r="GQ21" s="2"/>
      <c r="GS21" s="57">
        <v>47.2</v>
      </c>
      <c r="HN21" s="5"/>
      <c r="HO21" s="5"/>
      <c r="HX21" s="2"/>
      <c r="HY21" s="2"/>
      <c r="IA21" s="57">
        <v>47.2</v>
      </c>
      <c r="IV21" s="5"/>
      <c r="IW21" s="5"/>
      <c r="JF21" s="2"/>
      <c r="JG21" s="2"/>
      <c r="JI21" s="57">
        <v>47.2</v>
      </c>
      <c r="KD21" s="5"/>
      <c r="KE21" s="5"/>
      <c r="KN21" s="2"/>
      <c r="KO21" s="2"/>
      <c r="KQ21" s="57">
        <v>47.2</v>
      </c>
      <c r="LL21" s="5"/>
      <c r="LM21" s="5"/>
      <c r="LV21" s="2"/>
      <c r="LW21" s="2"/>
      <c r="LY21" s="57">
        <v>47.2</v>
      </c>
      <c r="MT21" s="5"/>
      <c r="MU21" s="5"/>
      <c r="ND21" s="2"/>
      <c r="NE21" s="2"/>
      <c r="NG21" s="57">
        <v>47.2</v>
      </c>
      <c r="OB21" s="5"/>
      <c r="OC21" s="5"/>
      <c r="OL21" s="2"/>
      <c r="OM21" s="2"/>
      <c r="OO21" s="57">
        <v>47.2</v>
      </c>
      <c r="PJ21" s="5"/>
      <c r="PK21" s="5"/>
      <c r="PT21" s="2"/>
      <c r="PU21" s="2"/>
      <c r="PW21" s="57">
        <v>47.2</v>
      </c>
      <c r="QR21" s="5"/>
      <c r="QS21" s="5"/>
      <c r="RB21" s="2"/>
      <c r="RC21" s="2"/>
      <c r="RE21" s="57">
        <v>47.2</v>
      </c>
      <c r="RZ21" s="5"/>
      <c r="SA21" s="5"/>
      <c r="SJ21" s="2"/>
      <c r="SK21" s="2"/>
      <c r="SM21" s="57">
        <v>47.2</v>
      </c>
    </row>
    <row r="22" spans="1:536" x14ac:dyDescent="0.2">
      <c r="A22" s="5"/>
      <c r="B22" s="25" t="s">
        <v>52</v>
      </c>
      <c r="C22" s="5"/>
      <c r="AJ22" s="42"/>
      <c r="AK22" s="42"/>
      <c r="AL22" s="42"/>
      <c r="AM22" s="33"/>
      <c r="AN22" s="33"/>
      <c r="AO22" s="33"/>
      <c r="AP22" s="33"/>
      <c r="AQ22" s="58">
        <v>48.5</v>
      </c>
      <c r="BK22" s="42"/>
      <c r="BL22" s="42"/>
      <c r="BM22" s="42"/>
      <c r="BO22" s="33"/>
      <c r="BP22" s="33"/>
      <c r="BR22" s="58">
        <v>48.5</v>
      </c>
      <c r="CL22" s="42"/>
      <c r="CM22" s="42"/>
      <c r="CN22" s="42"/>
      <c r="CO22" s="33"/>
      <c r="CP22" s="33"/>
      <c r="CQ22" s="33"/>
      <c r="CR22" s="33"/>
      <c r="CS22" s="58">
        <v>48.5</v>
      </c>
      <c r="DP22" s="5"/>
      <c r="DQ22" s="5"/>
      <c r="DZ22" s="2"/>
      <c r="EA22" s="2"/>
      <c r="EC22" s="48">
        <v>48.5</v>
      </c>
      <c r="EX22" s="5"/>
      <c r="EY22" s="5"/>
      <c r="FH22" s="2"/>
      <c r="FI22" s="2"/>
      <c r="FK22" s="48">
        <v>48.5</v>
      </c>
      <c r="GF22" s="5"/>
      <c r="GG22" s="5"/>
      <c r="GP22" s="2"/>
      <c r="GQ22" s="2"/>
      <c r="GS22" s="58">
        <v>48.5</v>
      </c>
      <c r="HN22" s="5"/>
      <c r="HO22" s="5"/>
      <c r="HX22" s="2"/>
      <c r="HY22" s="2"/>
      <c r="IA22" s="58">
        <v>48.5</v>
      </c>
      <c r="IV22" s="5"/>
      <c r="IW22" s="5"/>
      <c r="JF22" s="2"/>
      <c r="JG22" s="2"/>
      <c r="JI22" s="58">
        <v>48.5</v>
      </c>
      <c r="KD22" s="5"/>
      <c r="KE22" s="5"/>
      <c r="KN22" s="2"/>
      <c r="KO22" s="2"/>
      <c r="KQ22" s="58">
        <v>48.5</v>
      </c>
      <c r="LL22" s="5"/>
      <c r="LM22" s="5"/>
      <c r="LV22" s="2"/>
      <c r="LW22" s="2"/>
      <c r="LY22" s="58">
        <v>48.5</v>
      </c>
      <c r="MT22" s="5"/>
      <c r="MU22" s="5"/>
      <c r="ND22" s="2"/>
      <c r="NE22" s="2"/>
      <c r="NG22" s="58">
        <v>48.5</v>
      </c>
      <c r="OB22" s="5"/>
      <c r="OC22" s="5"/>
      <c r="OL22" s="2"/>
      <c r="OM22" s="2"/>
      <c r="OO22" s="58">
        <v>48.5</v>
      </c>
      <c r="PJ22" s="5"/>
      <c r="PK22" s="5"/>
      <c r="PT22" s="2"/>
      <c r="PU22" s="2"/>
      <c r="PW22" s="58">
        <v>48.5</v>
      </c>
      <c r="QR22" s="5"/>
      <c r="QS22" s="5"/>
      <c r="RB22" s="2"/>
      <c r="RC22" s="2"/>
      <c r="RE22" s="58">
        <v>48.5</v>
      </c>
      <c r="RZ22" s="5"/>
      <c r="SA22" s="5"/>
      <c r="SJ22" s="2"/>
      <c r="SK22" s="2"/>
      <c r="SM22" s="58">
        <v>48.5</v>
      </c>
    </row>
    <row r="23" spans="1:536" x14ac:dyDescent="0.2">
      <c r="A23" s="5"/>
      <c r="B23" s="34" t="s">
        <v>66</v>
      </c>
      <c r="C23" s="5"/>
      <c r="AJ23" s="42"/>
      <c r="AK23" s="42"/>
      <c r="AL23" s="42"/>
      <c r="AM23" s="33"/>
      <c r="AN23" s="33"/>
      <c r="AO23" s="33"/>
      <c r="AP23" s="33"/>
      <c r="AQ23" s="59">
        <v>49.2</v>
      </c>
      <c r="BK23" s="42"/>
      <c r="BL23" s="42"/>
      <c r="BM23" s="42"/>
      <c r="BO23" s="33"/>
      <c r="BP23" s="33"/>
      <c r="BR23" s="59">
        <v>49.2</v>
      </c>
      <c r="CL23" s="42"/>
      <c r="CM23" s="42"/>
      <c r="CN23" s="42"/>
      <c r="CO23" s="33"/>
      <c r="CP23" s="33"/>
      <c r="CQ23" s="33"/>
      <c r="CR23" s="33"/>
      <c r="CS23" s="59">
        <v>49.2</v>
      </c>
      <c r="DP23" s="5"/>
      <c r="DQ23" s="5"/>
      <c r="DZ23" s="2"/>
      <c r="EA23" s="2"/>
      <c r="EB23" s="38"/>
      <c r="EC23" s="49">
        <v>49.2</v>
      </c>
      <c r="EX23" s="5"/>
      <c r="EY23" s="5"/>
      <c r="FH23" s="2"/>
      <c r="FI23" s="2"/>
      <c r="FJ23" s="38"/>
      <c r="FK23" s="49">
        <v>49.2</v>
      </c>
      <c r="GF23" s="5"/>
      <c r="GG23" s="5"/>
      <c r="GP23" s="2"/>
      <c r="GQ23" s="2"/>
      <c r="GR23" s="38"/>
      <c r="GS23" s="59">
        <v>49.2</v>
      </c>
      <c r="HN23" s="5"/>
      <c r="HO23" s="5"/>
      <c r="HX23" s="2"/>
      <c r="HY23" s="2"/>
      <c r="HZ23" s="38"/>
      <c r="IA23" s="59">
        <v>49.2</v>
      </c>
      <c r="IV23" s="5"/>
      <c r="IW23" s="5"/>
      <c r="JF23" s="2"/>
      <c r="JG23" s="2"/>
      <c r="JH23" s="38"/>
      <c r="JI23" s="59">
        <v>49.2</v>
      </c>
      <c r="KD23" s="5"/>
      <c r="KE23" s="5"/>
      <c r="KN23" s="2"/>
      <c r="KO23" s="2"/>
      <c r="KP23" s="38"/>
      <c r="KQ23" s="59">
        <v>49.2</v>
      </c>
      <c r="LL23" s="5"/>
      <c r="LM23" s="5"/>
      <c r="LV23" s="2"/>
      <c r="LW23" s="2"/>
      <c r="LX23" s="38"/>
      <c r="LY23" s="59">
        <v>49.2</v>
      </c>
      <c r="MT23" s="5"/>
      <c r="MU23" s="5"/>
      <c r="ND23" s="2"/>
      <c r="NE23" s="2"/>
      <c r="NF23" s="38"/>
      <c r="NG23" s="59">
        <v>49.2</v>
      </c>
      <c r="OB23" s="5"/>
      <c r="OC23" s="5"/>
      <c r="OL23" s="2"/>
      <c r="OM23" s="2"/>
      <c r="ON23" s="38"/>
      <c r="OO23" s="59">
        <v>49.2</v>
      </c>
      <c r="PJ23" s="5"/>
      <c r="PK23" s="5"/>
      <c r="PT23" s="2"/>
      <c r="PU23" s="2"/>
      <c r="PV23" s="38"/>
      <c r="PW23" s="59">
        <v>49.2</v>
      </c>
      <c r="QR23" s="5"/>
      <c r="QS23" s="5"/>
      <c r="RB23" s="2"/>
      <c r="RC23" s="2"/>
      <c r="RD23" s="38"/>
      <c r="RE23" s="59">
        <v>49.2</v>
      </c>
      <c r="RZ23" s="5"/>
      <c r="SA23" s="5"/>
      <c r="SJ23" s="2"/>
      <c r="SK23" s="2"/>
      <c r="SL23" s="38"/>
      <c r="SM23" s="59">
        <v>49.2</v>
      </c>
    </row>
    <row r="24" spans="1:536" x14ac:dyDescent="0.2">
      <c r="A24" s="5"/>
      <c r="B24" s="26" t="s">
        <v>35</v>
      </c>
      <c r="C24" s="5"/>
      <c r="AJ24" s="42"/>
      <c r="AK24" s="42"/>
      <c r="AL24" s="42"/>
      <c r="AM24" s="33"/>
      <c r="AN24" s="42"/>
      <c r="AO24" s="42"/>
      <c r="AP24" s="33"/>
      <c r="AQ24" s="60">
        <v>50</v>
      </c>
      <c r="BK24" s="42"/>
      <c r="BL24" s="42"/>
      <c r="BM24" s="42"/>
      <c r="BO24" s="42"/>
      <c r="BP24" s="33"/>
      <c r="BR24" s="60">
        <v>50</v>
      </c>
      <c r="CL24" s="42"/>
      <c r="CM24" s="42"/>
      <c r="CN24" s="42"/>
      <c r="CO24" s="33"/>
      <c r="CP24" s="42"/>
      <c r="CQ24" s="33"/>
      <c r="CR24" s="33"/>
      <c r="CS24" s="60">
        <v>50</v>
      </c>
      <c r="DP24" s="5"/>
      <c r="DQ24" s="5"/>
      <c r="DZ24" s="42"/>
      <c r="EA24" s="2"/>
      <c r="EC24" s="50">
        <v>50</v>
      </c>
      <c r="EX24" s="5"/>
      <c r="EY24" s="5"/>
      <c r="FH24" s="42"/>
      <c r="FI24" s="2"/>
      <c r="FK24" s="50">
        <v>50</v>
      </c>
      <c r="GF24" s="5"/>
      <c r="GG24" s="5"/>
      <c r="GP24" s="2"/>
      <c r="GQ24" s="2"/>
      <c r="GS24" s="60">
        <v>50</v>
      </c>
      <c r="HN24" s="5"/>
      <c r="HO24" s="5"/>
      <c r="HX24" s="42"/>
      <c r="HY24" s="2"/>
      <c r="IA24" s="60">
        <v>50</v>
      </c>
      <c r="IV24" s="5"/>
      <c r="IW24" s="5"/>
      <c r="JF24" s="2"/>
      <c r="JG24" s="2"/>
      <c r="JI24" s="60">
        <v>50</v>
      </c>
      <c r="KD24" s="5"/>
      <c r="KE24" s="5"/>
      <c r="KN24" s="2"/>
      <c r="KO24" s="2"/>
      <c r="KQ24" s="60">
        <v>50</v>
      </c>
      <c r="LL24" s="5"/>
      <c r="LM24" s="5"/>
      <c r="LV24" s="2"/>
      <c r="LW24" s="2"/>
      <c r="LY24" s="60">
        <v>50</v>
      </c>
      <c r="MT24" s="5"/>
      <c r="MU24" s="5"/>
      <c r="ND24" s="2"/>
      <c r="NE24" s="2"/>
      <c r="NG24" s="60">
        <v>50</v>
      </c>
      <c r="OB24" s="5"/>
      <c r="OC24" s="5"/>
      <c r="OL24" s="2"/>
      <c r="OM24" s="2"/>
      <c r="OO24" s="60">
        <v>50</v>
      </c>
      <c r="PJ24" s="5"/>
      <c r="PK24" s="5"/>
      <c r="PT24" s="2"/>
      <c r="PU24" s="2"/>
      <c r="PW24" s="60">
        <v>50</v>
      </c>
      <c r="QR24" s="5"/>
      <c r="QS24" s="5"/>
      <c r="RB24" s="2"/>
      <c r="RC24" s="2"/>
      <c r="RE24" s="60">
        <v>50</v>
      </c>
      <c r="RZ24" s="5"/>
      <c r="SA24" s="5"/>
      <c r="SJ24" s="2"/>
      <c r="SK24" s="2"/>
      <c r="SM24" s="60">
        <v>50</v>
      </c>
    </row>
    <row r="25" spans="1:536" s="37" customFormat="1" x14ac:dyDescent="0.2">
      <c r="A25"/>
      <c r="B25" s="30" t="s">
        <v>58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4">
      <sortCondition descending="1" ref="F1:F15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4">
    <cfRule type="expression" dxfId="421" priority="41" stopIfTrue="1">
      <formula>IF($AF4&lt;&gt;"",1,0)</formula>
    </cfRule>
  </conditionalFormatting>
  <conditionalFormatting sqref="AR4:BR14">
    <cfRule type="expression" dxfId="420" priority="34" stopIfTrue="1">
      <formula>IF($BG4&lt;&gt;"",1,0)</formula>
    </cfRule>
  </conditionalFormatting>
  <conditionalFormatting sqref="BS4:CS14">
    <cfRule type="expression" dxfId="419" priority="33" stopIfTrue="1">
      <formula>IF($CH4&lt;&gt;"",1,0)</formula>
    </cfRule>
  </conditionalFormatting>
  <conditionalFormatting sqref="BO25:BO1048576 BH1:BH1048576 BK1:BK1048576 BO1:BO23">
    <cfRule type="cellIs" dxfId="418" priority="46" operator="between">
      <formula>$BR$20</formula>
      <formula>1000</formula>
    </cfRule>
    <cfRule type="cellIs" dxfId="417" priority="47" operator="between">
      <formula>$BR$19</formula>
      <formula>$BR$20</formula>
    </cfRule>
    <cfRule type="cellIs" dxfId="416" priority="48" operator="between">
      <formula>$BR$18</formula>
      <formula>$BR$19</formula>
    </cfRule>
    <cfRule type="cellIs" dxfId="415" priority="49" operator="between">
      <formula>$BR$17</formula>
      <formula>$BR$18</formula>
    </cfRule>
  </conditionalFormatting>
  <conditionalFormatting sqref="CP25:CP1048576 CI1:CI1048576 CL1:CL1048576 CP1:CP23">
    <cfRule type="cellIs" dxfId="414" priority="42" operator="between">
      <formula>$CS$20</formula>
      <formula>1000</formula>
    </cfRule>
    <cfRule type="cellIs" dxfId="413" priority="43" operator="between">
      <formula>$CS$19</formula>
      <formula>$CS$20</formula>
    </cfRule>
    <cfRule type="cellIs" dxfId="412" priority="44" operator="between">
      <formula>$CS$18</formula>
      <formula>$CS$19</formula>
    </cfRule>
    <cfRule type="cellIs" dxfId="411" priority="45" operator="between">
      <formula>$CS$17</formula>
      <formula>$CS$18</formula>
    </cfRule>
  </conditionalFormatting>
  <conditionalFormatting sqref="DZ25:DZ1048576 DP1:DP1048576 DS1:DS1048576 DW1:DW1048576 DZ1:DZ23">
    <cfRule type="cellIs" dxfId="410" priority="53" operator="between">
      <formula>$EC$20</formula>
      <formula>1000</formula>
    </cfRule>
    <cfRule type="cellIs" dxfId="409" priority="54" operator="between">
      <formula>$EC$19</formula>
      <formula>$EC$20</formula>
    </cfRule>
    <cfRule type="cellIs" dxfId="408" priority="55" operator="between">
      <formula>$EC$18</formula>
      <formula>$EC$19</formula>
    </cfRule>
    <cfRule type="cellIs" dxfId="407" priority="56" operator="between">
      <formula>$EC$17</formula>
      <formula>$EC$18</formula>
    </cfRule>
  </conditionalFormatting>
  <conditionalFormatting sqref="FH25:FH1048576 EX1:EX1048576 FA1:FA1048576 FE1:FE1048576 FH1:FH23">
    <cfRule type="cellIs" dxfId="406" priority="29" operator="between">
      <formula>$FK$20</formula>
      <formula>1000</formula>
    </cfRule>
    <cfRule type="cellIs" dxfId="405" priority="30" operator="between">
      <formula>$FK$19</formula>
      <formula>$FK$20</formula>
    </cfRule>
    <cfRule type="cellIs" dxfId="404" priority="31" operator="between">
      <formula>$FK$18</formula>
      <formula>$FK$19</formula>
    </cfRule>
    <cfRule type="cellIs" dxfId="403" priority="32" operator="between">
      <formula>$FK$17</formula>
      <formula>$FK$18</formula>
    </cfRule>
  </conditionalFormatting>
  <conditionalFormatting sqref="HX25:HX1048576 HN1:HN1048576 HQ1:HQ1048576 HU1:HU1048576 HX1:HX23">
    <cfRule type="cellIs" dxfId="402" priority="25" operator="between">
      <formula>$IA$20</formula>
      <formula>1000</formula>
    </cfRule>
    <cfRule type="cellIs" dxfId="401" priority="26" operator="between">
      <formula>$IA$19</formula>
      <formula>$IA$20</formula>
    </cfRule>
    <cfRule type="cellIs" dxfId="400" priority="27" operator="between">
      <formula>$IA$18</formula>
      <formula>$IA$19</formula>
    </cfRule>
    <cfRule type="cellIs" dxfId="399" priority="28" operator="between">
      <formula>$IA$17</formula>
      <formula>$IA$18</formula>
    </cfRule>
  </conditionalFormatting>
  <conditionalFormatting sqref="AO24 AG1:AG1048576 AJ1:AJ1048576 AN1:AN1048576">
    <cfRule type="cellIs" dxfId="398" priority="21" operator="between">
      <formula>$AQ$20</formula>
      <formula>1000</formula>
    </cfRule>
    <cfRule type="cellIs" dxfId="397" priority="22" operator="between">
      <formula>$AQ$19</formula>
      <formula>$AQ$20</formula>
    </cfRule>
    <cfRule type="cellIs" dxfId="396" priority="23" operator="between">
      <formula>$AQ$18</formula>
      <formula>$AQ$19</formula>
    </cfRule>
    <cfRule type="cellIs" dxfId="395" priority="24" operator="between">
      <formula>$AQ$17</formula>
      <formula>$AQ$18</formula>
    </cfRule>
  </conditionalFormatting>
  <conditionalFormatting sqref="BO24">
    <cfRule type="cellIs" dxfId="394" priority="17" operator="between">
      <formula>$AQ$20</formula>
      <formula>1000</formula>
    </cfRule>
    <cfRule type="cellIs" dxfId="393" priority="18" operator="between">
      <formula>$AQ$19</formula>
      <formula>$AQ$20</formula>
    </cfRule>
    <cfRule type="cellIs" dxfId="392" priority="19" operator="between">
      <formula>$AQ$18</formula>
      <formula>$AQ$19</formula>
    </cfRule>
    <cfRule type="cellIs" dxfId="391" priority="20" operator="between">
      <formula>$AQ$17</formula>
      <formula>$AQ$18</formula>
    </cfRule>
  </conditionalFormatting>
  <conditionalFormatting sqref="CP24">
    <cfRule type="cellIs" dxfId="390" priority="13" operator="between">
      <formula>$AQ$20</formula>
      <formula>1000</formula>
    </cfRule>
    <cfRule type="cellIs" dxfId="389" priority="14" operator="between">
      <formula>$AQ$19</formula>
      <formula>$AQ$20</formula>
    </cfRule>
    <cfRule type="cellIs" dxfId="388" priority="15" operator="between">
      <formula>$AQ$18</formula>
      <formula>$AQ$19</formula>
    </cfRule>
    <cfRule type="cellIs" dxfId="387" priority="16" operator="between">
      <formula>$AQ$17</formula>
      <formula>$AQ$18</formula>
    </cfRule>
  </conditionalFormatting>
  <conditionalFormatting sqref="DZ24">
    <cfRule type="cellIs" dxfId="386" priority="9" operator="between">
      <formula>$AQ$20</formula>
      <formula>1000</formula>
    </cfRule>
    <cfRule type="cellIs" dxfId="385" priority="10" operator="between">
      <formula>$AQ$19</formula>
      <formula>$AQ$20</formula>
    </cfRule>
    <cfRule type="cellIs" dxfId="384" priority="11" operator="between">
      <formula>$AQ$18</formula>
      <formula>$AQ$19</formula>
    </cfRule>
    <cfRule type="cellIs" dxfId="383" priority="12" operator="between">
      <formula>$AQ$17</formula>
      <formula>$AQ$18</formula>
    </cfRule>
  </conditionalFormatting>
  <conditionalFormatting sqref="FH24">
    <cfRule type="cellIs" dxfId="382" priority="5" operator="between">
      <formula>$AQ$20</formula>
      <formula>1000</formula>
    </cfRule>
    <cfRule type="cellIs" dxfId="381" priority="6" operator="between">
      <formula>$AQ$19</formula>
      <formula>$AQ$20</formula>
    </cfRule>
    <cfRule type="cellIs" dxfId="380" priority="7" operator="between">
      <formula>$AQ$18</formula>
      <formula>$AQ$19</formula>
    </cfRule>
    <cfRule type="cellIs" dxfId="379" priority="8" operator="between">
      <formula>$AQ$17</formula>
      <formula>$AQ$18</formula>
    </cfRule>
  </conditionalFormatting>
  <conditionalFormatting sqref="HX24">
    <cfRule type="cellIs" dxfId="378" priority="1" operator="between">
      <formula>$AQ$20</formula>
      <formula>1000</formula>
    </cfRule>
    <cfRule type="cellIs" dxfId="377" priority="2" operator="between">
      <formula>$AQ$19</formula>
      <formula>$AQ$20</formula>
    </cfRule>
    <cfRule type="cellIs" dxfId="376" priority="3" operator="between">
      <formula>$AQ$18</formula>
      <formula>$AQ$19</formula>
    </cfRule>
    <cfRule type="cellIs" dxfId="375" priority="4" operator="between">
      <formula>$AQ$17</formula>
      <formula>$AQ$18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AQ$24</formula>
      <formula>1000</formula>
    </cfRule>
    <cfRule type="cellIs" dxfId="370" priority="83377" operator="between">
      <formula>AQ$23</formula>
      <formula>AQ$24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EC$24</formula>
      <formula>1000</formula>
    </cfRule>
    <cfRule type="cellIs" dxfId="368" priority="83389" operator="between">
      <formula>EC$23</formula>
      <formula>EC$24</formula>
    </cfRule>
  </conditionalFormatting>
  <conditionalFormatting sqref="AI1:AI1048576 AL1:AL1048576 AP1:AP1048576">
    <cfRule type="cellIs" dxfId="367" priority="83460" operator="between">
      <formula>$AQ$24</formula>
      <formula>1000</formula>
    </cfRule>
    <cfRule type="cellIs" dxfId="366" priority="83461" operator="between">
      <formula>$AQ$23</formula>
      <formula>$AQ$24</formula>
    </cfRule>
    <cfRule type="cellIs" dxfId="365" priority="83462" operator="between">
      <formula>$AQ$22</formula>
      <formula>$AQ$23</formula>
    </cfRule>
    <cfRule type="cellIs" dxfId="364" priority="83463" operator="between">
      <formula>$AQ$21</formula>
      <formula>$AQ$22</formula>
    </cfRule>
  </conditionalFormatting>
  <conditionalFormatting sqref="BJ1:BJ1048576 BM1:BM1048576 BQ1:BQ1048576">
    <cfRule type="cellIs" dxfId="363" priority="83496" operator="between">
      <formula>$BR$24</formula>
      <formula>1000</formula>
    </cfRule>
    <cfRule type="cellIs" dxfId="362" priority="83497" operator="between">
      <formula>$BR$23</formula>
      <formula>$BR$24</formula>
    </cfRule>
    <cfRule type="cellIs" dxfId="361" priority="83498" operator="between">
      <formula>$BR$22</formula>
      <formula>$BR$23</formula>
    </cfRule>
    <cfRule type="cellIs" dxfId="360" priority="83499" operator="between">
      <formula>$BR$21</formula>
      <formula>$BR$22</formula>
    </cfRule>
  </conditionalFormatting>
  <conditionalFormatting sqref="CK1:CK1048576 CN1:CN1048576 CR1:CR1048576">
    <cfRule type="cellIs" dxfId="359" priority="83532" operator="between">
      <formula>$CS$24</formula>
      <formula>1000</formula>
    </cfRule>
    <cfRule type="cellIs" dxfId="358" priority="83533" operator="between">
      <formula>$CS$23</formula>
      <formula>$CS$24</formula>
    </cfRule>
    <cfRule type="cellIs" dxfId="357" priority="83534" operator="between">
      <formula>$CS$22</formula>
      <formula>$CS$23</formula>
    </cfRule>
    <cfRule type="cellIs" dxfId="356" priority="83535" operator="between">
      <formula>$CS$21</formula>
      <formula>$CS$22</formula>
    </cfRule>
  </conditionalFormatting>
  <conditionalFormatting sqref="MT1:MT1048576 MW1:MW1048576 NA1:NA1048576 ND1:ND1048576">
    <cfRule type="cellIs" dxfId="355" priority="83568" operator="between">
      <formula>$NG$17</formula>
      <formula>$NG$18</formula>
    </cfRule>
  </conditionalFormatting>
  <conditionalFormatting sqref="DR1:DR1048576 DU1:DU1048576 DY1:DY1048576 EB1:EB1048576">
    <cfRule type="cellIs" dxfId="354" priority="83580" operator="between">
      <formula>$EC$24</formula>
      <formula>1000</formula>
    </cfRule>
    <cfRule type="cellIs" dxfId="353" priority="83581" operator="between">
      <formula>$EC$23</formula>
      <formula>$EC$24</formula>
    </cfRule>
    <cfRule type="cellIs" dxfId="352" priority="83582" operator="between">
      <formula>$EC$22</formula>
      <formula>$EC$23</formula>
    </cfRule>
    <cfRule type="cellIs" dxfId="351" priority="83583" operator="between">
      <formula>$EC$21</formula>
      <formula>$EC$22</formula>
    </cfRule>
  </conditionalFormatting>
  <conditionalFormatting sqref="EZ1:EZ1048576 FC1:FC1048576 FG1:FG1048576 FJ1:FJ1048576">
    <cfRule type="cellIs" dxfId="350" priority="83628" operator="between">
      <formula>$FK$24</formula>
      <formula>1000</formula>
    </cfRule>
    <cfRule type="cellIs" dxfId="349" priority="83629" operator="between">
      <formula>$FK$23</formula>
      <formula>$FK$24</formula>
    </cfRule>
    <cfRule type="cellIs" dxfId="348" priority="83630" operator="between">
      <formula>$FK$22</formula>
      <formula>$FK$23</formula>
    </cfRule>
    <cfRule type="cellIs" dxfId="347" priority="83631" operator="between">
      <formula>$FK$21</formula>
      <formula>$FK$22</formula>
    </cfRule>
  </conditionalFormatting>
  <conditionalFormatting sqref="GF1:GF1048576 GI1:GI1048576 GM1:GM1048576 GP1:GP1048576">
    <cfRule type="cellIs" dxfId="346" priority="83676" operator="between">
      <formula>$GS$20</formula>
      <formula>1000</formula>
    </cfRule>
    <cfRule type="cellIs" dxfId="345" priority="83677" operator="between">
      <formula>$GS$19</formula>
      <formula>$GS$20</formula>
    </cfRule>
    <cfRule type="cellIs" dxfId="344" priority="83678" operator="between">
      <formula>$GS$18</formula>
      <formula>$GS$19</formula>
    </cfRule>
    <cfRule type="cellIs" dxfId="343" priority="83679" operator="between">
      <formula>$GS$17</formula>
      <formula>$GS$18</formula>
    </cfRule>
  </conditionalFormatting>
  <conditionalFormatting sqref="GH1:GH1048576 GK1:GK1048576 GO1:GO1048576 GR1:GR1048576">
    <cfRule type="cellIs" dxfId="342" priority="83724" operator="between">
      <formula>$GS$24</formula>
      <formula>1000</formula>
    </cfRule>
    <cfRule type="cellIs" dxfId="341" priority="83725" operator="between">
      <formula>$GS$23</formula>
      <formula>$GS$24</formula>
    </cfRule>
    <cfRule type="cellIs" dxfId="340" priority="83726" operator="between">
      <formula>$GS$22</formula>
      <formula>$GS$23</formula>
    </cfRule>
    <cfRule type="cellIs" dxfId="339" priority="83727" operator="between">
      <formula>$GS$21</formula>
      <formula>$GS$22</formula>
    </cfRule>
  </conditionalFormatting>
  <conditionalFormatting sqref="HP1:HP1048576 HS1:HS1048576 HW1:HW1048576 HZ1:HZ1048576">
    <cfRule type="cellIs" dxfId="338" priority="83772" operator="between">
      <formula>$IA$24</formula>
      <formula>1000</formula>
    </cfRule>
    <cfRule type="cellIs" dxfId="337" priority="83773" operator="between">
      <formula>$IA$23</formula>
      <formula>$IA$24</formula>
    </cfRule>
    <cfRule type="cellIs" dxfId="336" priority="83774" operator="between">
      <formula>$IA$22</formula>
      <formula>$IA$23</formula>
    </cfRule>
    <cfRule type="cellIs" dxfId="335" priority="83775" operator="between">
      <formula>$IA$21</formula>
      <formula>$IA$22</formula>
    </cfRule>
  </conditionalFormatting>
  <conditionalFormatting sqref="IV1:IV1048576 IY1:IY1048576 JC1:JC1048576 JF1:JF1048576">
    <cfRule type="cellIs" dxfId="334" priority="83820" operator="between">
      <formula>$JI$20</formula>
      <formula>1000</formula>
    </cfRule>
    <cfRule type="cellIs" dxfId="333" priority="83821" operator="between">
      <formula>$JI$19</formula>
      <formula>$JI$20</formula>
    </cfRule>
    <cfRule type="cellIs" dxfId="332" priority="83822" operator="between">
      <formula>$JI$18</formula>
      <formula>$JI$19</formula>
    </cfRule>
    <cfRule type="cellIs" dxfId="331" priority="83823" operator="between">
      <formula>$JI$17</formula>
      <formula>$JI$18</formula>
    </cfRule>
  </conditionalFormatting>
  <conditionalFormatting sqref="IX1:IX1048576 JA1:JA1048576 JE1:JE1048576 JH1:JH1048576">
    <cfRule type="cellIs" dxfId="330" priority="83868" operator="between">
      <formula>$JI$24</formula>
      <formula>1000</formula>
    </cfRule>
    <cfRule type="cellIs" dxfId="329" priority="83869" operator="between">
      <formula>$JI$23</formula>
      <formula>$JI$24</formula>
    </cfRule>
    <cfRule type="cellIs" dxfId="328" priority="83870" operator="between">
      <formula>$JI$22</formula>
      <formula>$JI$23</formula>
    </cfRule>
    <cfRule type="cellIs" dxfId="327" priority="83871" operator="between">
      <formula>$JI$21</formula>
      <formula>$JI$22</formula>
    </cfRule>
  </conditionalFormatting>
  <conditionalFormatting sqref="KD1:KD1048576 KG1:KG1048576 KK1:KK1048576 KN1:KN1048576">
    <cfRule type="cellIs" dxfId="326" priority="83916" operator="between">
      <formula>$KQ$20</formula>
      <formula>1000</formula>
    </cfRule>
    <cfRule type="cellIs" dxfId="325" priority="83917" operator="between">
      <formula>$KQ$19</formula>
      <formula>$KQ$20</formula>
    </cfRule>
    <cfRule type="cellIs" dxfId="324" priority="83918" operator="between">
      <formula>$KQ$18</formula>
      <formula>$KQ$19</formula>
    </cfRule>
    <cfRule type="cellIs" dxfId="323" priority="83919" operator="between">
      <formula>$KQ$17</formula>
      <formula>$KQ$18</formula>
    </cfRule>
  </conditionalFormatting>
  <conditionalFormatting sqref="KF1:KF1048576 KI1:KI1048576 KM1:KM1048576 KP1:KP1048576">
    <cfRule type="cellIs" dxfId="322" priority="83964" operator="between">
      <formula>$KQ$24</formula>
      <formula>1000</formula>
    </cfRule>
    <cfRule type="cellIs" dxfId="321" priority="83965" operator="between">
      <formula>$KQ$23</formula>
      <formula>$KQ$24</formula>
    </cfRule>
    <cfRule type="cellIs" dxfId="320" priority="83966" operator="between">
      <formula>$KQ$22</formula>
      <formula>$KQ$23</formula>
    </cfRule>
    <cfRule type="cellIs" dxfId="319" priority="83967" operator="between">
      <formula>$KQ$21</formula>
      <formula>$KQ$22</formula>
    </cfRule>
  </conditionalFormatting>
  <conditionalFormatting sqref="LL1:LL1048576 LO1:LO1048576 LS1:LS1048576 LV1:LV1048576">
    <cfRule type="cellIs" dxfId="318" priority="84012" operator="between">
      <formula>$LY$20</formula>
      <formula>1000</formula>
    </cfRule>
    <cfRule type="cellIs" dxfId="317" priority="84013" operator="between">
      <formula>$LY$19</formula>
      <formula>$LY$20</formula>
    </cfRule>
    <cfRule type="cellIs" dxfId="316" priority="84014" operator="between">
      <formula>$LY$18</formula>
      <formula>$LY$19</formula>
    </cfRule>
    <cfRule type="cellIs" dxfId="315" priority="84015" operator="between">
      <formula>$LY$17</formula>
      <formula>$LY$18</formula>
    </cfRule>
  </conditionalFormatting>
  <conditionalFormatting sqref="LN1:LN1048576 LQ1:LQ1048576 LU1:LU1048576 LX1:LX1048576">
    <cfRule type="cellIs" dxfId="314" priority="84060" operator="between">
      <formula>$LY$24</formula>
      <formula>1000</formula>
    </cfRule>
    <cfRule type="cellIs" dxfId="313" priority="84061" operator="between">
      <formula>$LY$23</formula>
      <formula>$LY$24</formula>
    </cfRule>
    <cfRule type="cellIs" dxfId="312" priority="84062" operator="between">
      <formula>$LY$22</formula>
      <formula>$LY$23</formula>
    </cfRule>
    <cfRule type="cellIs" dxfId="311" priority="84063" operator="between">
      <formula>$LY$21</formula>
      <formula>$LY$22</formula>
    </cfRule>
  </conditionalFormatting>
  <conditionalFormatting sqref="MT1:MT1048576 MW1:MW1048576 NA1:NA1048576">
    <cfRule type="cellIs" dxfId="310" priority="84108" operator="between">
      <formula>$NG$20</formula>
      <formula>1000</formula>
    </cfRule>
    <cfRule type="cellIs" dxfId="309" priority="84109" operator="between">
      <formula>$NG$19</formula>
      <formula>$NG$20</formula>
    </cfRule>
    <cfRule type="cellIs" dxfId="308" priority="84110" operator="between">
      <formula>$NG$18</formula>
      <formula>$NG$19</formula>
    </cfRule>
  </conditionalFormatting>
  <conditionalFormatting sqref="MV1:MV1048576 MY1:MY1048576 NC1:NC1048576 NF1:NF1048576">
    <cfRule type="cellIs" dxfId="307" priority="84135" operator="between">
      <formula>$NG$24</formula>
      <formula>1000</formula>
    </cfRule>
    <cfRule type="cellIs" dxfId="306" priority="84136" operator="between">
      <formula>$NG$23</formula>
      <formula>$NG$24</formula>
    </cfRule>
    <cfRule type="cellIs" dxfId="305" priority="84137" operator="between">
      <formula>$NG$22</formula>
      <formula>$NG$23</formula>
    </cfRule>
    <cfRule type="cellIs" dxfId="304" priority="84138" operator="between">
      <formula>$NG$21</formula>
      <formula>$NG$22</formula>
    </cfRule>
  </conditionalFormatting>
  <conditionalFormatting sqref="OB1:OB1048576 OE1:OE1048576 OI1:OI1048576 OL1:OL1048576">
    <cfRule type="cellIs" dxfId="303" priority="84183" operator="between">
      <formula>$OO$20</formula>
      <formula>1000</formula>
    </cfRule>
    <cfRule type="cellIs" dxfId="302" priority="84184" operator="between">
      <formula>$OO$19</formula>
      <formula>$OO$20</formula>
    </cfRule>
    <cfRule type="cellIs" dxfId="301" priority="84185" operator="between">
      <formula>$OO$18</formula>
      <formula>$OO$19</formula>
    </cfRule>
    <cfRule type="cellIs" dxfId="300" priority="84186" operator="between">
      <formula>$OO$17</formula>
      <formula>$OO$18</formula>
    </cfRule>
  </conditionalFormatting>
  <conditionalFormatting sqref="OD1:OD1048576 OG1:OG1048576 OK1:OK1048576 ON1:ON1048576">
    <cfRule type="cellIs" dxfId="299" priority="84231" operator="between">
      <formula>$OO$24</formula>
      <formula>1000</formula>
    </cfRule>
    <cfRule type="cellIs" dxfId="298" priority="84232" operator="between">
      <formula>$OO$23</formula>
      <formula>$OO$24</formula>
    </cfRule>
    <cfRule type="cellIs" dxfId="297" priority="84233" operator="between">
      <formula>$OO$22</formula>
      <formula>$OO$23</formula>
    </cfRule>
    <cfRule type="cellIs" dxfId="296" priority="84234" operator="between">
      <formula>$OO$21</formula>
      <formula>$OO$22</formula>
    </cfRule>
  </conditionalFormatting>
  <conditionalFormatting sqref="PJ1:PJ1048576 PM1:PM1048576 PQ1:PQ1048576 PT1:PT1048576">
    <cfRule type="cellIs" dxfId="295" priority="84279" operator="between">
      <formula>$PW$20</formula>
      <formula>1000</formula>
    </cfRule>
    <cfRule type="cellIs" dxfId="294" priority="84280" operator="between">
      <formula>$PW$19</formula>
      <formula>$PW$20</formula>
    </cfRule>
    <cfRule type="cellIs" dxfId="293" priority="84281" operator="between">
      <formula>$PW$18</formula>
      <formula>$PW$19</formula>
    </cfRule>
    <cfRule type="cellIs" dxfId="292" priority="84282" operator="between">
      <formula>$PW$17</formula>
      <formula>$PW$18</formula>
    </cfRule>
  </conditionalFormatting>
  <conditionalFormatting sqref="PL1:PL1048576 PO1:PO1048576 PS1:PS1048576 PV1:PV1048576">
    <cfRule type="cellIs" dxfId="291" priority="84327" operator="between">
      <formula>$PW$24</formula>
      <formula>1000</formula>
    </cfRule>
    <cfRule type="cellIs" dxfId="290" priority="84328" operator="between">
      <formula>$PW$23</formula>
      <formula>$PW$24</formula>
    </cfRule>
    <cfRule type="cellIs" dxfId="289" priority="84329" operator="between">
      <formula>$PW$22</formula>
      <formula>$PW$23</formula>
    </cfRule>
    <cfRule type="cellIs" dxfId="288" priority="84330" operator="between">
      <formula>$PW$21</formula>
      <formula>$PW$22</formula>
    </cfRule>
  </conditionalFormatting>
  <conditionalFormatting sqref="QR1:QR1048576 QU1:QU1048576 QY1:QY1048576 RB1:RB1048576">
    <cfRule type="cellIs" dxfId="287" priority="84375" operator="between">
      <formula>$RE$20</formula>
      <formula>1000</formula>
    </cfRule>
    <cfRule type="cellIs" dxfId="286" priority="84376" operator="between">
      <formula>$RE$19</formula>
      <formula>$RE$20</formula>
    </cfRule>
    <cfRule type="cellIs" dxfId="285" priority="84377" operator="between">
      <formula>$RE$18</formula>
      <formula>$RE$19</formula>
    </cfRule>
    <cfRule type="cellIs" dxfId="284" priority="84378" operator="between">
      <formula>$RE$17</formula>
      <formula>$RE$18</formula>
    </cfRule>
  </conditionalFormatting>
  <conditionalFormatting sqref="QT1:QT1048576 QW1:QW1048576 RA1:RA1048576 RD1:RD1048576">
    <cfRule type="cellIs" dxfId="283" priority="84423" operator="between">
      <formula>$RE$24</formula>
      <formula>1000</formula>
    </cfRule>
    <cfRule type="cellIs" dxfId="282" priority="84424" operator="between">
      <formula>$RE$23</formula>
      <formula>$RE$24</formula>
    </cfRule>
    <cfRule type="cellIs" dxfId="281" priority="84425" operator="between">
      <formula>$RE$22</formula>
      <formula>$RE$23</formula>
    </cfRule>
    <cfRule type="cellIs" dxfId="280" priority="84426" operator="between">
      <formula>$RE$21</formula>
      <formula>$RE$22</formula>
    </cfRule>
  </conditionalFormatting>
  <conditionalFormatting sqref="RZ1:RZ1048576 SC1:SC1048576 SG1:SG1048576 SJ1:SJ1048576">
    <cfRule type="cellIs" dxfId="279" priority="84471" operator="between">
      <formula>$SM$20</formula>
      <formula>1000</formula>
    </cfRule>
    <cfRule type="cellIs" dxfId="278" priority="84472" operator="between">
      <formula>$SM$19</formula>
      <formula>$SM$20</formula>
    </cfRule>
    <cfRule type="cellIs" dxfId="277" priority="84473" operator="between">
      <formula>$SM$18</formula>
      <formula>$SM$19</formula>
    </cfRule>
    <cfRule type="cellIs" dxfId="276" priority="84474" operator="between">
      <formula>$SM$17</formula>
      <formula>$SM$18</formula>
    </cfRule>
  </conditionalFormatting>
  <conditionalFormatting sqref="SB1:SB1048576 SE1:SE1048576 SI1:SI1048576 SL1:SL1048576">
    <cfRule type="cellIs" dxfId="275" priority="84519" operator="between">
      <formula>$SM$24</formula>
      <formula>1000</formula>
    </cfRule>
    <cfRule type="cellIs" dxfId="274" priority="84520" operator="between">
      <formula>$SM$23</formula>
      <formula>$SM$24</formula>
    </cfRule>
    <cfRule type="cellIs" dxfId="273" priority="84521" operator="between">
      <formula>$SM$22</formula>
      <formula>$SM$23</formula>
    </cfRule>
    <cfRule type="cellIs" dxfId="272" priority="84522" operator="between">
      <formula>$SM$21</formula>
      <formula>$SM$22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114</v>
      </c>
      <c r="K1" s="68" t="s">
        <v>33</v>
      </c>
      <c r="L1" s="70" t="s">
        <v>192</v>
      </c>
      <c r="M1" s="68" t="s">
        <v>33</v>
      </c>
      <c r="N1" s="72" t="s">
        <v>14</v>
      </c>
      <c r="O1" s="68" t="s">
        <v>34</v>
      </c>
      <c r="P1" s="68" t="s">
        <v>33</v>
      </c>
      <c r="Q1" s="65" t="s">
        <v>175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193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231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178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182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188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191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215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214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223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230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68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106</v>
      </c>
      <c r="AH2" s="14" t="s">
        <v>146</v>
      </c>
      <c r="AI2" s="14" t="s">
        <v>21</v>
      </c>
      <c r="AJ2" s="14" t="s">
        <v>81</v>
      </c>
      <c r="AK2" s="14" t="s">
        <v>145</v>
      </c>
      <c r="AL2" s="14" t="s">
        <v>22</v>
      </c>
      <c r="AM2" s="14" t="s">
        <v>24</v>
      </c>
      <c r="AN2" s="14" t="s">
        <v>109</v>
      </c>
      <c r="AO2" s="14" t="s">
        <v>147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106</v>
      </c>
      <c r="BI2" s="13" t="s">
        <v>146</v>
      </c>
      <c r="BJ2" s="13" t="s">
        <v>21</v>
      </c>
      <c r="BK2" s="13" t="s">
        <v>81</v>
      </c>
      <c r="BL2" s="13" t="s">
        <v>145</v>
      </c>
      <c r="BM2" s="13" t="s">
        <v>22</v>
      </c>
      <c r="BN2" s="13" t="s">
        <v>24</v>
      </c>
      <c r="BO2" s="13" t="s">
        <v>109</v>
      </c>
      <c r="BP2" s="13" t="s">
        <v>147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106</v>
      </c>
      <c r="CJ2" s="14" t="s">
        <v>146</v>
      </c>
      <c r="CK2" s="14" t="s">
        <v>21</v>
      </c>
      <c r="CL2" s="14" t="s">
        <v>81</v>
      </c>
      <c r="CM2" s="14" t="s">
        <v>145</v>
      </c>
      <c r="CN2" s="14" t="s">
        <v>22</v>
      </c>
      <c r="CO2" s="14" t="s">
        <v>24</v>
      </c>
      <c r="CP2" s="14" t="s">
        <v>109</v>
      </c>
      <c r="CQ2" s="14" t="s">
        <v>147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111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106</v>
      </c>
      <c r="DQ2" s="14" t="s">
        <v>146</v>
      </c>
      <c r="DR2" s="14" t="s">
        <v>21</v>
      </c>
      <c r="DS2" s="14" t="s">
        <v>81</v>
      </c>
      <c r="DT2" s="14" t="s">
        <v>145</v>
      </c>
      <c r="DU2" s="14" t="s">
        <v>22</v>
      </c>
      <c r="DV2" s="14" t="s">
        <v>24</v>
      </c>
      <c r="DW2" s="14" t="s">
        <v>112</v>
      </c>
      <c r="DX2" s="14" t="s">
        <v>148</v>
      </c>
      <c r="DY2" s="14" t="s">
        <v>111</v>
      </c>
      <c r="DZ2" s="14" t="s">
        <v>109</v>
      </c>
      <c r="EA2" s="14" t="s">
        <v>147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111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106</v>
      </c>
      <c r="EY2" s="13" t="s">
        <v>146</v>
      </c>
      <c r="EZ2" s="13" t="s">
        <v>21</v>
      </c>
      <c r="FA2" s="13" t="s">
        <v>81</v>
      </c>
      <c r="FB2" s="13" t="s">
        <v>145</v>
      </c>
      <c r="FC2" s="13" t="s">
        <v>22</v>
      </c>
      <c r="FD2" s="13" t="s">
        <v>24</v>
      </c>
      <c r="FE2" s="13" t="s">
        <v>112</v>
      </c>
      <c r="FF2" s="13" t="s">
        <v>148</v>
      </c>
      <c r="FG2" s="13" t="s">
        <v>111</v>
      </c>
      <c r="FH2" s="13" t="s">
        <v>109</v>
      </c>
      <c r="FI2" s="13" t="s">
        <v>147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111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106</v>
      </c>
      <c r="GG2" s="14" t="s">
        <v>146</v>
      </c>
      <c r="GH2" s="14" t="s">
        <v>21</v>
      </c>
      <c r="GI2" s="14" t="s">
        <v>81</v>
      </c>
      <c r="GJ2" s="14" t="s">
        <v>145</v>
      </c>
      <c r="GK2" s="14" t="s">
        <v>22</v>
      </c>
      <c r="GL2" s="14" t="s">
        <v>24</v>
      </c>
      <c r="GM2" s="14" t="s">
        <v>112</v>
      </c>
      <c r="GN2" s="14" t="s">
        <v>148</v>
      </c>
      <c r="GO2" s="14" t="s">
        <v>111</v>
      </c>
      <c r="GP2" s="14" t="s">
        <v>109</v>
      </c>
      <c r="GQ2" s="14" t="s">
        <v>147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111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106</v>
      </c>
      <c r="HO2" s="13" t="s">
        <v>146</v>
      </c>
      <c r="HP2" s="13" t="s">
        <v>21</v>
      </c>
      <c r="HQ2" s="13" t="s">
        <v>81</v>
      </c>
      <c r="HR2" s="13" t="s">
        <v>145</v>
      </c>
      <c r="HS2" s="13" t="s">
        <v>22</v>
      </c>
      <c r="HT2" s="13" t="s">
        <v>24</v>
      </c>
      <c r="HU2" s="13" t="s">
        <v>112</v>
      </c>
      <c r="HV2" s="13" t="s">
        <v>148</v>
      </c>
      <c r="HW2" s="13" t="s">
        <v>111</v>
      </c>
      <c r="HX2" s="13" t="s">
        <v>109</v>
      </c>
      <c r="HY2" s="13" t="s">
        <v>147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111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106</v>
      </c>
      <c r="IW2" s="14" t="s">
        <v>146</v>
      </c>
      <c r="IX2" s="14" t="s">
        <v>21</v>
      </c>
      <c r="IY2" s="14" t="s">
        <v>81</v>
      </c>
      <c r="IZ2" s="14" t="s">
        <v>145</v>
      </c>
      <c r="JA2" s="14" t="s">
        <v>22</v>
      </c>
      <c r="JB2" s="14" t="s">
        <v>24</v>
      </c>
      <c r="JC2" s="14" t="s">
        <v>112</v>
      </c>
      <c r="JD2" s="14" t="s">
        <v>148</v>
      </c>
      <c r="JE2" s="14" t="s">
        <v>111</v>
      </c>
      <c r="JF2" s="14" t="s">
        <v>109</v>
      </c>
      <c r="JG2" s="14" t="s">
        <v>147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111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106</v>
      </c>
      <c r="KE2" s="13" t="s">
        <v>146</v>
      </c>
      <c r="KF2" s="13" t="s">
        <v>21</v>
      </c>
      <c r="KG2" s="13" t="s">
        <v>81</v>
      </c>
      <c r="KH2" s="13" t="s">
        <v>145</v>
      </c>
      <c r="KI2" s="13" t="s">
        <v>22</v>
      </c>
      <c r="KJ2" s="13" t="s">
        <v>24</v>
      </c>
      <c r="KK2" s="13" t="s">
        <v>112</v>
      </c>
      <c r="KL2" s="13" t="s">
        <v>148</v>
      </c>
      <c r="KM2" s="13" t="s">
        <v>111</v>
      </c>
      <c r="KN2" s="13" t="s">
        <v>109</v>
      </c>
      <c r="KO2" s="13" t="s">
        <v>147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111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106</v>
      </c>
      <c r="LM2" s="14" t="s">
        <v>146</v>
      </c>
      <c r="LN2" s="14" t="s">
        <v>21</v>
      </c>
      <c r="LO2" s="14" t="s">
        <v>81</v>
      </c>
      <c r="LP2" s="14" t="s">
        <v>145</v>
      </c>
      <c r="LQ2" s="14" t="s">
        <v>22</v>
      </c>
      <c r="LR2" s="14" t="s">
        <v>24</v>
      </c>
      <c r="LS2" s="14" t="s">
        <v>112</v>
      </c>
      <c r="LT2" s="14" t="s">
        <v>148</v>
      </c>
      <c r="LU2" s="14" t="s">
        <v>111</v>
      </c>
      <c r="LV2" s="14" t="s">
        <v>109</v>
      </c>
      <c r="LW2" s="14" t="s">
        <v>147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111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106</v>
      </c>
      <c r="MU2" s="13" t="s">
        <v>146</v>
      </c>
      <c r="MV2" s="13" t="s">
        <v>21</v>
      </c>
      <c r="MW2" s="13" t="s">
        <v>81</v>
      </c>
      <c r="MX2" s="13" t="s">
        <v>145</v>
      </c>
      <c r="MY2" s="13" t="s">
        <v>22</v>
      </c>
      <c r="MZ2" s="13" t="s">
        <v>24</v>
      </c>
      <c r="NA2" s="13" t="s">
        <v>112</v>
      </c>
      <c r="NB2" s="13" t="s">
        <v>148</v>
      </c>
      <c r="NC2" s="13" t="s">
        <v>111</v>
      </c>
      <c r="ND2" s="13" t="s">
        <v>109</v>
      </c>
      <c r="NE2" s="13" t="s">
        <v>147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111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106</v>
      </c>
      <c r="OC2" s="14" t="s">
        <v>146</v>
      </c>
      <c r="OD2" s="14" t="s">
        <v>21</v>
      </c>
      <c r="OE2" s="14" t="s">
        <v>81</v>
      </c>
      <c r="OF2" s="14" t="s">
        <v>145</v>
      </c>
      <c r="OG2" s="14" t="s">
        <v>22</v>
      </c>
      <c r="OH2" s="14" t="s">
        <v>24</v>
      </c>
      <c r="OI2" s="14" t="s">
        <v>112</v>
      </c>
      <c r="OJ2" s="14" t="s">
        <v>148</v>
      </c>
      <c r="OK2" s="14" t="s">
        <v>111</v>
      </c>
      <c r="OL2" s="14" t="s">
        <v>109</v>
      </c>
      <c r="OM2" s="14" t="s">
        <v>147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111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106</v>
      </c>
      <c r="PK2" s="13" t="s">
        <v>146</v>
      </c>
      <c r="PL2" s="13" t="s">
        <v>21</v>
      </c>
      <c r="PM2" s="13" t="s">
        <v>81</v>
      </c>
      <c r="PN2" s="13" t="s">
        <v>145</v>
      </c>
      <c r="PO2" s="13" t="s">
        <v>22</v>
      </c>
      <c r="PP2" s="13" t="s">
        <v>24</v>
      </c>
      <c r="PQ2" s="13" t="s">
        <v>112</v>
      </c>
      <c r="PR2" s="13" t="s">
        <v>148</v>
      </c>
      <c r="PS2" s="13" t="s">
        <v>111</v>
      </c>
      <c r="PT2" s="13" t="s">
        <v>109</v>
      </c>
      <c r="PU2" s="13" t="s">
        <v>147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111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106</v>
      </c>
      <c r="QS2" s="14" t="s">
        <v>146</v>
      </c>
      <c r="QT2" s="14" t="s">
        <v>21</v>
      </c>
      <c r="QU2" s="14" t="s">
        <v>81</v>
      </c>
      <c r="QV2" s="14" t="s">
        <v>145</v>
      </c>
      <c r="QW2" s="14" t="s">
        <v>22</v>
      </c>
      <c r="QX2" s="14" t="s">
        <v>24</v>
      </c>
      <c r="QY2" s="14" t="s">
        <v>112</v>
      </c>
      <c r="QZ2" s="14" t="s">
        <v>148</v>
      </c>
      <c r="RA2" s="14" t="s">
        <v>111</v>
      </c>
      <c r="RB2" s="14" t="s">
        <v>109</v>
      </c>
      <c r="RC2" s="14" t="s">
        <v>147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111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106</v>
      </c>
      <c r="SA2" s="13" t="s">
        <v>146</v>
      </c>
      <c r="SB2" s="13" t="s">
        <v>21</v>
      </c>
      <c r="SC2" s="13" t="s">
        <v>81</v>
      </c>
      <c r="SD2" s="13" t="s">
        <v>145</v>
      </c>
      <c r="SE2" s="13" t="s">
        <v>22</v>
      </c>
      <c r="SF2" s="13" t="s">
        <v>24</v>
      </c>
      <c r="SG2" s="13" t="s">
        <v>112</v>
      </c>
      <c r="SH2" s="13" t="s">
        <v>148</v>
      </c>
      <c r="SI2" s="13" t="s">
        <v>111</v>
      </c>
      <c r="SJ2" s="13" t="s">
        <v>109</v>
      </c>
      <c r="SK2" s="13" t="s">
        <v>147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106</v>
      </c>
      <c r="TE2" s="14" t="s">
        <v>146</v>
      </c>
      <c r="TF2" s="14" t="s">
        <v>21</v>
      </c>
      <c r="TG2" s="14" t="s">
        <v>81</v>
      </c>
      <c r="TH2" s="14" t="s">
        <v>145</v>
      </c>
      <c r="TI2" s="14" t="s">
        <v>22</v>
      </c>
      <c r="TJ2" s="14" t="s">
        <v>24</v>
      </c>
      <c r="TK2" s="14" t="s">
        <v>109</v>
      </c>
      <c r="TL2" s="14" t="s">
        <v>147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144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144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144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144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144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144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144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144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144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144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144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144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144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144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144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144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144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144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144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144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144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144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144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144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144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144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144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144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144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144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144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144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144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144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144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144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144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144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144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144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144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144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144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144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144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144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144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144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144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144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144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144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144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144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144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144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144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144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144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144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5" t="s">
        <v>101</v>
      </c>
      <c r="C4" s="4" t="s">
        <v>8</v>
      </c>
      <c r="D4" s="4" t="s">
        <v>100</v>
      </c>
      <c r="E4" s="9">
        <f>SUM(J4,L4,N4)</f>
        <v>93.36</v>
      </c>
      <c r="F4" s="3" t="str">
        <f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P","")</f>
        <v>P</v>
      </c>
      <c r="G4" s="3" t="str">
        <f>IF(OR(AND(AI4&gt;=AQ$21,AI4&lt;&gt;"",AF4=""),AND(AL4&gt;=AQ$21,AL4&lt;&gt;"",AF4=""),AND(AP4&gt;=AQ$21,AP4&lt;&gt;"",AF4=""),AND(BJ4&gt;=BR$21,BJ4&lt;&gt;"",BG4=""),AND(BM4&gt;=BR$21,BM4&lt;&gt;"",BG4=""),AND(BQ4&gt;=BR$21,BQ4&lt;&gt;"",BG4=""),AND(CK4&gt;=CS$21,CK4&lt;&gt;"",CH4=""),AND(CN4&gt;=CS$21,CN4&lt;&gt;"",CH4=""),AND(CR4&gt;=CS$21,CR4&lt;&gt;"",CH4=""),AND(DR4&gt;=EC$21,DR4&lt;&gt;""),AND(DU4&gt;=EC$21,DU4&lt;&gt;""),AND(DY4&gt;=EC$21,DY4&lt;&gt;""),AND(EB4&gt;=EC$21,EB4&lt;&gt;""),AND(EZ4&gt;=FK$21,EZ4&lt;&gt;""),AND(FC4&gt;=FK$21,FC4&lt;&gt;""),AND(FG4&gt;=FK$21,FG4&lt;&gt;""),AND(FJ4&gt;=FK$21,FJ4&lt;&gt;""),AND(GH4&gt;=GS$21,GH4&lt;&gt;""),AND(GK4&gt;=GS$21,GK4&lt;&gt;""),AND(GO4&gt;=GS$21,GO4&lt;&gt;""),AND(GR4&gt;=GS$21,GR4&lt;&gt;""),AND(HP4&gt;=IA$21,HP4&lt;&gt;""),AND(HS4&gt;=IA$21,HS4&lt;&gt;""),AND(HW4&gt;=IA$21,HW4&lt;&gt;""),AND(HZ4&gt;=IA$21,HZ4&lt;&gt;""),AND(IX4&gt;=JI$21,IX4&lt;&gt;""),AND(JA4&gt;=JI$21,JA4&lt;&gt;""),AND(JE4&gt;=JI$21,JE4&lt;&gt;""),AND(JH4&gt;=JI$21,JH4&lt;&gt;""),AND(KF4&gt;=KQ$21,KF4&lt;&gt;""),AND(KI4&gt;=KQ$21,KI4&lt;&gt;""),AND(KM4&gt;=KQ$21,KM4&lt;&gt;""),AND(KP4&gt;=KQ$21,KP4&lt;&gt;""),AND(LN4&gt;=LY$21,LN4&lt;&gt;""),AND(LQ4&gt;=LY$21,LQ4&lt;&gt;""),AND(LU4&gt;=LY$21,LU4&lt;&gt;""),AND(LX4&gt;=LY$21,LX4&lt;&gt;""),AND(MV4&gt;=NG$21,MV4&lt;&gt;""),AND(MY4&gt;=NG$21,MY4&lt;&gt;""),AND(NC4&gt;=NG$21,NC4&lt;&gt;""),AND(NF4&gt;=NG$21,NF4&lt;&gt;""),AND(OD4&gt;=OO$21,OD4&lt;&gt;""),AND(OG4&gt;=OO$21,OG4&lt;&gt;""),AND(OK4&gt;=OO$21,OK4&lt;&gt;""),AND(ON4&gt;=OO$21,ON4&lt;&gt;""),AND(PL4&gt;=PW$21,PL4&lt;&gt;""),AND(PO4&gt;=PW$21,PO4&lt;&gt;""),AND(PS4&gt;=PW$21,PS4&lt;&gt;""),AND(PV4&gt;=PW$21,PV4&lt;&gt;""),AND(QT4&gt;=RE$21,QT4&lt;&gt;""),AND(QW4&gt;=RE$21,QW4&lt;&gt;""),AND(RA4&gt;=RE$21,RA4&lt;&gt;""),AND(RD4&gt;=RE$21,RD4&lt;&gt;""),AND(SB4&gt;=SM$21,SB4&lt;&gt;""),AND(SE4&gt;=SM$21,SE4&lt;&gt;""),AND(SI4&gt;=SM$21,SI4&lt;&gt;""),AND(SL4&gt;=SM$21,SL4&lt;&gt;"")),"P","")</f>
        <v>P</v>
      </c>
      <c r="H4" s="37" t="str">
        <f>IF(AND(G4="P",F4=""),"No DD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Merit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Excellence",IF(I4="P","Worlds Team",IF(F4="P","National Team","")))))</f>
        <v>Worlds Team</v>
      </c>
      <c r="I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39.01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9.15</v>
      </c>
      <c r="AT4" s="27">
        <v>12</v>
      </c>
      <c r="AU4" s="27">
        <v>15.16</v>
      </c>
      <c r="AV4" s="27">
        <v>0</v>
      </c>
      <c r="AW4" s="27">
        <v>1.75</v>
      </c>
      <c r="AX4" s="27">
        <v>1.95</v>
      </c>
      <c r="AY4" s="27">
        <v>2.9</v>
      </c>
      <c r="AZ4" s="27">
        <v>2.54</v>
      </c>
      <c r="BA4" s="27">
        <v>0</v>
      </c>
      <c r="BB4" s="27">
        <v>0.85</v>
      </c>
      <c r="BC4" s="27">
        <v>0.95</v>
      </c>
      <c r="BD4" s="27">
        <v>1.5</v>
      </c>
      <c r="BE4" s="27">
        <v>1.4</v>
      </c>
      <c r="BF4" s="27">
        <v>0</v>
      </c>
      <c r="BG4" s="29"/>
      <c r="BH4" s="40">
        <f>IF(AT4&gt;0,AT4,"")</f>
        <v>12</v>
      </c>
      <c r="BI4" s="40">
        <f>IF(AU4&gt;0,AU4,"")</f>
        <v>15.16</v>
      </c>
      <c r="BJ4" s="11">
        <f>IF(SUM(AR4:AU4)-AV4&gt;0,SUM(AR4:AU4)-AV4,"")</f>
        <v>45.21</v>
      </c>
      <c r="BK4" s="11">
        <f>IF(AY4&gt;0,AY4,"")</f>
        <v>2.9</v>
      </c>
      <c r="BL4" s="11">
        <f>IF(AZ4&gt;0,AZ4,"")</f>
        <v>2.54</v>
      </c>
      <c r="BM4" s="11">
        <f>IF(SUM(AW4:AZ4)-BA4&gt;0,SUM(AW4:AZ4)-BA4,"")</f>
        <v>9.14</v>
      </c>
      <c r="BN4" s="11">
        <f>IF(BJ4="","",MAX(BJ4,BM4))</f>
        <v>45.21</v>
      </c>
      <c r="BO4" s="11">
        <f>IF(BD4&gt;0,BD4,"")</f>
        <v>1.5</v>
      </c>
      <c r="BP4" s="11">
        <f>IF(BE4&gt;0,BE4,"")</f>
        <v>1.4</v>
      </c>
      <c r="BQ4" s="11">
        <f>IF(SUM(BB4:BE4)-BF4&gt;0,SUM(BB4:BE4)-BF4,"")</f>
        <v>4.6999999999999993</v>
      </c>
      <c r="BR4" s="11">
        <f>IF(SUM(BN4,BQ4)&gt;0,SUM(BN4,BQ4),"")</f>
        <v>49.91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39.01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>IF(CX4&gt;0,CX4,"")</f>
        <v>11.8</v>
      </c>
      <c r="DQ4" s="41">
        <f>IF(CY4&gt;0,CY4,"")</f>
        <v>16.54</v>
      </c>
      <c r="DR4" s="41">
        <f>IF(SUM(CV4:CY4)-CZ4&gt;0,SUM(CV4:CY4)-CZ4,"")</f>
        <v>45.94</v>
      </c>
      <c r="DS4" s="41">
        <f>IF(DC4&gt;0,DC4,"")</f>
        <v>11.8</v>
      </c>
      <c r="DT4" s="41">
        <f>IF(DD4&gt;0,DD4,"")</f>
        <v>19</v>
      </c>
      <c r="DU4" s="41">
        <f>IF(SUM(DA4:DD4)-DE4&gt;0,SUM(DA4:DD4)-DE4,"")</f>
        <v>48.15</v>
      </c>
      <c r="DV4" s="41">
        <f>IF(MAX(DR4,DU4)&gt;0,MAX(DR4,DU4),"")</f>
        <v>48.15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>
        <f>IF(DM4&gt;0,DM4,"")</f>
        <v>10.199999999999999</v>
      </c>
      <c r="EA4" s="41">
        <f>IF(DN4&gt;0,DN4,"")</f>
        <v>17.46</v>
      </c>
      <c r="EB4" s="41">
        <f>IF(SUM(DK4:DN4)-DO4&gt;0,SUM(DK4:DN4)-DO4,"")</f>
        <v>43.66</v>
      </c>
      <c r="EC4" s="41">
        <f>IF(SUM(DV4,EB4)&gt;0,SUM(DV4,EB4),"")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5.4</v>
      </c>
      <c r="FI4" s="11">
        <f>IF(EV4&gt;0,EV4,"")</f>
        <v>5.64</v>
      </c>
      <c r="FJ4" s="11">
        <f>IF(SUM(ES4:EV4)-EW4&gt;0,SUM(ES4:EV4)-EW4,"")</f>
        <v>17.89</v>
      </c>
      <c r="FK4" s="11">
        <f>IF(SUM(FD4,FJ4)&gt;0,SUM(FD4,FJ4),"")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>
        <v>8.5500000000000007</v>
      </c>
      <c r="JK4" s="18">
        <v>9.35</v>
      </c>
      <c r="JL4" s="18">
        <v>11.8</v>
      </c>
      <c r="JM4" s="18">
        <v>17.66</v>
      </c>
      <c r="JN4" s="18">
        <v>0</v>
      </c>
      <c r="JO4" s="18">
        <v>8.35</v>
      </c>
      <c r="JP4" s="18">
        <v>9.6</v>
      </c>
      <c r="JQ4" s="18">
        <v>11.8</v>
      </c>
      <c r="JR4" s="18">
        <v>17</v>
      </c>
      <c r="JS4" s="18">
        <v>0.6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>IF(JL4&gt;0,JL4,"")</f>
        <v>11.8</v>
      </c>
      <c r="KE4" s="11">
        <f>IF(JM4&gt;0,JM4,"")</f>
        <v>17.66</v>
      </c>
      <c r="KF4" s="11">
        <f>IF(SUM(JJ4:JM4)-JN4&gt;0,SUM(JJ4:JM4)-JN4,"")</f>
        <v>47.36</v>
      </c>
      <c r="KG4" s="11">
        <f>IF(JQ4&gt;0,JQ4,"")</f>
        <v>11.8</v>
      </c>
      <c r="KH4" s="11">
        <f>IF(JR4&gt;0,JR4,"")</f>
        <v>17</v>
      </c>
      <c r="KI4" s="11">
        <f>IF(SUM(JO4:JR4)-JS4&gt;0,SUM(JO4:JR4)-JS4,"")</f>
        <v>46.15</v>
      </c>
      <c r="KJ4" s="11">
        <f>IF(MAX(KF4,KI4)&gt;0,MAX(KF4,KI4),"")</f>
        <v>47.36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>
        <f>IF(SUM(KJ4,KP4)&gt;0,SUM(KJ4,KP4),"")</f>
        <v>47.36</v>
      </c>
      <c r="KR4" s="17">
        <v>8.1</v>
      </c>
      <c r="KS4" s="17">
        <v>9</v>
      </c>
      <c r="KT4" s="17">
        <v>11.8</v>
      </c>
      <c r="KU4" s="17">
        <v>15.96</v>
      </c>
      <c r="KV4" s="17">
        <v>0</v>
      </c>
      <c r="KW4" s="17">
        <v>7.9</v>
      </c>
      <c r="KX4" s="17">
        <v>9.1</v>
      </c>
      <c r="KY4" s="17">
        <v>11.8</v>
      </c>
      <c r="KZ4" s="17">
        <v>16.2</v>
      </c>
      <c r="LA4" s="17">
        <v>0.2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>IF(KT4&gt;0,KT4,"")</f>
        <v>11.8</v>
      </c>
      <c r="LM4" s="41">
        <f>IF(KU4&gt;0,KU4,"")</f>
        <v>15.96</v>
      </c>
      <c r="LN4" s="41">
        <f>IF(SUM(KR4:KU4)-KV4&gt;0,SUM(KR4:KU4)-KV4,"")</f>
        <v>44.86</v>
      </c>
      <c r="LO4" s="41">
        <f>IF(KY4&gt;0,KY4,"")</f>
        <v>11.8</v>
      </c>
      <c r="LP4" s="41">
        <f>IF(KZ4&gt;0,KZ4,"")</f>
        <v>16.2</v>
      </c>
      <c r="LQ4" s="41">
        <f>IF(SUM(KW4:KZ4)-LA4&gt;0,SUM(KW4:KZ4)-LA4,"")</f>
        <v>44.8</v>
      </c>
      <c r="LR4" s="41">
        <f>IF(MAX(LN4,LQ4)&gt;0,MAX(LN4,LQ4),"")</f>
        <v>44.86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>
        <f>IF(SUM(LR4,LX4)&gt;0,SUM(LR4,LX4),"")</f>
        <v>44.86</v>
      </c>
      <c r="LZ4" s="18">
        <v>8.4</v>
      </c>
      <c r="MA4" s="18">
        <v>9.35</v>
      </c>
      <c r="MB4" s="18">
        <v>11.8</v>
      </c>
      <c r="MC4" s="18">
        <v>18.14</v>
      </c>
      <c r="MD4" s="18">
        <v>0</v>
      </c>
      <c r="ME4" s="18">
        <v>8.1999999999999993</v>
      </c>
      <c r="MF4" s="18">
        <v>8.8000000000000007</v>
      </c>
      <c r="MG4" s="18">
        <v>11.8</v>
      </c>
      <c r="MH4" s="18">
        <v>15.74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11.8</v>
      </c>
      <c r="MU4" s="11">
        <f>IF(MC4&gt;0,MC4,"")</f>
        <v>18.14</v>
      </c>
      <c r="MV4" s="11">
        <f>IF(SUM(LZ4:MC4)-MD4&gt;0,SUM(LZ4:MC4)-MD4,"")</f>
        <v>47.69</v>
      </c>
      <c r="MW4" s="11">
        <f>IF(MG4&gt;0,MG4,"")</f>
        <v>11.8</v>
      </c>
      <c r="MX4" s="11">
        <f>IF(MH4&gt;0,MH4,"")</f>
        <v>15.74</v>
      </c>
      <c r="MY4" s="11">
        <f>IF(SUM(ME4:MH4)-MI4&gt;0,SUM(ME4:MH4)-MI4,"")</f>
        <v>44.54</v>
      </c>
      <c r="MZ4" s="11">
        <f>IF(MAX(MV4,MY4)&gt;0,MAX(MV4,MY4),"")</f>
        <v>47.69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IF(SUM(MZ4,NF4)&gt;0,SUM(MZ4,NF4),"")</f>
        <v>47.69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4.45</v>
      </c>
      <c r="SO4" s="23">
        <f>IF($CH4="P",BT4,(BT4+AS4)/2)</f>
        <v>4.5750000000000002</v>
      </c>
      <c r="SP4" s="23">
        <f>IF($CH4="P",BU4,(BU4+AT4)/2)</f>
        <v>6</v>
      </c>
      <c r="SQ4" s="23">
        <f>IF($CH4="P",BV4,(BV4+AU4)/2)</f>
        <v>7.58</v>
      </c>
      <c r="SR4" s="23">
        <f>IF($CH4="P",BW4,(BW4+AV4)/2)</f>
        <v>0</v>
      </c>
      <c r="SS4" s="23">
        <f>IF($CH4="P",BX4,(BX4+AW4)/2)</f>
        <v>0.875</v>
      </c>
      <c r="ST4" s="23">
        <f>IF($CH4="P",BY4,(BY4+AX4)/2)</f>
        <v>0.97499999999999998</v>
      </c>
      <c r="SU4" s="23">
        <f>IF($CH4="P",BZ4,(BZ4+AY4)/2)</f>
        <v>1.45</v>
      </c>
      <c r="SV4" s="23">
        <f>IF($CH4="P",CA4,(CA4+AZ4)/2)</f>
        <v>1.27</v>
      </c>
      <c r="SW4" s="23">
        <f>IF($CH4="P",CB4,(CB4+BA4)/2)</f>
        <v>0</v>
      </c>
      <c r="SX4" s="23">
        <f>IF($CH4="P",CC4,(CC4+BB4)/2)</f>
        <v>0.42499999999999999</v>
      </c>
      <c r="SY4" s="23">
        <f>IF($CH4="P",CD4,(CD4+BC4)/2)</f>
        <v>0.47499999999999998</v>
      </c>
      <c r="SZ4" s="23">
        <f>IF($CH4="P",CE4,(CE4+BD4)/2)</f>
        <v>0.75</v>
      </c>
      <c r="TA4" s="23">
        <f>IF($CH4="P",CF4,(CF4+BE4)/2)</f>
        <v>0.7</v>
      </c>
      <c r="TB4" s="23">
        <f>IF($CH4="P",CG4,(CG4+BF4)/2)</f>
        <v>0</v>
      </c>
      <c r="TC4" s="28" t="s">
        <v>57</v>
      </c>
      <c r="TD4" s="41">
        <f>IF(SP4&gt;0,SP4,"")</f>
        <v>6</v>
      </c>
      <c r="TE4" s="41">
        <f>IF(SQ4&gt;0,SQ4,"")</f>
        <v>7.58</v>
      </c>
      <c r="TF4" s="41">
        <f>IF(SUM(SN4:SQ4)-SR4&gt;0,SUM(SN4:SQ4)-SR4,"")</f>
        <v>22.605</v>
      </c>
      <c r="TG4" s="41">
        <f>IF(SU4&gt;0,SU4,"")</f>
        <v>1.45</v>
      </c>
      <c r="TH4" s="41">
        <f>IF(SV4&gt;0,SV4,"")</f>
        <v>1.27</v>
      </c>
      <c r="TI4" s="41">
        <f>IF(SUM(SS4:SV4)-SW4&gt;0,SUM(SS4:SV4)-SW4,"")</f>
        <v>4.57</v>
      </c>
      <c r="TJ4" s="41">
        <f>IF(MAX(TF4,TI4)&gt;0,MAX(TF4,TI4),"")</f>
        <v>22.605</v>
      </c>
      <c r="TK4" s="41">
        <f>IF(SZ4&gt;0,SZ4,"")</f>
        <v>0.75</v>
      </c>
      <c r="TL4" s="41">
        <f>IF(TA4&gt;0,TA4,"")</f>
        <v>0.7</v>
      </c>
      <c r="TM4" s="41">
        <f>IF(SUM(SX4:TA4)-TB4&gt;0,SUM(SX4:TA4)-TB4,"")</f>
        <v>2.3499999999999996</v>
      </c>
      <c r="TN4" s="41">
        <f>IF(SUM(TJ4,TM4)&gt;0,SUM(TJ4,TM4),"")</f>
        <v>24.954999999999998</v>
      </c>
    </row>
    <row r="5" spans="1:534" x14ac:dyDescent="0.2">
      <c r="A5" s="4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5" t="s">
        <v>153</v>
      </c>
      <c r="C5" s="4" t="s">
        <v>6</v>
      </c>
      <c r="D5" s="4" t="s">
        <v>152</v>
      </c>
      <c r="E5" s="9">
        <f>SUM(J5,L5,N5)</f>
        <v>91.850000000000009</v>
      </c>
      <c r="F5" s="3" t="str">
        <f>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),"P","")</f>
        <v>P</v>
      </c>
      <c r="G5" s="3" t="str">
        <f>IF(OR(AND(AI5&gt;=AQ$21,AI5&lt;&gt;"",AF5=""),AND(AL5&gt;=AQ$21,AL5&lt;&gt;"",AF5=""),AND(AP5&gt;=AQ$21,AP5&lt;&gt;"",AF5=""),AND(BJ5&gt;=BR$21,BJ5&lt;&gt;"",BG5=""),AND(BM5&gt;=BR$21,BM5&lt;&gt;"",BG5=""),AND(BQ5&gt;=BR$21,BQ5&lt;&gt;"",BG5=""),AND(CK5&gt;=CS$21,CK5&lt;&gt;"",CH5=""),AND(CN5&gt;=CS$21,CN5&lt;&gt;"",CH5=""),AND(CR5&gt;=CS$21,CR5&lt;&gt;"",CH5=""),AND(DR5&gt;=EC$21,DR5&lt;&gt;""),AND(DU5&gt;=EC$21,DU5&lt;&gt;""),AND(DY5&gt;=EC$21,DY5&lt;&gt;""),AND(EB5&gt;=EC$21,EB5&lt;&gt;""),AND(EZ5&gt;=FK$21,EZ5&lt;&gt;""),AND(FC5&gt;=FK$21,FC5&lt;&gt;""),AND(FG5&gt;=FK$21,FG5&lt;&gt;""),AND(FJ5&gt;=FK$21,FJ5&lt;&gt;""),AND(GH5&gt;=GS$21,GH5&lt;&gt;""),AND(GK5&gt;=GS$21,GK5&lt;&gt;""),AND(GO5&gt;=GS$21,GO5&lt;&gt;""),AND(GR5&gt;=GS$21,GR5&lt;&gt;""),AND(HP5&gt;=IA$21,HP5&lt;&gt;""),AND(HS5&gt;=IA$21,HS5&lt;&gt;""),AND(HW5&gt;=IA$21,HW5&lt;&gt;""),AND(HZ5&gt;=IA$21,HZ5&lt;&gt;""),AND(IX5&gt;=JI$21,IX5&lt;&gt;""),AND(JA5&gt;=JI$21,JA5&lt;&gt;""),AND(JE5&gt;=JI$21,JE5&lt;&gt;""),AND(JH5&gt;=JI$21,JH5&lt;&gt;""),AND(KF5&gt;=KQ$21,KF5&lt;&gt;""),AND(KI5&gt;=KQ$21,KI5&lt;&gt;""),AND(KM5&gt;=KQ$21,KM5&lt;&gt;""),AND(KP5&gt;=KQ$21,KP5&lt;&gt;""),AND(LN5&gt;=LY$21,LN5&lt;&gt;""),AND(LQ5&gt;=LY$21,LQ5&lt;&gt;""),AND(LU5&gt;=LY$21,LU5&lt;&gt;""),AND(LX5&gt;=LY$21,LX5&lt;&gt;""),AND(MV5&gt;=NG$21,MV5&lt;&gt;""),AND(MY5&gt;=NG$21,MY5&lt;&gt;""),AND(NC5&gt;=NG$21,NC5&lt;&gt;""),AND(NF5&gt;=NG$21,NF5&lt;&gt;""),AND(OD5&gt;=OO$21,OD5&lt;&gt;""),AND(OG5&gt;=OO$21,OG5&lt;&gt;""),AND(OK5&gt;=OO$21,OK5&lt;&gt;""),AND(ON5&gt;=OO$21,ON5&lt;&gt;""),AND(PL5&gt;=PW$21,PL5&lt;&gt;""),AND(PO5&gt;=PW$21,PO5&lt;&gt;""),AND(PS5&gt;=PW$21,PS5&lt;&gt;""),AND(PV5&gt;=PW$21,PV5&lt;&gt;""),AND(QT5&gt;=RE$21,QT5&lt;&gt;""),AND(QW5&gt;=RE$21,QW5&lt;&gt;""),AND(RA5&gt;=RE$21,RA5&lt;&gt;""),AND(RD5&gt;=RE$21,RD5&lt;&gt;""),AND(SB5&gt;=SM$21,SB5&lt;&gt;""),AND(SE5&gt;=SM$21,SE5&lt;&gt;""),AND(SI5&gt;=SM$21,SI5&lt;&gt;""),AND(SL5&gt;=SM$21,SL5&lt;&gt;"")),"P","")</f>
        <v>P</v>
      </c>
      <c r="H5" s="37" t="str">
        <f>IF(AND(G5="P",F5=""),"No DD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Merit",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Excellence",IF(I5="P","Worlds Team",IF(F5="P","National Team","")))))</f>
        <v>Worlds Team</v>
      </c>
      <c r="I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7.55</v>
      </c>
      <c r="AS5" s="27">
        <v>9.4</v>
      </c>
      <c r="AT5" s="27">
        <v>11.3</v>
      </c>
      <c r="AU5" s="27">
        <v>17.059999999999999</v>
      </c>
      <c r="AV5" s="27">
        <v>0</v>
      </c>
      <c r="AW5" s="27">
        <v>8.65</v>
      </c>
      <c r="AX5" s="27">
        <v>9.3000000000000007</v>
      </c>
      <c r="AY5" s="27">
        <v>6.9</v>
      </c>
      <c r="AZ5" s="27">
        <v>16.739999999999998</v>
      </c>
      <c r="BA5" s="27">
        <v>2.1</v>
      </c>
      <c r="BB5" s="27">
        <v>7.65</v>
      </c>
      <c r="BC5" s="27">
        <v>9.1</v>
      </c>
      <c r="BD5" s="27">
        <v>11.3</v>
      </c>
      <c r="BE5" s="27">
        <v>17.46</v>
      </c>
      <c r="BF5" s="27">
        <v>0</v>
      </c>
      <c r="BG5" s="29"/>
      <c r="BH5" s="40">
        <f>IF(AT5&gt;0,AT5,"")</f>
        <v>11.3</v>
      </c>
      <c r="BI5" s="40">
        <f>IF(AU5&gt;0,AU5,"")</f>
        <v>17.059999999999999</v>
      </c>
      <c r="BJ5" s="11">
        <f>IF(SUM(AR5:AU5)-AV5&gt;0,SUM(AR5:AU5)-AV5,"")</f>
        <v>45.31</v>
      </c>
      <c r="BK5" s="11">
        <f>IF(AY5&gt;0,AY5,"")</f>
        <v>6.9</v>
      </c>
      <c r="BL5" s="11">
        <f>IF(AZ5&gt;0,AZ5,"")</f>
        <v>16.739999999999998</v>
      </c>
      <c r="BM5" s="11">
        <f>IF(SUM(AW5:AZ5)-BA5&gt;0,SUM(AW5:AZ5)-BA5,"")</f>
        <v>39.49</v>
      </c>
      <c r="BN5" s="11">
        <f>IF(BJ5="","",MAX(BJ5,BM5))</f>
        <v>45.31</v>
      </c>
      <c r="BO5" s="11">
        <f>IF(BD5&gt;0,BD5,"")</f>
        <v>11.3</v>
      </c>
      <c r="BP5" s="11">
        <f>IF(BE5&gt;0,BE5,"")</f>
        <v>17.46</v>
      </c>
      <c r="BQ5" s="11">
        <f>IF(SUM(BB5:BE5)-BF5&gt;0,SUM(BB5:BE5)-BF5,"")</f>
        <v>45.510000000000005</v>
      </c>
      <c r="BR5" s="11">
        <f>IF(SUM(BN5,BQ5)&gt;0,SUM(BN5,BQ5),"")</f>
        <v>90.820000000000007</v>
      </c>
      <c r="BS5" s="23">
        <v>7.35</v>
      </c>
      <c r="BT5" s="23">
        <v>9.5500000000000007</v>
      </c>
      <c r="BU5" s="23">
        <v>11.3</v>
      </c>
      <c r="BV5" s="23">
        <v>15.04</v>
      </c>
      <c r="BW5" s="23">
        <v>0</v>
      </c>
      <c r="BX5" s="23">
        <v>7.4</v>
      </c>
      <c r="BY5" s="23">
        <v>9.25</v>
      </c>
      <c r="BZ5" s="23">
        <v>11.3</v>
      </c>
      <c r="CA5" s="23">
        <v>13.62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17.12</v>
      </c>
      <c r="CG5" s="23">
        <v>0</v>
      </c>
      <c r="CH5" s="28"/>
      <c r="CI5" s="39">
        <f>IF(BU5&gt;0,BU5,"")</f>
        <v>11.3</v>
      </c>
      <c r="CJ5" s="39">
        <f>IF(BV5&gt;0,BV5,"")</f>
        <v>15.04</v>
      </c>
      <c r="CK5" s="41">
        <f>IF(SUM(BS5:BV5)-BW5&gt;0,SUM(BS5:BV5)-BW5,"")</f>
        <v>43.239999999999995</v>
      </c>
      <c r="CL5" s="41">
        <f>IF(BZ5&gt;0,BZ5,"")</f>
        <v>11.3</v>
      </c>
      <c r="CM5" s="41">
        <f>IF(CA5&gt;0,CA5,"")</f>
        <v>13.62</v>
      </c>
      <c r="CN5" s="41">
        <f>IF(SUM(BX5:CA5)-CB5&gt;0,SUM(BX5:CA5)-CB5,"")</f>
        <v>41.57</v>
      </c>
      <c r="CO5" s="41">
        <f>IF(CK5="","",MAX(CK5,CN5))</f>
        <v>43.239999999999995</v>
      </c>
      <c r="CP5" s="41">
        <f>IF(CE5&gt;0,CE5,"")</f>
        <v>11.3</v>
      </c>
      <c r="CQ5" s="41">
        <f>IF(CF5&gt;0,CF5,"")</f>
        <v>17.12</v>
      </c>
      <c r="CR5" s="41">
        <f>IF(SUM(CC5:CF5)-CG5&gt;0,SUM(CC5:CF5)-CG5,"")</f>
        <v>45.870000000000005</v>
      </c>
      <c r="CS5" s="41">
        <f>IF(SUM(CO5,CR5)&gt;0,SUM(CO5,CR5),"")</f>
        <v>89.11</v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>IF(FN5&gt;0,FN5,"")</f>
        <v>10.4</v>
      </c>
      <c r="GG5" s="41">
        <f>IF(FO5&gt;0,FO5,"")</f>
        <v>11.98</v>
      </c>
      <c r="GH5" s="41">
        <f>IF(SUM(FL5:FO5)-FP5&gt;0,SUM(FL5:FO5)-FP5,"")</f>
        <v>38.229999999999997</v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>
        <f>IF(MAX(GH5,GK5)&gt;0,MAX(GH5,GK5),"")</f>
        <v>38.229999999999997</v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>
        <f>IF(SUM(GL5,GR5)&gt;0,SUM(GL5,GR5),"")</f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>IF(GV5&gt;0,GV5,"")</f>
        <v>11.3</v>
      </c>
      <c r="HO5" s="11">
        <f>IF(GW5&gt;0,GW5,"")</f>
        <v>18.38</v>
      </c>
      <c r="HP5" s="11">
        <f>IF(SUM(GT5:GW5)-GX5&gt;0,SUM(GT5:GW5)-GX5,"")</f>
        <v>45.980000000000004</v>
      </c>
      <c r="HQ5" s="11">
        <f>IF(HA5&gt;0,HA5,"")</f>
        <v>9.9</v>
      </c>
      <c r="HR5" s="11">
        <f>IF(HB5&gt;0,HB5,"")</f>
        <v>13.98</v>
      </c>
      <c r="HS5" s="11">
        <f>IF(SUM(GY5:HB5)-HC5&gt;0,SUM(GY5:HB5)-HC5,"")</f>
        <v>37.78</v>
      </c>
      <c r="HT5" s="11">
        <f>IF(MAX(HP5,HS5)&gt;0,MAX(HP5,HS5),"")</f>
        <v>45.980000000000004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11.3</v>
      </c>
      <c r="HY5" s="11">
        <f>IF(HL5&gt;0,HL5,"")</f>
        <v>15.96</v>
      </c>
      <c r="HZ5" s="11">
        <f>IF(SUM(HI5:HL5)-HM5&gt;0,SUM(HI5:HL5)-HM5,"")</f>
        <v>43.41</v>
      </c>
      <c r="IA5" s="11">
        <f>IF(SUM(HT5,HZ5)&gt;0,SUM(HT5,HZ5),"")</f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7.4499999999999993</v>
      </c>
      <c r="SO5" s="23">
        <f>IF($CH5="P",BT5,(BT5+AS5)/2)</f>
        <v>9.4750000000000014</v>
      </c>
      <c r="SP5" s="23">
        <f>IF($CH5="P",BU5,(BU5+AT5)/2)</f>
        <v>11.3</v>
      </c>
      <c r="SQ5" s="23">
        <f>IF($CH5="P",BV5,(BV5+AU5)/2)</f>
        <v>16.049999999999997</v>
      </c>
      <c r="SR5" s="23">
        <f>IF($CH5="P",BW5,(BW5+AV5)/2)</f>
        <v>0</v>
      </c>
      <c r="SS5" s="23">
        <f>IF($CH5="P",BX5,(BX5+AW5)/2)</f>
        <v>8.0250000000000004</v>
      </c>
      <c r="ST5" s="23">
        <f>IF($CH5="P",BY5,(BY5+AX5)/2)</f>
        <v>9.2750000000000004</v>
      </c>
      <c r="SU5" s="23">
        <f>IF($CH5="P",BZ5,(BZ5+AY5)/2)</f>
        <v>9.1000000000000014</v>
      </c>
      <c r="SV5" s="23">
        <f>IF($CH5="P",CA5,(CA5+AZ5)/2)</f>
        <v>15.18</v>
      </c>
      <c r="SW5" s="23">
        <f>IF($CH5="P",CB5,(CB5+BA5)/2)</f>
        <v>1.05</v>
      </c>
      <c r="SX5" s="23">
        <f>IF($CH5="P",CC5,(CC5+BB5)/2)</f>
        <v>7.9249999999999998</v>
      </c>
      <c r="SY5" s="23">
        <f>IF($CH5="P",CD5,(CD5+BC5)/2)</f>
        <v>9.1750000000000007</v>
      </c>
      <c r="SZ5" s="23">
        <f>IF($CH5="P",CE5,(CE5+BD5)/2)</f>
        <v>11.3</v>
      </c>
      <c r="TA5" s="23">
        <f>IF($CH5="P",CF5,(CF5+BE5)/2)</f>
        <v>17.29</v>
      </c>
      <c r="TB5" s="23">
        <f>IF($CH5="P",CG5,(CG5+BF5)/2)</f>
        <v>0</v>
      </c>
      <c r="TC5" s="28" t="s">
        <v>57</v>
      </c>
      <c r="TD5" s="41">
        <f>IF(SP5&gt;0,SP5,"")</f>
        <v>11.3</v>
      </c>
      <c r="TE5" s="41">
        <f>IF(SQ5&gt;0,SQ5,"")</f>
        <v>16.049999999999997</v>
      </c>
      <c r="TF5" s="41">
        <f>IF(SUM(SN5:SQ5)-SR5&gt;0,SUM(SN5:SQ5)-SR5,"")</f>
        <v>44.274999999999999</v>
      </c>
      <c r="TG5" s="41">
        <f>IF(SU5&gt;0,SU5,"")</f>
        <v>9.1000000000000014</v>
      </c>
      <c r="TH5" s="41">
        <f>IF(SV5&gt;0,SV5,"")</f>
        <v>15.18</v>
      </c>
      <c r="TI5" s="41">
        <f>IF(SUM(SS5:SV5)-SW5&gt;0,SUM(SS5:SV5)-SW5,"")</f>
        <v>40.53</v>
      </c>
      <c r="TJ5" s="41">
        <f>IF(MAX(TF5,TI5)&gt;0,MAX(TF5,TI5),"")</f>
        <v>44.274999999999999</v>
      </c>
      <c r="TK5" s="41">
        <f>IF(SZ5&gt;0,SZ5,"")</f>
        <v>11.3</v>
      </c>
      <c r="TL5" s="41">
        <f>IF(TA5&gt;0,TA5,"")</f>
        <v>17.29</v>
      </c>
      <c r="TM5" s="41">
        <f>IF(SUM(SX5:TA5)-TB5&gt;0,SUM(SX5:TA5)-TB5,"")</f>
        <v>45.69</v>
      </c>
      <c r="TN5" s="41">
        <f>IF(SUM(TJ5,TM5)&gt;0,SUM(TJ5,TM5),"")</f>
        <v>89.965000000000003</v>
      </c>
    </row>
    <row r="6" spans="1:534" x14ac:dyDescent="0.2">
      <c r="A6" s="4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5" t="s">
        <v>165</v>
      </c>
      <c r="C6" s="4" t="s">
        <v>3</v>
      </c>
      <c r="D6" s="4" t="s">
        <v>166</v>
      </c>
      <c r="E6" s="9">
        <f>SUM(J6,L6,N6)</f>
        <v>89.490000000000009</v>
      </c>
      <c r="F6" s="3" t="str">
        <f>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),"P","")</f>
        <v>P</v>
      </c>
      <c r="G6" s="3" t="str">
        <f>IF(OR(AND(AI6&gt;=AQ$21,AI6&lt;&gt;"",AF6=""),AND(AL6&gt;=AQ$21,AL6&lt;&gt;"",AF6=""),AND(AP6&gt;=AQ$21,AP6&lt;&gt;"",AF6=""),AND(BJ6&gt;=BR$21,BJ6&lt;&gt;"",BG6=""),AND(BM6&gt;=BR$21,BM6&lt;&gt;"",BG6=""),AND(BQ6&gt;=BR$21,BQ6&lt;&gt;"",BG6=""),AND(CK6&gt;=CS$21,CK6&lt;&gt;"",CH6=""),AND(CN6&gt;=CS$21,CN6&lt;&gt;"",CH6=""),AND(CR6&gt;=CS$21,CR6&lt;&gt;"",CH6=""),AND(DR6&gt;=EC$21,DR6&lt;&gt;""),AND(DU6&gt;=EC$21,DU6&lt;&gt;""),AND(DY6&gt;=EC$21,DY6&lt;&gt;""),AND(EB6&gt;=EC$21,EB6&lt;&gt;""),AND(EZ6&gt;=FK$21,EZ6&lt;&gt;""),AND(FC6&gt;=FK$21,FC6&lt;&gt;""),AND(FG6&gt;=FK$21,FG6&lt;&gt;""),AND(FJ6&gt;=FK$21,FJ6&lt;&gt;""),AND(GH6&gt;=GS$21,GH6&lt;&gt;""),AND(GK6&gt;=GS$21,GK6&lt;&gt;""),AND(GO6&gt;=GS$21,GO6&lt;&gt;""),AND(GR6&gt;=GS$21,GR6&lt;&gt;""),AND(HP6&gt;=IA$21,HP6&lt;&gt;""),AND(HS6&gt;=IA$21,HS6&lt;&gt;""),AND(HW6&gt;=IA$21,HW6&lt;&gt;""),AND(HZ6&gt;=IA$21,HZ6&lt;&gt;""),AND(IX6&gt;=JI$21,IX6&lt;&gt;""),AND(JA6&gt;=JI$21,JA6&lt;&gt;""),AND(JE6&gt;=JI$21,JE6&lt;&gt;""),AND(JH6&gt;=JI$21,JH6&lt;&gt;""),AND(KF6&gt;=KQ$21,KF6&lt;&gt;""),AND(KI6&gt;=KQ$21,KI6&lt;&gt;""),AND(KM6&gt;=KQ$21,KM6&lt;&gt;""),AND(KP6&gt;=KQ$21,KP6&lt;&gt;""),AND(LN6&gt;=LY$21,LN6&lt;&gt;""),AND(LQ6&gt;=LY$21,LQ6&lt;&gt;""),AND(LU6&gt;=LY$21,LU6&lt;&gt;""),AND(LX6&gt;=LY$21,LX6&lt;&gt;""),AND(MV6&gt;=NG$21,MV6&lt;&gt;""),AND(MY6&gt;=NG$21,MY6&lt;&gt;""),AND(NC6&gt;=NG$21,NC6&lt;&gt;""),AND(NF6&gt;=NG$21,NF6&lt;&gt;""),AND(OD6&gt;=OO$21,OD6&lt;&gt;""),AND(OG6&gt;=OO$21,OG6&lt;&gt;""),AND(OK6&gt;=OO$21,OK6&lt;&gt;""),AND(ON6&gt;=OO$21,ON6&lt;&gt;""),AND(PL6&gt;=PW$21,PL6&lt;&gt;""),AND(PO6&gt;=PW$21,PO6&lt;&gt;""),AND(PS6&gt;=PW$21,PS6&lt;&gt;""),AND(PV6&gt;=PW$21,PV6&lt;&gt;""),AND(QT6&gt;=RE$21,QT6&lt;&gt;""),AND(QW6&gt;=RE$21,QW6&lt;&gt;""),AND(RA6&gt;=RE$21,RA6&lt;&gt;""),AND(RD6&gt;=RE$21,RD6&lt;&gt;""),AND(SB6&gt;=SM$21,SB6&lt;&gt;""),AND(SE6&gt;=SM$21,SE6&lt;&gt;""),AND(SI6&gt;=SM$21,SI6&lt;&gt;""),AND(SL6&gt;=SM$21,SL6&lt;&gt;"")),"P","")</f>
        <v>P</v>
      </c>
      <c r="H6" s="37" t="str">
        <f>IF(AND(G6="P",F6=""),"No DD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Merit",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Excellence",IF(I6="P","Worlds Team",IF(F6="P","National Team","")))))</f>
        <v>National Team</v>
      </c>
      <c r="I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/>
      </c>
      <c r="J6" s="8">
        <f>IF(COUNT(AI6,AL6,AP6,BJ6,BM6,BQ6,CK6,CN6,CR6)&gt;0,LARGE((AI6,AL6,AP6,BJ6,BM6,BQ6,CK6,CN6,CR6),1),0)</f>
        <v>44.790000000000006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44.7</v>
      </c>
      <c r="M6" s="8" t="str">
        <f>IF(L6="","",IF(OR(L6=CK6,L6=CN6,L6=CR6),$BS$1,IF(OR(L6=BJ6,L6=BM6,L6=BQ6),$AR$1,IF(OR(L6=AI6,L6=AL6,L6=AP6),$Q$1,""))))</f>
        <v>2023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7.35</v>
      </c>
      <c r="AS6" s="27">
        <v>8.85</v>
      </c>
      <c r="AT6" s="27">
        <v>11.3</v>
      </c>
      <c r="AU6" s="27">
        <v>14.62</v>
      </c>
      <c r="AV6" s="27">
        <v>0</v>
      </c>
      <c r="AW6" s="27">
        <v>7</v>
      </c>
      <c r="AX6" s="27">
        <v>9.15</v>
      </c>
      <c r="AY6" s="27">
        <v>11.3</v>
      </c>
      <c r="AZ6" s="27">
        <v>16.86</v>
      </c>
      <c r="BA6" s="27">
        <v>0</v>
      </c>
      <c r="BB6" s="27">
        <v>7.55</v>
      </c>
      <c r="BC6" s="27">
        <v>9.3000000000000007</v>
      </c>
      <c r="BD6" s="27">
        <v>11.3</v>
      </c>
      <c r="BE6" s="27">
        <v>16.64</v>
      </c>
      <c r="BF6" s="27">
        <v>0</v>
      </c>
      <c r="BG6" s="29"/>
      <c r="BH6" s="40">
        <f>IF(AT6&gt;0,AT6,"")</f>
        <v>11.3</v>
      </c>
      <c r="BI6" s="40">
        <f>IF(AU6&gt;0,AU6,"")</f>
        <v>14.62</v>
      </c>
      <c r="BJ6" s="11">
        <f>IF(SUM(AR6:AU6)-AV6&gt;0,SUM(AR6:AU6)-AV6,"")</f>
        <v>42.12</v>
      </c>
      <c r="BK6" s="11">
        <f>IF(AY6&gt;0,AY6,"")</f>
        <v>11.3</v>
      </c>
      <c r="BL6" s="11">
        <f>IF(AZ6&gt;0,AZ6,"")</f>
        <v>16.86</v>
      </c>
      <c r="BM6" s="11">
        <f>IF(SUM(AW6:AZ6)-BA6&gt;0,SUM(AW6:AZ6)-BA6,"")</f>
        <v>44.31</v>
      </c>
      <c r="BN6" s="11">
        <f>IF(BJ6="","",MAX(BJ6,BM6))</f>
        <v>44.31</v>
      </c>
      <c r="BO6" s="11">
        <f>IF(BD6&gt;0,BD6,"")</f>
        <v>11.3</v>
      </c>
      <c r="BP6" s="11">
        <f>IF(BE6&gt;0,BE6,"")</f>
        <v>16.64</v>
      </c>
      <c r="BQ6" s="11">
        <f>IF(SUM(BB6:BE6)-BF6&gt;0,SUM(BB6:BE6)-BF6,"")</f>
        <v>44.790000000000006</v>
      </c>
      <c r="BR6" s="11">
        <f>IF(SUM(BN6,BQ6)&gt;0,SUM(BN6,BQ6),"")</f>
        <v>89.100000000000009</v>
      </c>
      <c r="BS6" s="23">
        <v>7.35</v>
      </c>
      <c r="BT6" s="23">
        <v>9</v>
      </c>
      <c r="BU6" s="23">
        <v>11.3</v>
      </c>
      <c r="BV6" s="23">
        <v>15.54</v>
      </c>
      <c r="BW6" s="23">
        <v>0</v>
      </c>
      <c r="BX6" s="23">
        <v>7.2</v>
      </c>
      <c r="BY6" s="23">
        <v>9.4</v>
      </c>
      <c r="BZ6" s="23">
        <v>11.3</v>
      </c>
      <c r="CA6" s="23">
        <v>16.12</v>
      </c>
      <c r="CB6" s="23">
        <v>0</v>
      </c>
      <c r="CC6" s="23">
        <v>7.55</v>
      </c>
      <c r="CD6" s="23">
        <v>8.9499999999999993</v>
      </c>
      <c r="CE6" s="23">
        <v>11.3</v>
      </c>
      <c r="CF6" s="23">
        <v>16.899999999999999</v>
      </c>
      <c r="CG6" s="23">
        <v>0</v>
      </c>
      <c r="CH6" s="28"/>
      <c r="CI6" s="39">
        <f>IF(BU6&gt;0,BU6,"")</f>
        <v>11.3</v>
      </c>
      <c r="CJ6" s="39">
        <f>IF(BV6&gt;0,BV6,"")</f>
        <v>15.54</v>
      </c>
      <c r="CK6" s="41">
        <f>IF(SUM(BS6:BV6)-BW6&gt;0,SUM(BS6:BV6)-BW6,"")</f>
        <v>43.19</v>
      </c>
      <c r="CL6" s="41">
        <f>IF(BZ6&gt;0,BZ6,"")</f>
        <v>11.3</v>
      </c>
      <c r="CM6" s="41">
        <f>IF(CA6&gt;0,CA6,"")</f>
        <v>16.12</v>
      </c>
      <c r="CN6" s="41">
        <f>IF(SUM(BX6:CA6)-CB6&gt;0,SUM(BX6:CA6)-CB6,"")</f>
        <v>44.02</v>
      </c>
      <c r="CO6" s="41">
        <f>IF(CK6="","",MAX(CK6,CN6))</f>
        <v>44.02</v>
      </c>
      <c r="CP6" s="41">
        <f>IF(CE6&gt;0,CE6,"")</f>
        <v>11.3</v>
      </c>
      <c r="CQ6" s="41">
        <f>IF(CF6&gt;0,CF6,"")</f>
        <v>16.899999999999999</v>
      </c>
      <c r="CR6" s="41">
        <f>IF(SUM(CC6:CF6)-CG6&gt;0,SUM(CC6:CF6)-CG6,"")</f>
        <v>44.7</v>
      </c>
      <c r="CS6" s="41">
        <f>IF(SUM(CO6,CR6)&gt;0,SUM(CO6,CR6),"")</f>
        <v>88.72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5.2</v>
      </c>
      <c r="FM6" s="17">
        <v>6.25</v>
      </c>
      <c r="FN6" s="17">
        <v>7.2</v>
      </c>
      <c r="FO6" s="17">
        <v>13.2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>IF(FN6&gt;0,FN6,"")</f>
        <v>7.2</v>
      </c>
      <c r="GG6" s="41">
        <f>IF(FO6&gt;0,FO6,"")</f>
        <v>13.2</v>
      </c>
      <c r="GH6" s="41">
        <f>IF(SUM(FL6:FO6)-FP6&gt;0,SUM(FL6:FO6)-FP6,"")</f>
        <v>31.849999999999998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31.849999999999998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>
        <f>IF(SUM(GL6,GR6)&gt;0,SUM(GL6,GR6),"")</f>
        <v>31.849999999999998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7.35</v>
      </c>
      <c r="SO6" s="23">
        <f>IF($CH6="P",BT6,(BT6+AS6)/2)</f>
        <v>8.9250000000000007</v>
      </c>
      <c r="SP6" s="23">
        <f>IF($CH6="P",BU6,(BU6+AT6)/2)</f>
        <v>11.3</v>
      </c>
      <c r="SQ6" s="23">
        <f>IF($CH6="P",BV6,(BV6+AU6)/2)</f>
        <v>15.079999999999998</v>
      </c>
      <c r="SR6" s="23">
        <f>IF($CH6="P",BW6,(BW6+AV6)/2)</f>
        <v>0</v>
      </c>
      <c r="SS6" s="23">
        <f>IF($CH6="P",BX6,(BX6+AW6)/2)</f>
        <v>7.1</v>
      </c>
      <c r="ST6" s="23">
        <f>IF($CH6="P",BY6,(BY6+AX6)/2)</f>
        <v>9.2750000000000004</v>
      </c>
      <c r="SU6" s="23">
        <f>IF($CH6="P",BZ6,(BZ6+AY6)/2)</f>
        <v>11.3</v>
      </c>
      <c r="SV6" s="23">
        <f>IF($CH6="P",CA6,(CA6+AZ6)/2)</f>
        <v>16.490000000000002</v>
      </c>
      <c r="SW6" s="23">
        <f>IF($CH6="P",CB6,(CB6+BA6)/2)</f>
        <v>0</v>
      </c>
      <c r="SX6" s="23">
        <f>IF($CH6="P",CC6,(CC6+BB6)/2)</f>
        <v>7.55</v>
      </c>
      <c r="SY6" s="23">
        <f>IF($CH6="P",CD6,(CD6+BC6)/2)</f>
        <v>9.125</v>
      </c>
      <c r="SZ6" s="23">
        <f>IF($CH6="P",CE6,(CE6+BD6)/2)</f>
        <v>11.3</v>
      </c>
      <c r="TA6" s="23">
        <f>IF($CH6="P",CF6,(CF6+BE6)/2)</f>
        <v>16.77</v>
      </c>
      <c r="TB6" s="23">
        <f>IF($CH6="P",CG6,(CG6+BF6)/2)</f>
        <v>0</v>
      </c>
      <c r="TC6" s="28" t="s">
        <v>57</v>
      </c>
      <c r="TD6" s="41">
        <f>IF(SP6&gt;0,SP6,"")</f>
        <v>11.3</v>
      </c>
      <c r="TE6" s="41">
        <f>IF(SQ6&gt;0,SQ6,"")</f>
        <v>15.079999999999998</v>
      </c>
      <c r="TF6" s="41">
        <f>IF(SUM(SN6:SQ6)-SR6&gt;0,SUM(SN6:SQ6)-SR6,"")</f>
        <v>42.655000000000001</v>
      </c>
      <c r="TG6" s="41">
        <f>IF(SU6&gt;0,SU6,"")</f>
        <v>11.3</v>
      </c>
      <c r="TH6" s="41">
        <f>IF(SV6&gt;0,SV6,"")</f>
        <v>16.490000000000002</v>
      </c>
      <c r="TI6" s="41">
        <f>IF(SUM(SS6:SV6)-SW6&gt;0,SUM(SS6:SV6)-SW6,"")</f>
        <v>44.165000000000006</v>
      </c>
      <c r="TJ6" s="41">
        <f>IF(MAX(TF6,TI6)&gt;0,MAX(TF6,TI6),"")</f>
        <v>44.165000000000006</v>
      </c>
      <c r="TK6" s="41">
        <f>IF(SZ6&gt;0,SZ6,"")</f>
        <v>11.3</v>
      </c>
      <c r="TL6" s="41">
        <f>IF(TA6&gt;0,TA6,"")</f>
        <v>16.77</v>
      </c>
      <c r="TM6" s="41">
        <f>IF(SUM(SX6:TA6)-TB6&gt;0,SUM(SX6:TA6)-TB6,"")</f>
        <v>44.745000000000005</v>
      </c>
      <c r="TN6" s="41">
        <f>IF(SUM(TJ6,TM6)&gt;0,SUM(TJ6,TM6),"")</f>
        <v>88.910000000000011</v>
      </c>
    </row>
    <row r="7" spans="1:534" x14ac:dyDescent="0.2">
      <c r="A7" s="4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5" t="s">
        <v>207</v>
      </c>
      <c r="C7" s="4" t="s">
        <v>206</v>
      </c>
      <c r="D7" s="4" t="s">
        <v>205</v>
      </c>
      <c r="E7" s="9">
        <f>SUM(J7,L7,N7)</f>
        <v>87.78</v>
      </c>
      <c r="F7" s="3" t="str">
        <f>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),"P","")</f>
        <v>P</v>
      </c>
      <c r="G7" s="3" t="str">
        <f>IF(OR(AND(AI7&gt;=AQ$21,AI7&lt;&gt;"",AF7=""),AND(AL7&gt;=AQ$21,AL7&lt;&gt;"",AF7=""),AND(AP7&gt;=AQ$21,AP7&lt;&gt;"",AF7=""),AND(BJ7&gt;=BR$21,BJ7&lt;&gt;"",BG7=""),AND(BM7&gt;=BR$21,BM7&lt;&gt;"",BG7=""),AND(BQ7&gt;=BR$21,BQ7&lt;&gt;"",BG7=""),AND(CK7&gt;=CS$21,CK7&lt;&gt;"",CH7=""),AND(CN7&gt;=CS$21,CN7&lt;&gt;"",CH7=""),AND(CR7&gt;=CS$21,CR7&lt;&gt;"",CH7=""),AND(DR7&gt;=EC$21,DR7&lt;&gt;""),AND(DU7&gt;=EC$21,DU7&lt;&gt;""),AND(DY7&gt;=EC$21,DY7&lt;&gt;""),AND(EB7&gt;=EC$21,EB7&lt;&gt;""),AND(EZ7&gt;=FK$21,EZ7&lt;&gt;""),AND(FC7&gt;=FK$21,FC7&lt;&gt;""),AND(FG7&gt;=FK$21,FG7&lt;&gt;""),AND(FJ7&gt;=FK$21,FJ7&lt;&gt;""),AND(GH7&gt;=GS$21,GH7&lt;&gt;""),AND(GK7&gt;=GS$21,GK7&lt;&gt;""),AND(GO7&gt;=GS$21,GO7&lt;&gt;""),AND(GR7&gt;=GS$21,GR7&lt;&gt;""),AND(HP7&gt;=IA$21,HP7&lt;&gt;""),AND(HS7&gt;=IA$21,HS7&lt;&gt;""),AND(HW7&gt;=IA$21,HW7&lt;&gt;""),AND(HZ7&gt;=IA$21,HZ7&lt;&gt;""),AND(IX7&gt;=JI$21,IX7&lt;&gt;""),AND(JA7&gt;=JI$21,JA7&lt;&gt;""),AND(JE7&gt;=JI$21,JE7&lt;&gt;""),AND(JH7&gt;=JI$21,JH7&lt;&gt;""),AND(KF7&gt;=KQ$21,KF7&lt;&gt;""),AND(KI7&gt;=KQ$21,KI7&lt;&gt;""),AND(KM7&gt;=KQ$21,KM7&lt;&gt;""),AND(KP7&gt;=KQ$21,KP7&lt;&gt;""),AND(LN7&gt;=LY$21,LN7&lt;&gt;""),AND(LQ7&gt;=LY$21,LQ7&lt;&gt;""),AND(LU7&gt;=LY$21,LU7&lt;&gt;""),AND(LX7&gt;=LY$21,LX7&lt;&gt;""),AND(MV7&gt;=NG$21,MV7&lt;&gt;""),AND(MY7&gt;=NG$21,MY7&lt;&gt;""),AND(NC7&gt;=NG$21,NC7&lt;&gt;""),AND(NF7&gt;=NG$21,NF7&lt;&gt;""),AND(OD7&gt;=OO$21,OD7&lt;&gt;""),AND(OG7&gt;=OO$21,OG7&lt;&gt;""),AND(OK7&gt;=OO$21,OK7&lt;&gt;""),AND(ON7&gt;=OO$21,ON7&lt;&gt;""),AND(PL7&gt;=PW$21,PL7&lt;&gt;""),AND(PO7&gt;=PW$21,PO7&lt;&gt;""),AND(PS7&gt;=PW$21,PS7&lt;&gt;""),AND(PV7&gt;=PW$21,PV7&lt;&gt;""),AND(QT7&gt;=RE$21,QT7&lt;&gt;""),AND(QW7&gt;=RE$21,QW7&lt;&gt;""),AND(RA7&gt;=RE$21,RA7&lt;&gt;""),AND(RD7&gt;=RE$21,RD7&lt;&gt;""),AND(SB7&gt;=SM$21,SB7&lt;&gt;""),AND(SE7&gt;=SM$21,SE7&lt;&gt;""),AND(SI7&gt;=SM$21,SI7&lt;&gt;""),AND(SL7&gt;=SM$21,SL7&lt;&gt;"")),"P","")</f>
        <v>P</v>
      </c>
      <c r="H7" s="37" t="str">
        <f>IF(AND(G7="P",F7=""),"No DD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Merit",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Excellence",IF(I7="P","Worlds Team",IF(F7="P","National Team","")))))</f>
        <v>National Team</v>
      </c>
      <c r="I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J7" s="8">
        <f>IF(COUNT(AI7,AL7,AP7,BJ7,BM7,BQ7,CK7,CN7,CR7)&gt;0,LARGE((AI7,AL7,AP7,BJ7,BM7,BQ7,CK7,CN7,CR7),1),0)</f>
        <v>44.230000000000004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43.55</v>
      </c>
      <c r="M7" s="8" t="str">
        <f>IF(L7="","",IF(OR(L7=CK7,L7=CN7,L7=CR7),$BS$1,IF(OR(L7=BJ7,L7=BM7,L7=BQ7),$AR$1,IF(OR(L7=AI7,L7=AL7,L7=AP7),$Q$1,""))))</f>
        <v>2023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>
        <v>8.4499999999999993</v>
      </c>
      <c r="AS7" s="27">
        <v>9.5</v>
      </c>
      <c r="AT7" s="27">
        <v>9.6</v>
      </c>
      <c r="AU7" s="27">
        <v>16</v>
      </c>
      <c r="AV7" s="27">
        <v>0</v>
      </c>
      <c r="AW7" s="27">
        <v>3.9</v>
      </c>
      <c r="AX7" s="27">
        <v>4.8</v>
      </c>
      <c r="AY7" s="27">
        <v>5.2</v>
      </c>
      <c r="AZ7" s="27">
        <v>7.86</v>
      </c>
      <c r="BA7" s="27">
        <v>0</v>
      </c>
      <c r="BB7" s="27">
        <v>7.9</v>
      </c>
      <c r="BC7" s="27">
        <v>9.65</v>
      </c>
      <c r="BD7" s="27">
        <v>10.4</v>
      </c>
      <c r="BE7" s="27">
        <v>16.28</v>
      </c>
      <c r="BF7" s="27">
        <v>0</v>
      </c>
      <c r="BG7" s="29"/>
      <c r="BH7" s="40">
        <f>IF(AT7&gt;0,AT7,"")</f>
        <v>9.6</v>
      </c>
      <c r="BI7" s="40">
        <f>IF(AU7&gt;0,AU7,"")</f>
        <v>16</v>
      </c>
      <c r="BJ7" s="11">
        <f>IF(SUM(AR7:AU7)-AV7&gt;0,SUM(AR7:AU7)-AV7,"")</f>
        <v>43.55</v>
      </c>
      <c r="BK7" s="11">
        <f>IF(AY7&gt;0,AY7,"")</f>
        <v>5.2</v>
      </c>
      <c r="BL7" s="11">
        <f>IF(AZ7&gt;0,AZ7,"")</f>
        <v>7.86</v>
      </c>
      <c r="BM7" s="11">
        <f>IF(SUM(AW7:AZ7)-BA7&gt;0,SUM(AW7:AZ7)-BA7,"")</f>
        <v>21.759999999999998</v>
      </c>
      <c r="BN7" s="11">
        <f>IF(BJ7="","",MAX(BJ7,BM7))</f>
        <v>43.55</v>
      </c>
      <c r="BO7" s="11">
        <f>IF(BD7&gt;0,BD7,"")</f>
        <v>10.4</v>
      </c>
      <c r="BP7" s="11">
        <f>IF(BE7&gt;0,BE7,"")</f>
        <v>16.28</v>
      </c>
      <c r="BQ7" s="11">
        <f>IF(SUM(BB7:BE7)-BF7&gt;0,SUM(BB7:BE7)-BF7,"")</f>
        <v>44.230000000000004</v>
      </c>
      <c r="BR7" s="11">
        <f>IF(SUM(BN7,BQ7)&gt;0,SUM(BN7,BQ7),"")</f>
        <v>87.78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4.2249999999999996</v>
      </c>
      <c r="SO7" s="23">
        <f>IF($CH7="P",BT7,(BT7+AS7)/2)</f>
        <v>4.75</v>
      </c>
      <c r="SP7" s="23">
        <f>IF($CH7="P",BU7,(BU7+AT7)/2)</f>
        <v>4.8</v>
      </c>
      <c r="SQ7" s="23">
        <f>IF($CH7="P",BV7,(BV7+AU7)/2)</f>
        <v>8</v>
      </c>
      <c r="SR7" s="23">
        <f>IF($CH7="P",BW7,(BW7+AV7)/2)</f>
        <v>0</v>
      </c>
      <c r="SS7" s="23">
        <f>IF($CH7="P",BX7,(BX7+AW7)/2)</f>
        <v>1.95</v>
      </c>
      <c r="ST7" s="23">
        <f>IF($CH7="P",BY7,(BY7+AX7)/2)</f>
        <v>2.4</v>
      </c>
      <c r="SU7" s="23">
        <f>IF($CH7="P",BZ7,(BZ7+AY7)/2)</f>
        <v>2.6</v>
      </c>
      <c r="SV7" s="23">
        <f>IF($CH7="P",CA7,(CA7+AZ7)/2)</f>
        <v>3.93</v>
      </c>
      <c r="SW7" s="23">
        <f>IF($CH7="P",CB7,(CB7+BA7)/2)</f>
        <v>0</v>
      </c>
      <c r="SX7" s="23">
        <f>IF($CH7="P",CC7,(CC7+BB7)/2)</f>
        <v>3.95</v>
      </c>
      <c r="SY7" s="23">
        <f>IF($CH7="P",CD7,(CD7+BC7)/2)</f>
        <v>4.8250000000000002</v>
      </c>
      <c r="SZ7" s="23">
        <f>IF($CH7="P",CE7,(CE7+BD7)/2)</f>
        <v>5.2</v>
      </c>
      <c r="TA7" s="23">
        <f>IF($CH7="P",CF7,(CF7+BE7)/2)</f>
        <v>8.14</v>
      </c>
      <c r="TB7" s="23">
        <f>IF($CH7="P",CG7,(CG7+BF7)/2)</f>
        <v>0</v>
      </c>
      <c r="TC7" s="28" t="s">
        <v>57</v>
      </c>
      <c r="TD7" s="41">
        <f>IF(SP7&gt;0,SP7,"")</f>
        <v>4.8</v>
      </c>
      <c r="TE7" s="41">
        <f>IF(SQ7&gt;0,SQ7,"")</f>
        <v>8</v>
      </c>
      <c r="TF7" s="41">
        <f>IF(SUM(SN7:SQ7)-SR7&gt;0,SUM(SN7:SQ7)-SR7,"")</f>
        <v>21.774999999999999</v>
      </c>
      <c r="TG7" s="41">
        <f>IF(SU7&gt;0,SU7,"")</f>
        <v>2.6</v>
      </c>
      <c r="TH7" s="41">
        <f>IF(SV7&gt;0,SV7,"")</f>
        <v>3.93</v>
      </c>
      <c r="TI7" s="41">
        <f>IF(SUM(SS7:SV7)-SW7&gt;0,SUM(SS7:SV7)-SW7,"")</f>
        <v>10.879999999999999</v>
      </c>
      <c r="TJ7" s="41">
        <f>IF(MAX(TF7,TI7)&gt;0,MAX(TF7,TI7),"")</f>
        <v>21.774999999999999</v>
      </c>
      <c r="TK7" s="41">
        <f>IF(SZ7&gt;0,SZ7,"")</f>
        <v>5.2</v>
      </c>
      <c r="TL7" s="41">
        <f>IF(TA7&gt;0,TA7,"")</f>
        <v>8.14</v>
      </c>
      <c r="TM7" s="41">
        <f>IF(SUM(SX7:TA7)-TB7&gt;0,SUM(SX7:TA7)-TB7,"")</f>
        <v>22.115000000000002</v>
      </c>
      <c r="TN7" s="41">
        <f>IF(SUM(TJ7,TM7)&gt;0,SUM(TJ7,TM7),"")</f>
        <v>43.89</v>
      </c>
    </row>
    <row r="8" spans="1:534" x14ac:dyDescent="0.2">
      <c r="A8" s="4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5" t="s">
        <v>140</v>
      </c>
      <c r="C8" s="4" t="s">
        <v>139</v>
      </c>
      <c r="D8" s="4" t="s">
        <v>138</v>
      </c>
      <c r="E8" s="9">
        <f>SUM(J8,L8,N8)</f>
        <v>47.78</v>
      </c>
      <c r="F8" s="3" t="str">
        <f>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),"P","")</f>
        <v>P</v>
      </c>
      <c r="G8" s="3" t="str">
        <f>IF(OR(AND(AI8&gt;=AQ$21,AI8&lt;&gt;"",AF8=""),AND(AL8&gt;=AQ$21,AL8&lt;&gt;"",AF8=""),AND(AP8&gt;=AQ$21,AP8&lt;&gt;"",AF8=""),AND(BJ8&gt;=BR$21,BJ8&lt;&gt;"",BG8=""),AND(BM8&gt;=BR$21,BM8&lt;&gt;"",BG8=""),AND(BQ8&gt;=BR$21,BQ8&lt;&gt;"",BG8=""),AND(CK8&gt;=CS$21,CK8&lt;&gt;"",CH8=""),AND(CN8&gt;=CS$21,CN8&lt;&gt;"",CH8=""),AND(CR8&gt;=CS$21,CR8&lt;&gt;"",CH8=""),AND(DR8&gt;=EC$21,DR8&lt;&gt;""),AND(DU8&gt;=EC$21,DU8&lt;&gt;""),AND(DY8&gt;=EC$21,DY8&lt;&gt;""),AND(EB8&gt;=EC$21,EB8&lt;&gt;""),AND(EZ8&gt;=FK$21,EZ8&lt;&gt;""),AND(FC8&gt;=FK$21,FC8&lt;&gt;""),AND(FG8&gt;=FK$21,FG8&lt;&gt;""),AND(FJ8&gt;=FK$21,FJ8&lt;&gt;""),AND(GH8&gt;=GS$21,GH8&lt;&gt;""),AND(GK8&gt;=GS$21,GK8&lt;&gt;""),AND(GO8&gt;=GS$21,GO8&lt;&gt;""),AND(GR8&gt;=GS$21,GR8&lt;&gt;""),AND(HP8&gt;=IA$21,HP8&lt;&gt;""),AND(HS8&gt;=IA$21,HS8&lt;&gt;""),AND(HW8&gt;=IA$21,HW8&lt;&gt;""),AND(HZ8&gt;=IA$21,HZ8&lt;&gt;""),AND(IX8&gt;=JI$21,IX8&lt;&gt;""),AND(JA8&gt;=JI$21,JA8&lt;&gt;""),AND(JE8&gt;=JI$21,JE8&lt;&gt;""),AND(JH8&gt;=JI$21,JH8&lt;&gt;""),AND(KF8&gt;=KQ$21,KF8&lt;&gt;""),AND(KI8&gt;=KQ$21,KI8&lt;&gt;""),AND(KM8&gt;=KQ$21,KM8&lt;&gt;""),AND(KP8&gt;=KQ$21,KP8&lt;&gt;""),AND(LN8&gt;=LY$21,LN8&lt;&gt;""),AND(LQ8&gt;=LY$21,LQ8&lt;&gt;""),AND(LU8&gt;=LY$21,LU8&lt;&gt;""),AND(LX8&gt;=LY$21,LX8&lt;&gt;""),AND(MV8&gt;=NG$21,MV8&lt;&gt;""),AND(MY8&gt;=NG$21,MY8&lt;&gt;""),AND(NC8&gt;=NG$21,NC8&lt;&gt;""),AND(NF8&gt;=NG$21,NF8&lt;&gt;""),AND(OD8&gt;=OO$21,OD8&lt;&gt;""),AND(OG8&gt;=OO$21,OG8&lt;&gt;""),AND(OK8&gt;=OO$21,OK8&lt;&gt;""),AND(ON8&gt;=OO$21,ON8&lt;&gt;""),AND(PL8&gt;=PW$21,PL8&lt;&gt;""),AND(PO8&gt;=PW$21,PO8&lt;&gt;""),AND(PS8&gt;=PW$21,PS8&lt;&gt;""),AND(PV8&gt;=PW$21,PV8&lt;&gt;""),AND(QT8&gt;=RE$21,QT8&lt;&gt;""),AND(QW8&gt;=RE$21,QW8&lt;&gt;""),AND(RA8&gt;=RE$21,RA8&lt;&gt;""),AND(RD8&gt;=RE$21,RD8&lt;&gt;""),AND(SB8&gt;=SM$21,SB8&lt;&gt;""),AND(SE8&gt;=SM$21,SE8&lt;&gt;""),AND(SI8&gt;=SM$21,SI8&lt;&gt;""),AND(SL8&gt;=SM$21,SL8&lt;&gt;"")),"P","")</f>
        <v>P</v>
      </c>
      <c r="H8" s="37" t="str">
        <f>IF(AND(G8="P",F8=""),"No DD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Merit",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Excellence",IF(I8="P","Worlds Team",IF(F8="P","National Team","")))))</f>
        <v>Merit</v>
      </c>
      <c r="I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>
        <v>7.6</v>
      </c>
      <c r="JK8" s="18">
        <v>9.15</v>
      </c>
      <c r="JL8" s="18">
        <v>13.1</v>
      </c>
      <c r="JM8" s="18">
        <v>17.7</v>
      </c>
      <c r="JN8" s="18">
        <v>0</v>
      </c>
      <c r="JO8" s="18">
        <v>5.3</v>
      </c>
      <c r="JP8" s="18">
        <v>6.6</v>
      </c>
      <c r="JQ8" s="18">
        <v>9.4</v>
      </c>
      <c r="JR8" s="18">
        <v>12.56</v>
      </c>
      <c r="JS8" s="18">
        <v>0</v>
      </c>
      <c r="JT8" s="18"/>
      <c r="JU8" s="18"/>
      <c r="JV8" s="18"/>
      <c r="JW8" s="18"/>
      <c r="JX8" s="18"/>
      <c r="JY8" s="18">
        <v>0.75</v>
      </c>
      <c r="JZ8" s="18">
        <v>0.95</v>
      </c>
      <c r="KA8" s="18">
        <v>1.5</v>
      </c>
      <c r="KB8" s="18">
        <v>2</v>
      </c>
      <c r="KC8" s="18">
        <v>0</v>
      </c>
      <c r="KD8" s="11">
        <f>IF(JL8&gt;0,JL8,"")</f>
        <v>13.1</v>
      </c>
      <c r="KE8" s="11">
        <f>IF(JM8&gt;0,JM8,"")</f>
        <v>17.7</v>
      </c>
      <c r="KF8" s="11">
        <f>IF(SUM(JJ8:JM8)-JN8&gt;0,SUM(JJ8:JM8)-JN8,"")</f>
        <v>47.55</v>
      </c>
      <c r="KG8" s="11">
        <f>IF(JQ8&gt;0,JQ8,"")</f>
        <v>9.4</v>
      </c>
      <c r="KH8" s="11">
        <f>IF(JR8&gt;0,JR8,"")</f>
        <v>12.56</v>
      </c>
      <c r="KI8" s="11">
        <f>IF(SUM(JO8:JR8)-JS8&gt;0,SUM(JO8:JR8)-JS8,"")</f>
        <v>33.86</v>
      </c>
      <c r="KJ8" s="11">
        <f>IF(MAX(KF8,KI8)&gt;0,MAX(KF8,KI8),"")</f>
        <v>47.55</v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>
        <f>IF(KA8&gt;0,KA8,"")</f>
        <v>1.5</v>
      </c>
      <c r="KO8" s="11">
        <f>IF(KB8&gt;0,KB8,"")</f>
        <v>2</v>
      </c>
      <c r="KP8" s="11">
        <f>IF(SUM(JY8:KB8)-KC8&gt;0,SUM(JY8:KB8)-KC8,"")</f>
        <v>5.2</v>
      </c>
      <c r="KQ8" s="11">
        <f>IF(SUM(KJ8,KP8)&gt;0,SUM(KJ8,KP8),"")</f>
        <v>52.75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>
        <v>7.15</v>
      </c>
      <c r="MA8" s="18">
        <v>9.25</v>
      </c>
      <c r="MB8" s="18">
        <v>13.1</v>
      </c>
      <c r="MC8" s="18">
        <v>18.28</v>
      </c>
      <c r="MD8" s="18">
        <v>0</v>
      </c>
      <c r="ME8" s="18">
        <v>6.6</v>
      </c>
      <c r="MF8" s="18">
        <v>8.35</v>
      </c>
      <c r="MG8" s="18">
        <v>11.5</v>
      </c>
      <c r="MH8" s="18">
        <v>13.92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9.25</v>
      </c>
      <c r="MQ8" s="18">
        <v>13.1</v>
      </c>
      <c r="MR8" s="18">
        <v>18.02</v>
      </c>
      <c r="MS8" s="18">
        <v>0</v>
      </c>
      <c r="MT8" s="11">
        <f>IF(MB8&gt;0,MB8,"")</f>
        <v>13.1</v>
      </c>
      <c r="MU8" s="11">
        <f>IF(MC8&gt;0,MC8,"")</f>
        <v>18.28</v>
      </c>
      <c r="MV8" s="11">
        <f>IF(SUM(LZ8:MC8)-MD8&gt;0,SUM(LZ8:MC8)-MD8,"")</f>
        <v>47.78</v>
      </c>
      <c r="MW8" s="11">
        <f>IF(MG8&gt;0,MG8,"")</f>
        <v>11.5</v>
      </c>
      <c r="MX8" s="11">
        <f>IF(MH8&gt;0,MH8,"")</f>
        <v>13.92</v>
      </c>
      <c r="MY8" s="11">
        <f>IF(SUM(ME8:MH8)-MI8&gt;0,SUM(ME8:MH8)-MI8,"")</f>
        <v>40.369999999999997</v>
      </c>
      <c r="MZ8" s="11">
        <f>IF(MAX(MV8,MY8)&gt;0,MAX(MV8,MY8),"")</f>
        <v>47.78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>
        <f>IF(MQ8&gt;0,MQ8,"")</f>
        <v>13.1</v>
      </c>
      <c r="NE8" s="11">
        <f>IF(MR8&gt;0,MR8,"")</f>
        <v>18.02</v>
      </c>
      <c r="NF8" s="11">
        <f>IF(SUM(MO8:MR8)-MS8&gt;0,SUM(MO8:MR8)-MS8,"")</f>
        <v>47.72</v>
      </c>
      <c r="NG8" s="11">
        <f>IF(SUM(MZ8,NF8)&gt;0,SUM(MZ8,NF8),"")</f>
        <v>95.5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5" t="s">
        <v>229</v>
      </c>
      <c r="C9" s="4" t="s">
        <v>139</v>
      </c>
      <c r="D9" s="4" t="s">
        <v>228</v>
      </c>
      <c r="E9" s="9">
        <f>SUM(J9,L9,N9)</f>
        <v>45.22</v>
      </c>
      <c r="F9" s="3" t="str">
        <f>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),"P","")</f>
        <v>P</v>
      </c>
      <c r="G9" s="3" t="str">
        <f>IF(OR(AND(AI9&gt;=AQ$21,AI9&lt;&gt;"",AF9=""),AND(AL9&gt;=AQ$21,AL9&lt;&gt;"",AF9=""),AND(AP9&gt;=AQ$21,AP9&lt;&gt;"",AF9=""),AND(BJ9&gt;=BR$21,BJ9&lt;&gt;"",BG9=""),AND(BM9&gt;=BR$21,BM9&lt;&gt;"",BG9=""),AND(BQ9&gt;=BR$21,BQ9&lt;&gt;"",BG9=""),AND(CK9&gt;=CS$21,CK9&lt;&gt;"",CH9=""),AND(CN9&gt;=CS$21,CN9&lt;&gt;"",CH9=""),AND(CR9&gt;=CS$21,CR9&lt;&gt;"",CH9=""),AND(DR9&gt;=EC$21,DR9&lt;&gt;""),AND(DU9&gt;=EC$21,DU9&lt;&gt;""),AND(DY9&gt;=EC$21,DY9&lt;&gt;""),AND(EB9&gt;=EC$21,EB9&lt;&gt;""),AND(EZ9&gt;=FK$21,EZ9&lt;&gt;""),AND(FC9&gt;=FK$21,FC9&lt;&gt;""),AND(FG9&gt;=FK$21,FG9&lt;&gt;""),AND(FJ9&gt;=FK$21,FJ9&lt;&gt;""),AND(GH9&gt;=GS$21,GH9&lt;&gt;""),AND(GK9&gt;=GS$21,GK9&lt;&gt;""),AND(GO9&gt;=GS$21,GO9&lt;&gt;""),AND(GR9&gt;=GS$21,GR9&lt;&gt;""),AND(HP9&gt;=IA$21,HP9&lt;&gt;""),AND(HS9&gt;=IA$21,HS9&lt;&gt;""),AND(HW9&gt;=IA$21,HW9&lt;&gt;""),AND(HZ9&gt;=IA$21,HZ9&lt;&gt;""),AND(IX9&gt;=JI$21,IX9&lt;&gt;""),AND(JA9&gt;=JI$21,JA9&lt;&gt;""),AND(JE9&gt;=JI$21,JE9&lt;&gt;""),AND(JH9&gt;=JI$21,JH9&lt;&gt;""),AND(KF9&gt;=KQ$21,KF9&lt;&gt;""),AND(KI9&gt;=KQ$21,KI9&lt;&gt;""),AND(KM9&gt;=KQ$21,KM9&lt;&gt;""),AND(KP9&gt;=KQ$21,KP9&lt;&gt;""),AND(LN9&gt;=LY$21,LN9&lt;&gt;""),AND(LQ9&gt;=LY$21,LQ9&lt;&gt;""),AND(LU9&gt;=LY$21,LU9&lt;&gt;""),AND(LX9&gt;=LY$21,LX9&lt;&gt;""),AND(MV9&gt;=NG$21,MV9&lt;&gt;""),AND(MY9&gt;=NG$21,MY9&lt;&gt;""),AND(NC9&gt;=NG$21,NC9&lt;&gt;""),AND(NF9&gt;=NG$21,NF9&lt;&gt;""),AND(OD9&gt;=OO$21,OD9&lt;&gt;""),AND(OG9&gt;=OO$21,OG9&lt;&gt;""),AND(OK9&gt;=OO$21,OK9&lt;&gt;""),AND(ON9&gt;=OO$21,ON9&lt;&gt;""),AND(PL9&gt;=PW$21,PL9&lt;&gt;""),AND(PO9&gt;=PW$21,PO9&lt;&gt;""),AND(PS9&gt;=PW$21,PS9&lt;&gt;""),AND(PV9&gt;=PW$21,PV9&lt;&gt;""),AND(QT9&gt;=RE$21,QT9&lt;&gt;""),AND(QW9&gt;=RE$21,QW9&lt;&gt;""),AND(RA9&gt;=RE$21,RA9&lt;&gt;""),AND(RD9&gt;=RE$21,RD9&lt;&gt;""),AND(SB9&gt;=SM$21,SB9&lt;&gt;""),AND(SE9&gt;=SM$21,SE9&lt;&gt;""),AND(SI9&gt;=SM$21,SI9&lt;&gt;""),AND(SL9&gt;=SM$21,SL9&lt;&gt;"")),"P","")</f>
        <v>P</v>
      </c>
      <c r="H9" s="37" t="str">
        <f>IF(AND(G9="P",F9=""),"No DD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Merit",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Excellence",IF(I9="P","Worlds Team",IF(F9="P","National Team","")))))</f>
        <v>National Team</v>
      </c>
      <c r="I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45.22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Cup POR 1 (July 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45.22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44.18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>
        <v>7.2</v>
      </c>
      <c r="KS9" s="17">
        <v>9.0500000000000007</v>
      </c>
      <c r="KT9" s="17">
        <v>12.1</v>
      </c>
      <c r="KU9" s="17">
        <v>15.6</v>
      </c>
      <c r="KV9" s="17">
        <v>0</v>
      </c>
      <c r="KW9" s="17">
        <v>7.15</v>
      </c>
      <c r="KX9" s="17">
        <v>9.65</v>
      </c>
      <c r="KY9" s="17">
        <v>12.1</v>
      </c>
      <c r="KZ9" s="17">
        <v>16.32</v>
      </c>
      <c r="LA9" s="17">
        <v>0</v>
      </c>
      <c r="LB9" s="17"/>
      <c r="LC9" s="17"/>
      <c r="LD9" s="17"/>
      <c r="LE9" s="17"/>
      <c r="LF9" s="17"/>
      <c r="LG9" s="17">
        <v>6.35</v>
      </c>
      <c r="LH9" s="17">
        <v>9.0500000000000007</v>
      </c>
      <c r="LI9" s="17">
        <v>12.1</v>
      </c>
      <c r="LJ9" s="17">
        <v>16.68</v>
      </c>
      <c r="LK9" s="17">
        <v>0</v>
      </c>
      <c r="LL9" s="41">
        <f>IF(KT9&gt;0,KT9,"")</f>
        <v>12.1</v>
      </c>
      <c r="LM9" s="41">
        <f>IF(KU9&gt;0,KU9,"")</f>
        <v>15.6</v>
      </c>
      <c r="LN9" s="41">
        <f>IF(SUM(KR9:KU9)-KV9&gt;0,SUM(KR9:KU9)-KV9,"")</f>
        <v>43.95</v>
      </c>
      <c r="LO9" s="41">
        <f>IF(KY9&gt;0,KY9,"")</f>
        <v>12.1</v>
      </c>
      <c r="LP9" s="41">
        <f>IF(KZ9&gt;0,KZ9,"")</f>
        <v>16.32</v>
      </c>
      <c r="LQ9" s="41">
        <f>IF(SUM(KW9:KZ9)-LA9&gt;0,SUM(KW9:KZ9)-LA9,"")</f>
        <v>45.22</v>
      </c>
      <c r="LR9" s="41">
        <f>IF(MAX(LN9,LQ9)&gt;0,MAX(LN9,LQ9),"")</f>
        <v>45.22</v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12.1</v>
      </c>
      <c r="LW9" s="41">
        <f>IF(LJ9&gt;0,LJ9,"")</f>
        <v>16.68</v>
      </c>
      <c r="LX9" s="41">
        <f>IF(SUM(LG9:LJ9)-LK9&gt;0,SUM(LG9:LJ9)-LK9,"")</f>
        <v>44.18</v>
      </c>
      <c r="LY9" s="41">
        <f>IF(SUM(LR9,LX9)&gt;0,SUM(LR9,LX9),"")</f>
        <v>89.4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5" t="s">
        <v>208</v>
      </c>
      <c r="C10" s="4" t="s">
        <v>3</v>
      </c>
      <c r="D10" s="4" t="s">
        <v>209</v>
      </c>
      <c r="E10" s="9">
        <f>SUM(J10,L10,N10)</f>
        <v>87.9</v>
      </c>
      <c r="F10" s="3" t="str">
        <f>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),"P","")</f>
        <v/>
      </c>
      <c r="G10" s="3" t="str">
        <f>IF(OR(AND(AI10&gt;=AQ$21,AI10&lt;&gt;"",AF10=""),AND(AL10&gt;=AQ$21,AL10&lt;&gt;"",AF10=""),AND(AP10&gt;=AQ$21,AP10&lt;&gt;"",AF10=""),AND(BJ10&gt;=BR$21,BJ10&lt;&gt;"",BG10=""),AND(BM10&gt;=BR$21,BM10&lt;&gt;"",BG10=""),AND(BQ10&gt;=BR$21,BQ10&lt;&gt;"",BG10=""),AND(CK10&gt;=CS$21,CK10&lt;&gt;"",CH10=""),AND(CN10&gt;=CS$21,CN10&lt;&gt;"",CH10=""),AND(CR10&gt;=CS$21,CR10&lt;&gt;"",CH10=""),AND(DR10&gt;=EC$21,DR10&lt;&gt;""),AND(DU10&gt;=EC$21,DU10&lt;&gt;""),AND(DY10&gt;=EC$21,DY10&lt;&gt;""),AND(EB10&gt;=EC$21,EB10&lt;&gt;""),AND(EZ10&gt;=FK$21,EZ10&lt;&gt;""),AND(FC10&gt;=FK$21,FC10&lt;&gt;""),AND(FG10&gt;=FK$21,FG10&lt;&gt;""),AND(FJ10&gt;=FK$21,FJ10&lt;&gt;""),AND(GH10&gt;=GS$21,GH10&lt;&gt;""),AND(GK10&gt;=GS$21,GK10&lt;&gt;""),AND(GO10&gt;=GS$21,GO10&lt;&gt;""),AND(GR10&gt;=GS$21,GR10&lt;&gt;""),AND(HP10&gt;=IA$21,HP10&lt;&gt;""),AND(HS10&gt;=IA$21,HS10&lt;&gt;""),AND(HW10&gt;=IA$21,HW10&lt;&gt;""),AND(HZ10&gt;=IA$21,HZ10&lt;&gt;""),AND(IX10&gt;=JI$21,IX10&lt;&gt;""),AND(JA10&gt;=JI$21,JA10&lt;&gt;""),AND(JE10&gt;=JI$21,JE10&lt;&gt;""),AND(JH10&gt;=JI$21,JH10&lt;&gt;""),AND(KF10&gt;=KQ$21,KF10&lt;&gt;""),AND(KI10&gt;=KQ$21,KI10&lt;&gt;""),AND(KM10&gt;=KQ$21,KM10&lt;&gt;""),AND(KP10&gt;=KQ$21,KP10&lt;&gt;""),AND(LN10&gt;=LY$21,LN10&lt;&gt;""),AND(LQ10&gt;=LY$21,LQ10&lt;&gt;""),AND(LU10&gt;=LY$21,LU10&lt;&gt;""),AND(LX10&gt;=LY$21,LX10&lt;&gt;""),AND(MV10&gt;=NG$21,MV10&lt;&gt;""),AND(MY10&gt;=NG$21,MY10&lt;&gt;""),AND(NC10&gt;=NG$21,NC10&lt;&gt;""),AND(NF10&gt;=NG$21,NF10&lt;&gt;""),AND(OD10&gt;=OO$21,OD10&lt;&gt;""),AND(OG10&gt;=OO$21,OG10&lt;&gt;""),AND(OK10&gt;=OO$21,OK10&lt;&gt;""),AND(ON10&gt;=OO$21,ON10&lt;&gt;""),AND(PL10&gt;=PW$21,PL10&lt;&gt;""),AND(PO10&gt;=PW$21,PO10&lt;&gt;""),AND(PS10&gt;=PW$21,PS10&lt;&gt;""),AND(PV10&gt;=PW$21,PV10&lt;&gt;""),AND(QT10&gt;=RE$21,QT10&lt;&gt;""),AND(QW10&gt;=RE$21,QW10&lt;&gt;""),AND(RA10&gt;=RE$21,RA10&lt;&gt;""),AND(RD10&gt;=RE$21,RD10&lt;&gt;""),AND(SB10&gt;=SM$21,SB10&lt;&gt;""),AND(SE10&gt;=SM$21,SE10&lt;&gt;""),AND(SI10&gt;=SM$21,SI10&lt;&gt;""),AND(SL10&gt;=SM$21,SL10&lt;&gt;"")),"P","")</f>
        <v>P</v>
      </c>
      <c r="H10" s="37" t="str">
        <f>IF(AND(G10="P",F10=""),"No DD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Merit",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Excellence",IF(I10="P","Worlds Team",IF(F10="P","National Team","")))))</f>
        <v>No DD</v>
      </c>
      <c r="I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J10" s="8">
        <f>IF(COUNT(AI10,AL10,AP10,BJ10,BM10,BQ10,CK10,CN10,CR10)&gt;0,LARGE((AI10,AL10,AP10,BJ10,BM10,BQ10,CK10,CN10,CR10),1),0)</f>
        <v>44.629999999999995</v>
      </c>
      <c r="K10" s="8" t="str">
        <f>IF(J10="","",IF(OR(J10=CK10,J10=CN10,J10=CR10),$BS$1,IF(OR(J10=BJ10,J10=BM10,J10=BQ10),$AR$1,IF(OR(J10=AI10,J10=AL10,J10=AP10),$Q$1,""))))</f>
        <v>2023 Nationals</v>
      </c>
      <c r="L10" s="8">
        <f>IF(COUNT(AI10,AL10,AP10,BJ10,BM10,BQ10,CK10,CN10,CR10)&gt;1,LARGE((AI10,AL10,AP10,BJ10,BM10,BQ10,CK10,CN10,CR10),2),0)</f>
        <v>43.27</v>
      </c>
      <c r="M10" s="8" t="str">
        <f>IF(L10="","",IF(OR(L10=CK10,L10=CN10,L10=CR10),$BS$1,IF(OR(L10=BJ10,L10=BM10,L10=BQ10),$AR$1,IF(OR(L10=AI10,L10=AL10,L10=AP10),$Q$1,""))))</f>
        <v>2023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>
        <v>7.25</v>
      </c>
      <c r="AS10" s="27">
        <v>9.65</v>
      </c>
      <c r="AT10" s="27">
        <v>9.6</v>
      </c>
      <c r="AU10" s="27">
        <v>16.760000000000002</v>
      </c>
      <c r="AV10" s="27">
        <v>0</v>
      </c>
      <c r="AW10" s="27">
        <v>1.4</v>
      </c>
      <c r="AX10" s="27">
        <v>1.65</v>
      </c>
      <c r="AY10" s="27">
        <v>2.1</v>
      </c>
      <c r="AZ10" s="27">
        <v>3.78</v>
      </c>
      <c r="BA10" s="27">
        <v>0</v>
      </c>
      <c r="BB10" s="27">
        <v>4.3</v>
      </c>
      <c r="BC10" s="27">
        <v>5.55</v>
      </c>
      <c r="BD10" s="27">
        <v>7.1</v>
      </c>
      <c r="BE10" s="27">
        <v>10.220000000000001</v>
      </c>
      <c r="BF10" s="27">
        <v>0</v>
      </c>
      <c r="BG10" s="29"/>
      <c r="BH10" s="40">
        <f>IF(AT10&gt;0,AT10,"")</f>
        <v>9.6</v>
      </c>
      <c r="BI10" s="40">
        <f>IF(AU10&gt;0,AU10,"")</f>
        <v>16.760000000000002</v>
      </c>
      <c r="BJ10" s="11">
        <f>IF(SUM(AR10:AU10)-AV10&gt;0,SUM(AR10:AU10)-AV10,"")</f>
        <v>43.260000000000005</v>
      </c>
      <c r="BK10" s="11">
        <f>IF(AY10&gt;0,AY10,"")</f>
        <v>2.1</v>
      </c>
      <c r="BL10" s="11">
        <f>IF(AZ10&gt;0,AZ10,"")</f>
        <v>3.78</v>
      </c>
      <c r="BM10" s="11">
        <f>IF(SUM(AW10:AZ10)-BA10&gt;0,SUM(AW10:AZ10)-BA10,"")</f>
        <v>8.93</v>
      </c>
      <c r="BN10" s="11">
        <f>IF(BJ10="","",MAX(BJ10,BM10))</f>
        <v>43.260000000000005</v>
      </c>
      <c r="BO10" s="11">
        <f>IF(BD10&gt;0,BD10,"")</f>
        <v>7.1</v>
      </c>
      <c r="BP10" s="11">
        <f>IF(BE10&gt;0,BE10,"")</f>
        <v>10.220000000000001</v>
      </c>
      <c r="BQ10" s="11">
        <f>IF(SUM(BB10:BE10)-BF10&gt;0,SUM(BB10:BE10)-BF10,"")</f>
        <v>27.17</v>
      </c>
      <c r="BR10" s="11">
        <f>IF(SUM(BN10,BQ10)&gt;0,SUM(BN10,BQ10),"")</f>
        <v>70.430000000000007</v>
      </c>
      <c r="BS10" s="23">
        <v>5</v>
      </c>
      <c r="BT10" s="23">
        <v>6.6</v>
      </c>
      <c r="BU10" s="23">
        <v>6.8</v>
      </c>
      <c r="BV10" s="23">
        <v>12.6</v>
      </c>
      <c r="BW10" s="23">
        <v>0</v>
      </c>
      <c r="BX10" s="23">
        <v>7.4</v>
      </c>
      <c r="BY10" s="23">
        <v>9.65</v>
      </c>
      <c r="BZ10" s="23">
        <v>9.6</v>
      </c>
      <c r="CA10" s="23">
        <v>17.98</v>
      </c>
      <c r="CB10" s="23">
        <v>0</v>
      </c>
      <c r="CC10" s="23">
        <v>7.4</v>
      </c>
      <c r="CD10" s="23">
        <v>9.35</v>
      </c>
      <c r="CE10" s="23">
        <v>9.6</v>
      </c>
      <c r="CF10" s="23">
        <v>16.920000000000002</v>
      </c>
      <c r="CG10" s="23">
        <v>0</v>
      </c>
      <c r="CH10" s="28"/>
      <c r="CI10" s="39">
        <f>IF(BU10&gt;0,BU10,"")</f>
        <v>6.8</v>
      </c>
      <c r="CJ10" s="39">
        <f>IF(BV10&gt;0,BV10,"")</f>
        <v>12.6</v>
      </c>
      <c r="CK10" s="41">
        <f>IF(SUM(BS10:BV10)-BW10&gt;0,SUM(BS10:BV10)-BW10,"")</f>
        <v>31</v>
      </c>
      <c r="CL10" s="41">
        <f>IF(BZ10&gt;0,BZ10,"")</f>
        <v>9.6</v>
      </c>
      <c r="CM10" s="41">
        <f>IF(CA10&gt;0,CA10,"")</f>
        <v>17.98</v>
      </c>
      <c r="CN10" s="41">
        <f>IF(SUM(BX10:CA10)-CB10&gt;0,SUM(BX10:CA10)-CB10,"")</f>
        <v>44.629999999999995</v>
      </c>
      <c r="CO10" s="41">
        <f>IF(CK10="","",MAX(CK10,CN10))</f>
        <v>44.629999999999995</v>
      </c>
      <c r="CP10" s="41">
        <f>IF(CE10&gt;0,CE10,"")</f>
        <v>9.6</v>
      </c>
      <c r="CQ10" s="41">
        <f>IF(CF10&gt;0,CF10,"")</f>
        <v>16.920000000000002</v>
      </c>
      <c r="CR10" s="41">
        <f>IF(SUM(CC10:CF10)-CG10&gt;0,SUM(CC10:CF10)-CG10,"")</f>
        <v>43.27</v>
      </c>
      <c r="CS10" s="41">
        <f>IF(SUM(CO10,CR10)&gt;0,SUM(CO10,CR10),"")</f>
        <v>87.9</v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6.125</v>
      </c>
      <c r="SO10" s="23">
        <f>IF($CH10="P",BT10,(BT10+AS10)/2)</f>
        <v>8.125</v>
      </c>
      <c r="SP10" s="23">
        <f>IF($CH10="P",BU10,(BU10+AT10)/2)</f>
        <v>8.1999999999999993</v>
      </c>
      <c r="SQ10" s="23">
        <f>IF($CH10="P",BV10,(BV10+AU10)/2)</f>
        <v>14.68</v>
      </c>
      <c r="SR10" s="23">
        <f>IF($CH10="P",BW10,(BW10+AV10)/2)</f>
        <v>0</v>
      </c>
      <c r="SS10" s="23">
        <f>IF($CH10="P",BX10,(BX10+AW10)/2)</f>
        <v>4.4000000000000004</v>
      </c>
      <c r="ST10" s="23">
        <f>IF($CH10="P",BY10,(BY10+AX10)/2)</f>
        <v>5.65</v>
      </c>
      <c r="SU10" s="23">
        <f>IF($CH10="P",BZ10,(BZ10+AY10)/2)</f>
        <v>5.85</v>
      </c>
      <c r="SV10" s="23">
        <f>IF($CH10="P",CA10,(CA10+AZ10)/2)</f>
        <v>10.88</v>
      </c>
      <c r="SW10" s="23">
        <f>IF($CH10="P",CB10,(CB10+BA10)/2)</f>
        <v>0</v>
      </c>
      <c r="SX10" s="23">
        <f>IF($CH10="P",CC10,(CC10+BB10)/2)</f>
        <v>5.85</v>
      </c>
      <c r="SY10" s="23">
        <f>IF($CH10="P",CD10,(CD10+BC10)/2)</f>
        <v>7.4499999999999993</v>
      </c>
      <c r="SZ10" s="23">
        <f>IF($CH10="P",CE10,(CE10+BD10)/2)</f>
        <v>8.35</v>
      </c>
      <c r="TA10" s="23">
        <f>IF($CH10="P",CF10,(CF10+BE10)/2)</f>
        <v>13.57</v>
      </c>
      <c r="TB10" s="23">
        <f>IF($CH10="P",CG10,(CG10+BF10)/2)</f>
        <v>0</v>
      </c>
      <c r="TC10" s="28" t="s">
        <v>57</v>
      </c>
      <c r="TD10" s="41">
        <f>IF(SP10&gt;0,SP10,"")</f>
        <v>8.1999999999999993</v>
      </c>
      <c r="TE10" s="41">
        <f>IF(SQ10&gt;0,SQ10,"")</f>
        <v>14.68</v>
      </c>
      <c r="TF10" s="41">
        <f>IF(SUM(SN10:SQ10)-SR10&gt;0,SUM(SN10:SQ10)-SR10,"")</f>
        <v>37.129999999999995</v>
      </c>
      <c r="TG10" s="41">
        <f>IF(SU10&gt;0,SU10,"")</f>
        <v>5.85</v>
      </c>
      <c r="TH10" s="41">
        <f>IF(SV10&gt;0,SV10,"")</f>
        <v>10.88</v>
      </c>
      <c r="TI10" s="41">
        <f>IF(SUM(SS10:SV10)-SW10&gt;0,SUM(SS10:SV10)-SW10,"")</f>
        <v>26.78</v>
      </c>
      <c r="TJ10" s="41">
        <f>IF(MAX(TF10,TI10)&gt;0,MAX(TF10,TI10),"")</f>
        <v>37.129999999999995</v>
      </c>
      <c r="TK10" s="41">
        <f>IF(SZ10&gt;0,SZ10,"")</f>
        <v>8.35</v>
      </c>
      <c r="TL10" s="41">
        <f>IF(TA10&gt;0,TA10,"")</f>
        <v>13.57</v>
      </c>
      <c r="TM10" s="41">
        <f>IF(SUM(SX10:TA10)-TB10&gt;0,SUM(SX10:TA10)-TB10,"")</f>
        <v>35.22</v>
      </c>
      <c r="TN10" s="41">
        <f>IF(SUM(TJ10,TM10)&gt;0,SUM(TJ10,TM10),"")</f>
        <v>72.349999999999994</v>
      </c>
    </row>
    <row r="11" spans="1:534" x14ac:dyDescent="0.2">
      <c r="A11" s="4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5" t="s">
        <v>164</v>
      </c>
      <c r="C11" s="4" t="s">
        <v>5</v>
      </c>
      <c r="D11" s="4" t="s">
        <v>163</v>
      </c>
      <c r="E11" s="9">
        <f>SUM(J11,L11,N11)</f>
        <v>87.06</v>
      </c>
      <c r="F11" s="3" t="str">
        <f>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),"P","")</f>
        <v/>
      </c>
      <c r="G11" s="3" t="str">
        <f>IF(OR(AND(AI11&gt;=AQ$21,AI11&lt;&gt;"",AF11=""),AND(AL11&gt;=AQ$21,AL11&lt;&gt;"",AF11=""),AND(AP11&gt;=AQ$21,AP11&lt;&gt;"",AF11=""),AND(BJ11&gt;=BR$21,BJ11&lt;&gt;"",BG11=""),AND(BM11&gt;=BR$21,BM11&lt;&gt;"",BG11=""),AND(BQ11&gt;=BR$21,BQ11&lt;&gt;"",BG11=""),AND(CK11&gt;=CS$21,CK11&lt;&gt;"",CH11=""),AND(CN11&gt;=CS$21,CN11&lt;&gt;"",CH11=""),AND(CR11&gt;=CS$21,CR11&lt;&gt;"",CH11=""),AND(DR11&gt;=EC$21,DR11&lt;&gt;""),AND(DU11&gt;=EC$21,DU11&lt;&gt;""),AND(DY11&gt;=EC$21,DY11&lt;&gt;""),AND(EB11&gt;=EC$21,EB11&lt;&gt;""),AND(EZ11&gt;=FK$21,EZ11&lt;&gt;""),AND(FC11&gt;=FK$21,FC11&lt;&gt;""),AND(FG11&gt;=FK$21,FG11&lt;&gt;""),AND(FJ11&gt;=FK$21,FJ11&lt;&gt;""),AND(GH11&gt;=GS$21,GH11&lt;&gt;""),AND(GK11&gt;=GS$21,GK11&lt;&gt;""),AND(GO11&gt;=GS$21,GO11&lt;&gt;""),AND(GR11&gt;=GS$21,GR11&lt;&gt;""),AND(HP11&gt;=IA$21,HP11&lt;&gt;""),AND(HS11&gt;=IA$21,HS11&lt;&gt;""),AND(HW11&gt;=IA$21,HW11&lt;&gt;""),AND(HZ11&gt;=IA$21,HZ11&lt;&gt;""),AND(IX11&gt;=JI$21,IX11&lt;&gt;""),AND(JA11&gt;=JI$21,JA11&lt;&gt;""),AND(JE11&gt;=JI$21,JE11&lt;&gt;""),AND(JH11&gt;=JI$21,JH11&lt;&gt;""),AND(KF11&gt;=KQ$21,KF11&lt;&gt;""),AND(KI11&gt;=KQ$21,KI11&lt;&gt;""),AND(KM11&gt;=KQ$21,KM11&lt;&gt;""),AND(KP11&gt;=KQ$21,KP11&lt;&gt;""),AND(LN11&gt;=LY$21,LN11&lt;&gt;""),AND(LQ11&gt;=LY$21,LQ11&lt;&gt;""),AND(LU11&gt;=LY$21,LU11&lt;&gt;""),AND(LX11&gt;=LY$21,LX11&lt;&gt;""),AND(MV11&gt;=NG$21,MV11&lt;&gt;""),AND(MY11&gt;=NG$21,MY11&lt;&gt;""),AND(NC11&gt;=NG$21,NC11&lt;&gt;""),AND(NF11&gt;=NG$21,NF11&lt;&gt;""),AND(OD11&gt;=OO$21,OD11&lt;&gt;""),AND(OG11&gt;=OO$21,OG11&lt;&gt;""),AND(OK11&gt;=OO$21,OK11&lt;&gt;""),AND(ON11&gt;=OO$21,ON11&lt;&gt;""),AND(PL11&gt;=PW$21,PL11&lt;&gt;""),AND(PO11&gt;=PW$21,PO11&lt;&gt;""),AND(PS11&gt;=PW$21,PS11&lt;&gt;""),AND(PV11&gt;=PW$21,PV11&lt;&gt;""),AND(QT11&gt;=RE$21,QT11&lt;&gt;""),AND(QW11&gt;=RE$21,QW11&lt;&gt;""),AND(RA11&gt;=RE$21,RA11&lt;&gt;""),AND(RD11&gt;=RE$21,RD11&lt;&gt;""),AND(SB11&gt;=SM$21,SB11&lt;&gt;""),AND(SE11&gt;=SM$21,SE11&lt;&gt;""),AND(SI11&gt;=SM$21,SI11&lt;&gt;""),AND(SL11&gt;=SM$21,SL11&lt;&gt;"")),"P","")</f>
        <v>P</v>
      </c>
      <c r="H11" s="37" t="str">
        <f>IF(AND(G11="P",F11=""),"No DD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Merit",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Excellence",IF(I11="P","Worlds Team",IF(F11="P","National Team","")))))</f>
        <v>No DD</v>
      </c>
      <c r="I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J11" s="8">
        <f>IF(COUNT(AI11,AL11,AP11,BJ11,BM11,BQ11,CK11,CN11,CR11)&gt;0,LARGE((AI11,AL11,AP11,BJ11,BM11,BQ11,CK11,CN11,CR11),1),0)</f>
        <v>44.26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42.8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>
        <v>5.55</v>
      </c>
      <c r="BT11" s="23">
        <v>7.05</v>
      </c>
      <c r="BU11" s="23">
        <v>7.8</v>
      </c>
      <c r="BV11" s="23">
        <v>11.36</v>
      </c>
      <c r="BW11" s="23">
        <v>0</v>
      </c>
      <c r="BX11" s="23">
        <v>7.3</v>
      </c>
      <c r="BY11" s="23">
        <v>9.5</v>
      </c>
      <c r="BZ11" s="23">
        <v>9.6</v>
      </c>
      <c r="CA11" s="23">
        <v>17.86</v>
      </c>
      <c r="CB11" s="23">
        <v>0</v>
      </c>
      <c r="CC11" s="23">
        <v>7.8</v>
      </c>
      <c r="CD11" s="23">
        <v>9.1999999999999993</v>
      </c>
      <c r="CE11" s="23">
        <v>9.8000000000000007</v>
      </c>
      <c r="CF11" s="23">
        <v>16</v>
      </c>
      <c r="CG11" s="23">
        <v>0</v>
      </c>
      <c r="CH11" s="28"/>
      <c r="CI11" s="39">
        <f>IF(BU11&gt;0,BU11,"")</f>
        <v>7.8</v>
      </c>
      <c r="CJ11" s="39">
        <f>IF(BV11&gt;0,BV11,"")</f>
        <v>11.36</v>
      </c>
      <c r="CK11" s="41">
        <f>IF(SUM(BS11:BV11)-BW11&gt;0,SUM(BS11:BV11)-BW11,"")</f>
        <v>31.759999999999998</v>
      </c>
      <c r="CL11" s="41">
        <f>IF(BZ11&gt;0,BZ11,"")</f>
        <v>9.6</v>
      </c>
      <c r="CM11" s="41">
        <f>IF(CA11&gt;0,CA11,"")</f>
        <v>17.86</v>
      </c>
      <c r="CN11" s="41">
        <f>IF(SUM(BX11:CA11)-CB11&gt;0,SUM(BX11:CA11)-CB11,"")</f>
        <v>44.26</v>
      </c>
      <c r="CO11" s="41">
        <f>IF(CK11="","",MAX(CK11,CN11))</f>
        <v>44.26</v>
      </c>
      <c r="CP11" s="41">
        <f>IF(CE11&gt;0,CE11,"")</f>
        <v>9.8000000000000007</v>
      </c>
      <c r="CQ11" s="41">
        <f>IF(CF11&gt;0,CF11,"")</f>
        <v>16</v>
      </c>
      <c r="CR11" s="41">
        <f>IF(SUM(CC11:CF11)-CG11&gt;0,SUM(CC11:CF11)-CG11,"")</f>
        <v>42.8</v>
      </c>
      <c r="CS11" s="41">
        <f>IF(SUM(CO11,CR11)&gt;0,SUM(CO11,CR11),"")</f>
        <v>87.06</v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2.7749999999999999</v>
      </c>
      <c r="SO11" s="23">
        <f>IF($CH11="P",BT11,(BT11+AS11)/2)</f>
        <v>3.5249999999999999</v>
      </c>
      <c r="SP11" s="23">
        <f>IF($CH11="P",BU11,(BU11+AT11)/2)</f>
        <v>3.9</v>
      </c>
      <c r="SQ11" s="23">
        <f>IF($CH11="P",BV11,(BV11+AU11)/2)</f>
        <v>5.68</v>
      </c>
      <c r="SR11" s="23">
        <f>IF($CH11="P",BW11,(BW11+AV11)/2)</f>
        <v>0</v>
      </c>
      <c r="SS11" s="23">
        <f>IF($CH11="P",BX11,(BX11+AW11)/2)</f>
        <v>3.65</v>
      </c>
      <c r="ST11" s="23">
        <f>IF($CH11="P",BY11,(BY11+AX11)/2)</f>
        <v>4.75</v>
      </c>
      <c r="SU11" s="23">
        <f>IF($CH11="P",BZ11,(BZ11+AY11)/2)</f>
        <v>4.8</v>
      </c>
      <c r="SV11" s="23">
        <f>IF($CH11="P",CA11,(CA11+AZ11)/2)</f>
        <v>8.93</v>
      </c>
      <c r="SW11" s="23">
        <f>IF($CH11="P",CB11,(CB11+BA11)/2)</f>
        <v>0</v>
      </c>
      <c r="SX11" s="23">
        <f>IF($CH11="P",CC11,(CC11+BB11)/2)</f>
        <v>3.9</v>
      </c>
      <c r="SY11" s="23">
        <f>IF($CH11="P",CD11,(CD11+BC11)/2)</f>
        <v>4.5999999999999996</v>
      </c>
      <c r="SZ11" s="23">
        <f>IF($CH11="P",CE11,(CE11+BD11)/2)</f>
        <v>4.9000000000000004</v>
      </c>
      <c r="TA11" s="23">
        <f>IF($CH11="P",CF11,(CF11+BE11)/2)</f>
        <v>8</v>
      </c>
      <c r="TB11" s="23">
        <f>IF($CH11="P",CG11,(CG11+BF11)/2)</f>
        <v>0</v>
      </c>
      <c r="TC11" s="28" t="s">
        <v>57</v>
      </c>
      <c r="TD11" s="41">
        <f>IF(SP11&gt;0,SP11,"")</f>
        <v>3.9</v>
      </c>
      <c r="TE11" s="41">
        <f>IF(SQ11&gt;0,SQ11,"")</f>
        <v>5.68</v>
      </c>
      <c r="TF11" s="41">
        <f>IF(SUM(SN11:SQ11)-SR11&gt;0,SUM(SN11:SQ11)-SR11,"")</f>
        <v>15.879999999999999</v>
      </c>
      <c r="TG11" s="41">
        <f>IF(SU11&gt;0,SU11,"")</f>
        <v>4.8</v>
      </c>
      <c r="TH11" s="41">
        <f>IF(SV11&gt;0,SV11,"")</f>
        <v>8.93</v>
      </c>
      <c r="TI11" s="41">
        <f>IF(SUM(SS11:SV11)-SW11&gt;0,SUM(SS11:SV11)-SW11,"")</f>
        <v>22.13</v>
      </c>
      <c r="TJ11" s="41">
        <f>IF(MAX(TF11,TI11)&gt;0,MAX(TF11,TI11),"")</f>
        <v>22.13</v>
      </c>
      <c r="TK11" s="41">
        <f>IF(SZ11&gt;0,SZ11,"")</f>
        <v>4.9000000000000004</v>
      </c>
      <c r="TL11" s="41">
        <f>IF(TA11&gt;0,TA11,"")</f>
        <v>8</v>
      </c>
      <c r="TM11" s="41">
        <f>IF(SUM(SX11:TA11)-TB11&gt;0,SUM(SX11:TA11)-TB11,"")</f>
        <v>21.4</v>
      </c>
      <c r="TN11" s="41">
        <f>IF(SUM(TJ11,TM11)&gt;0,SUM(TJ11,TM11),"")</f>
        <v>43.53</v>
      </c>
    </row>
    <row r="12" spans="1:534" x14ac:dyDescent="0.2">
      <c r="A12" s="4" t="str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/>
      </c>
      <c r="B12" s="5" t="s">
        <v>239</v>
      </c>
      <c r="C12" s="4" t="s">
        <v>8</v>
      </c>
      <c r="D12" s="4" t="s">
        <v>238</v>
      </c>
      <c r="E12" s="9">
        <f>SUM(J12,L12,N12)</f>
        <v>83.800000000000011</v>
      </c>
      <c r="F12" s="3" t="str">
        <f>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),"P","")</f>
        <v/>
      </c>
      <c r="G12" s="3" t="str">
        <f>IF(OR(AND(AI12&gt;=AQ$21,AI12&lt;&gt;"",AF12=""),AND(AL12&gt;=AQ$21,AL12&lt;&gt;"",AF12=""),AND(AP12&gt;=AQ$21,AP12&lt;&gt;"",AF12=""),AND(BJ12&gt;=BR$21,BJ12&lt;&gt;"",BG12=""),AND(BM12&gt;=BR$21,BM12&lt;&gt;"",BG12=""),AND(BQ12&gt;=BR$21,BQ12&lt;&gt;"",BG12=""),AND(CK12&gt;=CS$21,CK12&lt;&gt;"",CH12=""),AND(CN12&gt;=CS$21,CN12&lt;&gt;"",CH12=""),AND(CR12&gt;=CS$21,CR12&lt;&gt;"",CH12=""),AND(DR12&gt;=EC$21,DR12&lt;&gt;""),AND(DU12&gt;=EC$21,DU12&lt;&gt;""),AND(DY12&gt;=EC$21,DY12&lt;&gt;""),AND(EB12&gt;=EC$21,EB12&lt;&gt;""),AND(EZ12&gt;=FK$21,EZ12&lt;&gt;""),AND(FC12&gt;=FK$21,FC12&lt;&gt;""),AND(FG12&gt;=FK$21,FG12&lt;&gt;""),AND(FJ12&gt;=FK$21,FJ12&lt;&gt;""),AND(GH12&gt;=GS$21,GH12&lt;&gt;""),AND(GK12&gt;=GS$21,GK12&lt;&gt;""),AND(GO12&gt;=GS$21,GO12&lt;&gt;""),AND(GR12&gt;=GS$21,GR12&lt;&gt;""),AND(HP12&gt;=IA$21,HP12&lt;&gt;""),AND(HS12&gt;=IA$21,HS12&lt;&gt;""),AND(HW12&gt;=IA$21,HW12&lt;&gt;""),AND(HZ12&gt;=IA$21,HZ12&lt;&gt;""),AND(IX12&gt;=JI$21,IX12&lt;&gt;""),AND(JA12&gt;=JI$21,JA12&lt;&gt;""),AND(JE12&gt;=JI$21,JE12&lt;&gt;""),AND(JH12&gt;=JI$21,JH12&lt;&gt;""),AND(KF12&gt;=KQ$21,KF12&lt;&gt;""),AND(KI12&gt;=KQ$21,KI12&lt;&gt;""),AND(KM12&gt;=KQ$21,KM12&lt;&gt;""),AND(KP12&gt;=KQ$21,KP12&lt;&gt;""),AND(LN12&gt;=LY$21,LN12&lt;&gt;""),AND(LQ12&gt;=LY$21,LQ12&lt;&gt;""),AND(LU12&gt;=LY$21,LU12&lt;&gt;""),AND(LX12&gt;=LY$21,LX12&lt;&gt;""),AND(MV12&gt;=NG$21,MV12&lt;&gt;""),AND(MY12&gt;=NG$21,MY12&lt;&gt;""),AND(NC12&gt;=NG$21,NC12&lt;&gt;""),AND(NF12&gt;=NG$21,NF12&lt;&gt;""),AND(OD12&gt;=OO$21,OD12&lt;&gt;""),AND(OG12&gt;=OO$21,OG12&lt;&gt;""),AND(OK12&gt;=OO$21,OK12&lt;&gt;""),AND(ON12&gt;=OO$21,ON12&lt;&gt;""),AND(PL12&gt;=PW$21,PL12&lt;&gt;""),AND(PO12&gt;=PW$21,PO12&lt;&gt;""),AND(PS12&gt;=PW$21,PS12&lt;&gt;""),AND(PV12&gt;=PW$21,PV12&lt;&gt;""),AND(QT12&gt;=RE$21,QT12&lt;&gt;""),AND(QW12&gt;=RE$21,QW12&lt;&gt;""),AND(RA12&gt;=RE$21,RA12&lt;&gt;""),AND(RD12&gt;=RE$21,RD12&lt;&gt;""),AND(SB12&gt;=SM$21,SB12&lt;&gt;""),AND(SE12&gt;=SM$21,SE12&lt;&gt;""),AND(SI12&gt;=SM$21,SI12&lt;&gt;""),AND(SL12&gt;=SM$21,SL12&lt;&gt;"")),"P","")</f>
        <v/>
      </c>
      <c r="H12" s="37" t="str">
        <f>IF(AND(G12="P",F12=""),"No DD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Merit",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Excellence",IF(I12="P","Worlds Team",IF(F12="P","National Team","")))))</f>
        <v/>
      </c>
      <c r="I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J12" s="8">
        <f>IF(COUNT(AI12,AL12,AP12,BJ12,BM12,BQ12,CK12,CN12,CR12)&gt;0,LARGE((AI12,AL12,AP12,BJ12,BM12,BQ12,CK12,CN12,CR12),1),0)</f>
        <v>43.54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40.260000000000005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7.7</v>
      </c>
      <c r="BT12" s="23">
        <v>9.1999999999999993</v>
      </c>
      <c r="BU12" s="23">
        <v>9</v>
      </c>
      <c r="BV12" s="23">
        <v>17.64</v>
      </c>
      <c r="BW12" s="23">
        <v>0</v>
      </c>
      <c r="BX12" s="23">
        <v>7.45</v>
      </c>
      <c r="BY12" s="23">
        <v>9.35</v>
      </c>
      <c r="BZ12" s="23">
        <v>9</v>
      </c>
      <c r="CA12" s="23">
        <v>14.46</v>
      </c>
      <c r="CB12" s="23">
        <v>0</v>
      </c>
      <c r="CC12" s="23">
        <v>4.9000000000000004</v>
      </c>
      <c r="CD12" s="23">
        <v>5.6</v>
      </c>
      <c r="CE12" s="23">
        <v>5.8</v>
      </c>
      <c r="CF12" s="23">
        <v>9.8800000000000008</v>
      </c>
      <c r="CG12" s="23">
        <v>0</v>
      </c>
      <c r="CH12" s="28"/>
      <c r="CI12" s="39">
        <f>IF(BU12&gt;0,BU12,"")</f>
        <v>9</v>
      </c>
      <c r="CJ12" s="39">
        <f>IF(BV12&gt;0,BV12,"")</f>
        <v>17.64</v>
      </c>
      <c r="CK12" s="41">
        <f>IF(SUM(BS12:BV12)-BW12&gt;0,SUM(BS12:BV12)-BW12,"")</f>
        <v>43.54</v>
      </c>
      <c r="CL12" s="41">
        <f>IF(BZ12&gt;0,BZ12,"")</f>
        <v>9</v>
      </c>
      <c r="CM12" s="41">
        <f>IF(CA12&gt;0,CA12,"")</f>
        <v>14.46</v>
      </c>
      <c r="CN12" s="41">
        <f>IF(SUM(BX12:CA12)-CB12&gt;0,SUM(BX12:CA12)-CB12,"")</f>
        <v>40.260000000000005</v>
      </c>
      <c r="CO12" s="41">
        <f>IF(CK12="","",MAX(CK12,CN12))</f>
        <v>43.54</v>
      </c>
      <c r="CP12" s="41">
        <f>IF(CE12&gt;0,CE12,"")</f>
        <v>5.8</v>
      </c>
      <c r="CQ12" s="41">
        <f>IF(CF12&gt;0,CF12,"")</f>
        <v>9.8800000000000008</v>
      </c>
      <c r="CR12" s="41">
        <f>IF(SUM(CC12:CF12)-CG12&gt;0,SUM(CC12:CF12)-CG12,"")</f>
        <v>26.18</v>
      </c>
      <c r="CS12" s="41">
        <f>IF(SUM(CO12,CR12)&gt;0,SUM(CO12,CR12),"")</f>
        <v>69.72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3.85</v>
      </c>
      <c r="SO12" s="23">
        <f>IF($CH12="P",BT12,(BT12+AS12)/2)</f>
        <v>4.5999999999999996</v>
      </c>
      <c r="SP12" s="23">
        <f>IF($CH12="P",BU12,(BU12+AT12)/2)</f>
        <v>4.5</v>
      </c>
      <c r="SQ12" s="23">
        <f>IF($CH12="P",BV12,(BV12+AU12)/2)</f>
        <v>8.82</v>
      </c>
      <c r="SR12" s="23">
        <f>IF($CH12="P",BW12,(BW12+AV12)/2)</f>
        <v>0</v>
      </c>
      <c r="SS12" s="23">
        <f>IF($CH12="P",BX12,(BX12+AW12)/2)</f>
        <v>3.7250000000000001</v>
      </c>
      <c r="ST12" s="23">
        <f>IF($CH12="P",BY12,(BY12+AX12)/2)</f>
        <v>4.6749999999999998</v>
      </c>
      <c r="SU12" s="23">
        <f>IF($CH12="P",BZ12,(BZ12+AY12)/2)</f>
        <v>4.5</v>
      </c>
      <c r="SV12" s="23">
        <f>IF($CH12="P",CA12,(CA12+AZ12)/2)</f>
        <v>7.23</v>
      </c>
      <c r="SW12" s="23">
        <f>IF($CH12="P",CB12,(CB12+BA12)/2)</f>
        <v>0</v>
      </c>
      <c r="SX12" s="23">
        <f>IF($CH12="P",CC12,(CC12+BB12)/2)</f>
        <v>2.4500000000000002</v>
      </c>
      <c r="SY12" s="23">
        <f>IF($CH12="P",CD12,(CD12+BC12)/2)</f>
        <v>2.8</v>
      </c>
      <c r="SZ12" s="23">
        <f>IF($CH12="P",CE12,(CE12+BD12)/2)</f>
        <v>2.9</v>
      </c>
      <c r="TA12" s="23">
        <f>IF($CH12="P",CF12,(CF12+BE12)/2)</f>
        <v>4.9400000000000004</v>
      </c>
      <c r="TB12" s="23">
        <f>IF($CH12="P",CG12,(CG12+BF12)/2)</f>
        <v>0</v>
      </c>
      <c r="TC12" s="28" t="s">
        <v>57</v>
      </c>
      <c r="TD12" s="41">
        <f>IF(SP12&gt;0,SP12,"")</f>
        <v>4.5</v>
      </c>
      <c r="TE12" s="41">
        <f>IF(SQ12&gt;0,SQ12,"")</f>
        <v>8.82</v>
      </c>
      <c r="TF12" s="41">
        <f>IF(SUM(SN12:SQ12)-SR12&gt;0,SUM(SN12:SQ12)-SR12,"")</f>
        <v>21.77</v>
      </c>
      <c r="TG12" s="41">
        <f>IF(SU12&gt;0,SU12,"")</f>
        <v>4.5</v>
      </c>
      <c r="TH12" s="41">
        <f>IF(SV12&gt;0,SV12,"")</f>
        <v>7.23</v>
      </c>
      <c r="TI12" s="41">
        <f>IF(SUM(SS12:SV12)-SW12&gt;0,SUM(SS12:SV12)-SW12,"")</f>
        <v>20.130000000000003</v>
      </c>
      <c r="TJ12" s="41">
        <f>IF(MAX(TF12,TI12)&gt;0,MAX(TF12,TI12),"")</f>
        <v>21.77</v>
      </c>
      <c r="TK12" s="41">
        <f>IF(SZ12&gt;0,SZ12,"")</f>
        <v>2.9</v>
      </c>
      <c r="TL12" s="41">
        <f>IF(TA12&gt;0,TA12,"")</f>
        <v>4.9400000000000004</v>
      </c>
      <c r="TM12" s="41">
        <f>IF(SUM(SX12:TA12)-TB12&gt;0,SUM(SX12:TA12)-TB12,"")</f>
        <v>13.09</v>
      </c>
      <c r="TN12" s="41">
        <f>IF(SUM(TJ12,TM12)&gt;0,SUM(TJ12,TM12),"")</f>
        <v>34.86</v>
      </c>
    </row>
    <row r="13" spans="1:534" x14ac:dyDescent="0.2">
      <c r="A13" s="4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>9</v>
      </c>
      <c r="B13" s="5" t="s">
        <v>217</v>
      </c>
      <c r="C13" s="4" t="s">
        <v>3</v>
      </c>
      <c r="D13" s="4" t="s">
        <v>209</v>
      </c>
      <c r="E13" s="9">
        <f>SUM(J13,L13,N13)</f>
        <v>44.25</v>
      </c>
      <c r="F13" s="3" t="str">
        <f>IF(OR(AND(AG13&gt;=AQ$17,AG13&lt;&gt;"",AI13&gt;=AQ$21,AI13&lt;&gt;"",AF13=""),AND(AJ13&gt;=AQ$17,AJ13&lt;&gt;"",AL13&gt;=AQ$21,AL13&lt;&gt;"",AF13=""),AND(AN13&gt;=AQ$17,AN13&lt;&gt;"",AP13&gt;=AQ$21,AP13&lt;&gt;"",AF13=""),AND(BH13&gt;=BR$17,BH13&lt;&gt;"",BJ13&gt;=BR$21,BJ13&lt;&gt;"",BG13=""),AND(BK13&gt;=BR$17,BK13&lt;&gt;"",BM13&gt;=BR$21,BM13&lt;&gt;"",BG13=""),AND(BO13&gt;=BR$17,BO13&lt;&gt;"",BQ13&gt;=BR$21,BQ13&lt;&gt;"",BG13=""),AND(CI13&gt;=CS$17,CI13&lt;&gt;"",CK13&gt;=CS$21,CK13&lt;&gt;"",CH13=""),AND(CL13&gt;=CS$17,CL13&lt;&gt;"",CN13&gt;=CS$21,CN13&lt;&gt;"",CH13=""),AND(CP13&gt;=CS$17,CP13&lt;&gt;"",CR13&gt;=CS$21,CR13&lt;&gt;"",CH13=""),AND(DP13&gt;=EC$17,DP13&lt;&gt;"",DR13&gt;=EC$21,DR13&lt;&gt;""),AND(DS13&gt;=EC$17,DS13&lt;&gt;"",DU13&gt;=EC$21,DU13&lt;&gt;""),AND(DW13&gt;=EC$17,DW13&lt;&gt;"",DY13&gt;=EC$21,DY13&lt;&gt;""),AND(DZ13&gt;=EC$17,DZ13&lt;&gt;"",EB13&gt;=EC$21,EB13&lt;&gt;""),AND(EX13&gt;=FK$17,EX13&lt;&gt;"",EZ13&gt;=FK$21,EZ13&lt;&gt;""),AND(FA13&gt;=FK$17,FA13&lt;&gt;"",FC13&gt;=FK$21,FC13&lt;&gt;""),AND(FE13&gt;=FK$17,FE13&lt;&gt;"",FG13&gt;=FK$21,FG13&lt;&gt;""),AND(FH13&gt;=FK$17,FH13&lt;&gt;"",FJ13&gt;=FK$21,FJ13&lt;&gt;""),AND(GF13&gt;=GS$17,GF13&lt;&gt;"",GH13&gt;=GS$21,GH13&lt;&gt;""),AND(GI13&gt;=GS$17,GI13&lt;&gt;"",GK13&gt;=GS$21,GK13&lt;&gt;""),AND(GM13&gt;=GS$17,GM13&lt;&gt;"",GO13&gt;=GS$21,GO13&lt;&gt;""),AND(GP13&gt;=GS$17,GP13&lt;&gt;"",GR13&gt;=GS$21,GR13&lt;&gt;""),AND(HN13&gt;=IA$17,HN13&lt;&gt;"",HP13&gt;=IA$21,HP13&lt;&gt;""),AND(HQ13&gt;=IA$17,HQ13&lt;&gt;"",HS13&gt;=IA$21,HS13&lt;&gt;""),AND(HU13&gt;=IA$17,HU13&lt;&gt;"",HW13&gt;=IA$21,HW13&lt;&gt;""),AND(HX13&gt;=IA$17,HX13&lt;&gt;"",HZ13&gt;=IA$21,HZ13&lt;&gt;""),AND(IV13&gt;=JI$17,IV13&lt;&gt;"",IX13&gt;=JI$21,IX13&lt;&gt;""),AND(IY13&gt;=JI$17,IY13&lt;&gt;"",JA13&gt;=JI$21,JA13&lt;&gt;""),AND(JC13&gt;=JI$17,JC13&lt;&gt;"",JE13&gt;=JI$21,JE13&lt;&gt;""),AND(JF13&gt;=JI$17,JF13&lt;&gt;"",JH13&gt;=JI$21,JH13&lt;&gt;""),AND(KD13&gt;=KQ$17,KD13&lt;&gt;"",KF13&gt;=KQ$21,KF13&lt;&gt;""),AND(KG13&gt;=KQ$17,KG13&lt;&gt;"",KI13&gt;=KQ$21,KI13&lt;&gt;""),AND(KK13&gt;=KQ$17,KK13&lt;&gt;"",KM13&gt;=KQ$21,KM13&lt;&gt;""),AND(KN13&gt;=KQ$17,KN13&lt;&gt;"",KP13&gt;=KQ$21,KP13&lt;&gt;""),AND(LL13&gt;=LY$17,LL13&lt;&gt;"",LN13&gt;=LY$21,LN13&lt;&gt;""),AND(LO13&gt;=LY$17,LO13&lt;&gt;"",LQ13&gt;=LY$21,LQ13&lt;&gt;""),AND(LS13&gt;=LY$17,LS13&lt;&gt;"",LU13&gt;=LY$21,LU13&lt;&gt;""),AND(LV13&gt;=LY$17,LV13&lt;&gt;"",LX13&gt;=LY$21,LX13&lt;&gt;""),AND(MT13&gt;=NG$17,MT13&lt;&gt;"",MV13&gt;=NG$21,MV13&lt;&gt;""),AND(MW13&gt;=NG$17,MW13&lt;&gt;"",MY13&gt;=NG$21,MY13&lt;&gt;""),AND(NA13&gt;=NG$17,NA13&lt;&gt;"",NC13&gt;=NG$21,NC13&lt;&gt;""),AND(ND13&gt;=NG$17,ND13&lt;&gt;"",NF13&gt;=NG$21,NF13&lt;&gt;""),AND(OB13&gt;=OO$17,OB13&lt;&gt;"",OD13&gt;=OO$21,OD13&lt;&gt;""),AND(OE13&gt;=OO$17,OE13&lt;&gt;"",OG13&gt;=OO$21,OG13&lt;&gt;""),AND(OI13&gt;=OO$17,OI13&lt;&gt;"",OK13&gt;=OO$21,OK13&lt;&gt;""),AND(OL13&gt;=OO$17,OL13&lt;&gt;"",ON13&gt;=OO$21,ON13&lt;&gt;""),AND(PJ13&gt;=PW$17,PJ13&lt;&gt;"",PL13&gt;=PW$21,PL13&lt;&gt;""),AND(PM13&gt;=PW$17,PM13&lt;&gt;"",PO13&gt;=PW$21,PO13&lt;&gt;""),AND(PQ13&gt;=PW$17,PQ13&lt;&gt;"",PS13&gt;=PW$21,PS13&lt;&gt;""),AND(PT13&gt;=PW$17,PT13&lt;&gt;"",PV13&gt;=PW$21,PV13&lt;&gt;""),AND(QR13&gt;=RE$17,QR13&lt;&gt;"",QT13&gt;=RE$21,QT13&lt;&gt;""),AND(QU13&gt;=RE$17,QU13&lt;&gt;"",QW13&gt;=RE$21,QW13&lt;&gt;""),AND(QY13&gt;=RE$17,QY13&lt;&gt;"",RA13&gt;=RE$21,RA13&lt;&gt;""),AND(RB13&gt;=RE$17,RB13&lt;&gt;"",RD13&gt;=RE$21,RD13&lt;&gt;""),AND(RZ13&gt;=SM$17,RZ13&lt;&gt;"",SB13&gt;=SM$21,SB13&lt;&gt;""),AND(SC13&gt;=SM$17,SC13&lt;&gt;"",SE13&gt;=SM$21,SE13&lt;&gt;""),AND(SG13&gt;=SM$17,SG13&lt;&gt;"",SI13&gt;=SM$21,SI13&lt;&gt;""),AND(SJ13&gt;=SM$17,SJ13&lt;&gt;"",SL13&gt;=SM$21,SL13&lt;&gt;"")),"P","")</f>
        <v/>
      </c>
      <c r="G13" s="3" t="str">
        <f>IF(OR(AND(AI13&gt;=AQ$21,AI13&lt;&gt;"",AF13=""),AND(AL13&gt;=AQ$21,AL13&lt;&gt;"",AF13=""),AND(AP13&gt;=AQ$21,AP13&lt;&gt;"",AF13=""),AND(BJ13&gt;=BR$21,BJ13&lt;&gt;"",BG13=""),AND(BM13&gt;=BR$21,BM13&lt;&gt;"",BG13=""),AND(BQ13&gt;=BR$21,BQ13&lt;&gt;"",BG13=""),AND(CK13&gt;=CS$21,CK13&lt;&gt;"",CH13=""),AND(CN13&gt;=CS$21,CN13&lt;&gt;"",CH13=""),AND(CR13&gt;=CS$21,CR13&lt;&gt;"",CH13=""),AND(DR13&gt;=EC$21,DR13&lt;&gt;""),AND(DU13&gt;=EC$21,DU13&lt;&gt;""),AND(DY13&gt;=EC$21,DY13&lt;&gt;""),AND(EB13&gt;=EC$21,EB13&lt;&gt;""),AND(EZ13&gt;=FK$21,EZ13&lt;&gt;""),AND(FC13&gt;=FK$21,FC13&lt;&gt;""),AND(FG13&gt;=FK$21,FG13&lt;&gt;""),AND(FJ13&gt;=FK$21,FJ13&lt;&gt;""),AND(GH13&gt;=GS$21,GH13&lt;&gt;""),AND(GK13&gt;=GS$21,GK13&lt;&gt;""),AND(GO13&gt;=GS$21,GO13&lt;&gt;""),AND(GR13&gt;=GS$21,GR13&lt;&gt;""),AND(HP13&gt;=IA$21,HP13&lt;&gt;""),AND(HS13&gt;=IA$21,HS13&lt;&gt;""),AND(HW13&gt;=IA$21,HW13&lt;&gt;""),AND(HZ13&gt;=IA$21,HZ13&lt;&gt;""),AND(IX13&gt;=JI$21,IX13&lt;&gt;""),AND(JA13&gt;=JI$21,JA13&lt;&gt;""),AND(JE13&gt;=JI$21,JE13&lt;&gt;""),AND(JH13&gt;=JI$21,JH13&lt;&gt;""),AND(KF13&gt;=KQ$21,KF13&lt;&gt;""),AND(KI13&gt;=KQ$21,KI13&lt;&gt;""),AND(KM13&gt;=KQ$21,KM13&lt;&gt;""),AND(KP13&gt;=KQ$21,KP13&lt;&gt;""),AND(LN13&gt;=LY$21,LN13&lt;&gt;""),AND(LQ13&gt;=LY$21,LQ13&lt;&gt;""),AND(LU13&gt;=LY$21,LU13&lt;&gt;""),AND(LX13&gt;=LY$21,LX13&lt;&gt;""),AND(MV13&gt;=NG$21,MV13&lt;&gt;""),AND(MY13&gt;=NG$21,MY13&lt;&gt;""),AND(NC13&gt;=NG$21,NC13&lt;&gt;""),AND(NF13&gt;=NG$21,NF13&lt;&gt;""),AND(OD13&gt;=OO$21,OD13&lt;&gt;""),AND(OG13&gt;=OO$21,OG13&lt;&gt;""),AND(OK13&gt;=OO$21,OK13&lt;&gt;""),AND(ON13&gt;=OO$21,ON13&lt;&gt;""),AND(PL13&gt;=PW$21,PL13&lt;&gt;""),AND(PO13&gt;=PW$21,PO13&lt;&gt;""),AND(PS13&gt;=PW$21,PS13&lt;&gt;""),AND(PV13&gt;=PW$21,PV13&lt;&gt;""),AND(QT13&gt;=RE$21,QT13&lt;&gt;""),AND(QW13&gt;=RE$21,QW13&lt;&gt;""),AND(RA13&gt;=RE$21,RA13&lt;&gt;""),AND(RD13&gt;=RE$21,RD13&lt;&gt;""),AND(SB13&gt;=SM$21,SB13&lt;&gt;""),AND(SE13&gt;=SM$21,SE13&lt;&gt;""),AND(SI13&gt;=SM$21,SI13&lt;&gt;""),AND(SL13&gt;=SM$21,SL13&lt;&gt;"")),"P","")</f>
        <v>P</v>
      </c>
      <c r="H13" s="37" t="str">
        <f>IF(AND(G13="P",F13=""),"No DD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Merit",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Excellence",IF(I13="P","Worlds Team",IF(F13="P","National Team","")))))</f>
        <v>No DD</v>
      </c>
      <c r="I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44.25</v>
      </c>
      <c r="O13" s="11" t="str">
        <f>IF(N13="","",IF(N13=CT13,"("&amp;CT$2&amp;")",IF(N13=CU13,"("&amp;CU$2&amp;")")))</f>
        <v>(Final)</v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>2023 Pan Am Club Championships (May 14)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>44.25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>
        <v>7.35</v>
      </c>
      <c r="IR13" s="17">
        <v>9</v>
      </c>
      <c r="IS13" s="17">
        <v>9.6</v>
      </c>
      <c r="IT13" s="17">
        <v>18.3</v>
      </c>
      <c r="IU13" s="17">
        <v>0</v>
      </c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>
        <f>IF(IS13&gt;0,IS13,"")</f>
        <v>9.6</v>
      </c>
      <c r="JG13" s="41">
        <f>IF(IT13&gt;0,IT13,"")</f>
        <v>18.3</v>
      </c>
      <c r="JH13" s="41">
        <f>IF(SUM(IQ13:IT13)-IU13&gt;0,SUM(IQ13:IT13)-IU13,"")</f>
        <v>44.25</v>
      </c>
      <c r="JI13" s="41">
        <f>IF(SUM(JB13,JH13)&gt;0,SUM(JB13,JH13),"")</f>
        <v>44.25</v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</v>
      </c>
      <c r="SO13" s="23">
        <f>IF($CH13="P",BT13,(BT13+AS13)/2)</f>
        <v>0</v>
      </c>
      <c r="SP13" s="23">
        <f>IF($CH13="P",BU13,(BU13+AT13)/2)</f>
        <v>0</v>
      </c>
      <c r="SQ13" s="23">
        <f>IF($CH13="P",BV13,(BV13+AU13)/2)</f>
        <v>0</v>
      </c>
      <c r="SR13" s="23">
        <f>IF($CH13="P",BW13,(BW13+AV13)/2)</f>
        <v>0</v>
      </c>
      <c r="SS13" s="23">
        <f>IF($CH13="P",BX13,(BX13+AW13)/2)</f>
        <v>0</v>
      </c>
      <c r="ST13" s="23">
        <f>IF($CH13="P",BY13,(BY13+AX13)/2)</f>
        <v>0</v>
      </c>
      <c r="SU13" s="23">
        <f>IF($CH13="P",BZ13,(BZ13+AY13)/2)</f>
        <v>0</v>
      </c>
      <c r="SV13" s="23">
        <f>IF($CH13="P",CA13,(CA13+AZ13)/2)</f>
        <v>0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 t="str">
        <f>IF(SP13&gt;0,SP13,"")</f>
        <v/>
      </c>
      <c r="TE13" s="41" t="str">
        <f>IF(SQ13&gt;0,SQ13,"")</f>
        <v/>
      </c>
      <c r="TF13" s="41" t="str">
        <f>IF(SUM(SN13:SQ13)-SR13&gt;0,SUM(SN13:SQ13)-SR13,"")</f>
        <v/>
      </c>
      <c r="TG13" s="41" t="str">
        <f>IF(SU13&gt;0,SU13,"")</f>
        <v/>
      </c>
      <c r="TH13" s="41" t="str">
        <f>IF(SV13&gt;0,SV13,"")</f>
        <v/>
      </c>
      <c r="TI13" s="41" t="str">
        <f>IF(SUM(SS13:SV13)-SW13&gt;0,SUM(SS13:SV13)-SW13,"")</f>
        <v/>
      </c>
      <c r="TJ13" s="41" t="str">
        <f>IF(MAX(TF13,TI13)&gt;0,MAX(TF13,TI13),"")</f>
        <v/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 t="str">
        <f>IF(SUM(TJ13,TM13)&gt;0,SUM(TJ13,TM13),"")</f>
        <v/>
      </c>
    </row>
    <row r="14" spans="1:534" x14ac:dyDescent="0.2">
      <c r="A14" s="4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5" t="s">
        <v>222</v>
      </c>
      <c r="C14" s="4" t="s">
        <v>221</v>
      </c>
      <c r="D14" s="4" t="s">
        <v>220</v>
      </c>
      <c r="E14" s="9">
        <f>SUM(J14,L14,N14)</f>
        <v>4.6800000000000006</v>
      </c>
      <c r="F14" s="3" t="str">
        <f>IF(OR(AND(AG14&gt;=AQ$17,AG14&lt;&gt;"",AI14&gt;=AQ$21,AI14&lt;&gt;"",AF14=""),AND(AJ14&gt;=AQ$17,AJ14&lt;&gt;"",AL14&gt;=AQ$21,AL14&lt;&gt;"",AF14=""),AND(AN14&gt;=AQ$17,AN14&lt;&gt;"",AP14&gt;=AQ$21,AP14&lt;&gt;"",AF14=""),AND(BH14&gt;=BR$17,BH14&lt;&gt;"",BJ14&gt;=BR$21,BJ14&lt;&gt;"",BG14=""),AND(BK14&gt;=BR$17,BK14&lt;&gt;"",BM14&gt;=BR$21,BM14&lt;&gt;"",BG14=""),AND(BO14&gt;=BR$17,BO14&lt;&gt;"",BQ14&gt;=BR$21,BQ14&lt;&gt;"",BG14=""),AND(CI14&gt;=CS$17,CI14&lt;&gt;"",CK14&gt;=CS$21,CK14&lt;&gt;"",CH14=""),AND(CL14&gt;=CS$17,CL14&lt;&gt;"",CN14&gt;=CS$21,CN14&lt;&gt;"",CH14=""),AND(CP14&gt;=CS$17,CP14&lt;&gt;"",CR14&gt;=CS$21,CR14&lt;&gt;"",CH14=""),AND(DP14&gt;=EC$17,DP14&lt;&gt;"",DR14&gt;=EC$21,DR14&lt;&gt;""),AND(DS14&gt;=EC$17,DS14&lt;&gt;"",DU14&gt;=EC$21,DU14&lt;&gt;""),AND(DW14&gt;=EC$17,DW14&lt;&gt;"",DY14&gt;=EC$21,DY14&lt;&gt;""),AND(DZ14&gt;=EC$17,DZ14&lt;&gt;"",EB14&gt;=EC$21,EB14&lt;&gt;""),AND(EX14&gt;=FK$17,EX14&lt;&gt;"",EZ14&gt;=FK$21,EZ14&lt;&gt;""),AND(FA14&gt;=FK$17,FA14&lt;&gt;"",FC14&gt;=FK$21,FC14&lt;&gt;""),AND(FE14&gt;=FK$17,FE14&lt;&gt;"",FG14&gt;=FK$21,FG14&lt;&gt;""),AND(FH14&gt;=FK$17,FH14&lt;&gt;"",FJ14&gt;=FK$21,FJ14&lt;&gt;""),AND(GF14&gt;=GS$17,GF14&lt;&gt;"",GH14&gt;=GS$21,GH14&lt;&gt;""),AND(GI14&gt;=GS$17,GI14&lt;&gt;"",GK14&gt;=GS$21,GK14&lt;&gt;""),AND(GM14&gt;=GS$17,GM14&lt;&gt;"",GO14&gt;=GS$21,GO14&lt;&gt;""),AND(GP14&gt;=GS$17,GP14&lt;&gt;"",GR14&gt;=GS$21,GR14&lt;&gt;""),AND(HN14&gt;=IA$17,HN14&lt;&gt;"",HP14&gt;=IA$21,HP14&lt;&gt;""),AND(HQ14&gt;=IA$17,HQ14&lt;&gt;"",HS14&gt;=IA$21,HS14&lt;&gt;""),AND(HU14&gt;=IA$17,HU14&lt;&gt;"",HW14&gt;=IA$21,HW14&lt;&gt;""),AND(HX14&gt;=IA$17,HX14&lt;&gt;"",HZ14&gt;=IA$21,HZ14&lt;&gt;""),AND(IV14&gt;=JI$17,IV14&lt;&gt;"",IX14&gt;=JI$21,IX14&lt;&gt;""),AND(IY14&gt;=JI$17,IY14&lt;&gt;"",JA14&gt;=JI$21,JA14&lt;&gt;""),AND(JC14&gt;=JI$17,JC14&lt;&gt;"",JE14&gt;=JI$21,JE14&lt;&gt;""),AND(JF14&gt;=JI$17,JF14&lt;&gt;"",JH14&gt;=JI$21,JH14&lt;&gt;""),AND(KD14&gt;=KQ$17,KD14&lt;&gt;"",KF14&gt;=KQ$21,KF14&lt;&gt;""),AND(KG14&gt;=KQ$17,KG14&lt;&gt;"",KI14&gt;=KQ$21,KI14&lt;&gt;""),AND(KK14&gt;=KQ$17,KK14&lt;&gt;"",KM14&gt;=KQ$21,KM14&lt;&gt;""),AND(KN14&gt;=KQ$17,KN14&lt;&gt;"",KP14&gt;=KQ$21,KP14&lt;&gt;""),AND(LL14&gt;=LY$17,LL14&lt;&gt;"",LN14&gt;=LY$21,LN14&lt;&gt;""),AND(LO14&gt;=LY$17,LO14&lt;&gt;"",LQ14&gt;=LY$21,LQ14&lt;&gt;""),AND(LS14&gt;=LY$17,LS14&lt;&gt;"",LU14&gt;=LY$21,LU14&lt;&gt;""),AND(LV14&gt;=LY$17,LV14&lt;&gt;"",LX14&gt;=LY$21,LX14&lt;&gt;""),AND(MT14&gt;=NG$17,MT14&lt;&gt;"",MV14&gt;=NG$21,MV14&lt;&gt;""),AND(MW14&gt;=NG$17,MW14&lt;&gt;"",MY14&gt;=NG$21,MY14&lt;&gt;""),AND(NA14&gt;=NG$17,NA14&lt;&gt;"",NC14&gt;=NG$21,NC14&lt;&gt;""),AND(ND14&gt;=NG$17,ND14&lt;&gt;"",NF14&gt;=NG$21,NF14&lt;&gt;""),AND(OB14&gt;=OO$17,OB14&lt;&gt;"",OD14&gt;=OO$21,OD14&lt;&gt;""),AND(OE14&gt;=OO$17,OE14&lt;&gt;"",OG14&gt;=OO$21,OG14&lt;&gt;""),AND(OI14&gt;=OO$17,OI14&lt;&gt;"",OK14&gt;=OO$21,OK14&lt;&gt;""),AND(OL14&gt;=OO$17,OL14&lt;&gt;"",ON14&gt;=OO$21,ON14&lt;&gt;""),AND(PJ14&gt;=PW$17,PJ14&lt;&gt;"",PL14&gt;=PW$21,PL14&lt;&gt;""),AND(PM14&gt;=PW$17,PM14&lt;&gt;"",PO14&gt;=PW$21,PO14&lt;&gt;""),AND(PQ14&gt;=PW$17,PQ14&lt;&gt;"",PS14&gt;=PW$21,PS14&lt;&gt;""),AND(PT14&gt;=PW$17,PT14&lt;&gt;"",PV14&gt;=PW$21,PV14&lt;&gt;""),AND(QR14&gt;=RE$17,QR14&lt;&gt;"",QT14&gt;=RE$21,QT14&lt;&gt;""),AND(QU14&gt;=RE$17,QU14&lt;&gt;"",QW14&gt;=RE$21,QW14&lt;&gt;""),AND(QY14&gt;=RE$17,QY14&lt;&gt;"",RA14&gt;=RE$21,RA14&lt;&gt;""),AND(RB14&gt;=RE$17,RB14&lt;&gt;"",RD14&gt;=RE$21,RD14&lt;&gt;""),AND(RZ14&gt;=SM$17,RZ14&lt;&gt;"",SB14&gt;=SM$21,SB14&lt;&gt;""),AND(SC14&gt;=SM$17,SC14&lt;&gt;"",SE14&gt;=SM$21,SE14&lt;&gt;""),AND(SG14&gt;=SM$17,SG14&lt;&gt;"",SI14&gt;=SM$21,SI14&lt;&gt;""),AND(SJ14&gt;=SM$17,SJ14&lt;&gt;"",SL14&gt;=SM$21,SL14&lt;&gt;"")),"P","")</f>
        <v/>
      </c>
      <c r="G14" s="3" t="str">
        <f>IF(OR(AND(AI14&gt;=AQ$21,AI14&lt;&gt;"",AF14=""),AND(AL14&gt;=AQ$21,AL14&lt;&gt;"",AF14=""),AND(AP14&gt;=AQ$21,AP14&lt;&gt;"",AF14=""),AND(BJ14&gt;=BR$21,BJ14&lt;&gt;"",BG14=""),AND(BM14&gt;=BR$21,BM14&lt;&gt;"",BG14=""),AND(BQ14&gt;=BR$21,BQ14&lt;&gt;"",BG14=""),AND(CK14&gt;=CS$21,CK14&lt;&gt;"",CH14=""),AND(CN14&gt;=CS$21,CN14&lt;&gt;"",CH14=""),AND(CR14&gt;=CS$21,CR14&lt;&gt;"",CH14=""),AND(DR14&gt;=EC$21,DR14&lt;&gt;""),AND(DU14&gt;=EC$21,DU14&lt;&gt;""),AND(DY14&gt;=EC$21,DY14&lt;&gt;""),AND(EB14&gt;=EC$21,EB14&lt;&gt;""),AND(EZ14&gt;=FK$21,EZ14&lt;&gt;""),AND(FC14&gt;=FK$21,FC14&lt;&gt;""),AND(FG14&gt;=FK$21,FG14&lt;&gt;""),AND(FJ14&gt;=FK$21,FJ14&lt;&gt;""),AND(GH14&gt;=GS$21,GH14&lt;&gt;""),AND(GK14&gt;=GS$21,GK14&lt;&gt;""),AND(GO14&gt;=GS$21,GO14&lt;&gt;""),AND(GR14&gt;=GS$21,GR14&lt;&gt;""),AND(HP14&gt;=IA$21,HP14&lt;&gt;""),AND(HS14&gt;=IA$21,HS14&lt;&gt;""),AND(HW14&gt;=IA$21,HW14&lt;&gt;""),AND(HZ14&gt;=IA$21,HZ14&lt;&gt;""),AND(IX14&gt;=JI$21,IX14&lt;&gt;""),AND(JA14&gt;=JI$21,JA14&lt;&gt;""),AND(JE14&gt;=JI$21,JE14&lt;&gt;""),AND(JH14&gt;=JI$21,JH14&lt;&gt;""),AND(KF14&gt;=KQ$21,KF14&lt;&gt;""),AND(KI14&gt;=KQ$21,KI14&lt;&gt;""),AND(KM14&gt;=KQ$21,KM14&lt;&gt;""),AND(KP14&gt;=KQ$21,KP14&lt;&gt;""),AND(LN14&gt;=LY$21,LN14&lt;&gt;""),AND(LQ14&gt;=LY$21,LQ14&lt;&gt;""),AND(LU14&gt;=LY$21,LU14&lt;&gt;""),AND(LX14&gt;=LY$21,LX14&lt;&gt;""),AND(MV14&gt;=NG$21,MV14&lt;&gt;""),AND(MY14&gt;=NG$21,MY14&lt;&gt;""),AND(NC14&gt;=NG$21,NC14&lt;&gt;""),AND(NF14&gt;=NG$21,NF14&lt;&gt;""),AND(OD14&gt;=OO$21,OD14&lt;&gt;""),AND(OG14&gt;=OO$21,OG14&lt;&gt;""),AND(OK14&gt;=OO$21,OK14&lt;&gt;""),AND(ON14&gt;=OO$21,ON14&lt;&gt;""),AND(PL14&gt;=PW$21,PL14&lt;&gt;""),AND(PO14&gt;=PW$21,PO14&lt;&gt;""),AND(PS14&gt;=PW$21,PS14&lt;&gt;""),AND(PV14&gt;=PW$21,PV14&lt;&gt;""),AND(QT14&gt;=RE$21,QT14&lt;&gt;""),AND(QW14&gt;=RE$21,QW14&lt;&gt;""),AND(RA14&gt;=RE$21,RA14&lt;&gt;""),AND(RD14&gt;=RE$21,RD14&lt;&gt;""),AND(SB14&gt;=SM$21,SB14&lt;&gt;""),AND(SE14&gt;=SM$21,SE14&lt;&gt;""),AND(SI14&gt;=SM$21,SI14&lt;&gt;""),AND(SL14&gt;=SM$21,SL14&lt;&gt;"")),"P","")</f>
        <v/>
      </c>
      <c r="H14" s="37" t="str">
        <f>IF(AND(G14="P",F14=""),"No DD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Merit",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Excellence",IF(I14="P","Worlds Team",IF(F14="P","National Team","")))))</f>
        <v/>
      </c>
      <c r="I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4.6800000000000006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4.6800000000000006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>
        <v>0.75</v>
      </c>
      <c r="JZ14" s="18">
        <v>0.85</v>
      </c>
      <c r="KA14" s="18">
        <v>1.3</v>
      </c>
      <c r="KB14" s="18">
        <v>1.78</v>
      </c>
      <c r="KC14" s="18">
        <v>0</v>
      </c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>
        <f>IF(KA14&gt;0,KA14,"")</f>
        <v>1.3</v>
      </c>
      <c r="KO14" s="11">
        <f>IF(KB14&gt;0,KB14,"")</f>
        <v>1.78</v>
      </c>
      <c r="KP14" s="11">
        <f>IF(SUM(JY14:KB14)-KC14&gt;0,SUM(JY14:KB14)-KC14,"")</f>
        <v>4.6800000000000006</v>
      </c>
      <c r="KQ14" s="11">
        <f>IF(SUM(KJ14,KP14)&gt;0,SUM(KJ14,KP14),"")</f>
        <v>4.6800000000000006</v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B15" s="5"/>
      <c r="D15" s="1"/>
    </row>
    <row r="16" spans="1:534" x14ac:dyDescent="0.2">
      <c r="G16" s="37"/>
      <c r="I16" s="37"/>
    </row>
    <row r="17" spans="1:536" x14ac:dyDescent="0.2">
      <c r="B17" s="24" t="s">
        <v>54</v>
      </c>
      <c r="C17" s="5"/>
      <c r="G17" s="3"/>
      <c r="AJ17" s="42"/>
      <c r="AK17" s="42"/>
      <c r="AL17" s="42"/>
      <c r="AN17" s="33"/>
      <c r="AO17" s="33"/>
      <c r="AQ17" s="43">
        <v>10.4</v>
      </c>
      <c r="BK17" s="42"/>
      <c r="BL17" s="42"/>
      <c r="BM17" s="42"/>
      <c r="BO17" s="33"/>
      <c r="BP17" s="33"/>
      <c r="BR17" s="43">
        <v>10.4</v>
      </c>
      <c r="CL17" s="42"/>
      <c r="CM17" s="42"/>
      <c r="CN17" s="42"/>
      <c r="CP17" s="33"/>
      <c r="CQ17" s="33"/>
      <c r="CS17" s="43">
        <v>10.4</v>
      </c>
      <c r="DP17" s="5"/>
      <c r="DQ17" s="5"/>
      <c r="DZ17" s="2"/>
      <c r="EA17" s="2"/>
      <c r="EC17" s="43">
        <v>10.4</v>
      </c>
      <c r="EX17" s="5"/>
      <c r="EY17" s="5"/>
      <c r="FH17" s="2"/>
      <c r="FI17" s="2"/>
      <c r="FK17" s="43">
        <v>10.4</v>
      </c>
      <c r="GF17" s="5"/>
      <c r="GG17" s="5"/>
      <c r="GP17" s="2"/>
      <c r="GQ17" s="2"/>
      <c r="GS17" s="43">
        <v>10.4</v>
      </c>
      <c r="HN17" s="5"/>
      <c r="HO17" s="5"/>
      <c r="HX17" s="2"/>
      <c r="HY17" s="2"/>
      <c r="IA17" s="43">
        <v>10.4</v>
      </c>
      <c r="IV17" s="5"/>
      <c r="IW17" s="5"/>
      <c r="JF17" s="2"/>
      <c r="JG17" s="2"/>
      <c r="JI17" s="43">
        <v>10.4</v>
      </c>
      <c r="KD17" s="5"/>
      <c r="KE17" s="5"/>
      <c r="KN17" s="2"/>
      <c r="KO17" s="2"/>
      <c r="KQ17" s="43">
        <v>10.4</v>
      </c>
      <c r="LL17" s="5"/>
      <c r="LM17" s="5"/>
      <c r="LV17" s="2"/>
      <c r="LW17" s="2"/>
      <c r="LY17" s="43">
        <v>10.4</v>
      </c>
      <c r="MT17" s="5"/>
      <c r="MU17" s="5"/>
      <c r="ND17" s="2"/>
      <c r="NE17" s="2"/>
      <c r="NG17" s="43">
        <v>10.4</v>
      </c>
      <c r="OB17" s="5"/>
      <c r="OC17" s="5"/>
      <c r="OL17" s="2"/>
      <c r="OM17" s="2"/>
      <c r="OO17" s="43">
        <v>10.4</v>
      </c>
      <c r="PJ17" s="5"/>
      <c r="PK17" s="5"/>
      <c r="PT17" s="2"/>
      <c r="PU17" s="2"/>
      <c r="PW17" s="43">
        <v>10.4</v>
      </c>
      <c r="QR17" s="5"/>
      <c r="QS17" s="5"/>
      <c r="RB17" s="2"/>
      <c r="RC17" s="2"/>
      <c r="RE17" s="43">
        <v>10.4</v>
      </c>
      <c r="RZ17" s="5"/>
      <c r="SA17" s="5"/>
      <c r="SJ17" s="2"/>
      <c r="SK17" s="2"/>
      <c r="SM17" s="43">
        <v>10.4</v>
      </c>
    </row>
    <row r="18" spans="1:536" x14ac:dyDescent="0.2">
      <c r="B18" s="31" t="s">
        <v>53</v>
      </c>
      <c r="C18" s="5"/>
      <c r="P18" s="2"/>
      <c r="AJ18" s="42"/>
      <c r="AK18" s="42"/>
      <c r="AL18" s="42"/>
      <c r="AN18" s="33"/>
      <c r="AO18" s="33"/>
      <c r="AQ18" s="44">
        <v>11.2</v>
      </c>
      <c r="BK18" s="42"/>
      <c r="BL18" s="42"/>
      <c r="BM18" s="42"/>
      <c r="BO18" s="33"/>
      <c r="BP18" s="33"/>
      <c r="BR18" s="44">
        <v>11.2</v>
      </c>
      <c r="CL18" s="42"/>
      <c r="CM18" s="42"/>
      <c r="CN18" s="42"/>
      <c r="CP18" s="33"/>
      <c r="CQ18" s="33"/>
      <c r="CS18" s="44">
        <v>11.2</v>
      </c>
      <c r="DP18" s="5"/>
      <c r="DQ18" s="5"/>
      <c r="DZ18" s="2"/>
      <c r="EA18" s="2"/>
      <c r="EC18" s="44">
        <v>11.2</v>
      </c>
      <c r="EX18" s="5"/>
      <c r="EY18" s="5"/>
      <c r="FH18" s="2"/>
      <c r="FI18" s="2"/>
      <c r="FK18" s="44">
        <v>11.2</v>
      </c>
      <c r="GF18" s="5"/>
      <c r="GG18" s="5"/>
      <c r="GP18" s="2"/>
      <c r="GQ18" s="2"/>
      <c r="GS18" s="44">
        <v>11.2</v>
      </c>
      <c r="HN18" s="5"/>
      <c r="HO18" s="5"/>
      <c r="HX18" s="2"/>
      <c r="HY18" s="2"/>
      <c r="IA18" s="44">
        <v>11.2</v>
      </c>
      <c r="IV18" s="5"/>
      <c r="IW18" s="5"/>
      <c r="JF18" s="2"/>
      <c r="JG18" s="2"/>
      <c r="JI18" s="44">
        <v>11.2</v>
      </c>
      <c r="KD18" s="5"/>
      <c r="KE18" s="5"/>
      <c r="KN18" s="2"/>
      <c r="KO18" s="2"/>
      <c r="KQ18" s="44">
        <v>11.2</v>
      </c>
      <c r="LL18" s="5"/>
      <c r="LM18" s="5"/>
      <c r="LV18" s="2"/>
      <c r="LW18" s="2"/>
      <c r="LY18" s="44">
        <v>11.2</v>
      </c>
      <c r="MT18" s="5"/>
      <c r="MU18" s="5"/>
      <c r="ND18" s="2"/>
      <c r="NE18" s="2"/>
      <c r="NG18" s="44">
        <v>11.2</v>
      </c>
      <c r="OB18" s="5"/>
      <c r="OC18" s="5"/>
      <c r="OL18" s="2"/>
      <c r="OM18" s="2"/>
      <c r="OO18" s="44">
        <v>11.2</v>
      </c>
      <c r="PJ18" s="5"/>
      <c r="PK18" s="5"/>
      <c r="PT18" s="2"/>
      <c r="PU18" s="2"/>
      <c r="PW18" s="44">
        <v>11.2</v>
      </c>
      <c r="QR18" s="5"/>
      <c r="QS18" s="5"/>
      <c r="RB18" s="2"/>
      <c r="RC18" s="2"/>
      <c r="RE18" s="44">
        <v>11.2</v>
      </c>
      <c r="RZ18" s="5"/>
      <c r="SA18" s="5"/>
      <c r="SJ18" s="2"/>
      <c r="SK18" s="2"/>
      <c r="SM18" s="44">
        <v>11.2</v>
      </c>
    </row>
    <row r="19" spans="1:536" x14ac:dyDescent="0.2">
      <c r="A19" s="5"/>
      <c r="B19" s="32" t="s">
        <v>67</v>
      </c>
      <c r="C19" s="5"/>
      <c r="E19" s="2"/>
      <c r="AJ19" s="42"/>
      <c r="AK19" s="42"/>
      <c r="AL19" s="42"/>
      <c r="AM19" s="33"/>
      <c r="AN19" s="33"/>
      <c r="AO19" s="33"/>
      <c r="AP19" s="33"/>
      <c r="AQ19" s="45">
        <v>12</v>
      </c>
      <c r="BK19" s="42"/>
      <c r="BL19" s="42"/>
      <c r="BM19" s="42"/>
      <c r="BO19" s="33"/>
      <c r="BP19" s="33"/>
      <c r="BR19" s="45">
        <v>12</v>
      </c>
      <c r="CL19" s="42"/>
      <c r="CM19" s="42"/>
      <c r="CN19" s="42"/>
      <c r="CO19" s="33"/>
      <c r="CP19" s="33"/>
      <c r="CQ19" s="33"/>
      <c r="CR19" s="33"/>
      <c r="CS19" s="45">
        <v>12</v>
      </c>
      <c r="DP19" s="5"/>
      <c r="DQ19" s="5"/>
      <c r="DZ19" s="2"/>
      <c r="EA19" s="2"/>
      <c r="EC19" s="45">
        <v>12</v>
      </c>
      <c r="EX19" s="5"/>
      <c r="EY19" s="5"/>
      <c r="FH19" s="2"/>
      <c r="FI19" s="2"/>
      <c r="FK19" s="45">
        <v>12</v>
      </c>
      <c r="GF19" s="5"/>
      <c r="GG19" s="5"/>
      <c r="GP19" s="2"/>
      <c r="GQ19" s="2"/>
      <c r="GS19" s="45">
        <v>12</v>
      </c>
      <c r="HN19" s="5"/>
      <c r="HO19" s="5"/>
      <c r="HX19" s="2"/>
      <c r="HY19" s="2"/>
      <c r="IA19" s="45">
        <v>12</v>
      </c>
      <c r="IV19" s="5"/>
      <c r="IW19" s="5"/>
      <c r="JF19" s="2"/>
      <c r="JG19" s="2"/>
      <c r="JI19" s="45">
        <v>12</v>
      </c>
      <c r="KD19" s="5"/>
      <c r="KE19" s="5"/>
      <c r="KN19" s="2"/>
      <c r="KO19" s="2"/>
      <c r="KQ19" s="45">
        <v>12</v>
      </c>
      <c r="LL19" s="5"/>
      <c r="LM19" s="5"/>
      <c r="LV19" s="2"/>
      <c r="LW19" s="2"/>
      <c r="LY19" s="45">
        <v>12</v>
      </c>
      <c r="MT19" s="5"/>
      <c r="MU19" s="5"/>
      <c r="ND19" s="2"/>
      <c r="NE19" s="2"/>
      <c r="NG19" s="45">
        <v>12</v>
      </c>
      <c r="OB19" s="5"/>
      <c r="OC19" s="5"/>
      <c r="OL19" s="2"/>
      <c r="OM19" s="2"/>
      <c r="OO19" s="45">
        <v>12</v>
      </c>
      <c r="PJ19" s="5"/>
      <c r="PK19" s="5"/>
      <c r="PT19" s="2"/>
      <c r="PU19" s="2"/>
      <c r="PW19" s="45">
        <v>12</v>
      </c>
      <c r="QR19" s="5"/>
      <c r="QS19" s="5"/>
      <c r="RB19" s="2"/>
      <c r="RC19" s="2"/>
      <c r="RE19" s="45">
        <v>12</v>
      </c>
      <c r="RZ19" s="5"/>
      <c r="SA19" s="5"/>
      <c r="SJ19" s="2"/>
      <c r="SK19" s="2"/>
      <c r="SM19" s="45">
        <v>12</v>
      </c>
    </row>
    <row r="20" spans="1:536" x14ac:dyDescent="0.2">
      <c r="A20" s="5"/>
      <c r="B20" s="36" t="s">
        <v>80</v>
      </c>
      <c r="C20" s="5"/>
      <c r="E20" s="2"/>
      <c r="AJ20" s="42"/>
      <c r="AK20" s="42"/>
      <c r="AL20" s="42"/>
      <c r="AM20" s="33"/>
      <c r="AN20" s="33"/>
      <c r="AO20" s="33"/>
      <c r="AP20" s="33"/>
      <c r="AQ20" s="46">
        <v>12.4</v>
      </c>
      <c r="BK20" s="42"/>
      <c r="BL20" s="42"/>
      <c r="BM20" s="42"/>
      <c r="BO20" s="33"/>
      <c r="BP20" s="33"/>
      <c r="BR20" s="46">
        <v>12.4</v>
      </c>
      <c r="CL20" s="42"/>
      <c r="CM20" s="42"/>
      <c r="CN20" s="42"/>
      <c r="CO20" s="33"/>
      <c r="CP20" s="33"/>
      <c r="CQ20" s="33"/>
      <c r="CR20" s="33"/>
      <c r="CS20" s="46">
        <v>12.4</v>
      </c>
      <c r="DP20" s="5"/>
      <c r="DQ20" s="5"/>
      <c r="DZ20" s="2"/>
      <c r="EA20" s="2"/>
      <c r="EC20" s="46">
        <v>12.4</v>
      </c>
      <c r="EX20" s="5"/>
      <c r="EY20" s="5"/>
      <c r="FH20" s="2"/>
      <c r="FI20" s="2"/>
      <c r="FK20" s="46">
        <v>12.4</v>
      </c>
      <c r="GF20" s="5"/>
      <c r="GG20" s="5"/>
      <c r="GP20" s="2"/>
      <c r="GQ20" s="2"/>
      <c r="GS20" s="46">
        <v>12.4</v>
      </c>
      <c r="HN20" s="5"/>
      <c r="HO20" s="5"/>
      <c r="HX20" s="2"/>
      <c r="HY20" s="2"/>
      <c r="IA20" s="46">
        <v>12.4</v>
      </c>
      <c r="IV20" s="5"/>
      <c r="IW20" s="5"/>
      <c r="JF20" s="2"/>
      <c r="JG20" s="2"/>
      <c r="JI20" s="46">
        <v>12.4</v>
      </c>
      <c r="KD20" s="5"/>
      <c r="KE20" s="5"/>
      <c r="KN20" s="2"/>
      <c r="KO20" s="2"/>
      <c r="KQ20" s="46">
        <v>12.4</v>
      </c>
      <c r="LL20" s="5"/>
      <c r="LM20" s="5"/>
      <c r="LV20" s="2"/>
      <c r="LW20" s="2"/>
      <c r="LY20" s="46">
        <v>12.4</v>
      </c>
      <c r="MT20" s="5"/>
      <c r="MU20" s="5"/>
      <c r="ND20" s="2"/>
      <c r="NE20" s="2"/>
      <c r="NG20" s="46">
        <v>12.4</v>
      </c>
      <c r="OB20" s="5"/>
      <c r="OC20" s="5"/>
      <c r="OL20" s="2"/>
      <c r="OM20" s="2"/>
      <c r="OO20" s="46">
        <v>12.4</v>
      </c>
      <c r="PJ20" s="5"/>
      <c r="PK20" s="5"/>
      <c r="PT20" s="2"/>
      <c r="PU20" s="2"/>
      <c r="PW20" s="46">
        <v>12.4</v>
      </c>
      <c r="QR20" s="5"/>
      <c r="QS20" s="5"/>
      <c r="RB20" s="2"/>
      <c r="RC20" s="2"/>
      <c r="RE20" s="46">
        <v>12.4</v>
      </c>
      <c r="RZ20" s="5"/>
      <c r="SA20" s="5"/>
      <c r="SJ20" s="2"/>
      <c r="SK20" s="2"/>
      <c r="SM20" s="46">
        <v>12.4</v>
      </c>
    </row>
    <row r="21" spans="1:536" x14ac:dyDescent="0.2">
      <c r="A21" s="5"/>
      <c r="B21" s="35" t="s">
        <v>51</v>
      </c>
      <c r="C21" s="5"/>
      <c r="AJ21" s="42"/>
      <c r="AK21" s="42"/>
      <c r="AL21" s="42"/>
      <c r="AM21" s="33"/>
      <c r="AN21" s="33"/>
      <c r="AO21" s="33"/>
      <c r="AP21" s="33"/>
      <c r="AQ21" s="47">
        <v>44</v>
      </c>
      <c r="BK21" s="42"/>
      <c r="BL21" s="42"/>
      <c r="BM21" s="42"/>
      <c r="BO21" s="33"/>
      <c r="BP21" s="33"/>
      <c r="BR21" s="47">
        <v>44</v>
      </c>
      <c r="CL21" s="42"/>
      <c r="CM21" s="42"/>
      <c r="CN21" s="42"/>
      <c r="CO21" s="33"/>
      <c r="CP21" s="33"/>
      <c r="CQ21" s="33"/>
      <c r="CR21" s="33"/>
      <c r="CS21" s="47">
        <v>44</v>
      </c>
      <c r="DP21" s="5"/>
      <c r="DQ21" s="5"/>
      <c r="DZ21" s="2"/>
      <c r="EA21" s="2"/>
      <c r="EC21" s="47">
        <v>44</v>
      </c>
      <c r="EX21" s="5"/>
      <c r="EY21" s="5"/>
      <c r="FH21" s="2"/>
      <c r="FI21" s="2"/>
      <c r="FK21" s="47">
        <v>44</v>
      </c>
      <c r="GF21" s="5"/>
      <c r="GG21" s="5"/>
      <c r="GP21" s="2"/>
      <c r="GQ21" s="2"/>
      <c r="GS21" s="47">
        <v>44</v>
      </c>
      <c r="HN21" s="5"/>
      <c r="HO21" s="5"/>
      <c r="HX21" s="2"/>
      <c r="HY21" s="2"/>
      <c r="IA21" s="47">
        <v>44</v>
      </c>
      <c r="IV21" s="5"/>
      <c r="IW21" s="5"/>
      <c r="JF21" s="2"/>
      <c r="JG21" s="2"/>
      <c r="JI21" s="47">
        <v>44</v>
      </c>
      <c r="KD21" s="5"/>
      <c r="KE21" s="5"/>
      <c r="KN21" s="2"/>
      <c r="KO21" s="2"/>
      <c r="KQ21" s="47">
        <v>44</v>
      </c>
      <c r="LL21" s="5"/>
      <c r="LM21" s="5"/>
      <c r="LV21" s="2"/>
      <c r="LW21" s="2"/>
      <c r="LY21" s="47">
        <v>44</v>
      </c>
      <c r="MT21" s="5"/>
      <c r="MU21" s="5"/>
      <c r="ND21" s="2"/>
      <c r="NE21" s="2"/>
      <c r="NG21" s="47">
        <v>44</v>
      </c>
      <c r="OB21" s="5"/>
      <c r="OC21" s="5"/>
      <c r="OL21" s="2"/>
      <c r="OM21" s="2"/>
      <c r="OO21" s="47">
        <v>44</v>
      </c>
      <c r="PJ21" s="5"/>
      <c r="PK21" s="5"/>
      <c r="PT21" s="2"/>
      <c r="PU21" s="2"/>
      <c r="PW21" s="47">
        <v>44</v>
      </c>
      <c r="QR21" s="5"/>
      <c r="QS21" s="5"/>
      <c r="RB21" s="2"/>
      <c r="RC21" s="2"/>
      <c r="RE21" s="47">
        <v>44</v>
      </c>
      <c r="RZ21" s="5"/>
      <c r="SA21" s="5"/>
      <c r="SJ21" s="2"/>
      <c r="SK21" s="2"/>
      <c r="SM21" s="47">
        <v>44</v>
      </c>
    </row>
    <row r="22" spans="1:536" x14ac:dyDescent="0.2">
      <c r="A22" s="5"/>
      <c r="B22" s="25" t="s">
        <v>52</v>
      </c>
      <c r="C22" s="5"/>
      <c r="AJ22" s="42"/>
      <c r="AK22" s="42"/>
      <c r="AL22" s="42"/>
      <c r="AM22" s="33"/>
      <c r="AN22" s="33"/>
      <c r="AO22" s="33"/>
      <c r="AP22" s="33"/>
      <c r="AQ22" s="48">
        <v>45.3</v>
      </c>
      <c r="BK22" s="42"/>
      <c r="BL22" s="42"/>
      <c r="BM22" s="42"/>
      <c r="BO22" s="33"/>
      <c r="BP22" s="33"/>
      <c r="BR22" s="48">
        <v>45.3</v>
      </c>
      <c r="CL22" s="42"/>
      <c r="CM22" s="42"/>
      <c r="CN22" s="42"/>
      <c r="CO22" s="33"/>
      <c r="CP22" s="33"/>
      <c r="CQ22" s="33"/>
      <c r="CR22" s="33"/>
      <c r="CS22" s="48">
        <v>45.3</v>
      </c>
      <c r="DP22" s="5"/>
      <c r="DQ22" s="5"/>
      <c r="DZ22" s="2"/>
      <c r="EA22" s="2"/>
      <c r="EC22" s="48">
        <v>45.3</v>
      </c>
      <c r="EX22" s="5"/>
      <c r="EY22" s="5"/>
      <c r="FH22" s="2"/>
      <c r="FI22" s="2"/>
      <c r="FK22" s="48">
        <v>45.3</v>
      </c>
      <c r="GF22" s="5"/>
      <c r="GG22" s="5"/>
      <c r="GP22" s="2"/>
      <c r="GQ22" s="2"/>
      <c r="GS22" s="48">
        <v>45.3</v>
      </c>
      <c r="HN22" s="5"/>
      <c r="HO22" s="5"/>
      <c r="HX22" s="2"/>
      <c r="HY22" s="2"/>
      <c r="IA22" s="48">
        <v>45.3</v>
      </c>
      <c r="IV22" s="5"/>
      <c r="IW22" s="5"/>
      <c r="JF22" s="2"/>
      <c r="JG22" s="2"/>
      <c r="JI22" s="48">
        <v>45.3</v>
      </c>
      <c r="KD22" s="5"/>
      <c r="KE22" s="5"/>
      <c r="KN22" s="2"/>
      <c r="KO22" s="2"/>
      <c r="KQ22" s="48">
        <v>45.3</v>
      </c>
      <c r="LL22" s="5"/>
      <c r="LM22" s="5"/>
      <c r="LV22" s="2"/>
      <c r="LW22" s="2"/>
      <c r="LY22" s="48">
        <v>45.3</v>
      </c>
      <c r="MT22" s="5"/>
      <c r="MU22" s="5"/>
      <c r="ND22" s="2"/>
      <c r="NE22" s="2"/>
      <c r="NG22" s="48">
        <v>45.3</v>
      </c>
      <c r="OB22" s="5"/>
      <c r="OC22" s="5"/>
      <c r="OL22" s="2"/>
      <c r="OM22" s="2"/>
      <c r="OO22" s="48">
        <v>45.3</v>
      </c>
      <c r="PJ22" s="5"/>
      <c r="PK22" s="5"/>
      <c r="PT22" s="2"/>
      <c r="PU22" s="2"/>
      <c r="PW22" s="48">
        <v>45.3</v>
      </c>
      <c r="QR22" s="5"/>
      <c r="QS22" s="5"/>
      <c r="RB22" s="2"/>
      <c r="RC22" s="2"/>
      <c r="RE22" s="48">
        <v>45.3</v>
      </c>
      <c r="RZ22" s="5"/>
      <c r="SA22" s="5"/>
      <c r="SJ22" s="2"/>
      <c r="SK22" s="2"/>
      <c r="SM22" s="48">
        <v>45.3</v>
      </c>
    </row>
    <row r="23" spans="1:536" x14ac:dyDescent="0.2">
      <c r="A23" s="5"/>
      <c r="B23" s="34" t="s">
        <v>66</v>
      </c>
      <c r="C23" s="5"/>
      <c r="AJ23" s="42"/>
      <c r="AK23" s="42"/>
      <c r="AL23" s="42"/>
      <c r="AM23" s="33"/>
      <c r="AN23" s="33"/>
      <c r="AO23" s="33"/>
      <c r="AP23" s="33"/>
      <c r="AQ23" s="49">
        <v>46</v>
      </c>
      <c r="BK23" s="42"/>
      <c r="BL23" s="42"/>
      <c r="BM23" s="42"/>
      <c r="BO23" s="33"/>
      <c r="BP23" s="33"/>
      <c r="BR23" s="49">
        <v>46</v>
      </c>
      <c r="CL23" s="42"/>
      <c r="CM23" s="42"/>
      <c r="CN23" s="42"/>
      <c r="CO23" s="33"/>
      <c r="CP23" s="33"/>
      <c r="CQ23" s="33"/>
      <c r="CR23" s="33"/>
      <c r="CS23" s="49">
        <v>46</v>
      </c>
      <c r="DP23" s="5"/>
      <c r="DQ23" s="5"/>
      <c r="DZ23" s="2"/>
      <c r="EA23" s="2"/>
      <c r="EB23" s="38"/>
      <c r="EC23" s="49">
        <v>46</v>
      </c>
      <c r="EX23" s="5"/>
      <c r="EY23" s="5"/>
      <c r="FH23" s="2"/>
      <c r="FI23" s="2"/>
      <c r="FJ23" s="38"/>
      <c r="FK23" s="49">
        <v>46</v>
      </c>
      <c r="GF23" s="5"/>
      <c r="GG23" s="5"/>
      <c r="GP23" s="2"/>
      <c r="GQ23" s="2"/>
      <c r="GR23" s="38"/>
      <c r="GS23" s="49">
        <v>46</v>
      </c>
      <c r="HN23" s="5"/>
      <c r="HO23" s="5"/>
      <c r="HX23" s="2"/>
      <c r="HY23" s="2"/>
      <c r="HZ23" s="38"/>
      <c r="IA23" s="49">
        <v>46</v>
      </c>
      <c r="IV23" s="5"/>
      <c r="IW23" s="5"/>
      <c r="JF23" s="2"/>
      <c r="JG23" s="2"/>
      <c r="JH23" s="38"/>
      <c r="JI23" s="49">
        <v>46</v>
      </c>
      <c r="KD23" s="5"/>
      <c r="KE23" s="5"/>
      <c r="KN23" s="2"/>
      <c r="KO23" s="2"/>
      <c r="KP23" s="38"/>
      <c r="KQ23" s="49">
        <v>46</v>
      </c>
      <c r="LL23" s="5"/>
      <c r="LM23" s="5"/>
      <c r="LV23" s="2"/>
      <c r="LW23" s="2"/>
      <c r="LX23" s="38"/>
      <c r="LY23" s="49">
        <v>46</v>
      </c>
      <c r="MT23" s="5"/>
      <c r="MU23" s="5"/>
      <c r="ND23" s="2"/>
      <c r="NE23" s="2"/>
      <c r="NF23" s="38"/>
      <c r="NG23" s="49">
        <v>46</v>
      </c>
      <c r="OB23" s="5"/>
      <c r="OC23" s="5"/>
      <c r="OL23" s="2"/>
      <c r="OM23" s="2"/>
      <c r="ON23" s="38"/>
      <c r="OO23" s="49">
        <v>46</v>
      </c>
      <c r="PJ23" s="5"/>
      <c r="PK23" s="5"/>
      <c r="PT23" s="2"/>
      <c r="PU23" s="2"/>
      <c r="PV23" s="38"/>
      <c r="PW23" s="49">
        <v>46</v>
      </c>
      <c r="QR23" s="5"/>
      <c r="QS23" s="5"/>
      <c r="RB23" s="2"/>
      <c r="RC23" s="2"/>
      <c r="RD23" s="38"/>
      <c r="RE23" s="49">
        <v>46</v>
      </c>
      <c r="RZ23" s="5"/>
      <c r="SA23" s="5"/>
      <c r="SJ23" s="2"/>
      <c r="SK23" s="2"/>
      <c r="SL23" s="38"/>
      <c r="SM23" s="49">
        <v>46</v>
      </c>
    </row>
    <row r="24" spans="1:536" x14ac:dyDescent="0.2">
      <c r="A24" s="5"/>
      <c r="B24" s="26" t="s">
        <v>35</v>
      </c>
      <c r="C24" s="5"/>
      <c r="AJ24" s="42"/>
      <c r="AK24" s="42"/>
      <c r="AL24" s="42"/>
      <c r="AM24" s="33"/>
      <c r="AN24" s="42"/>
      <c r="AO24" s="42"/>
      <c r="AP24" s="33"/>
      <c r="AQ24" s="50">
        <v>46.6</v>
      </c>
      <c r="BK24" s="42"/>
      <c r="BL24" s="42"/>
      <c r="BM24" s="42"/>
      <c r="BO24" s="42"/>
      <c r="BP24" s="33"/>
      <c r="BR24" s="50">
        <v>46.6</v>
      </c>
      <c r="CL24" s="42"/>
      <c r="CM24" s="42"/>
      <c r="CN24" s="42"/>
      <c r="CO24" s="33"/>
      <c r="CP24" s="42"/>
      <c r="CQ24" s="33"/>
      <c r="CR24" s="33"/>
      <c r="CS24" s="50">
        <v>46.6</v>
      </c>
      <c r="DP24" s="5"/>
      <c r="DQ24" s="5"/>
      <c r="DZ24" s="42"/>
      <c r="EA24" s="2"/>
      <c r="EC24" s="50">
        <v>46.6</v>
      </c>
      <c r="EX24" s="5"/>
      <c r="EY24" s="5"/>
      <c r="FH24" s="42"/>
      <c r="FI24" s="2"/>
      <c r="FK24" s="50">
        <v>46.6</v>
      </c>
      <c r="GF24" s="5"/>
      <c r="GG24" s="5"/>
      <c r="GP24" s="42"/>
      <c r="GQ24" s="2"/>
      <c r="GS24" s="50">
        <v>46.6</v>
      </c>
      <c r="HN24" s="5"/>
      <c r="HO24" s="5"/>
      <c r="HX24" s="42"/>
      <c r="HY24" s="2"/>
      <c r="IA24" s="50">
        <v>46.6</v>
      </c>
      <c r="IV24" s="5"/>
      <c r="IW24" s="5"/>
      <c r="JF24" s="2"/>
      <c r="JG24" s="2"/>
      <c r="JI24" s="50">
        <v>46.6</v>
      </c>
      <c r="KD24" s="5"/>
      <c r="KE24" s="5"/>
      <c r="KN24" s="2"/>
      <c r="KO24" s="2"/>
      <c r="KQ24" s="50">
        <v>46.6</v>
      </c>
      <c r="LL24" s="5"/>
      <c r="LM24" s="5"/>
      <c r="LV24" s="2"/>
      <c r="LW24" s="2"/>
      <c r="LY24" s="50">
        <v>46.6</v>
      </c>
      <c r="MT24" s="5"/>
      <c r="MU24" s="5"/>
      <c r="ND24" s="2"/>
      <c r="NE24" s="2"/>
      <c r="NG24" s="50">
        <v>46.6</v>
      </c>
      <c r="OB24" s="5"/>
      <c r="OC24" s="5"/>
      <c r="OL24" s="2"/>
      <c r="OM24" s="2"/>
      <c r="OO24" s="50">
        <v>46.6</v>
      </c>
      <c r="PJ24" s="5"/>
      <c r="PK24" s="5"/>
      <c r="PT24" s="2"/>
      <c r="PU24" s="2"/>
      <c r="PW24" s="50">
        <v>46.6</v>
      </c>
      <c r="QR24" s="5"/>
      <c r="QS24" s="5"/>
      <c r="RB24" s="2"/>
      <c r="RC24" s="2"/>
      <c r="RE24" s="50">
        <v>46.6</v>
      </c>
      <c r="RZ24" s="5"/>
      <c r="SA24" s="5"/>
      <c r="SJ24" s="2"/>
      <c r="SK24" s="2"/>
      <c r="SM24" s="50">
        <v>46.6</v>
      </c>
    </row>
    <row r="25" spans="1:536" s="37" customFormat="1" x14ac:dyDescent="0.2">
      <c r="A25"/>
      <c r="B25" s="30" t="s">
        <v>58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4">
      <sortCondition descending="1" ref="F1:F15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4">
    <cfRule type="expression" dxfId="265" priority="45" stopIfTrue="1">
      <formula>IF($AF4&lt;&gt;"",1,0)</formula>
    </cfRule>
  </conditionalFormatting>
  <conditionalFormatting sqref="AR4:BR14">
    <cfRule type="expression" dxfId="264" priority="38" stopIfTrue="1">
      <formula>IF($BG4&lt;&gt;"",1,0)</formula>
    </cfRule>
  </conditionalFormatting>
  <conditionalFormatting sqref="BS4:CS14">
    <cfRule type="expression" dxfId="263" priority="37" stopIfTrue="1">
      <formula>IF($CH4&lt;&gt;"",1,0)</formula>
    </cfRule>
  </conditionalFormatting>
  <conditionalFormatting sqref="BO25:BO1048576 BH1:BH1048576 BK1:BK1048576 BO1:BO23">
    <cfRule type="cellIs" dxfId="262" priority="50" operator="between">
      <formula>$BR$20</formula>
      <formula>1000</formula>
    </cfRule>
    <cfRule type="cellIs" dxfId="261" priority="51" operator="between">
      <formula>$BR$19</formula>
      <formula>$BR$20</formula>
    </cfRule>
    <cfRule type="cellIs" dxfId="260" priority="52" operator="between">
      <formula>$BR$18</formula>
      <formula>$BR$19</formula>
    </cfRule>
    <cfRule type="cellIs" dxfId="259" priority="53" operator="between">
      <formula>$BR$17</formula>
      <formula>$BR$18</formula>
    </cfRule>
  </conditionalFormatting>
  <conditionalFormatting sqref="CP25:CP1048576 CI1:CI1048576 CL1:CL1048576 CP1:CP23">
    <cfRule type="cellIs" dxfId="258" priority="46" operator="between">
      <formula>$CS$20</formula>
      <formula>1000</formula>
    </cfRule>
    <cfRule type="cellIs" dxfId="257" priority="47" operator="between">
      <formula>$CS$19</formula>
      <formula>$CS$20</formula>
    </cfRule>
    <cfRule type="cellIs" dxfId="256" priority="48" operator="between">
      <formula>$CS$18</formula>
      <formula>$CS$19</formula>
    </cfRule>
    <cfRule type="cellIs" dxfId="255" priority="49" operator="between">
      <formula>$CS$17</formula>
      <formula>$CS$18</formula>
    </cfRule>
  </conditionalFormatting>
  <conditionalFormatting sqref="DZ25:DZ1048576 DP1:DP1048576 DS1:DS1048576 DW1:DW1048576 DZ1:DZ23">
    <cfRule type="cellIs" dxfId="254" priority="57" operator="between">
      <formula>$EC$20</formula>
      <formula>1000</formula>
    </cfRule>
    <cfRule type="cellIs" dxfId="253" priority="58" operator="between">
      <formula>$EC$19</formula>
      <formula>$EC$20</formula>
    </cfRule>
    <cfRule type="cellIs" dxfId="252" priority="59" operator="between">
      <formula>$EC$18</formula>
      <formula>$EC$19</formula>
    </cfRule>
    <cfRule type="cellIs" dxfId="251" priority="60" operator="between">
      <formula>$EC$17</formula>
      <formula>$EC$18</formula>
    </cfRule>
  </conditionalFormatting>
  <conditionalFormatting sqref="FH25:FH1048576 EX1:EX1048576 FA1:FA1048576 FE1:FE1048576 FH1:FH23">
    <cfRule type="cellIs" dxfId="250" priority="33" operator="between">
      <formula>$FK$20</formula>
      <formula>1000</formula>
    </cfRule>
    <cfRule type="cellIs" dxfId="249" priority="34" operator="between">
      <formula>$FK$19</formula>
      <formula>$FK$20</formula>
    </cfRule>
    <cfRule type="cellIs" dxfId="248" priority="35" operator="between">
      <formula>$FK$18</formula>
      <formula>$FK$19</formula>
    </cfRule>
    <cfRule type="cellIs" dxfId="247" priority="36" operator="between">
      <formula>$FK$17</formula>
      <formula>$FK$18</formula>
    </cfRule>
  </conditionalFormatting>
  <conditionalFormatting sqref="HX25:HX1048576 HN1:HN1048576 HQ1:HQ1048576 HU1:HU1048576 HX1:HX23">
    <cfRule type="cellIs" dxfId="246" priority="29" operator="between">
      <formula>$IA$20</formula>
      <formula>1000</formula>
    </cfRule>
    <cfRule type="cellIs" dxfId="245" priority="30" operator="between">
      <formula>$IA$19</formula>
      <formula>$IA$20</formula>
    </cfRule>
    <cfRule type="cellIs" dxfId="244" priority="31" operator="between">
      <formula>$IA$18</formula>
      <formula>$IA$19</formula>
    </cfRule>
    <cfRule type="cellIs" dxfId="243" priority="32" operator="between">
      <formula>$IA$17</formula>
      <formula>$IA$18</formula>
    </cfRule>
  </conditionalFormatting>
  <conditionalFormatting sqref="AO24 AG1:AG1048576 AJ1:AJ1048576 AN1:AN1048576">
    <cfRule type="cellIs" dxfId="242" priority="25" operator="between">
      <formula>$AQ$20</formula>
      <formula>1000</formula>
    </cfRule>
    <cfRule type="cellIs" dxfId="241" priority="26" operator="between">
      <formula>$AQ$19</formula>
      <formula>$AQ$20</formula>
    </cfRule>
    <cfRule type="cellIs" dxfId="240" priority="27" operator="between">
      <formula>$AQ$18</formula>
      <formula>$AQ$19</formula>
    </cfRule>
    <cfRule type="cellIs" dxfId="239" priority="28" operator="between">
      <formula>$AQ$17</formula>
      <formula>$AQ$18</formula>
    </cfRule>
  </conditionalFormatting>
  <conditionalFormatting sqref="BO24">
    <cfRule type="cellIs" dxfId="238" priority="21" operator="between">
      <formula>$AQ$20</formula>
      <formula>1000</formula>
    </cfRule>
    <cfRule type="cellIs" dxfId="237" priority="22" operator="between">
      <formula>$AQ$19</formula>
      <formula>$AQ$20</formula>
    </cfRule>
    <cfRule type="cellIs" dxfId="236" priority="23" operator="between">
      <formula>$AQ$18</formula>
      <formula>$AQ$19</formula>
    </cfRule>
    <cfRule type="cellIs" dxfId="235" priority="24" operator="between">
      <formula>$AQ$17</formula>
      <formula>$AQ$18</formula>
    </cfRule>
  </conditionalFormatting>
  <conditionalFormatting sqref="CP24">
    <cfRule type="cellIs" dxfId="234" priority="17" operator="between">
      <formula>$AQ$20</formula>
      <formula>1000</formula>
    </cfRule>
    <cfRule type="cellIs" dxfId="233" priority="18" operator="between">
      <formula>$AQ$19</formula>
      <formula>$AQ$20</formula>
    </cfRule>
    <cfRule type="cellIs" dxfId="232" priority="19" operator="between">
      <formula>$AQ$18</formula>
      <formula>$AQ$19</formula>
    </cfRule>
    <cfRule type="cellIs" dxfId="231" priority="20" operator="between">
      <formula>$AQ$17</formula>
      <formula>$AQ$18</formula>
    </cfRule>
  </conditionalFormatting>
  <conditionalFormatting sqref="DZ24">
    <cfRule type="cellIs" dxfId="230" priority="13" operator="between">
      <formula>$AQ$20</formula>
      <formula>1000</formula>
    </cfRule>
    <cfRule type="cellIs" dxfId="229" priority="14" operator="between">
      <formula>$AQ$19</formula>
      <formula>$AQ$20</formula>
    </cfRule>
    <cfRule type="cellIs" dxfId="228" priority="15" operator="between">
      <formula>$AQ$18</formula>
      <formula>$AQ$19</formula>
    </cfRule>
    <cfRule type="cellIs" dxfId="227" priority="16" operator="between">
      <formula>$AQ$17</formula>
      <formula>$AQ$18</formula>
    </cfRule>
  </conditionalFormatting>
  <conditionalFormatting sqref="FH24">
    <cfRule type="cellIs" dxfId="226" priority="9" operator="between">
      <formula>$AQ$20</formula>
      <formula>1000</formula>
    </cfRule>
    <cfRule type="cellIs" dxfId="225" priority="10" operator="between">
      <formula>$AQ$19</formula>
      <formula>$AQ$20</formula>
    </cfRule>
    <cfRule type="cellIs" dxfId="224" priority="11" operator="between">
      <formula>$AQ$18</formula>
      <formula>$AQ$19</formula>
    </cfRule>
    <cfRule type="cellIs" dxfId="223" priority="12" operator="between">
      <formula>$AQ$17</formula>
      <formula>$AQ$18</formula>
    </cfRule>
  </conditionalFormatting>
  <conditionalFormatting sqref="HX24">
    <cfRule type="cellIs" dxfId="222" priority="5" operator="between">
      <formula>$AQ$20</formula>
      <formula>1000</formula>
    </cfRule>
    <cfRule type="cellIs" dxfId="221" priority="6" operator="between">
      <formula>$AQ$19</formula>
      <formula>$AQ$20</formula>
    </cfRule>
    <cfRule type="cellIs" dxfId="220" priority="7" operator="between">
      <formula>$AQ$18</formula>
      <formula>$AQ$19</formula>
    </cfRule>
    <cfRule type="cellIs" dxfId="219" priority="8" operator="between">
      <formula>$AQ$17</formula>
      <formula>$AQ$18</formula>
    </cfRule>
  </conditionalFormatting>
  <conditionalFormatting sqref="GP25:GP1048576 GF1:GF1048576 GI1:GI1048576 GM1:GM1048576 GP1:GP23">
    <cfRule type="cellIs" dxfId="218" priority="88" operator="between">
      <formula>$GS$20</formula>
      <formula>1000</formula>
    </cfRule>
    <cfRule type="cellIs" dxfId="217" priority="89" operator="between">
      <formula>$GS$19</formula>
      <formula>$GS$20</formula>
    </cfRule>
    <cfRule type="cellIs" dxfId="216" priority="90" operator="between">
      <formula>$GS$18</formula>
      <formula>$GS$19</formula>
    </cfRule>
    <cfRule type="cellIs" dxfId="215" priority="91" operator="between">
      <formula>$GS$17</formula>
      <formula>$GS$18</formula>
    </cfRule>
  </conditionalFormatting>
  <conditionalFormatting sqref="GP24">
    <cfRule type="cellIs" dxfId="214" priority="1" operator="between">
      <formula>$AQ$20</formula>
      <formula>1000</formula>
    </cfRule>
    <cfRule type="cellIs" dxfId="213" priority="2" operator="between">
      <formula>$AQ$19</formula>
      <formula>$AQ$20</formula>
    </cfRule>
    <cfRule type="cellIs" dxfId="212" priority="3" operator="between">
      <formula>$AQ$18</formula>
      <formula>$AQ$19</formula>
    </cfRule>
    <cfRule type="cellIs" dxfId="211" priority="4" operator="between">
      <formula>$AQ$17</formula>
      <formula>$AQ$18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AQ$24</formula>
      <formula>1000</formula>
    </cfRule>
    <cfRule type="cellIs" dxfId="206" priority="84777" operator="between">
      <formula>AQ$23</formula>
      <formula>AQ$24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EC$24</formula>
      <formula>1000</formula>
    </cfRule>
    <cfRule type="cellIs" dxfId="204" priority="84789" operator="between">
      <formula>EC$23</formula>
      <formula>EC$24</formula>
    </cfRule>
  </conditionalFormatting>
  <conditionalFormatting sqref="AI1:AI1048576 AL1:AL1048576 AP1:AP1048576">
    <cfRule type="cellIs" dxfId="203" priority="84860" operator="between">
      <formula>$AQ$24</formula>
      <formula>1000</formula>
    </cfRule>
    <cfRule type="cellIs" dxfId="202" priority="84861" operator="between">
      <formula>$AQ$23</formula>
      <formula>$AQ$24</formula>
    </cfRule>
    <cfRule type="cellIs" dxfId="201" priority="84862" operator="between">
      <formula>$AQ$22</formula>
      <formula>$AQ$23</formula>
    </cfRule>
    <cfRule type="cellIs" dxfId="200" priority="84863" operator="between">
      <formula>$AQ$21</formula>
      <formula>$AQ$22</formula>
    </cfRule>
  </conditionalFormatting>
  <conditionalFormatting sqref="BJ1:BJ1048576 BM1:BM1048576 BQ1:BQ1048576">
    <cfRule type="cellIs" dxfId="199" priority="84896" operator="between">
      <formula>$BR$24</formula>
      <formula>1000</formula>
    </cfRule>
    <cfRule type="cellIs" dxfId="198" priority="84897" operator="between">
      <formula>$BR$23</formula>
      <formula>$BR$24</formula>
    </cfRule>
    <cfRule type="cellIs" dxfId="197" priority="84898" operator="between">
      <formula>$BR$22</formula>
      <formula>$BR$23</formula>
    </cfRule>
    <cfRule type="cellIs" dxfId="196" priority="84899" operator="between">
      <formula>$BR$21</formula>
      <formula>$BR$22</formula>
    </cfRule>
  </conditionalFormatting>
  <conditionalFormatting sqref="CK1:CK1048576 CN1:CN1048576 CR1:CR1048576">
    <cfRule type="cellIs" dxfId="195" priority="84932" operator="between">
      <formula>$CS$24</formula>
      <formula>1000</formula>
    </cfRule>
    <cfRule type="cellIs" dxfId="194" priority="84933" operator="between">
      <formula>$CS$23</formula>
      <formula>$CS$24</formula>
    </cfRule>
    <cfRule type="cellIs" dxfId="193" priority="84934" operator="between">
      <formula>$CS$22</formula>
      <formula>$CS$23</formula>
    </cfRule>
    <cfRule type="cellIs" dxfId="192" priority="84935" operator="between">
      <formula>$CS$21</formula>
      <formula>$CS$22</formula>
    </cfRule>
  </conditionalFormatting>
  <conditionalFormatting sqref="MT1:MT1048576 MW1:MW1048576 NA1:NA1048576 ND1:ND1048576">
    <cfRule type="cellIs" dxfId="191" priority="84968" operator="between">
      <formula>$NG$17</formula>
      <formula>$NG$18</formula>
    </cfRule>
    <cfRule type="cellIs" dxfId="190" priority="84969" operator="between">
      <formula>$NG$18</formula>
      <formula>$NG$19</formula>
    </cfRule>
    <cfRule type="cellIs" dxfId="189" priority="84970" stopIfTrue="1" operator="between">
      <formula>$NG$19</formula>
      <formula>$NG$20</formula>
    </cfRule>
    <cfRule type="cellIs" dxfId="188" priority="84971" stopIfTrue="1" operator="between">
      <formula>$NG$20</formula>
      <formula>1000</formula>
    </cfRule>
  </conditionalFormatting>
  <conditionalFormatting sqref="DR1:DR1048576 DU1:DU1048576 DY1:DY1048576 EB1:EB1048576">
    <cfRule type="cellIs" dxfId="187" priority="85016" operator="between">
      <formula>$EC$24</formula>
      <formula>1000</formula>
    </cfRule>
    <cfRule type="cellIs" dxfId="186" priority="85017" operator="between">
      <formula>$EC$23</formula>
      <formula>$EC$24</formula>
    </cfRule>
    <cfRule type="cellIs" dxfId="185" priority="85018" operator="between">
      <formula>$EC$22</formula>
      <formula>$EC$23</formula>
    </cfRule>
    <cfRule type="cellIs" dxfId="184" priority="85019" operator="between">
      <formula>$EC$21</formula>
      <formula>$EC$22</formula>
    </cfRule>
  </conditionalFormatting>
  <conditionalFormatting sqref="EZ1:EZ1048576 FC1:FC1048576 FG1:FG1048576 FJ1:FJ1048576">
    <cfRule type="cellIs" dxfId="183" priority="85064" operator="between">
      <formula>$FK$24</formula>
      <formula>1000</formula>
    </cfRule>
    <cfRule type="cellIs" dxfId="182" priority="85065" operator="between">
      <formula>$FK$23</formula>
      <formula>$FK$24</formula>
    </cfRule>
    <cfRule type="cellIs" dxfId="181" priority="85066" operator="between">
      <formula>$FK$22</formula>
      <formula>$FK$23</formula>
    </cfRule>
    <cfRule type="cellIs" dxfId="180" priority="85067" operator="between">
      <formula>$FK$21</formula>
      <formula>$FK$22</formula>
    </cfRule>
  </conditionalFormatting>
  <conditionalFormatting sqref="GH1:GH1048576 GK1:GK1048576 GO1:GO1048576 GR1:GR1048576">
    <cfRule type="cellIs" dxfId="179" priority="85156" operator="between">
      <formula>$GS$24</formula>
      <formula>1000</formula>
    </cfRule>
    <cfRule type="cellIs" dxfId="178" priority="85157" operator="between">
      <formula>$GS$23</formula>
      <formula>$GS$24</formula>
    </cfRule>
    <cfRule type="cellIs" dxfId="177" priority="85158" operator="between">
      <formula>$GS$22</formula>
      <formula>$GS$23</formula>
    </cfRule>
    <cfRule type="cellIs" dxfId="176" priority="85159" operator="between">
      <formula>$GS$21</formula>
      <formula>$GS$22</formula>
    </cfRule>
  </conditionalFormatting>
  <conditionalFormatting sqref="HP1:HP1048576 HS1:HS1048576 HW1:HW1048576 HZ1:HZ1048576">
    <cfRule type="cellIs" dxfId="175" priority="85204" operator="between">
      <formula>$IA$24</formula>
      <formula>1000</formula>
    </cfRule>
    <cfRule type="cellIs" dxfId="174" priority="85205" operator="between">
      <formula>$IA$23</formula>
      <formula>$IA$24</formula>
    </cfRule>
    <cfRule type="cellIs" dxfId="173" priority="85206" operator="between">
      <formula>$IA$22</formula>
      <formula>$IA$23</formula>
    </cfRule>
    <cfRule type="cellIs" dxfId="172" priority="85207" operator="between">
      <formula>$IA$21</formula>
      <formula>$IA$22</formula>
    </cfRule>
  </conditionalFormatting>
  <conditionalFormatting sqref="IV1:IV1048576 IY1:IY1048576 JC1:JC1048576 JF1:JF1048576">
    <cfRule type="cellIs" dxfId="171" priority="85252" operator="between">
      <formula>$JI$20</formula>
      <formula>1000</formula>
    </cfRule>
    <cfRule type="cellIs" dxfId="170" priority="85253" operator="between">
      <formula>$JI$19</formula>
      <formula>$JI$20</formula>
    </cfRule>
    <cfRule type="cellIs" dxfId="169" priority="85254" operator="between">
      <formula>$JI$18</formula>
      <formula>$JI$19</formula>
    </cfRule>
    <cfRule type="cellIs" dxfId="168" priority="85255" operator="between">
      <formula>$JI$17</formula>
      <formula>$JI$18</formula>
    </cfRule>
  </conditionalFormatting>
  <conditionalFormatting sqref="IX1:IX1048576 JA1:JA1048576 JE1:JE1048576 JH1:JH1048576">
    <cfRule type="cellIs" dxfId="167" priority="85300" operator="between">
      <formula>$JI$24</formula>
      <formula>1000</formula>
    </cfRule>
    <cfRule type="cellIs" dxfId="166" priority="85301" operator="between">
      <formula>$JI$23</formula>
      <formula>$JI$24</formula>
    </cfRule>
    <cfRule type="cellIs" dxfId="165" priority="85302" operator="between">
      <formula>$JI$22</formula>
      <formula>$JI$23</formula>
    </cfRule>
    <cfRule type="cellIs" dxfId="164" priority="85303" operator="between">
      <formula>$JI$21</formula>
      <formula>$JI$22</formula>
    </cfRule>
  </conditionalFormatting>
  <conditionalFormatting sqref="KD1:KD1048576 KG1:KG1048576 KK1:KK1048576 KN1:KN1048576">
    <cfRule type="cellIs" dxfId="163" priority="85348" operator="between">
      <formula>$KQ$20</formula>
      <formula>1000</formula>
    </cfRule>
    <cfRule type="cellIs" dxfId="162" priority="85349" operator="between">
      <formula>$KQ$19</formula>
      <formula>$KQ$20</formula>
    </cfRule>
    <cfRule type="cellIs" dxfId="161" priority="85350" operator="between">
      <formula>$KQ$18</formula>
      <formula>$KQ$19</formula>
    </cfRule>
    <cfRule type="cellIs" dxfId="160" priority="85351" operator="between">
      <formula>$KQ$17</formula>
      <formula>$KQ$18</formula>
    </cfRule>
  </conditionalFormatting>
  <conditionalFormatting sqref="KF1:KF1048576 KI1:KI1048576 KM1:KM1048576 KP1:KP1048576">
    <cfRule type="cellIs" dxfId="159" priority="85396" operator="between">
      <formula>$KQ$24</formula>
      <formula>1000</formula>
    </cfRule>
    <cfRule type="cellIs" dxfId="158" priority="85397" operator="between">
      <formula>$KQ$23</formula>
      <formula>$KQ$24</formula>
    </cfRule>
    <cfRule type="cellIs" dxfId="157" priority="85398" operator="between">
      <formula>$KQ$22</formula>
      <formula>$KQ$23</formula>
    </cfRule>
    <cfRule type="cellIs" dxfId="156" priority="85399" operator="between">
      <formula>$KQ$21</formula>
      <formula>$KQ$22</formula>
    </cfRule>
  </conditionalFormatting>
  <conditionalFormatting sqref="LL1:LL1048576 LO1:LO1048576 LS1:LS1048576 LV1:LV1048576">
    <cfRule type="cellIs" dxfId="155" priority="85444" operator="between">
      <formula>$LY$20</formula>
      <formula>1000</formula>
    </cfRule>
    <cfRule type="cellIs" dxfId="154" priority="85445" operator="between">
      <formula>$LY$19</formula>
      <formula>$LY$20</formula>
    </cfRule>
    <cfRule type="cellIs" dxfId="153" priority="85446" operator="between">
      <formula>$LY$18</formula>
      <formula>$LY$19</formula>
    </cfRule>
    <cfRule type="cellIs" dxfId="152" priority="85447" operator="between">
      <formula>$LY$17</formula>
      <formula>$LY$18</formula>
    </cfRule>
  </conditionalFormatting>
  <conditionalFormatting sqref="LN1:LN1048576 LQ1:LQ1048576 LU1:LU1048576 LX1:LX1048576">
    <cfRule type="cellIs" dxfId="151" priority="85492" operator="between">
      <formula>$LY$24</formula>
      <formula>1000</formula>
    </cfRule>
    <cfRule type="cellIs" dxfId="150" priority="85493" operator="between">
      <formula>$LY$23</formula>
      <formula>$LY$24</formula>
    </cfRule>
    <cfRule type="cellIs" dxfId="149" priority="85494" operator="between">
      <formula>$LY$22</formula>
      <formula>$LY$23</formula>
    </cfRule>
    <cfRule type="cellIs" dxfId="148" priority="85495" operator="between">
      <formula>$LY$21</formula>
      <formula>$LY$22</formula>
    </cfRule>
  </conditionalFormatting>
  <conditionalFormatting sqref="MV1:MV1048576 MY1:MY1048576 NC1:NC1048576 NF1:NF1048576">
    <cfRule type="cellIs" dxfId="147" priority="85540" operator="between">
      <formula>$NG$24</formula>
      <formula>1000</formula>
    </cfRule>
    <cfRule type="cellIs" dxfId="146" priority="85541" operator="between">
      <formula>$NG$23</formula>
      <formula>$NG$24</formula>
    </cfRule>
    <cfRule type="cellIs" dxfId="145" priority="85542" operator="between">
      <formula>$NG$22</formula>
      <formula>$NG$23</formula>
    </cfRule>
    <cfRule type="cellIs" dxfId="144" priority="85543" operator="between">
      <formula>$NG$21</formula>
      <formula>$NG$22</formula>
    </cfRule>
  </conditionalFormatting>
  <conditionalFormatting sqref="OB1:OB1048576 OE1:OE1048576 OI1:OI1048576 OL1:OL1048576">
    <cfRule type="cellIs" dxfId="143" priority="85588" operator="between">
      <formula>$OO$20</formula>
      <formula>1000</formula>
    </cfRule>
    <cfRule type="cellIs" dxfId="142" priority="85589" operator="between">
      <formula>$OO$19</formula>
      <formula>$OO$20</formula>
    </cfRule>
    <cfRule type="cellIs" dxfId="141" priority="85590" operator="between">
      <formula>$OO$18</formula>
      <formula>$OO$19</formula>
    </cfRule>
    <cfRule type="cellIs" dxfId="140" priority="85591" operator="between">
      <formula>$OO$17</formula>
      <formula>$OO$18</formula>
    </cfRule>
  </conditionalFormatting>
  <conditionalFormatting sqref="OD1:OD1048576 OG1:OG1048576 OK1:OK1048576 ON1:ON1048576">
    <cfRule type="cellIs" dxfId="139" priority="85636" operator="between">
      <formula>$OO$24</formula>
      <formula>1000</formula>
    </cfRule>
    <cfRule type="cellIs" dxfId="138" priority="85637" operator="between">
      <formula>$OO$23</formula>
      <formula>$OO$24</formula>
    </cfRule>
    <cfRule type="cellIs" dxfId="137" priority="85638" operator="between">
      <formula>$OO$22</formula>
      <formula>$OO$23</formula>
    </cfRule>
    <cfRule type="cellIs" dxfId="136" priority="85639" operator="between">
      <formula>$OO$21</formula>
      <formula>$OO$22</formula>
    </cfRule>
  </conditionalFormatting>
  <conditionalFormatting sqref="PJ1:PJ1048576 PM1:PM1048576 PQ1:PQ1048576 PT1:PT1048576">
    <cfRule type="cellIs" dxfId="135" priority="85684" operator="between">
      <formula>$PW$20</formula>
      <formula>1000</formula>
    </cfRule>
    <cfRule type="cellIs" dxfId="134" priority="85685" operator="between">
      <formula>$PW$19</formula>
      <formula>$PW$20</formula>
    </cfRule>
    <cfRule type="cellIs" dxfId="133" priority="85686" operator="between">
      <formula>$PW$18</formula>
      <formula>$PW$19</formula>
    </cfRule>
    <cfRule type="cellIs" dxfId="132" priority="85687" operator="between">
      <formula>$PW$17</formula>
      <formula>$PW$18</formula>
    </cfRule>
  </conditionalFormatting>
  <conditionalFormatting sqref="PL1:PL1048576 PO1:PO1048576 PS1:PS1048576 PV1:PV1048576">
    <cfRule type="cellIs" dxfId="131" priority="85732" operator="between">
      <formula>$PW$24</formula>
      <formula>1000</formula>
    </cfRule>
    <cfRule type="cellIs" dxfId="130" priority="85733" operator="between">
      <formula>$PW$23</formula>
      <formula>$PW$24</formula>
    </cfRule>
    <cfRule type="cellIs" dxfId="129" priority="85734" operator="between">
      <formula>$PW$22</formula>
      <formula>$PW$23</formula>
    </cfRule>
    <cfRule type="cellIs" dxfId="128" priority="85735" operator="between">
      <formula>$PW$21</formula>
      <formula>$PW$22</formula>
    </cfRule>
  </conditionalFormatting>
  <conditionalFormatting sqref="QR1:QR1048576 QU1:QU1048576 QY1:QY1048576 RB1:RB1048576">
    <cfRule type="cellIs" dxfId="127" priority="85780" operator="between">
      <formula>$RE$20</formula>
      <formula>1000</formula>
    </cfRule>
    <cfRule type="cellIs" dxfId="126" priority="85781" operator="between">
      <formula>$RE$19</formula>
      <formula>$RE$20</formula>
    </cfRule>
    <cfRule type="cellIs" dxfId="125" priority="85782" operator="between">
      <formula>$RE$18</formula>
      <formula>$RE$19</formula>
    </cfRule>
    <cfRule type="cellIs" dxfId="124" priority="85783" operator="between">
      <formula>$RE$17</formula>
      <formula>$RE$18</formula>
    </cfRule>
  </conditionalFormatting>
  <conditionalFormatting sqref="QT1:QT1048576 QW1:QW1048576 RA1:RA1048576 RD1:RD1048576">
    <cfRule type="cellIs" dxfId="123" priority="85828" operator="between">
      <formula>$RE$24</formula>
      <formula>1000</formula>
    </cfRule>
    <cfRule type="cellIs" dxfId="122" priority="85829" operator="between">
      <formula>$RE$23</formula>
      <formula>$RE$24</formula>
    </cfRule>
    <cfRule type="cellIs" dxfId="121" priority="85830" operator="between">
      <formula>$RE$22</formula>
      <formula>$RE$23</formula>
    </cfRule>
    <cfRule type="cellIs" dxfId="120" priority="85831" operator="between">
      <formula>$RE$21</formula>
      <formula>$RE$22</formula>
    </cfRule>
  </conditionalFormatting>
  <conditionalFormatting sqref="RZ1:RZ1048576 SC1:SC1048576 SG1:SG1048576 SJ1:SJ1048576">
    <cfRule type="cellIs" dxfId="119" priority="85876" operator="between">
      <formula>$SM$20</formula>
      <formula>1000</formula>
    </cfRule>
    <cfRule type="cellIs" dxfId="118" priority="85877" operator="between">
      <formula>$SM$19</formula>
      <formula>$SM$20</formula>
    </cfRule>
    <cfRule type="cellIs" dxfId="117" priority="85878" operator="between">
      <formula>$SM$18</formula>
      <formula>$SM$19</formula>
    </cfRule>
    <cfRule type="cellIs" dxfId="116" priority="85879" operator="between">
      <formula>$SM$17</formula>
      <formula>$SM$18</formula>
    </cfRule>
  </conditionalFormatting>
  <conditionalFormatting sqref="SB1:SB1048576 SE1:SE1048576 SI1:SI1048576 SL1:SL1048576">
    <cfRule type="cellIs" dxfId="115" priority="85924" operator="between">
      <formula>$SM$24</formula>
      <formula>1000</formula>
    </cfRule>
    <cfRule type="cellIs" dxfId="114" priority="85925" operator="between">
      <formula>$SM$23</formula>
      <formula>$SM$24</formula>
    </cfRule>
    <cfRule type="cellIs" dxfId="113" priority="85926" operator="between">
      <formula>$SM$22</formula>
      <formula>$SM$23</formula>
    </cfRule>
    <cfRule type="cellIs" dxfId="112" priority="85927" operator="between">
      <formula>$SM$21</formula>
      <formula>$SM$22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184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182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187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223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/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IF(AND(F4="P",G4="P"),SUMPRODUCT((F$4:F$11="P")*(G$4:G$11="P")*(E$4:E$11&gt;E4))+1,IF(G4="P",SUMPRODUCT((F$4:F$11="")*(G$4:G$11="P")*(E$4:E$11&gt;E4))+1+SUMPRODUCT((F$4:F$11="P")*(G$4:G$11="P")),""))</f>
        <v>1</v>
      </c>
      <c r="B4" s="5" t="s">
        <v>130</v>
      </c>
      <c r="C4" s="4" t="s">
        <v>3</v>
      </c>
      <c r="D4" s="4">
        <v>2003</v>
      </c>
      <c r="E4" s="9">
        <f>SUM(J4:R4)+SUM(J4:N4)*0.0000001+SUM(J4)*0.0000000000001</f>
        <v>183.60001300000519</v>
      </c>
      <c r="F4" s="3" t="str">
        <f>IF(OR(AND(AP4&gt;=AW$13,AQ4&gt;=AW$17,AP4&lt;&gt;"",AO4=""),AND(AU4&gt;=AW$13,AV4&gt;=AW$17,AU4&lt;&gt;"",AO4=""),AND(BS4&gt;=BZ$13,BT4&gt;=BZ$17,BS4&lt;&gt;"",BR4=""),AND(BX4&gt;=BZ$13,BY4&gt;=BZ$17,BX4&lt;&gt;"",BR4=""),AND(CV4&gt;=DC$13,CW4&gt;=DC$17,CV4&lt;&gt;"",CU4=""),AND(DA4&gt;=DC$13,DB4&gt;=DC$17,DA4&lt;&gt;""),AND(EA4&gt;=EH$13,EB4&gt;=EH$17,EA4&lt;&gt;""),AND(EF4&gt;=EH$13,EG4&gt;=EH$17,EF4&lt;&gt;""),AND(FC4&gt;=FJ$13,FD4&gt;=FJ$17,FC4&lt;&gt;""),AND(FH4&gt;=FJ$13,FI4&gt;=FJ$17,FH4&lt;&gt;""),AND(GE4&gt;=GL$13,GF4&gt;=GL$17,GE4&lt;&gt;""),AND(GJ4&gt;=GL$13,GK4&gt;=GL$17,GJ4&lt;&gt;""),AND(HG4&gt;=HN$13,HH4&gt;=HN$17,HG4&lt;&gt;""),AND(HL4&gt;=HN$13,HM4&gt;=HN$17,HL4&lt;&gt;""),AND(II4&gt;=IP$13,IJ4&gt;=IP$17,II4&lt;&gt;""),AND(IN4&gt;=IP$13,IO4&gt;=IP$17,IN4&lt;&gt;""),AND(JK4&gt;=JR$13,JL4&gt;=JR$17,JK4&lt;&gt;""),AND(JP4&gt;=JR$13,JQ4&gt;=JR$17,JP4&lt;&gt;""),AND(KM4&gt;=KT$13,KN4&gt;=KT$17,KM4&lt;&gt;""),AND(KR4&gt;=KT$13,KS4&gt;=KT$17,KR4&lt;&gt;""),AND(LO4&gt;=LV$13,LP4&gt;=LV$17,LO4&lt;&gt;""),AND(LT4&gt;=LV$13,LU4&gt;=LV$17,LT4&lt;&gt;""),AND(MQ4&gt;=MX$13,MR4&gt;=MX$17,MQ4&lt;&gt;""),AND(MV4&gt;=MX$13,MW4&gt;=MX$17,MV4&lt;&gt;""),AND(NS4&gt;=NZ$13,NT4&gt;=NZ$17,NS4&lt;&gt;""),AND(NX4&gt;=NZ$13,NY4&gt;=NZ$17,NX4&lt;&gt;""),AND(OU4&gt;=PB$13,OV4&gt;=PB$17,OU4&lt;&gt;""),AND(OZ4&gt;=PB$13,PA4&gt;=PB$17,OZ4&lt;&gt;""),AND(PW4&gt;=QD$13,PX4&gt;=QD$17,PW4&lt;&gt;""),AND(QB4&gt;=QD$13,QC4&gt;=QD$17,QB4&lt;&gt;"")),"P","")</f>
        <v>P</v>
      </c>
      <c r="G4" s="3" t="str">
        <f>IF(OR(AND(AQ4&gt;=AW$17,AQ4&lt;&gt;"",AO4=""),AND(AV4&gt;=AW$17,AV4&lt;&gt;"",AO4=""),AND(BT4&gt;=BZ$17,BT4&lt;&gt;"",BR4=""),AND(BY4&gt;=BZ$17,BY4&lt;&gt;"",BR4=""),AND(CW4&gt;=DC$17,CW4&lt;&gt;"",CU4=""),AND(DB4&gt;=DC$17,DB4&lt;&gt;"",CU4=""),AND(EB4&gt;=EH$17,EB4&lt;&gt;""),AND(EG4&gt;=EH$17,EG4&lt;&gt;""),AND(FD4&gt;=FJ$17,FD4&lt;&gt;""),AND(FI4&gt;=FJ$17,FI4&lt;&gt;""),AND(GF4&gt;=GL$17,GF4&lt;&gt;""),AND(GK4&gt;=GL$17,GK4&lt;&gt;""),AND(HH4&gt;=HN$17,HH4&lt;&gt;""),AND(HM4&gt;=HN$17,HM4&lt;&gt;""),AND(IJ4&gt;=IP$17,IJ4&lt;&gt;""),AND(IO4&gt;=IP$17,IO4&lt;&gt;""),AND(JL4&gt;=JR$17,JL4&lt;&gt;""),AND(JQ4&gt;=JR$17,JQ4&lt;&gt;""),AND(KN4&gt;=KT$17,KN4&lt;&gt;""),AND(KS4&gt;=KT$17,KS4&lt;&gt;""),AND(LP4&gt;=LV$17,LP4&lt;&gt;""),AND(LU4&gt;=LV$17,LU4&lt;&gt;""),AND(MR4&gt;=MX$17,MR4&lt;&gt;""),AND(MW4&gt;=MX$17,MW4&lt;&gt;""),AND(NT4&gt;=NZ$17,NT4&lt;&gt;""),AND(NY4&gt;=NZ$17,NY4&lt;&gt;""),AND(OV4&gt;=PB$17,OV4&lt;&gt;""),AND(PA4&gt;=PB$17,PA4&lt;&gt;""),AND(PX4&gt;=QD$17,PX4&lt;&gt;""),AND(QC4&gt;=QD$17,QC4&lt;&gt;"")),"P","")</f>
        <v>P</v>
      </c>
      <c r="H4" s="37" t="str">
        <f>IF(AND(G4="P",F4=""),"No DD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Merit",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Excellence",IF(I4="P","Worlds Team",IF(F4="P","National Team","")))))</f>
        <v>Merit</v>
      </c>
      <c r="I4" s="3" t="str">
        <f>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51.4</v>
      </c>
      <c r="M4" s="8" t="str">
        <f>IF(L4=0,"",IF(L4=CW4,$CA$1,IF(L4=BT4,$AX$1,IF(L4=AQ4,$U$1,""))))</f>
        <v>2023 Nationals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0.20000000000000284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8"/>
      <c r="AP4" s="41">
        <f>IF(SUM(V4,Z4)&gt;0,SUM(V4,Z4),"")</f>
        <v>13.8</v>
      </c>
      <c r="AQ4" s="41">
        <f>IF(SUM(U4:V4,X4:Z4,AB4)-W4-AA4&gt;0,SUM(U4:V4,X4:Z4,AB4)-W4-AA4,"")</f>
        <v>49.300000000000004</v>
      </c>
      <c r="AR4" s="41" t="str">
        <f>IF(SUM(AC4:AD4,AF4)-AE4&gt;0,SUM(AC4:AD4,AF4)-AE4,"")</f>
        <v/>
      </c>
      <c r="AS4" s="41">
        <f>IF(SUM(V4,Z4,AD4)&gt;0,SUM(V4,Z4,AD4),"")</f>
        <v>13.8</v>
      </c>
      <c r="AT4" s="41">
        <f>IF(SUM(AQ4,AR4)&gt;0,SUM(AQ4,AR4),"")</f>
        <v>49.300000000000004</v>
      </c>
      <c r="AU4" s="41">
        <f>IF(SUM(AH4,AL4)&gt;0,SUM(AH4,AL4),"")</f>
        <v>13.8</v>
      </c>
      <c r="AV4" s="41">
        <f>IF(SUM(AG4:AH4,AJ4:AL4,AN4)-SUM(AI4,AM4)&gt;0,SUM(AG4:AH4,AJ4:AL4,AN4)-SUM(AI4,AM4),"")</f>
        <v>49.46</v>
      </c>
      <c r="AW4" s="41">
        <f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27</v>
      </c>
      <c r="BV4" s="11">
        <f>IF(SUM(AY4,BC4,BG4)&gt;0,SUM(AY4,BC4,BG4),"")</f>
        <v>22.7</v>
      </c>
      <c r="BW4" s="11">
        <f>IF(SUM(BT4,BU4)&gt;0,SUM(BT4,BU4),"")</f>
        <v>78.599999999999994</v>
      </c>
      <c r="BX4" s="11">
        <f>IF(SUM(BK4,BO4)&gt;0,SUM(BK4,BO4),"")</f>
        <v>15.8</v>
      </c>
      <c r="BY4" s="11">
        <f>IF(SUM(BJ4:BK4,BM4:BO4,BQ4)-SUM(BL4,BP4)&gt;0,SUM(BJ4:BK4,BM4:BO4,BQ4)-SUM(BL4,BP4),"")</f>
        <v>53.400000000000006</v>
      </c>
      <c r="BZ4" s="11">
        <f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16.200000000000003</v>
      </c>
      <c r="CW4" s="41">
        <f>IF(SUM(CA4:CB4,CD4:CF4,CH4)-CC4-CG4&gt;0,SUM(CA4:CB4,CD4:CF4,CH4)-CC4-CG4,"")</f>
        <v>51.4</v>
      </c>
      <c r="CX4" s="41">
        <f>IF(SUM(CI4:CJ4,CL4)-CK4&gt;0,SUM(CI4:CJ4,CL4)-CK4,"")</f>
        <v>26.4</v>
      </c>
      <c r="CY4" s="41">
        <f>IF(SUM(CB4,CF4,CJ4)&gt;0,SUM(CB4,CF4,CJ4),"")</f>
        <v>24.700000000000003</v>
      </c>
      <c r="CZ4" s="41">
        <f>IF(SUM(CW4,CX4)&gt;0,SUM(CW4,CX4),"")</f>
        <v>77.8</v>
      </c>
      <c r="DA4" s="41">
        <f>IF(SUM(CN4,CR4)&gt;0,SUM(CN4,CR4),"")</f>
        <v>15.8</v>
      </c>
      <c r="DB4" s="41">
        <f>IF(SUM(CM4:CN4,CP4:CR4,CT4)-SUM(CO4,CS4)&gt;0,SUM(CM4:CN4,CP4:CR4,CT4)-SUM(CO4,CS4),"")</f>
        <v>53.3</v>
      </c>
      <c r="DC4" s="41">
        <f>IF(SUM(CW4,DB4)&gt;0,SUM(CW4,DB4),"")</f>
        <v>104.69999999999999</v>
      </c>
      <c r="DD4" s="52">
        <f>IF(MAX(EB4,FD4,GF4,HH4,IJ4,JL4,KN4,LP4,MR4,NT4,OV4,PX4)-IF(L4="",0,L4)&gt;0.001,MAX(EB4,FD4,GF4,HH4,IJ4,JL4,KN4,LP4,MR4,NT4,OV4,PX4)-IF(L4="",0,L4),"")</f>
        <v>0.20000000000000284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15.8</v>
      </c>
      <c r="EB4" s="41">
        <f>IF(SUM(DG4:DH4,DJ4:DL4,DN4)-DI4-DM4&gt;0,SUM(DG4:DH4,DJ4:DL4,DN4)-DI4-DM4,"")</f>
        <v>51.4</v>
      </c>
      <c r="EC4" s="41">
        <f>IF(SUM(DO4:DP4,DR4)-DQ4&gt;0,SUM(DO4:DP4,DR4)-DQ4,"")</f>
        <v>26.6</v>
      </c>
      <c r="ED4" s="41">
        <f>IF(SUM(DH4,DL4,DP4)&gt;0,SUM(DH4,DL4,DP4),"")</f>
        <v>24.700000000000003</v>
      </c>
      <c r="EE4" s="41">
        <f>IF(SUM(EB4,EC4)&gt;0,SUM(EB4,EC4),"")</f>
        <v>78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IF(SUM(HH4,HM4)&gt;0,SUM(HH4,HM4),"")</f>
        <v>104.9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18.100000000000001</v>
      </c>
      <c r="QF4" s="23">
        <f>IF($CU4="P",CB4,(CB4+AY4)/2)</f>
        <v>8.6999999999999993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</v>
      </c>
      <c r="QJ4" s="23">
        <f>IF($CU4="P",CF4,(CF4+BC4)/2)</f>
        <v>6.7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18.399999999999999</v>
      </c>
      <c r="QN4" s="23">
        <f>IF($CU4="P",CJ4,(CJ4+BG4)/2)</f>
        <v>8.3000000000000007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18.75</v>
      </c>
      <c r="QR4" s="23">
        <f>IF($CU4="P",CN4,(CN4+BK4)/2)</f>
        <v>8.5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18.8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15.399999999999999</v>
      </c>
      <c r="RA4" s="41">
        <f>IF(SUM(QE4:QF4,QH4:QJ4,QL4)-QG4-QK4&gt;0,SUM(QE4:QF4,QH4:QJ4,QL4)-QG4-QK4,"")</f>
        <v>51.5</v>
      </c>
      <c r="RB4" s="41">
        <f>IF(SUM(QM4:QN4,QP4)-QO4&gt;0,SUM(QM4:QN4,QP4)-QO4,"")</f>
        <v>26.7</v>
      </c>
      <c r="RC4" s="41">
        <f>IF(SUM(QF4,QJ4,QN4)&gt;0,SUM(QF4,QJ4,QN4),"")</f>
        <v>23.7</v>
      </c>
      <c r="RD4" s="41">
        <f>IF(SUM(RA4,RB4)&gt;0,SUM(RA4,RB4),"")</f>
        <v>78.2</v>
      </c>
      <c r="RE4" s="41">
        <f>IF(SUM(QR4,QV4)&gt;0,SUM(QR4,QV4),"")</f>
        <v>15.8</v>
      </c>
      <c r="RF4" s="41">
        <f>IF(SUM(QQ4:QR4,QT4:QV4,QX4)-SUM(QS4,QW4)&gt;0,SUM(QQ4:QR4,QT4:QV4,QX4)-SUM(QS4,QW4),"")</f>
        <v>53.349999999999994</v>
      </c>
      <c r="RG4" s="41">
        <f>IF(SUM(RA4,RF4)&gt;0,SUM(RA4,RF4),"")</f>
        <v>104.85</v>
      </c>
    </row>
    <row r="5" spans="1:475" x14ac:dyDescent="0.2">
      <c r="A5" s="4">
        <f>IF(AND(F5="P",G5="P"),SUMPRODUCT((F$4:F$11="P")*(G$4:G$11="P")*(E$4:E$11&gt;E5))+1,IF(G5="P",SUMPRODUCT((F$4:F$11="")*(G$4:G$11="P")*(E$4:E$11&gt;E5))+1+SUMPRODUCT((F$4:F$11="P")*(G$4:G$11="P")),""))</f>
        <v>2</v>
      </c>
      <c r="B5" s="5" t="s">
        <v>196</v>
      </c>
      <c r="C5" s="4" t="s">
        <v>3</v>
      </c>
      <c r="D5" s="4">
        <v>2006</v>
      </c>
      <c r="E5" s="9">
        <f>SUM(J5:R5)+SUM(J5:N5)*0.0000001+SUM(J5)*0.0000000000001</f>
        <v>177.90001262000507</v>
      </c>
      <c r="F5" s="3" t="str">
        <f>IF(OR(AND(AP5&gt;=AW$13,AQ5&gt;=AW$17,AP5&lt;&gt;"",AO5=""),AND(AU5&gt;=AW$13,AV5&gt;=AW$17,AU5&lt;&gt;"",AO5=""),AND(BS5&gt;=BZ$13,BT5&gt;=BZ$17,BS5&lt;&gt;"",BR5=""),AND(BX5&gt;=BZ$13,BY5&gt;=BZ$17,BX5&lt;&gt;"",BR5=""),AND(CV5&gt;=DC$13,CW5&gt;=DC$17,CV5&lt;&gt;"",CU5=""),AND(DA5&gt;=DC$13,DB5&gt;=DC$17,DA5&lt;&gt;""),AND(EA5&gt;=EH$13,EB5&gt;=EH$17,EA5&lt;&gt;""),AND(EF5&gt;=EH$13,EG5&gt;=EH$17,EF5&lt;&gt;""),AND(FC5&gt;=FJ$13,FD5&gt;=FJ$17,FC5&lt;&gt;""),AND(FH5&gt;=FJ$13,FI5&gt;=FJ$17,FH5&lt;&gt;""),AND(GE5&gt;=GL$13,GF5&gt;=GL$17,GE5&lt;&gt;""),AND(GJ5&gt;=GL$13,GK5&gt;=GL$17,GJ5&lt;&gt;""),AND(HG5&gt;=HN$13,HH5&gt;=HN$17,HG5&lt;&gt;""),AND(HL5&gt;=HN$13,HM5&gt;=HN$17,HL5&lt;&gt;""),AND(II5&gt;=IP$13,IJ5&gt;=IP$17,II5&lt;&gt;""),AND(IN5&gt;=IP$13,IO5&gt;=IP$17,IN5&lt;&gt;""),AND(JK5&gt;=JR$13,JL5&gt;=JR$17,JK5&lt;&gt;""),AND(JP5&gt;=JR$13,JQ5&gt;=JR$17,JP5&lt;&gt;""),AND(KM5&gt;=KT$13,KN5&gt;=KT$17,KM5&lt;&gt;""),AND(KR5&gt;=KT$13,KS5&gt;=KT$17,KR5&lt;&gt;""),AND(LO5&gt;=LV$13,LP5&gt;=LV$17,LO5&lt;&gt;""),AND(LT5&gt;=LV$13,LU5&gt;=LV$17,LT5&lt;&gt;""),AND(MQ5&gt;=MX$13,MR5&gt;=MX$17,MQ5&lt;&gt;""),AND(MV5&gt;=MX$13,MW5&gt;=MX$17,MV5&lt;&gt;""),AND(NS5&gt;=NZ$13,NT5&gt;=NZ$17,NS5&lt;&gt;""),AND(NX5&gt;=NZ$13,NY5&gt;=NZ$17,NX5&lt;&gt;""),AND(OU5&gt;=PB$13,OV5&gt;=PB$17,OU5&lt;&gt;""),AND(OZ5&gt;=PB$13,PA5&gt;=PB$17,OZ5&lt;&gt;""),AND(PW5&gt;=QD$13,PX5&gt;=QD$17,PW5&lt;&gt;""),AND(QB5&gt;=QD$13,QC5&gt;=QD$17,QB5&lt;&gt;"")),"P","")</f>
        <v>P</v>
      </c>
      <c r="G5" s="3" t="str">
        <f>IF(OR(AND(AQ5&gt;=AW$17,AQ5&lt;&gt;"",AO5=""),AND(AV5&gt;=AW$17,AV5&lt;&gt;"",AO5=""),AND(BT5&gt;=BZ$17,BT5&lt;&gt;"",BR5=""),AND(BY5&gt;=BZ$17,BY5&lt;&gt;"",BR5=""),AND(CW5&gt;=DC$17,CW5&lt;&gt;"",CU5=""),AND(DB5&gt;=DC$17,DB5&lt;&gt;"",CU5=""),AND(EB5&gt;=EH$17,EB5&lt;&gt;""),AND(EG5&gt;=EH$17,EG5&lt;&gt;""),AND(FD5&gt;=FJ$17,FD5&lt;&gt;""),AND(FI5&gt;=FJ$17,FI5&lt;&gt;""),AND(GF5&gt;=GL$17,GF5&lt;&gt;""),AND(GK5&gt;=GL$17,GK5&lt;&gt;""),AND(HH5&gt;=HN$17,HH5&lt;&gt;""),AND(HM5&gt;=HN$17,HM5&lt;&gt;""),AND(IJ5&gt;=IP$17,IJ5&lt;&gt;""),AND(IO5&gt;=IP$17,IO5&lt;&gt;""),AND(JL5&gt;=JR$17,JL5&lt;&gt;""),AND(JQ5&gt;=JR$17,JQ5&lt;&gt;""),AND(KN5&gt;=KT$17,KN5&lt;&gt;""),AND(KS5&gt;=KT$17,KS5&lt;&gt;""),AND(LP5&gt;=LV$17,LP5&lt;&gt;""),AND(LU5&gt;=LV$17,LU5&lt;&gt;""),AND(MR5&gt;=MX$17,MR5&lt;&gt;""),AND(MW5&gt;=MX$17,MW5&lt;&gt;""),AND(NT5&gt;=NZ$17,NT5&lt;&gt;""),AND(NY5&gt;=NZ$17,NY5&lt;&gt;""),AND(OV5&gt;=PB$17,OV5&lt;&gt;""),AND(PA5&gt;=PB$17,PA5&lt;&gt;""),AND(PX5&gt;=QD$17,PX5&lt;&gt;""),AND(QC5&gt;=QD$17,QC5&lt;&gt;"")),"P","")</f>
        <v>P</v>
      </c>
      <c r="H5" s="37" t="str">
        <f>IF(AND(G5="P",F5=""),"No DD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Merit",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Excellence",IF(I5="P","Worlds Team",IF(F5="P","National Team","")))))</f>
        <v>Excellence</v>
      </c>
      <c r="I5" s="3" t="str">
        <f>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2023 Nationals</v>
      </c>
      <c r="L5" s="8">
        <f>IF(COUNT(AQ5,BT5,CW5)&gt;1,LARGE((AQ5,BT5,CW5),2),0)</f>
        <v>49.6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25.599999999999998</v>
      </c>
      <c r="O5" s="8" t="str">
        <f>IF(N5=0,"",IF(N5=CX5,$CA$1,IF(N5=BU5,$AX$1,IF(N5=AR5,$U$1,""))))</f>
        <v>2023 Nationals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0.99999999999999289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WAGC (Nov 24)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8"/>
      <c r="AP5" s="41">
        <f>IF(SUM(V5,Z5)&gt;0,SUM(V5,Z5),"")</f>
        <v>14.7</v>
      </c>
      <c r="AQ5" s="41">
        <f>IF(SUM(U5:V5,X5:Z5,AB5)-W5-AA5&gt;0,SUM(U5:V5,X5:Z5,AB5)-W5-AA5,"")</f>
        <v>49.6</v>
      </c>
      <c r="AR5" s="41" t="str">
        <f>IF(SUM(AC5:AD5,AF5)-AE5&gt;0,SUM(AC5:AD5,AF5)-AE5,"")</f>
        <v/>
      </c>
      <c r="AS5" s="41">
        <f>IF(SUM(V5,Z5,AD5)&gt;0,SUM(V5,Z5,AD5),"")</f>
        <v>14.7</v>
      </c>
      <c r="AT5" s="41">
        <f>IF(SUM(AQ5,AR5)&gt;0,SUM(AQ5,AR5),"")</f>
        <v>49.6</v>
      </c>
      <c r="AU5" s="41">
        <f>IF(SUM(AH5,AL5)&gt;0,SUM(AH5,AL5),"")</f>
        <v>15.1</v>
      </c>
      <c r="AV5" s="41">
        <f>IF(SUM(AG5:AH5,AJ5:AL5,AN5)-SUM(AI5,AM5)&gt;0,SUM(AG5:AH5,AJ5:AL5,AN5)-SUM(AI5,AM5),"")</f>
        <v>50.099999999999994</v>
      </c>
      <c r="AW5" s="41">
        <f>IF(SUM(AQ5,AV5)&gt;0,SUM(AQ5,AV5),"")</f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45.6</v>
      </c>
      <c r="BU5" s="11">
        <f>IF(SUM(BF5:BG5,BI5)-BH5&gt;0,SUM(BF5:BG5,BI5)-BH5,"")</f>
        <v>25.1</v>
      </c>
      <c r="BV5" s="11">
        <f>IF(SUM(AY5,BC5,BG5)&gt;0,SUM(AY5,BC5,BG5),"")</f>
        <v>16.7</v>
      </c>
      <c r="BW5" s="11">
        <f>IF(SUM(BT5,BU5)&gt;0,SUM(BT5,BU5),"")</f>
        <v>70.7</v>
      </c>
      <c r="BX5" s="11">
        <f>IF(SUM(BK5,BO5)&gt;0,SUM(BK5,BO5),"")</f>
        <v>13.8</v>
      </c>
      <c r="BY5" s="11">
        <f>IF(SUM(BJ5:BK5,BM5:BO5,BQ5)-SUM(BL5,BP5)&gt;0,SUM(BJ5:BK5,BM5:BO5,BQ5)-SUM(BL5,BP5),"")</f>
        <v>50.699999999999996</v>
      </c>
      <c r="BZ5" s="11">
        <f>IF(SUM(BT5,BY5)&gt;0,SUM(BT5,BY5),"")</f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8"/>
      <c r="CV5" s="41">
        <f>IF(SUM(CB5,CF5)&gt;0,SUM(CB5,CF5),"")</f>
        <v>15.8</v>
      </c>
      <c r="CW5" s="41">
        <f>IF(SUM(CA5:CB5,CD5:CF5,CH5)-CC5-CG5&gt;0,SUM(CA5:CB5,CD5:CF5,CH5)-CC5-CG5,"")</f>
        <v>51</v>
      </c>
      <c r="CX5" s="41">
        <f>IF(SUM(CI5:CJ5,CL5)-CK5&gt;0,SUM(CI5:CJ5,CL5)-CK5,"")</f>
        <v>25.599999999999998</v>
      </c>
      <c r="CY5" s="41">
        <f>IF(SUM(CB5,CF5,CJ5)&gt;0,SUM(CB5,CF5,CJ5),"")</f>
        <v>24</v>
      </c>
      <c r="CZ5" s="41">
        <f>IF(SUM(CW5,CX5)&gt;0,SUM(CW5,CX5),"")</f>
        <v>76.599999999999994</v>
      </c>
      <c r="DA5" s="41">
        <f>IF(SUM(CN5,CR5)&gt;0,SUM(CN5,CR5),"")</f>
        <v>14.7</v>
      </c>
      <c r="DB5" s="41">
        <f>IF(SUM(CM5:CN5,CP5:CR5,CT5)-SUM(CO5,CS5)&gt;0,SUM(CM5:CN5,CP5:CR5,CT5)-SUM(CO5,CS5),"")</f>
        <v>49.7</v>
      </c>
      <c r="DC5" s="41">
        <f>IF(SUM(CW5,DB5)&gt;0,SUM(CW5,DB5),"")</f>
        <v>100.7</v>
      </c>
      <c r="DD5" s="52">
        <f>IF(MAX(EB5,FD5,GF5,HH5,IJ5,JL5,KN5,LP5,MR5,NT5,OV5,PX5)-IF(L5="",0,L5)&gt;0.001,MAX(EB5,FD5,GF5,HH5,IJ5,JL5,KN5,LP5,MR5,NT5,OV5,PX5)-IF(L5="",0,L5),"")</f>
        <v>0.99999999999999289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1">
        <f>IF(SUM(FL5,FP5)&gt;0,SUM(FL5,FP5),"")</f>
        <v>14.899999999999999</v>
      </c>
      <c r="GF5" s="41">
        <f>IF(SUM(FK5:FL5,FN5:FP5,FR5)-FM5-FQ5&gt;0,SUM(FK5:FL5,FN5:FP5,FR5)-FM5-FQ5,"")</f>
        <v>50.599999999999994</v>
      </c>
      <c r="GG5" s="41" t="str">
        <f>IF(SUM(FS5:FT5,FV5)-FU5&gt;0,SUM(FS5:FT5,FV5)-FU5,"")</f>
        <v/>
      </c>
      <c r="GH5" s="41">
        <f>IF(SUM(FL5,FP5,FT5)&gt;0,SUM(FL5,FP5,FT5),"")</f>
        <v>14.899999999999999</v>
      </c>
      <c r="GI5" s="41">
        <f>IF(SUM(GF5,GG5)&gt;0,SUM(GF5,GG5),"")</f>
        <v>50.599999999999994</v>
      </c>
      <c r="GJ5" s="41">
        <f>IF(SUM(FX5,GB5)&gt;0,SUM(FX5,GB5),"")</f>
        <v>12.100000000000001</v>
      </c>
      <c r="GK5" s="41">
        <f>IF(SUM(FW5:FX5,FZ5:GB5,GD5)-SUM(FY5,GC5)&gt;0,SUM(FW5:FX5,FZ5:GB5,GD5)-SUM(FY5,GC5),"")</f>
        <v>45.3</v>
      </c>
      <c r="GL5" s="41">
        <f>IF(SUM(GF5,GK5)&gt;0,SUM(GF5,GK5),"")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17.350000000000001</v>
      </c>
      <c r="QF5" s="23">
        <f>IF($CU5="P",CB5,(CB5+AY5)/2)</f>
        <v>5.3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17.95</v>
      </c>
      <c r="QJ5" s="23">
        <f>IF($CU5="P",CF5,(CF5+BC5)/2)</f>
        <v>7.7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</v>
      </c>
      <c r="QN5" s="23">
        <f>IF($CU5="P",CJ5,(CJ5+BG5)/2)</f>
        <v>7.35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18.549999999999997</v>
      </c>
      <c r="QR5" s="23">
        <f>IF($CU5="P",CN5,(CN5+BK5)/2)</f>
        <v>7.55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17.399999999999999</v>
      </c>
      <c r="QV5" s="23">
        <f>IF($CU5="P",CR5,(CR5+BO5)/2)</f>
        <v>6.7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13</v>
      </c>
      <c r="RA5" s="41">
        <f>IF(SUM(QE5:QF5,QH5:QJ5,QL5)-QG5-QK5&gt;0,SUM(QE5:QF5,QH5:QJ5,QL5)-QG5-QK5,"")</f>
        <v>48.300000000000004</v>
      </c>
      <c r="RB5" s="41">
        <f>IF(SUM(QM5:QN5,QP5)-QO5&gt;0,SUM(QM5:QN5,QP5)-QO5,"")</f>
        <v>25.35</v>
      </c>
      <c r="RC5" s="41">
        <f>IF(SUM(QF5,QJ5,QN5)&gt;0,SUM(QF5,QJ5,QN5),"")</f>
        <v>20.350000000000001</v>
      </c>
      <c r="RD5" s="41">
        <f>IF(SUM(RA5,RB5)&gt;0,SUM(RA5,RB5),"")</f>
        <v>73.650000000000006</v>
      </c>
      <c r="RE5" s="41">
        <f>IF(SUM(QR5,QV5)&gt;0,SUM(QR5,QV5),"")</f>
        <v>14.25</v>
      </c>
      <c r="RF5" s="41">
        <f>IF(SUM(QQ5:QR5,QT5:QV5,QX5)-SUM(QS5,QW5)&gt;0,SUM(QQ5:QR5,QT5:QV5,QX5)-SUM(QS5,QW5),"")</f>
        <v>50.2</v>
      </c>
      <c r="RG5" s="41">
        <f>IF(SUM(RA5,RF5)&gt;0,SUM(RA5,RF5),"")</f>
        <v>98.5</v>
      </c>
    </row>
    <row r="6" spans="1:475" x14ac:dyDescent="0.2">
      <c r="A6" s="4" cm="1">
        <f t="array" ref="A6">IF(AND(F6="P",G6="P"),SUMPRODUCT((F$4:F$11="P")*(G$4:G$11="P")*(E$4:E$11&gt;E6))+1,IF(G6="P",SUMPRODUCT((F$4:F$11="")*(G$4:G$11="P")*(E$4:E$11&gt;E6))+1+SUMPRODUCT((F$4:F$11="P")*(G$4:G$11="P")),""))</f>
        <v>3</v>
      </c>
      <c r="B6" s="5" t="s">
        <v>168</v>
      </c>
      <c r="C6" s="4" t="s">
        <v>3</v>
      </c>
      <c r="D6" s="4">
        <v>2003</v>
      </c>
      <c r="E6" s="9">
        <f>SUM(J6:R6)+SUM(J6:N6)*0.0000001+SUM(J6)*0.0000000000001</f>
        <v>160.10001119000461</v>
      </c>
      <c r="F6" s="3" t="str">
        <f>IF(OR(AND(AP6&gt;=AW$13,AQ6&gt;=AW$17,AP6&lt;&gt;"",AO6=""),AND(AU6&gt;=AW$13,AV6&gt;=AW$17,AU6&lt;&gt;"",AO6=""),AND(BS6&gt;=BZ$13,BT6&gt;=BZ$17,BS6&lt;&gt;"",BR6=""),AND(BX6&gt;=BZ$13,BY6&gt;=BZ$17,BX6&lt;&gt;"",BR6=""),AND(CV6&gt;=DC$13,CW6&gt;=DC$17,CV6&lt;&gt;"",CU6=""),AND(DA6&gt;=DC$13,DB6&gt;=DC$17,DA6&lt;&gt;""),AND(EA6&gt;=EH$13,EB6&gt;=EH$17,EA6&lt;&gt;""),AND(EF6&gt;=EH$13,EG6&gt;=EH$17,EF6&lt;&gt;""),AND(FC6&gt;=FJ$13,FD6&gt;=FJ$17,FC6&lt;&gt;""),AND(FH6&gt;=FJ$13,FI6&gt;=FJ$17,FH6&lt;&gt;""),AND(GE6&gt;=GL$13,GF6&gt;=GL$17,GE6&lt;&gt;""),AND(GJ6&gt;=GL$13,GK6&gt;=GL$17,GJ6&lt;&gt;""),AND(HG6&gt;=HN$13,HH6&gt;=HN$17,HG6&lt;&gt;""),AND(HL6&gt;=HN$13,HM6&gt;=HN$17,HL6&lt;&gt;""),AND(II6&gt;=IP$13,IJ6&gt;=IP$17,II6&lt;&gt;""),AND(IN6&gt;=IP$13,IO6&gt;=IP$17,IN6&lt;&gt;""),AND(JK6&gt;=JR$13,JL6&gt;=JR$17,JK6&lt;&gt;""),AND(JP6&gt;=JR$13,JQ6&gt;=JR$17,JP6&lt;&gt;""),AND(KM6&gt;=KT$13,KN6&gt;=KT$17,KM6&lt;&gt;""),AND(KR6&gt;=KT$13,KS6&gt;=KT$17,KR6&lt;&gt;""),AND(LO6&gt;=LV$13,LP6&gt;=LV$17,LO6&lt;&gt;""),AND(LT6&gt;=LV$13,LU6&gt;=LV$17,LT6&lt;&gt;""),AND(MQ6&gt;=MX$13,MR6&gt;=MX$17,MQ6&lt;&gt;""),AND(MV6&gt;=MX$13,MW6&gt;=MX$17,MV6&lt;&gt;""),AND(NS6&gt;=NZ$13,NT6&gt;=NZ$17,NS6&lt;&gt;""),AND(NX6&gt;=NZ$13,NY6&gt;=NZ$17,NX6&lt;&gt;""),AND(OU6&gt;=PB$13,OV6&gt;=PB$17,OU6&lt;&gt;""),AND(OZ6&gt;=PB$13,PA6&gt;=PB$17,OZ6&lt;&gt;""),AND(PW6&gt;=QD$13,PX6&gt;=QD$17,PW6&lt;&gt;""),AND(QB6&gt;=QD$13,QC6&gt;=QD$17,QB6&lt;&gt;"")),"P","")</f>
        <v>P</v>
      </c>
      <c r="G6" s="3" t="str">
        <f>IF(OR(AND(AQ6&gt;=AW$17,AQ6&lt;&gt;"",AO6=""),AND(AV6&gt;=AW$17,AV6&lt;&gt;"",AO6=""),AND(BT6&gt;=BZ$17,BT6&lt;&gt;"",BR6=""),AND(BY6&gt;=BZ$17,BY6&lt;&gt;"",BR6=""),AND(CW6&gt;=DC$17,CW6&lt;&gt;"",CU6=""),AND(DB6&gt;=DC$17,DB6&lt;&gt;"",CU6=""),AND(EB6&gt;=EH$17,EB6&lt;&gt;""),AND(EG6&gt;=EH$17,EG6&lt;&gt;""),AND(FD6&gt;=FJ$17,FD6&lt;&gt;""),AND(FI6&gt;=FJ$17,FI6&lt;&gt;""),AND(GF6&gt;=GL$17,GF6&lt;&gt;""),AND(GK6&gt;=GL$17,GK6&lt;&gt;""),AND(HH6&gt;=HN$17,HH6&lt;&gt;""),AND(HM6&gt;=HN$17,HM6&lt;&gt;""),AND(IJ6&gt;=IP$17,IJ6&lt;&gt;""),AND(IO6&gt;=IP$17,IO6&lt;&gt;""),AND(JL6&gt;=JR$17,JL6&lt;&gt;""),AND(JQ6&gt;=JR$17,JQ6&lt;&gt;""),AND(KN6&gt;=KT$17,KN6&lt;&gt;""),AND(KS6&gt;=KT$17,KS6&lt;&gt;""),AND(LP6&gt;=LV$17,LP6&lt;&gt;""),AND(LU6&gt;=LV$17,LU6&lt;&gt;""),AND(MR6&gt;=MX$17,MR6&lt;&gt;""),AND(MW6&gt;=MX$17,MW6&lt;&gt;""),AND(NT6&gt;=NZ$17,NT6&lt;&gt;""),AND(NY6&gt;=NZ$17,NY6&lt;&gt;""),AND(OV6&gt;=PB$17,OV6&lt;&gt;""),AND(PA6&gt;=PB$17,PA6&lt;&gt;""),AND(PX6&gt;=QD$17,PX6&lt;&gt;""),AND(QC6&gt;=QD$17,QC6&lt;&gt;"")),"P","")</f>
        <v>P</v>
      </c>
      <c r="H6" s="37" t="str">
        <f ca="1">IF(AND(G6="P",F6=""),"No DD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Merit",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Excellence",IF(I6="P","Worlds Team",IF(F6="P","National Team","")))))</f>
        <v>National Team</v>
      </c>
      <c r="I6" s="3" t="str">
        <f ca="1">IF(TODAY()&lt;45103,"P",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P",""))</f>
        <v/>
      </c>
      <c r="J6" s="8">
        <f>IF(COUNT(AQ6,BT6,CW6)&gt;0,LARGE((AQ6,BT6,CW6),1),0)</f>
        <v>45.7</v>
      </c>
      <c r="K6" s="8" t="str">
        <f>IF(J6=0,"",IF(J6=CW6,$CA$1,IF(J6=BT6,$AX$1,IF(J6=AQ6,$U$1,""))))</f>
        <v>2023 Elite Canada</v>
      </c>
      <c r="L6" s="8">
        <f>IF(COUNT(AQ6,BT6,CW6)&gt;1,LARGE((AQ6,BT6,CW6),2),0)</f>
        <v>43</v>
      </c>
      <c r="M6" s="8" t="str">
        <f>IF(L6=0,"",IF(L6=CW6,$CA$1,IF(L6=BT6,$AX$1,IF(L6=AQ6,$U$1,""))))</f>
        <v>2023 Nationals</v>
      </c>
      <c r="N6" s="8">
        <f>IF(COUNT(AR6,BU6,CX6)&gt;0,LARGE((AR6,BU6,CX6),1),0)</f>
        <v>23.2</v>
      </c>
      <c r="O6" s="8" t="str">
        <f>IF(N6=0,"",IF(N6=CX6,$CA$1,IF(N6=BU6,$AX$1,IF(N6=AR6,$U$1,""))))</f>
        <v>2023 Nationals</v>
      </c>
      <c r="P6" s="8">
        <f>IF(MAX(AV6,BY6,DB6)&gt;0,MAX(AV6,BY6,DB6),0)</f>
        <v>48.2</v>
      </c>
      <c r="Q6" s="8" t="str">
        <f>IF(P6=0,"",IF(P6=DB6,$CA$1,IF(P6=BY6,$AX$1,IF(P6=AV6,$U$1,""))))</f>
        <v>2023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16.3</v>
      </c>
      <c r="V6" s="19">
        <v>5.3</v>
      </c>
      <c r="W6" s="19">
        <v>0.2</v>
      </c>
      <c r="X6" s="19">
        <v>0</v>
      </c>
      <c r="Y6" s="19">
        <v>16</v>
      </c>
      <c r="Z6" s="19">
        <v>1.9</v>
      </c>
      <c r="AA6" s="19">
        <v>0</v>
      </c>
      <c r="AB6" s="19">
        <v>0</v>
      </c>
      <c r="AC6" s="19"/>
      <c r="AD6" s="19"/>
      <c r="AE6" s="19"/>
      <c r="AF6" s="19"/>
      <c r="AG6" s="19">
        <v>0</v>
      </c>
      <c r="AH6" s="19">
        <v>0</v>
      </c>
      <c r="AI6" s="19">
        <v>0</v>
      </c>
      <c r="AJ6" s="19">
        <v>0</v>
      </c>
      <c r="AK6" s="19">
        <v>0</v>
      </c>
      <c r="AL6" s="19">
        <v>0</v>
      </c>
      <c r="AM6" s="19">
        <v>0</v>
      </c>
      <c r="AN6" s="19">
        <v>0</v>
      </c>
      <c r="AO6" s="28"/>
      <c r="AP6" s="41">
        <f>IF(SUM(V6,Z6)&gt;0,SUM(V6,Z6),"")</f>
        <v>7.1999999999999993</v>
      </c>
      <c r="AQ6" s="41">
        <f>IF(SUM(U6:V6,X6:Z6,AB6)-W6-AA6&gt;0,SUM(U6:V6,X6:Z6,AB6)-W6-AA6,"")</f>
        <v>39.299999999999997</v>
      </c>
      <c r="AR6" s="41" t="str">
        <f>IF(SUM(AC6:AD6,AF6)-AE6&gt;0,SUM(AC6:AD6,AF6)-AE6,"")</f>
        <v/>
      </c>
      <c r="AS6" s="41">
        <f>IF(SUM(V6,Z6,AD6)&gt;0,SUM(V6,Z6,AD6),"")</f>
        <v>7.1999999999999993</v>
      </c>
      <c r="AT6" s="41">
        <f>IF(SUM(AQ6,AR6)&gt;0,SUM(AQ6,AR6),"")</f>
        <v>39.299999999999997</v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>
        <f>IF(SUM(AQ6,AV6)&gt;0,SUM(AQ6,AV6),"")</f>
        <v>39.299999999999997</v>
      </c>
      <c r="AX6" s="18">
        <v>17</v>
      </c>
      <c r="AY6" s="18">
        <v>5.5</v>
      </c>
      <c r="AZ6" s="18">
        <v>0</v>
      </c>
      <c r="BA6" s="18">
        <v>0</v>
      </c>
      <c r="BB6" s="18">
        <v>17.600000000000001</v>
      </c>
      <c r="BC6" s="18">
        <v>5.6</v>
      </c>
      <c r="BD6" s="18">
        <v>0</v>
      </c>
      <c r="BE6" s="18">
        <v>0</v>
      </c>
      <c r="BF6" s="18">
        <v>16.7</v>
      </c>
      <c r="BG6" s="18">
        <v>3</v>
      </c>
      <c r="BH6" s="18">
        <v>1</v>
      </c>
      <c r="BI6" s="18">
        <v>0</v>
      </c>
      <c r="BJ6" s="18">
        <v>17.399999999999999</v>
      </c>
      <c r="BK6" s="18">
        <v>5.5</v>
      </c>
      <c r="BL6" s="18">
        <v>0</v>
      </c>
      <c r="BM6" s="18">
        <v>0</v>
      </c>
      <c r="BN6" s="18">
        <v>16</v>
      </c>
      <c r="BO6" s="18">
        <v>3.7</v>
      </c>
      <c r="BP6" s="18">
        <v>0</v>
      </c>
      <c r="BQ6" s="18">
        <v>0</v>
      </c>
      <c r="BR6" s="29"/>
      <c r="BS6" s="11">
        <f>IF(SUM(AY6,BC6)&gt;0,SUM(AY6,BC6),"")</f>
        <v>11.1</v>
      </c>
      <c r="BT6" s="11">
        <f>IF(SUM(AX6:AY6,BA6:BC6,BE6)-AZ6-BD6&gt;0,SUM(AX6:AY6,BA6:BC6,BE6)-AZ6-BD6,"")</f>
        <v>45.7</v>
      </c>
      <c r="BU6" s="11">
        <f>IF(SUM(BF6:BG6,BI6)-BH6&gt;0,SUM(BF6:BG6,BI6)-BH6,"")</f>
        <v>18.7</v>
      </c>
      <c r="BV6" s="11">
        <f>IF(SUM(AY6,BC6,BG6)&gt;0,SUM(AY6,BC6,BG6),"")</f>
        <v>14.1</v>
      </c>
      <c r="BW6" s="11">
        <f>IF(SUM(BT6,BU6)&gt;0,SUM(BT6,BU6),"")</f>
        <v>64.400000000000006</v>
      </c>
      <c r="BX6" s="11">
        <f>IF(SUM(BK6,BO6)&gt;0,SUM(BK6,BO6),"")</f>
        <v>9.1999999999999993</v>
      </c>
      <c r="BY6" s="11">
        <f>IF(SUM(BJ6:BK6,BM6:BO6,BQ6)-SUM(BL6,BP6)&gt;0,SUM(BJ6:BK6,BM6:BO6,BQ6)-SUM(BL6,BP6),"")</f>
        <v>42.6</v>
      </c>
      <c r="BZ6" s="11">
        <f>IF(SUM(BT6,BY6)&gt;0,SUM(BT6,BY6),"")</f>
        <v>88.300000000000011</v>
      </c>
      <c r="CA6" s="19">
        <v>16.3</v>
      </c>
      <c r="CB6" s="19">
        <v>5.5</v>
      </c>
      <c r="CC6" s="19">
        <v>0.4</v>
      </c>
      <c r="CD6" s="19">
        <v>0</v>
      </c>
      <c r="CE6" s="19">
        <v>16.399999999999999</v>
      </c>
      <c r="CF6" s="19">
        <v>5.4</v>
      </c>
      <c r="CG6" s="19">
        <v>0.2</v>
      </c>
      <c r="CH6" s="19">
        <v>0</v>
      </c>
      <c r="CI6" s="19">
        <v>16.899999999999999</v>
      </c>
      <c r="CJ6" s="19">
        <v>6.5</v>
      </c>
      <c r="CK6" s="19">
        <v>0.2</v>
      </c>
      <c r="CL6" s="19">
        <v>0</v>
      </c>
      <c r="CM6" s="19">
        <v>17.8</v>
      </c>
      <c r="CN6" s="19">
        <v>6.5</v>
      </c>
      <c r="CO6" s="19">
        <v>0</v>
      </c>
      <c r="CP6" s="19">
        <v>0</v>
      </c>
      <c r="CQ6" s="19">
        <v>18.399999999999999</v>
      </c>
      <c r="CR6" s="19">
        <v>5.5</v>
      </c>
      <c r="CS6" s="19">
        <v>0</v>
      </c>
      <c r="CT6" s="19">
        <v>0</v>
      </c>
      <c r="CU6" s="28"/>
      <c r="CV6" s="41">
        <f>IF(SUM(CB6,CF6)&gt;0,SUM(CB6,CF6),"")</f>
        <v>10.9</v>
      </c>
      <c r="CW6" s="41">
        <f>IF(SUM(CA6:CB6,CD6:CF6,CH6)-CC6-CG6&gt;0,SUM(CA6:CB6,CD6:CF6,CH6)-CC6-CG6,"")</f>
        <v>43</v>
      </c>
      <c r="CX6" s="41">
        <f>IF(SUM(CI6:CJ6,CL6)-CK6&gt;0,SUM(CI6:CJ6,CL6)-CK6,"")</f>
        <v>23.2</v>
      </c>
      <c r="CY6" s="41">
        <f>IF(SUM(CB6,CF6,CJ6)&gt;0,SUM(CB6,CF6,CJ6),"")</f>
        <v>17.399999999999999</v>
      </c>
      <c r="CZ6" s="41">
        <f>IF(SUM(CW6,CX6)&gt;0,SUM(CW6,CX6),"")</f>
        <v>66.2</v>
      </c>
      <c r="DA6" s="41">
        <f>IF(SUM(CN6,CR6)&gt;0,SUM(CN6,CR6),"")</f>
        <v>12</v>
      </c>
      <c r="DB6" s="41">
        <f>IF(SUM(CM6:CN6,CP6:CR6,CT6)-SUM(CO6,CS6)&gt;0,SUM(CM6:CN6,CP6:CR6,CT6)-SUM(CO6,CS6),"")</f>
        <v>48.2</v>
      </c>
      <c r="DC6" s="41">
        <f>IF(SUM(CW6,DB6)&gt;0,SUM(CW6,DB6),"")</f>
        <v>91.2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15.5</v>
      </c>
      <c r="FL6" s="17">
        <v>3.3</v>
      </c>
      <c r="FM6" s="17">
        <v>0</v>
      </c>
      <c r="FN6" s="17">
        <v>0</v>
      </c>
      <c r="FO6" s="17">
        <v>16.899999999999999</v>
      </c>
      <c r="FP6" s="17">
        <v>5.5</v>
      </c>
      <c r="FQ6" s="17">
        <v>0.2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8.8000000000000007</v>
      </c>
      <c r="GF6" s="41">
        <f>IF(SUM(FK6:FL6,FN6:FP6,FR6)-FM6-FQ6&gt;0,SUM(FK6:FL6,FN6:FP6,FR6)-FM6-FQ6,"")</f>
        <v>41</v>
      </c>
      <c r="GG6" s="41" t="str">
        <f>IF(SUM(FS6:FT6,FV6)-FU6&gt;0,SUM(FS6:FT6,FV6)-FU6,"")</f>
        <v/>
      </c>
      <c r="GH6" s="41">
        <f>IF(SUM(FL6,FP6,FT6)&gt;0,SUM(FL6,FP6,FT6),"")</f>
        <v>8.8000000000000007</v>
      </c>
      <c r="GI6" s="41">
        <f>IF(SUM(GF6,GG6)&gt;0,SUM(GF6,GG6),"")</f>
        <v>41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IF(SUM(GF6,GK6)&gt;0,SUM(GF6,GK6),"")</f>
        <v>41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16.649999999999999</v>
      </c>
      <c r="QF6" s="23">
        <f>IF($CU6="P",CB6,(CB6+AY6)/2)</f>
        <v>5.5</v>
      </c>
      <c r="QG6" s="23">
        <f>IF($CU6="P",CC6,(CC6+AZ6)/2)</f>
        <v>0.2</v>
      </c>
      <c r="QH6" s="23">
        <f>IF($CU6="P",CD6,(CD6+BA6)/2)</f>
        <v>0</v>
      </c>
      <c r="QI6" s="23">
        <f>IF($CU6="P",CE6,(CE6+BB6)/2)</f>
        <v>17</v>
      </c>
      <c r="QJ6" s="23">
        <f>IF($CU6="P",CF6,(CF6+BC6)/2)</f>
        <v>5.5</v>
      </c>
      <c r="QK6" s="23">
        <f>IF($CU6="P",CG6,(CG6+BD6)/2)</f>
        <v>0.1</v>
      </c>
      <c r="QL6" s="23">
        <f>IF($CU6="P",CH6,(CH6+BE6)/2)</f>
        <v>0</v>
      </c>
      <c r="QM6" s="23">
        <f>IF($CU6="P",CI6,(CI6+BF6)/2)</f>
        <v>16.799999999999997</v>
      </c>
      <c r="QN6" s="23">
        <f>IF($CU6="P",CJ6,(CJ6+BG6)/2)</f>
        <v>4.75</v>
      </c>
      <c r="QO6" s="23">
        <f>IF($CU6="P",CK6,(CK6+BH6)/2)</f>
        <v>0.6</v>
      </c>
      <c r="QP6" s="23">
        <f>IF($CU6="P",CL6,(CL6+BI6)/2)</f>
        <v>0</v>
      </c>
      <c r="QQ6" s="23">
        <f>IF($CU6="P",CM6,(CM6+BJ6)/2)</f>
        <v>17.600000000000001</v>
      </c>
      <c r="QR6" s="23">
        <f>IF($CU6="P",CN6,(CN6+BK6)/2)</f>
        <v>6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17.2</v>
      </c>
      <c r="QV6" s="23">
        <f>IF($CU6="P",CR6,(CR6+BO6)/2)</f>
        <v>4.5999999999999996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</v>
      </c>
      <c r="RA6" s="41">
        <f>IF(SUM(QE6:QF6,QH6:QJ6,QL6)-QG6-QK6&gt;0,SUM(QE6:QF6,QH6:QJ6,QL6)-QG6-QK6,"")</f>
        <v>44.349999999999994</v>
      </c>
      <c r="RB6" s="41">
        <f>IF(SUM(QM6:QN6,QP6)-QO6&gt;0,SUM(QM6:QN6,QP6)-QO6,"")</f>
        <v>20.949999999999996</v>
      </c>
      <c r="RC6" s="41">
        <f>IF(SUM(QF6,QJ6,QN6)&gt;0,SUM(QF6,QJ6,QN6),"")</f>
        <v>15.75</v>
      </c>
      <c r="RD6" s="41">
        <f>IF(SUM(RA6,RB6)&gt;0,SUM(RA6,RB6),"")</f>
        <v>65.299999999999983</v>
      </c>
      <c r="RE6" s="41">
        <f>IF(SUM(QR6,QV6)&gt;0,SUM(QR6,QV6),"")</f>
        <v>10.6</v>
      </c>
      <c r="RF6" s="41">
        <f>IF(SUM(QQ6:QR6,QT6:QV6,QX6)-SUM(QS6,QW6)&gt;0,SUM(QQ6:QR6,QT6:QV6,QX6)-SUM(QS6,QW6),"")</f>
        <v>45.4</v>
      </c>
      <c r="RG6" s="41">
        <f>IF(SUM(RA6,RF6)&gt;0,SUM(RA6,RF6),"")</f>
        <v>89.75</v>
      </c>
    </row>
    <row r="7" spans="1:475" x14ac:dyDescent="0.2">
      <c r="A7" s="4">
        <f>IF(AND(F7="P",G7="P"),SUMPRODUCT((F$4:F$11="P")*(G$4:G$11="P")*(E$4:E$11&gt;E7))+1,IF(G7="P",SUMPRODUCT((F$4:F$11="")*(G$4:G$11="P")*(E$4:E$11&gt;E7))+1+SUMPRODUCT((F$4:F$11="P")*(G$4:G$11="P")),""))</f>
        <v>4</v>
      </c>
      <c r="B7" s="5" t="s">
        <v>167</v>
      </c>
      <c r="C7" s="4" t="s">
        <v>5</v>
      </c>
      <c r="D7" s="4">
        <v>2003</v>
      </c>
      <c r="E7" s="9">
        <f>SUM(J7:R7)+SUM(J7:N7)*0.0000001+SUM(J7)*0.0000000000001</f>
        <v>148.00001014000458</v>
      </c>
      <c r="F7" s="3" t="str">
        <f>IF(OR(AND(AP7&gt;=AW$13,AQ7&gt;=AW$17,AP7&lt;&gt;"",AO7=""),AND(AU7&gt;=AW$13,AV7&gt;=AW$17,AU7&lt;&gt;"",AO7=""),AND(BS7&gt;=BZ$13,BT7&gt;=BZ$17,BS7&lt;&gt;"",BR7=""),AND(BX7&gt;=BZ$13,BY7&gt;=BZ$17,BX7&lt;&gt;"",BR7=""),AND(CV7&gt;=DC$13,CW7&gt;=DC$17,CV7&lt;&gt;"",CU7=""),AND(DA7&gt;=DC$13,DB7&gt;=DC$17,DA7&lt;&gt;""),AND(EA7&gt;=EH$13,EB7&gt;=EH$17,EA7&lt;&gt;""),AND(EF7&gt;=EH$13,EG7&gt;=EH$17,EF7&lt;&gt;""),AND(FC7&gt;=FJ$13,FD7&gt;=FJ$17,FC7&lt;&gt;""),AND(FH7&gt;=FJ$13,FI7&gt;=FJ$17,FH7&lt;&gt;""),AND(GE7&gt;=GL$13,GF7&gt;=GL$17,GE7&lt;&gt;""),AND(GJ7&gt;=GL$13,GK7&gt;=GL$17,GJ7&lt;&gt;""),AND(HG7&gt;=HN$13,HH7&gt;=HN$17,HG7&lt;&gt;""),AND(HL7&gt;=HN$13,HM7&gt;=HN$17,HL7&lt;&gt;""),AND(II7&gt;=IP$13,IJ7&gt;=IP$17,II7&lt;&gt;""),AND(IN7&gt;=IP$13,IO7&gt;=IP$17,IN7&lt;&gt;""),AND(JK7&gt;=JR$13,JL7&gt;=JR$17,JK7&lt;&gt;""),AND(JP7&gt;=JR$13,JQ7&gt;=JR$17,JP7&lt;&gt;""),AND(KM7&gt;=KT$13,KN7&gt;=KT$17,KM7&lt;&gt;""),AND(KR7&gt;=KT$13,KS7&gt;=KT$17,KR7&lt;&gt;""),AND(LO7&gt;=LV$13,LP7&gt;=LV$17,LO7&lt;&gt;""),AND(LT7&gt;=LV$13,LU7&gt;=LV$17,LT7&lt;&gt;""),AND(MQ7&gt;=MX$13,MR7&gt;=MX$17,MQ7&lt;&gt;""),AND(MV7&gt;=MX$13,MW7&gt;=MX$17,MV7&lt;&gt;""),AND(NS7&gt;=NZ$13,NT7&gt;=NZ$17,NS7&lt;&gt;""),AND(NX7&gt;=NZ$13,NY7&gt;=NZ$17,NX7&lt;&gt;""),AND(OU7&gt;=PB$13,OV7&gt;=PB$17,OU7&lt;&gt;""),AND(OZ7&gt;=PB$13,PA7&gt;=PB$17,OZ7&lt;&gt;""),AND(PW7&gt;=QD$13,PX7&gt;=QD$17,PW7&lt;&gt;""),AND(QB7&gt;=QD$13,QC7&gt;=QD$17,QB7&lt;&gt;"")),"P","")</f>
        <v>P</v>
      </c>
      <c r="G7" s="3" t="str">
        <f>IF(OR(AND(AQ7&gt;=AW$17,AQ7&lt;&gt;"",AO7=""),AND(AV7&gt;=AW$17,AV7&lt;&gt;"",AO7=""),AND(BT7&gt;=BZ$17,BT7&lt;&gt;"",BR7=""),AND(BY7&gt;=BZ$17,BY7&lt;&gt;"",BR7=""),AND(CW7&gt;=DC$17,CW7&lt;&gt;"",CU7=""),AND(DB7&gt;=DC$17,DB7&lt;&gt;"",CU7=""),AND(EB7&gt;=EH$17,EB7&lt;&gt;""),AND(EG7&gt;=EH$17,EG7&lt;&gt;""),AND(FD7&gt;=FJ$17,FD7&lt;&gt;""),AND(FI7&gt;=FJ$17,FI7&lt;&gt;""),AND(GF7&gt;=GL$17,GF7&lt;&gt;""),AND(GK7&gt;=GL$17,GK7&lt;&gt;""),AND(HH7&gt;=HN$17,HH7&lt;&gt;""),AND(HM7&gt;=HN$17,HM7&lt;&gt;""),AND(IJ7&gt;=IP$17,IJ7&lt;&gt;""),AND(IO7&gt;=IP$17,IO7&lt;&gt;""),AND(JL7&gt;=JR$17,JL7&lt;&gt;""),AND(JQ7&gt;=JR$17,JQ7&lt;&gt;""),AND(KN7&gt;=KT$17,KN7&lt;&gt;""),AND(KS7&gt;=KT$17,KS7&lt;&gt;""),AND(LP7&gt;=LV$17,LP7&lt;&gt;""),AND(LU7&gt;=LV$17,LU7&lt;&gt;""),AND(MR7&gt;=MX$17,MR7&lt;&gt;""),AND(MW7&gt;=MX$17,MW7&lt;&gt;""),AND(NT7&gt;=NZ$17,NT7&lt;&gt;""),AND(NY7&gt;=NZ$17,NY7&lt;&gt;""),AND(OV7&gt;=PB$17,OV7&lt;&gt;""),AND(PA7&gt;=PB$17,PA7&lt;&gt;""),AND(PX7&gt;=QD$17,PX7&lt;&gt;""),AND(QC7&gt;=QD$17,QC7&lt;&gt;"")),"P","")</f>
        <v>P</v>
      </c>
      <c r="H7" s="37" t="str">
        <f>IF(AND(G7="P",F7=""),"No DD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Merit",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Excellence",IF(I7="P","Worlds Team",IF(F7="P","National Team","")))))</f>
        <v>National Team</v>
      </c>
      <c r="I7" s="3" t="str">
        <f>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P","")</f>
        <v/>
      </c>
      <c r="J7" s="8">
        <f>IF(COUNT(AQ7,BT7,CW7)&gt;0,LARGE((AQ7,BT7,CW7),1),0)</f>
        <v>45.9</v>
      </c>
      <c r="K7" s="8" t="str">
        <f>IF(J7=0,"",IF(J7=CW7,$CA$1,IF(J7=BT7,$AX$1,IF(J7=AQ7,$U$1,""))))</f>
        <v>2023 Nationals</v>
      </c>
      <c r="L7" s="8">
        <f>IF(COUNT(AQ7,BT7,CW7)&gt;1,LARGE((AQ7,BT7,CW7),2),0)</f>
        <v>36.199999999999996</v>
      </c>
      <c r="M7" s="8" t="str">
        <f>IF(L7=0,"",IF(L7=CW7,$CA$1,IF(L7=BT7,$AX$1,IF(L7=AQ7,$U$1,""))))</f>
        <v>2022 3rd Domestic Trial</v>
      </c>
      <c r="N7" s="8">
        <f>IF(COUNT(AR7,BU7,CX7)&gt;0,LARGE((AR7,BU7,CX7),1),0)</f>
        <v>19.3</v>
      </c>
      <c r="O7" s="8" t="str">
        <f>IF(N7=0,"",IF(N7=CX7,$CA$1,IF(N7=BU7,$AX$1,IF(N7=AR7,$U$1,""))))</f>
        <v>2023 Nationals</v>
      </c>
      <c r="P7" s="8">
        <f>IF(MAX(AV7,BY7,DB7)&gt;0,MAX(AV7,BY7,DB7),0)</f>
        <v>46.6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15.8</v>
      </c>
      <c r="V7" s="19">
        <v>2.9</v>
      </c>
      <c r="W7" s="19">
        <v>0</v>
      </c>
      <c r="X7" s="19">
        <v>0</v>
      </c>
      <c r="Y7" s="19">
        <v>14.1</v>
      </c>
      <c r="Z7" s="19">
        <v>4.3</v>
      </c>
      <c r="AA7" s="19">
        <v>0.9</v>
      </c>
      <c r="AB7" s="19">
        <v>0</v>
      </c>
      <c r="AC7" s="19"/>
      <c r="AD7" s="19"/>
      <c r="AE7" s="19"/>
      <c r="AF7" s="19"/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28"/>
      <c r="AP7" s="41">
        <f>IF(SUM(V7,Z7)&gt;0,SUM(V7,Z7),"")</f>
        <v>7.1999999999999993</v>
      </c>
      <c r="AQ7" s="41">
        <f>IF(SUM(U7:V7,X7:Z7,AB7)-W7-AA7&gt;0,SUM(U7:V7,X7:Z7,AB7)-W7-AA7,"")</f>
        <v>36.199999999999996</v>
      </c>
      <c r="AR7" s="41" t="str">
        <f>IF(SUM(AC7:AD7,AF7)-AE7&gt;0,SUM(AC7:AD7,AF7)-AE7,"")</f>
        <v/>
      </c>
      <c r="AS7" s="41">
        <f>IF(SUM(V7,Z7,AD7)&gt;0,SUM(V7,Z7,AD7),"")</f>
        <v>7.1999999999999993</v>
      </c>
      <c r="AT7" s="41">
        <f>IF(SUM(AQ7,AR7)&gt;0,SUM(AQ7,AR7),"")</f>
        <v>36.199999999999996</v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>
        <f>IF(SUM(AQ7,AV7)&gt;0,SUM(AQ7,AV7),"")</f>
        <v>36.199999999999996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9"/>
      <c r="BS7" s="11" t="str">
        <f>IF(SUM(AY7,BC7)&gt;0,SUM(AY7,BC7),"")</f>
        <v/>
      </c>
      <c r="BT7" s="11" t="str">
        <f>IF(SUM(AX7:AY7,BA7:BC7,BE7)-AZ7-BD7&gt;0,SUM(AX7:AY7,BA7:BC7,BE7)-AZ7-BD7,"")</f>
        <v/>
      </c>
      <c r="BU7" s="11" t="str">
        <f>IF(SUM(BF7:BG7,BI7)-BH7&gt;0,SUM(BF7:BG7,BI7)-BH7,"")</f>
        <v/>
      </c>
      <c r="BV7" s="11" t="str">
        <f>IF(SUM(AY7,BC7,BG7)&gt;0,SUM(AY7,BC7,BG7),"")</f>
        <v/>
      </c>
      <c r="BW7" s="11" t="str">
        <f>IF(SUM(BT7,BU7)&gt;0,SUM(BT7,BU7),"")</f>
        <v/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 t="str">
        <f>IF(SUM(BT7,BY7)&gt;0,SUM(BT7,BY7),"")</f>
        <v/>
      </c>
      <c r="CA7" s="19">
        <v>17.2</v>
      </c>
      <c r="CB7" s="19">
        <v>5.5</v>
      </c>
      <c r="CC7" s="19">
        <v>0</v>
      </c>
      <c r="CD7" s="19">
        <v>0</v>
      </c>
      <c r="CE7" s="19">
        <v>17.7</v>
      </c>
      <c r="CF7" s="19">
        <v>5.5</v>
      </c>
      <c r="CG7" s="19">
        <v>0</v>
      </c>
      <c r="CH7" s="19">
        <v>0</v>
      </c>
      <c r="CI7" s="19">
        <v>16</v>
      </c>
      <c r="CJ7" s="19">
        <v>3.3</v>
      </c>
      <c r="CK7" s="19">
        <v>0</v>
      </c>
      <c r="CL7" s="19">
        <v>0</v>
      </c>
      <c r="CM7" s="19">
        <v>16.600000000000001</v>
      </c>
      <c r="CN7" s="19">
        <v>6.1</v>
      </c>
      <c r="CO7" s="19">
        <v>0</v>
      </c>
      <c r="CP7" s="19">
        <v>0</v>
      </c>
      <c r="CQ7" s="19">
        <v>18.399999999999999</v>
      </c>
      <c r="CR7" s="19">
        <v>5.5</v>
      </c>
      <c r="CS7" s="19">
        <v>0</v>
      </c>
      <c r="CT7" s="19">
        <v>0</v>
      </c>
      <c r="CU7" s="28"/>
      <c r="CV7" s="41">
        <f>IF(SUM(CB7,CF7)&gt;0,SUM(CB7,CF7),"")</f>
        <v>11</v>
      </c>
      <c r="CW7" s="41">
        <f>IF(SUM(CA7:CB7,CD7:CF7,CH7)-CC7-CG7&gt;0,SUM(CA7:CB7,CD7:CF7,CH7)-CC7-CG7,"")</f>
        <v>45.9</v>
      </c>
      <c r="CX7" s="41">
        <f>IF(SUM(CI7:CJ7,CL7)-CK7&gt;0,SUM(CI7:CJ7,CL7)-CK7,"")</f>
        <v>19.3</v>
      </c>
      <c r="CY7" s="41">
        <f>IF(SUM(CB7,CF7,CJ7)&gt;0,SUM(CB7,CF7,CJ7),"")</f>
        <v>14.3</v>
      </c>
      <c r="CZ7" s="41">
        <f>IF(SUM(CW7,CX7)&gt;0,SUM(CW7,CX7),"")</f>
        <v>65.2</v>
      </c>
      <c r="DA7" s="41">
        <f>IF(SUM(CN7,CR7)&gt;0,SUM(CN7,CR7),"")</f>
        <v>11.6</v>
      </c>
      <c r="DB7" s="41">
        <f>IF(SUM(CM7:CN7,CP7:CR7,CT7)-SUM(CO7,CS7)&gt;0,SUM(CM7:CN7,CP7:CR7,CT7)-SUM(CO7,CS7),"")</f>
        <v>46.6</v>
      </c>
      <c r="DC7" s="41">
        <f>IF(SUM(CW7,DB7)&gt;0,SUM(CW7,DB7),"")</f>
        <v>92.5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8.6</v>
      </c>
      <c r="QF7" s="23">
        <f>IF($CU7="P",CB7,(CB7+AY7)/2)</f>
        <v>2.75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8.85</v>
      </c>
      <c r="QJ7" s="23">
        <f>IF($CU7="P",CF7,(CF7+BC7)/2)</f>
        <v>2.75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8</v>
      </c>
      <c r="QN7" s="23">
        <f>IF($CU7="P",CJ7,(CJ7+BG7)/2)</f>
        <v>1.65</v>
      </c>
      <c r="QO7" s="23">
        <f>IF($CU7="P",CK7,(CK7+BH7)/2)</f>
        <v>0</v>
      </c>
      <c r="QP7" s="23">
        <f>IF($CU7="P",CL7,(CL7+BI7)/2)</f>
        <v>0</v>
      </c>
      <c r="QQ7" s="23">
        <f>IF($CU7="P",CM7,(CM7+BJ7)/2)</f>
        <v>8.3000000000000007</v>
      </c>
      <c r="QR7" s="23">
        <f>IF($CU7="P",CN7,(CN7+BK7)/2)</f>
        <v>3.05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9.1999999999999993</v>
      </c>
      <c r="QV7" s="23">
        <f>IF($CU7="P",CR7,(CR7+BO7)/2)</f>
        <v>2.75</v>
      </c>
      <c r="QW7" s="23">
        <f>IF($CU7="P",CS7,(CS7+BP7)/2)</f>
        <v>0</v>
      </c>
      <c r="QX7" s="23">
        <f>IF($CU7="P",CT7,(CT7+BQ7)/2)</f>
        <v>0</v>
      </c>
      <c r="QY7" s="28" t="s">
        <v>57</v>
      </c>
      <c r="QZ7" s="41">
        <f>IF(SUM(QF7,QJ7)&gt;0,SUM(QF7,QJ7),"")</f>
        <v>5.5</v>
      </c>
      <c r="RA7" s="41">
        <f>IF(SUM(QE7:QF7,QH7:QJ7,QL7)-QG7-QK7&gt;0,SUM(QE7:QF7,QH7:QJ7,QL7)-QG7-QK7,"")</f>
        <v>22.95</v>
      </c>
      <c r="RB7" s="41">
        <f>IF(SUM(QM7:QN7,QP7)-QO7&gt;0,SUM(QM7:QN7,QP7)-QO7,"")</f>
        <v>9.65</v>
      </c>
      <c r="RC7" s="41">
        <f>IF(SUM(QF7,QJ7,QN7)&gt;0,SUM(QF7,QJ7,QN7),"")</f>
        <v>7.15</v>
      </c>
      <c r="RD7" s="41">
        <f>IF(SUM(RA7,RB7)&gt;0,SUM(RA7,RB7),"")</f>
        <v>32.6</v>
      </c>
      <c r="RE7" s="41">
        <f>IF(SUM(QR7,QV7)&gt;0,SUM(QR7,QV7),"")</f>
        <v>5.8</v>
      </c>
      <c r="RF7" s="41">
        <f>IF(SUM(QQ7:QR7,QT7:QV7,QX7)-SUM(QS7,QW7)&gt;0,SUM(QQ7:QR7,QT7:QV7,QX7)-SUM(QS7,QW7),"")</f>
        <v>23.3</v>
      </c>
      <c r="RG7" s="41">
        <f>IF(SUM(RA7,RF7)&gt;0,SUM(RA7,RF7),"")</f>
        <v>46.25</v>
      </c>
    </row>
    <row r="8" spans="1:475" x14ac:dyDescent="0.2">
      <c r="A8" s="4" t="str">
        <f>IF(AND(F8="P",G8="P"),SUMPRODUCT((F$4:F$11="P")*(G$4:G$11="P")*(E$4:E$11&gt;E8))+1,IF(G8="P",SUMPRODUCT((F$4:F$11="")*(G$4:G$11="P")*(E$4:E$11&gt;E8))+1+SUMPRODUCT((F$4:F$11="P")*(G$4:G$11="P")),""))</f>
        <v/>
      </c>
      <c r="B8" s="5" t="s">
        <v>84</v>
      </c>
      <c r="C8" s="4" t="s">
        <v>5</v>
      </c>
      <c r="D8" s="4">
        <v>2002</v>
      </c>
      <c r="E8" s="9">
        <f>SUM(J8:R8)+SUM(J8:N8)*0.0000001+SUM(J8)*0.0000000000001</f>
        <v>162.70001166000458</v>
      </c>
      <c r="F8" s="3" t="str">
        <f>IF(OR(AND(AP8&gt;=AW$13,AQ8&gt;=AW$17,AP8&lt;&gt;"",AO8=""),AND(AU8&gt;=AW$13,AV8&gt;=AW$17,AU8&lt;&gt;"",AO8=""),AND(BS8&gt;=BZ$13,BT8&gt;=BZ$17,BS8&lt;&gt;"",BR8=""),AND(BX8&gt;=BZ$13,BY8&gt;=BZ$17,BX8&lt;&gt;"",BR8=""),AND(CV8&gt;=DC$13,CW8&gt;=DC$17,CV8&lt;&gt;"",CU8=""),AND(DA8&gt;=DC$13,DB8&gt;=DC$17,DA8&lt;&gt;""),AND(EA8&gt;=EH$13,EB8&gt;=EH$17,EA8&lt;&gt;""),AND(EF8&gt;=EH$13,EG8&gt;=EH$17,EF8&lt;&gt;""),AND(FC8&gt;=FJ$13,FD8&gt;=FJ$17,FC8&lt;&gt;""),AND(FH8&gt;=FJ$13,FI8&gt;=FJ$17,FH8&lt;&gt;""),AND(GE8&gt;=GL$13,GF8&gt;=GL$17,GE8&lt;&gt;""),AND(GJ8&gt;=GL$13,GK8&gt;=GL$17,GJ8&lt;&gt;""),AND(HG8&gt;=HN$13,HH8&gt;=HN$17,HG8&lt;&gt;""),AND(HL8&gt;=HN$13,HM8&gt;=HN$17,HL8&lt;&gt;""),AND(II8&gt;=IP$13,IJ8&gt;=IP$17,II8&lt;&gt;""),AND(IN8&gt;=IP$13,IO8&gt;=IP$17,IN8&lt;&gt;""),AND(JK8&gt;=JR$13,JL8&gt;=JR$17,JK8&lt;&gt;""),AND(JP8&gt;=JR$13,JQ8&gt;=JR$17,JP8&lt;&gt;""),AND(KM8&gt;=KT$13,KN8&gt;=KT$17,KM8&lt;&gt;""),AND(KR8&gt;=KT$13,KS8&gt;=KT$17,KR8&lt;&gt;""),AND(LO8&gt;=LV$13,LP8&gt;=LV$17,LO8&lt;&gt;""),AND(LT8&gt;=LV$13,LU8&gt;=LV$17,LT8&lt;&gt;""),AND(MQ8&gt;=MX$13,MR8&gt;=MX$17,MQ8&lt;&gt;""),AND(MV8&gt;=MX$13,MW8&gt;=MX$17,MV8&lt;&gt;""),AND(NS8&gt;=NZ$13,NT8&gt;=NZ$17,NS8&lt;&gt;""),AND(NX8&gt;=NZ$13,NY8&gt;=NZ$17,NX8&lt;&gt;""),AND(OU8&gt;=PB$13,OV8&gt;=PB$17,OU8&lt;&gt;""),AND(OZ8&gt;=PB$13,PA8&gt;=PB$17,OZ8&lt;&gt;""),AND(PW8&gt;=QD$13,PX8&gt;=QD$17,PW8&lt;&gt;""),AND(QB8&gt;=QD$13,QC8&gt;=QD$17,QB8&lt;&gt;"")),"P","")</f>
        <v/>
      </c>
      <c r="G8" s="3" t="str">
        <f>IF(OR(AND(AQ8&gt;=AW$17,AQ8&lt;&gt;"",AO8=""),AND(AV8&gt;=AW$17,AV8&lt;&gt;"",AO8=""),AND(BT8&gt;=BZ$17,BT8&lt;&gt;"",BR8=""),AND(BY8&gt;=BZ$17,BY8&lt;&gt;"",BR8=""),AND(CW8&gt;=DC$17,CW8&lt;&gt;"",CU8=""),AND(DB8&gt;=DC$17,DB8&lt;&gt;"",CU8=""),AND(EB8&gt;=EH$17,EB8&lt;&gt;""),AND(EG8&gt;=EH$17,EG8&lt;&gt;""),AND(FD8&gt;=FJ$17,FD8&lt;&gt;""),AND(FI8&gt;=FJ$17,FI8&lt;&gt;""),AND(GF8&gt;=GL$17,GF8&lt;&gt;""),AND(GK8&gt;=GL$17,GK8&lt;&gt;""),AND(HH8&gt;=HN$17,HH8&lt;&gt;""),AND(HM8&gt;=HN$17,HM8&lt;&gt;""),AND(IJ8&gt;=IP$17,IJ8&lt;&gt;""),AND(IO8&gt;=IP$17,IO8&lt;&gt;""),AND(JL8&gt;=JR$17,JL8&lt;&gt;""),AND(JQ8&gt;=JR$17,JQ8&lt;&gt;""),AND(KN8&gt;=KT$17,KN8&lt;&gt;""),AND(KS8&gt;=KT$17,KS8&lt;&gt;""),AND(LP8&gt;=LV$17,LP8&lt;&gt;""),AND(LU8&gt;=LV$17,LU8&lt;&gt;""),AND(MR8&gt;=MX$17,MR8&lt;&gt;""),AND(MW8&gt;=MX$17,MW8&lt;&gt;""),AND(NT8&gt;=NZ$17,NT8&lt;&gt;""),AND(NY8&gt;=NZ$17,NY8&lt;&gt;""),AND(OV8&gt;=PB$17,OV8&lt;&gt;""),AND(PA8&gt;=PB$17,PA8&lt;&gt;""),AND(PX8&gt;=QD$17,PX8&lt;&gt;""),AND(QC8&gt;=QD$17,QC8&lt;&gt;"")),"P","")</f>
        <v/>
      </c>
      <c r="H8" s="37" t="str">
        <f>IF(AND(G8="P",F8=""),"No DD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Merit",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Excellence",IF(I8="P","Worlds Team",IF(F8="P","National Team","")))))</f>
        <v>Worlds Team</v>
      </c>
      <c r="I8" s="3" t="str">
        <f>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P","")</f>
        <v>P</v>
      </c>
      <c r="J8" s="8">
        <f>IF(COUNT(AQ8,BT8,CW8)&gt;0,LARGE((AQ8,BT8,CW8),1),0)</f>
        <v>45.9</v>
      </c>
      <c r="K8" s="8" t="str">
        <f>IF(J8=0,"",IF(J8=CW8,$CA$1,IF(J8=BT8,$AX$1,IF(J8=AQ8,$U$1,""))))</f>
        <v>2023 Nationals</v>
      </c>
      <c r="L8" s="8">
        <f>IF(COUNT(AQ8,BT8,CW8)&gt;1,LARGE((AQ8,BT8,CW8),2),0)</f>
        <v>45.9</v>
      </c>
      <c r="M8" s="8" t="str">
        <f>IF(L8=0,"",IF(L8=CW8,$CA$1,IF(L8=BT8,$AX$1,IF(L8=AQ8,$U$1,""))))</f>
        <v>2023 Nationals</v>
      </c>
      <c r="N8" s="8">
        <f>IF(COUNT(AR8,BU8,CX8)&gt;0,LARGE((AR8,BU8,CX8),1),0)</f>
        <v>24.799999999999997</v>
      </c>
      <c r="O8" s="8" t="str">
        <f>IF(N8=0,"",IF(N8=CX8,$CA$1,IF(N8=BU8,$AX$1,IF(N8=AR8,$U$1,""))))</f>
        <v>2023 Nationals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17.100000000000001</v>
      </c>
      <c r="V8" s="19">
        <v>6.1</v>
      </c>
      <c r="W8" s="19">
        <v>0</v>
      </c>
      <c r="X8" s="19">
        <v>0</v>
      </c>
      <c r="Y8" s="19">
        <v>15.2</v>
      </c>
      <c r="Z8" s="19">
        <v>3.7</v>
      </c>
      <c r="AA8" s="19">
        <v>0</v>
      </c>
      <c r="AB8" s="19">
        <v>0</v>
      </c>
      <c r="AC8" s="19"/>
      <c r="AD8" s="19"/>
      <c r="AE8" s="19"/>
      <c r="AF8" s="19"/>
      <c r="AG8" s="19">
        <v>16.5</v>
      </c>
      <c r="AH8" s="19">
        <v>5.3</v>
      </c>
      <c r="AI8" s="19">
        <v>0.2</v>
      </c>
      <c r="AJ8" s="19">
        <v>0</v>
      </c>
      <c r="AK8" s="19">
        <v>16.2</v>
      </c>
      <c r="AL8" s="19">
        <v>6.1</v>
      </c>
      <c r="AM8" s="19">
        <v>0</v>
      </c>
      <c r="AN8" s="19">
        <v>0</v>
      </c>
      <c r="AO8" s="28"/>
      <c r="AP8" s="41">
        <f>IF(SUM(V8,Z8)&gt;0,SUM(V8,Z8),"")</f>
        <v>9.8000000000000007</v>
      </c>
      <c r="AQ8" s="41">
        <f>IF(SUM(U8:V8,X8:Z8,AB8)-W8-AA8&gt;0,SUM(U8:V8,X8:Z8,AB8)-W8-AA8,"")</f>
        <v>42.100000000000009</v>
      </c>
      <c r="AR8" s="41" t="str">
        <f>IF(SUM(AC8:AD8,AF8)-AE8&gt;0,SUM(AC8:AD8,AF8)-AE8,"")</f>
        <v/>
      </c>
      <c r="AS8" s="41">
        <f>IF(SUM(V8,Z8,AD8)&gt;0,SUM(V8,Z8,AD8),"")</f>
        <v>9.8000000000000007</v>
      </c>
      <c r="AT8" s="41">
        <f>IF(SUM(AQ8,AR8)&gt;0,SUM(AQ8,AR8),"")</f>
        <v>42.100000000000009</v>
      </c>
      <c r="AU8" s="41">
        <f>IF(SUM(AH8,AL8)&gt;0,SUM(AH8,AL8),"")</f>
        <v>11.399999999999999</v>
      </c>
      <c r="AV8" s="41">
        <f>IF(SUM(AG8:AH8,AJ8:AL8,AN8)-SUM(AI8,AM8)&gt;0,SUM(AG8:AH8,AJ8:AL8,AN8)-SUM(AI8,AM8),"")</f>
        <v>43.9</v>
      </c>
      <c r="AW8" s="41">
        <f>IF(SUM(AQ8,AV8)&gt;0,SUM(AQ8,AV8),"")</f>
        <v>86</v>
      </c>
      <c r="AX8" s="18">
        <v>17.399999999999999</v>
      </c>
      <c r="AY8" s="18">
        <v>5.7</v>
      </c>
      <c r="AZ8" s="18">
        <v>0</v>
      </c>
      <c r="BA8" s="18">
        <v>0</v>
      </c>
      <c r="BB8" s="18">
        <v>16.899999999999999</v>
      </c>
      <c r="BC8" s="18">
        <v>5.9</v>
      </c>
      <c r="BD8" s="18">
        <v>0</v>
      </c>
      <c r="BE8" s="18">
        <v>0</v>
      </c>
      <c r="BF8" s="18">
        <v>17.3</v>
      </c>
      <c r="BG8" s="18">
        <v>6.1</v>
      </c>
      <c r="BH8" s="18">
        <v>0</v>
      </c>
      <c r="BI8" s="18">
        <v>0</v>
      </c>
      <c r="BJ8" s="18">
        <v>18.2</v>
      </c>
      <c r="BK8" s="18">
        <v>5.3</v>
      </c>
      <c r="BL8" s="18">
        <v>0</v>
      </c>
      <c r="BM8" s="18">
        <v>0</v>
      </c>
      <c r="BN8" s="18">
        <v>17.3</v>
      </c>
      <c r="BO8" s="18">
        <v>4.3</v>
      </c>
      <c r="BP8" s="18">
        <v>0.5</v>
      </c>
      <c r="BQ8" s="18">
        <v>0</v>
      </c>
      <c r="BR8" s="29"/>
      <c r="BS8" s="11">
        <f>IF(SUM(AY8,BC8)&gt;0,SUM(AY8,BC8),"")</f>
        <v>11.600000000000001</v>
      </c>
      <c r="BT8" s="11">
        <f>IF(SUM(AX8:AY8,BA8:BC8,BE8)-AZ8-BD8&gt;0,SUM(AX8:AY8,BA8:BC8,BE8)-AZ8-BD8,"")</f>
        <v>45.9</v>
      </c>
      <c r="BU8" s="11">
        <f>IF(SUM(BF8:BG8,BI8)-BH8&gt;0,SUM(BF8:BG8,BI8)-BH8,"")</f>
        <v>23.4</v>
      </c>
      <c r="BV8" s="11">
        <f>IF(SUM(AY8,BC8,BG8)&gt;0,SUM(AY8,BC8,BG8),"")</f>
        <v>17.700000000000003</v>
      </c>
      <c r="BW8" s="11">
        <f>IF(SUM(BT8,BU8)&gt;0,SUM(BT8,BU8),"")</f>
        <v>69.3</v>
      </c>
      <c r="BX8" s="11">
        <f>IF(SUM(BK8,BO8)&gt;0,SUM(BK8,BO8),"")</f>
        <v>9.6</v>
      </c>
      <c r="BY8" s="11">
        <f>IF(SUM(BJ8:BK8,BM8:BO8,BQ8)-SUM(BL8,BP8)&gt;0,SUM(BJ8:BK8,BM8:BO8,BQ8)-SUM(BL8,BP8),"")</f>
        <v>44.599999999999994</v>
      </c>
      <c r="BZ8" s="11">
        <f>IF(SUM(BT8,BY8)&gt;0,SUM(BT8,BY8),"")</f>
        <v>90.5</v>
      </c>
      <c r="CA8" s="19">
        <v>17.100000000000001</v>
      </c>
      <c r="CB8" s="19">
        <v>5.7</v>
      </c>
      <c r="CC8" s="19">
        <v>0</v>
      </c>
      <c r="CD8" s="19">
        <v>0</v>
      </c>
      <c r="CE8" s="19">
        <v>17.2</v>
      </c>
      <c r="CF8" s="19">
        <v>5.9</v>
      </c>
      <c r="CG8" s="19">
        <v>0</v>
      </c>
      <c r="CH8" s="19">
        <v>0</v>
      </c>
      <c r="CI8" s="19">
        <v>16.7</v>
      </c>
      <c r="CJ8" s="19">
        <v>8.1</v>
      </c>
      <c r="CK8" s="19">
        <v>0</v>
      </c>
      <c r="CL8" s="19">
        <v>0</v>
      </c>
      <c r="CM8" s="19">
        <v>18.100000000000001</v>
      </c>
      <c r="CN8" s="19">
        <v>5.7</v>
      </c>
      <c r="CO8" s="19">
        <v>0</v>
      </c>
      <c r="CP8" s="19">
        <v>0</v>
      </c>
      <c r="CQ8" s="19">
        <v>16</v>
      </c>
      <c r="CR8" s="19">
        <v>6.5</v>
      </c>
      <c r="CS8" s="19">
        <v>0.2</v>
      </c>
      <c r="CT8" s="19">
        <v>0</v>
      </c>
      <c r="CU8" s="28"/>
      <c r="CV8" s="41">
        <f>IF(SUM(CB8,CF8)&gt;0,SUM(CB8,CF8),"")</f>
        <v>11.600000000000001</v>
      </c>
      <c r="CW8" s="41">
        <f>IF(SUM(CA8:CB8,CD8:CF8,CH8)-CC8-CG8&gt;0,SUM(CA8:CB8,CD8:CF8,CH8)-CC8-CG8,"")</f>
        <v>45.9</v>
      </c>
      <c r="CX8" s="41">
        <f>IF(SUM(CI8:CJ8,CL8)-CK8&gt;0,SUM(CI8:CJ8,CL8)-CK8,"")</f>
        <v>24.799999999999997</v>
      </c>
      <c r="CY8" s="41">
        <f>IF(SUM(CB8,CF8,CJ8)&gt;0,SUM(CB8,CF8,CJ8),"")</f>
        <v>19.700000000000003</v>
      </c>
      <c r="CZ8" s="41">
        <f>IF(SUM(CW8,CX8)&gt;0,SUM(CW8,CX8),"")</f>
        <v>70.699999999999989</v>
      </c>
      <c r="DA8" s="41">
        <f>IF(SUM(CN8,CR8)&gt;0,SUM(CN8,CR8),"")</f>
        <v>12.2</v>
      </c>
      <c r="DB8" s="41">
        <f>IF(SUM(CM8:CN8,CP8:CR8,CT8)-SUM(CO8,CS8)&gt;0,SUM(CM8:CN8,CP8:CR8,CT8)-SUM(CO8,CS8),"")</f>
        <v>46.099999999999994</v>
      </c>
      <c r="DC8" s="41">
        <f>IF(SUM(CW8,DB8)&gt;0,SUM(CW8,DB8),"")</f>
        <v>92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15</v>
      </c>
      <c r="DH8" s="17">
        <v>3.8</v>
      </c>
      <c r="DI8" s="17">
        <v>0</v>
      </c>
      <c r="DJ8" s="17">
        <v>0</v>
      </c>
      <c r="DK8" s="17">
        <v>8.4</v>
      </c>
      <c r="DL8" s="17">
        <v>2.7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6.5</v>
      </c>
      <c r="EB8" s="41">
        <f>IF(SUM(DG8:DH8,DJ8:DL8,DN8)-DI8-DM8&gt;0,SUM(DG8:DH8,DJ8:DL8,DN8)-DI8-DM8,"")</f>
        <v>29.900000000000002</v>
      </c>
      <c r="EC8" s="41" t="str">
        <f>IF(SUM(DO8:DP8,DR8)-DQ8&gt;0,SUM(DO8:DP8,DR8)-DQ8,"")</f>
        <v/>
      </c>
      <c r="ED8" s="41">
        <f>IF(SUM(DH8,DL8,DP8)&gt;0,SUM(DH8,DL8,DP8),"")</f>
        <v>6.5</v>
      </c>
      <c r="EE8" s="41">
        <f>IF(SUM(EB8,EC8)&gt;0,SUM(EB8,EC8),"")</f>
        <v>29.900000000000002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IF(SUM(EB8,EG8)&gt;0,SUM(EB8,EG8),"")</f>
        <v>29.900000000000002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17.25</v>
      </c>
      <c r="QF8" s="23">
        <f>IF($CU8="P",CB8,(CB8+AY8)/2)</f>
        <v>5.7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17.049999999999997</v>
      </c>
      <c r="QJ8" s="23">
        <f>IF($CU8="P",CF8,(CF8+BC8)/2)</f>
        <v>5.9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17</v>
      </c>
      <c r="QN8" s="23">
        <f>IF($CU8="P",CJ8,(CJ8+BG8)/2)</f>
        <v>7.1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18.149999999999999</v>
      </c>
      <c r="QR8" s="23">
        <f>IF($CU8="P",CN8,(CN8+BK8)/2)</f>
        <v>5.5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16.649999999999999</v>
      </c>
      <c r="QV8" s="23">
        <f>IF($CU8="P",CR8,(CR8+BO8)/2)</f>
        <v>5.4</v>
      </c>
      <c r="QW8" s="23">
        <f>IF($CU8="P",CS8,(CS8+BP8)/2)</f>
        <v>0.35</v>
      </c>
      <c r="QX8" s="23">
        <f>IF($CU8="P",CT8,(CT8+BQ8)/2)</f>
        <v>0</v>
      </c>
      <c r="QY8" s="28" t="s">
        <v>57</v>
      </c>
      <c r="QZ8" s="41">
        <f>IF(SUM(QF8,QJ8)&gt;0,SUM(QF8,QJ8),"")</f>
        <v>11.600000000000001</v>
      </c>
      <c r="RA8" s="41">
        <f>IF(SUM(QE8:QF8,QH8:QJ8,QL8)-QG8-QK8&gt;0,SUM(QE8:QF8,QH8:QJ8,QL8)-QG8-QK8,"")</f>
        <v>45.9</v>
      </c>
      <c r="RB8" s="41">
        <f>IF(SUM(QM8:QN8,QP8)-QO8&gt;0,SUM(QM8:QN8,QP8)-QO8,"")</f>
        <v>24.1</v>
      </c>
      <c r="RC8" s="41">
        <f>IF(SUM(QF8,QJ8,QN8)&gt;0,SUM(QF8,QJ8,QN8),"")</f>
        <v>18.700000000000003</v>
      </c>
      <c r="RD8" s="41">
        <f>IF(SUM(RA8,RB8)&gt;0,SUM(RA8,RB8),"")</f>
        <v>70</v>
      </c>
      <c r="RE8" s="41">
        <f>IF(SUM(QR8,QV8)&gt;0,SUM(QR8,QV8),"")</f>
        <v>10.9</v>
      </c>
      <c r="RF8" s="41">
        <f>IF(SUM(QQ8:QR8,QT8:QV8,QX8)-SUM(QS8,QW8)&gt;0,SUM(QQ8:QR8,QT8:QV8,QX8)-SUM(QS8,QW8),"")</f>
        <v>45.349999999999994</v>
      </c>
      <c r="RG8" s="41">
        <f>IF(SUM(RA8,RF8)&gt;0,SUM(RA8,RF8),"")</f>
        <v>91.25</v>
      </c>
    </row>
    <row r="9" spans="1:475" x14ac:dyDescent="0.2">
      <c r="A9" s="4" t="str">
        <f>IF(AND(F9="P",G9="P"),SUMPRODUCT((F$4:F$11="P")*(G$4:G$11="P")*(E$4:E$11&gt;E9))+1,IF(G9="P",SUMPRODUCT((F$4:F$11="")*(G$4:G$11="P")*(E$4:E$11&gt;E9))+1+SUMPRODUCT((F$4:F$11="P")*(G$4:G$11="P")),""))</f>
        <v/>
      </c>
      <c r="B9" s="5" t="s">
        <v>134</v>
      </c>
      <c r="C9" s="4" t="s">
        <v>5</v>
      </c>
      <c r="D9" s="4">
        <v>2004</v>
      </c>
      <c r="E9" s="9">
        <f>SUM(J9:R9)+SUM(J9:N9)*0.0000001+SUM(J9)*0.0000000000001</f>
        <v>157.20001111000451</v>
      </c>
      <c r="F9" s="3" t="str">
        <f>IF(OR(AND(AP9&gt;=AW$13,AQ9&gt;=AW$17,AP9&lt;&gt;"",AO9=""),AND(AU9&gt;=AW$13,AV9&gt;=AW$17,AU9&lt;&gt;"",AO9=""),AND(BS9&gt;=BZ$13,BT9&gt;=BZ$17,BS9&lt;&gt;"",BR9=""),AND(BX9&gt;=BZ$13,BY9&gt;=BZ$17,BX9&lt;&gt;"",BR9=""),AND(CV9&gt;=DC$13,CW9&gt;=DC$17,CV9&lt;&gt;"",CU9=""),AND(DA9&gt;=DC$13,DB9&gt;=DC$17,DA9&lt;&gt;""),AND(EA9&gt;=EH$13,EB9&gt;=EH$17,EA9&lt;&gt;""),AND(EF9&gt;=EH$13,EG9&gt;=EH$17,EF9&lt;&gt;""),AND(FC9&gt;=FJ$13,FD9&gt;=FJ$17,FC9&lt;&gt;""),AND(FH9&gt;=FJ$13,FI9&gt;=FJ$17,FH9&lt;&gt;""),AND(GE9&gt;=GL$13,GF9&gt;=GL$17,GE9&lt;&gt;""),AND(GJ9&gt;=GL$13,GK9&gt;=GL$17,GJ9&lt;&gt;""),AND(HG9&gt;=HN$13,HH9&gt;=HN$17,HG9&lt;&gt;""),AND(HL9&gt;=HN$13,HM9&gt;=HN$17,HL9&lt;&gt;""),AND(II9&gt;=IP$13,IJ9&gt;=IP$17,II9&lt;&gt;""),AND(IN9&gt;=IP$13,IO9&gt;=IP$17,IN9&lt;&gt;""),AND(JK9&gt;=JR$13,JL9&gt;=JR$17,JK9&lt;&gt;""),AND(JP9&gt;=JR$13,JQ9&gt;=JR$17,JP9&lt;&gt;""),AND(KM9&gt;=KT$13,KN9&gt;=KT$17,KM9&lt;&gt;""),AND(KR9&gt;=KT$13,KS9&gt;=KT$17,KR9&lt;&gt;""),AND(LO9&gt;=LV$13,LP9&gt;=LV$17,LO9&lt;&gt;""),AND(LT9&gt;=LV$13,LU9&gt;=LV$17,LT9&lt;&gt;""),AND(MQ9&gt;=MX$13,MR9&gt;=MX$17,MQ9&lt;&gt;""),AND(MV9&gt;=MX$13,MW9&gt;=MX$17,MV9&lt;&gt;""),AND(NS9&gt;=NZ$13,NT9&gt;=NZ$17,NS9&lt;&gt;""),AND(NX9&gt;=NZ$13,NY9&gt;=NZ$17,NX9&lt;&gt;""),AND(OU9&gt;=PB$13,OV9&gt;=PB$17,OU9&lt;&gt;""),AND(OZ9&gt;=PB$13,PA9&gt;=PB$17,OZ9&lt;&gt;""),AND(PW9&gt;=QD$13,PX9&gt;=QD$17,PW9&lt;&gt;""),AND(QB9&gt;=QD$13,QC9&gt;=QD$17,QB9&lt;&gt;"")),"P","")</f>
        <v/>
      </c>
      <c r="G9" s="3" t="str">
        <f>IF(OR(AND(AQ9&gt;=AW$17,AQ9&lt;&gt;"",AO9=""),AND(AV9&gt;=AW$17,AV9&lt;&gt;"",AO9=""),AND(BT9&gt;=BZ$17,BT9&lt;&gt;"",BR9=""),AND(BY9&gt;=BZ$17,BY9&lt;&gt;"",BR9=""),AND(CW9&gt;=DC$17,CW9&lt;&gt;"",CU9=""),AND(DB9&gt;=DC$17,DB9&lt;&gt;"",CU9=""),AND(EB9&gt;=EH$17,EB9&lt;&gt;""),AND(EG9&gt;=EH$17,EG9&lt;&gt;""),AND(FD9&gt;=FJ$17,FD9&lt;&gt;""),AND(FI9&gt;=FJ$17,FI9&lt;&gt;""),AND(GF9&gt;=GL$17,GF9&lt;&gt;""),AND(GK9&gt;=GL$17,GK9&lt;&gt;""),AND(HH9&gt;=HN$17,HH9&lt;&gt;""),AND(HM9&gt;=HN$17,HM9&lt;&gt;""),AND(IJ9&gt;=IP$17,IJ9&lt;&gt;""),AND(IO9&gt;=IP$17,IO9&lt;&gt;""),AND(JL9&gt;=JR$17,JL9&lt;&gt;""),AND(JQ9&gt;=JR$17,JQ9&lt;&gt;""),AND(KN9&gt;=KT$17,KN9&lt;&gt;""),AND(KS9&gt;=KT$17,KS9&lt;&gt;""),AND(LP9&gt;=LV$17,LP9&lt;&gt;""),AND(LU9&gt;=LV$17,LU9&lt;&gt;""),AND(MR9&gt;=MX$17,MR9&lt;&gt;""),AND(MW9&gt;=MX$17,MW9&lt;&gt;""),AND(NT9&gt;=NZ$17,NT9&lt;&gt;""),AND(NY9&gt;=NZ$17,NY9&lt;&gt;""),AND(OV9&gt;=PB$17,OV9&lt;&gt;""),AND(PA9&gt;=PB$17,PA9&lt;&gt;""),AND(PX9&gt;=QD$17,PX9&lt;&gt;""),AND(QC9&gt;=QD$17,QC9&lt;&gt;"")),"P","")</f>
        <v/>
      </c>
      <c r="H9" s="37" t="str">
        <f>IF(AND(G9="P",F9=""),"No DD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Merit",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Excellence",IF(I9="P","Worlds Team",IF(F9="P","National Team","")))))</f>
        <v/>
      </c>
      <c r="I9" s="3" t="str">
        <f>IF(OR(AND(AS9&gt;=AW$14,AT9&gt;=AW$18,AS9&lt;&gt;"",AO9=""),AND(BV9&gt;=BZ$14,BW9&gt;=BZ$18,BV9&lt;&gt;"",BR9=""),AND(CY9&gt;=DC$14,CZ9&gt;=DC$18,CY9&lt;&gt;"",CU9=""),AND(ED9&gt;=EH$14,EE9&gt;=EH$18,ED9&lt;&gt;""),AND(FF9&gt;=FJ$14,FG9&gt;=FJ$18,FF9&lt;&gt;""),AND(GH9&gt;=GL$14,GI9&gt;=GL$18,GH9&lt;&gt;""),AND(HJ9&gt;=HN$14,HK9&gt;=HN$18,HJ9&lt;&gt;""),AND(IL9&gt;=IP$14,IM9&gt;=IP$18,IL9&lt;&gt;""),AND(JN9&gt;=JR$14,JO9&gt;=JR$18,JN9&lt;&gt;""),AND(KP9&gt;=KT$14,KQ9&gt;=KT$18,KP9&lt;&gt;""),AND(LR9&gt;=LV$14,LS9&gt;=LV$18,LR9&lt;&gt;""),AND(MT9&gt;=MX$14,MU9&gt;=MX$18,MT9&lt;&gt;""),AND(NV9&gt;=NZ$14,NW9&gt;=NZ$18,NV9&lt;&gt;""),AND(OX9&gt;=PB$14,OY9&gt;=PB$18,OX9&lt;&gt;""),AND(PZ9&gt;=QD$14,QA9&gt;=QD$18,PZ9&lt;&gt;"")),"P","")</f>
        <v/>
      </c>
      <c r="J9" s="8">
        <f>IF(COUNT(AQ9,BT9,CW9)&gt;0,LARGE((AQ9,BT9,CW9),1),0)</f>
        <v>45.2</v>
      </c>
      <c r="K9" s="8" t="str">
        <f>IF(J9=0,"",IF(J9=CW9,$CA$1,IF(J9=BT9,$AX$1,IF(J9=AQ9,$U$1,""))))</f>
        <v>2023 Elite Canada</v>
      </c>
      <c r="L9" s="8">
        <f>IF(COUNT(AQ9,BT9,CW9)&gt;1,LARGE((AQ9,BT9,CW9),2),0)</f>
        <v>43.1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22.8</v>
      </c>
      <c r="O9" s="8" t="str">
        <f>IF(N9=0,"",IF(N9=CX9,$CA$1,IF(N9=BU9,$AX$1,IF(N9=AR9,$U$1,""))))</f>
        <v>2023 Nationals</v>
      </c>
      <c r="P9" s="8">
        <f>IF(MAX(AV9,BY9,DB9)&gt;0,MAX(AV9,BY9,DB9),0)</f>
        <v>46.099999999999994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15.3</v>
      </c>
      <c r="V9" s="19">
        <v>5.5</v>
      </c>
      <c r="W9" s="19">
        <v>0</v>
      </c>
      <c r="X9" s="19">
        <v>0</v>
      </c>
      <c r="Y9" s="19">
        <v>16.8</v>
      </c>
      <c r="Z9" s="19">
        <v>5.5</v>
      </c>
      <c r="AA9" s="19">
        <v>0</v>
      </c>
      <c r="AB9" s="19">
        <v>0</v>
      </c>
      <c r="AC9" s="19"/>
      <c r="AD9" s="19"/>
      <c r="AE9" s="19"/>
      <c r="AF9" s="19"/>
      <c r="AG9" s="19">
        <v>16.54</v>
      </c>
      <c r="AH9" s="19">
        <v>5.7</v>
      </c>
      <c r="AI9" s="19">
        <v>0</v>
      </c>
      <c r="AJ9" s="19">
        <v>0</v>
      </c>
      <c r="AK9" s="19">
        <v>16.399999999999999</v>
      </c>
      <c r="AL9" s="19">
        <v>5.0999999999999996</v>
      </c>
      <c r="AM9" s="19">
        <v>0</v>
      </c>
      <c r="AN9" s="19">
        <v>0</v>
      </c>
      <c r="AO9" s="28"/>
      <c r="AP9" s="41">
        <f>IF(SUM(V9,Z9)&gt;0,SUM(V9,Z9),"")</f>
        <v>11</v>
      </c>
      <c r="AQ9" s="41">
        <f>IF(SUM(U9:V9,X9:Z9,AB9)-W9-AA9&gt;0,SUM(U9:V9,X9:Z9,AB9)-W9-AA9,"")</f>
        <v>43.1</v>
      </c>
      <c r="AR9" s="41" t="str">
        <f>IF(SUM(AC9:AD9,AF9)-AE9&gt;0,SUM(AC9:AD9,AF9)-AE9,"")</f>
        <v/>
      </c>
      <c r="AS9" s="41">
        <f>IF(SUM(V9,Z9,AD9)&gt;0,SUM(V9,Z9,AD9),"")</f>
        <v>11</v>
      </c>
      <c r="AT9" s="41">
        <f>IF(SUM(AQ9,AR9)&gt;0,SUM(AQ9,AR9),"")</f>
        <v>43.1</v>
      </c>
      <c r="AU9" s="41">
        <f>IF(SUM(AH9,AL9)&gt;0,SUM(AH9,AL9),"")</f>
        <v>10.8</v>
      </c>
      <c r="AV9" s="41">
        <f>IF(SUM(AG9:AH9,AJ9:AL9,AN9)-SUM(AI9,AM9)&gt;0,SUM(AG9:AH9,AJ9:AL9,AN9)-SUM(AI9,AM9),"")</f>
        <v>43.74</v>
      </c>
      <c r="AW9" s="41">
        <f>IF(SUM(AQ9,AV9)&gt;0,SUM(AQ9,AV9),"")</f>
        <v>86.84</v>
      </c>
      <c r="AX9" s="18">
        <v>16.5</v>
      </c>
      <c r="AY9" s="18">
        <v>6.1</v>
      </c>
      <c r="AZ9" s="18">
        <v>0.2</v>
      </c>
      <c r="BA9" s="18">
        <v>0</v>
      </c>
      <c r="BB9" s="18">
        <v>16.600000000000001</v>
      </c>
      <c r="BC9" s="18">
        <v>6.2</v>
      </c>
      <c r="BD9" s="18">
        <v>0</v>
      </c>
      <c r="BE9" s="18">
        <v>0</v>
      </c>
      <c r="BF9" s="18">
        <v>16.3</v>
      </c>
      <c r="BG9" s="18">
        <v>6.2</v>
      </c>
      <c r="BH9" s="18">
        <v>0</v>
      </c>
      <c r="BI9" s="18">
        <v>0</v>
      </c>
      <c r="BJ9" s="18">
        <v>15.8</v>
      </c>
      <c r="BK9" s="18">
        <v>3.3</v>
      </c>
      <c r="BL9" s="18">
        <v>0</v>
      </c>
      <c r="BM9" s="18">
        <v>0</v>
      </c>
      <c r="BN9" s="18">
        <v>13.5</v>
      </c>
      <c r="BO9" s="18">
        <v>5.7</v>
      </c>
      <c r="BP9" s="18">
        <v>0</v>
      </c>
      <c r="BQ9" s="18">
        <v>0</v>
      </c>
      <c r="BR9" s="29"/>
      <c r="BS9" s="11">
        <f>IF(SUM(AY9,BC9)&gt;0,SUM(AY9,BC9),"")</f>
        <v>12.3</v>
      </c>
      <c r="BT9" s="11">
        <f>IF(SUM(AX9:AY9,BA9:BC9,BE9)-AZ9-BD9&gt;0,SUM(AX9:AY9,BA9:BC9,BE9)-AZ9-BD9,"")</f>
        <v>45.2</v>
      </c>
      <c r="BU9" s="11">
        <f>IF(SUM(BF9:BG9,BI9)-BH9&gt;0,SUM(BF9:BG9,BI9)-BH9,"")</f>
        <v>22.5</v>
      </c>
      <c r="BV9" s="11">
        <f>IF(SUM(AY9,BC9,BG9)&gt;0,SUM(AY9,BC9,BG9),"")</f>
        <v>18.5</v>
      </c>
      <c r="BW9" s="11">
        <f>IF(SUM(BT9,BU9)&gt;0,SUM(BT9,BU9),"")</f>
        <v>67.7</v>
      </c>
      <c r="BX9" s="11">
        <f>IF(SUM(BK9,BO9)&gt;0,SUM(BK9,BO9),"")</f>
        <v>9</v>
      </c>
      <c r="BY9" s="11">
        <f>IF(SUM(BJ9:BK9,BM9:BO9,BQ9)-SUM(BL9,BP9)&gt;0,SUM(BJ9:BK9,BM9:BO9,BQ9)-SUM(BL9,BP9),"")</f>
        <v>38.300000000000004</v>
      </c>
      <c r="BZ9" s="11">
        <f>IF(SUM(BT9,BY9)&gt;0,SUM(BT9,BY9),"")</f>
        <v>83.5</v>
      </c>
      <c r="CA9" s="19">
        <v>15.3</v>
      </c>
      <c r="CB9" s="19">
        <v>3</v>
      </c>
      <c r="CC9" s="19">
        <v>0</v>
      </c>
      <c r="CD9" s="19">
        <v>0</v>
      </c>
      <c r="CE9" s="19">
        <v>16.8</v>
      </c>
      <c r="CF9" s="19">
        <v>6.2</v>
      </c>
      <c r="CG9" s="19">
        <v>0</v>
      </c>
      <c r="CH9" s="19">
        <v>0</v>
      </c>
      <c r="CI9" s="19">
        <v>16.600000000000001</v>
      </c>
      <c r="CJ9" s="19">
        <v>6.2</v>
      </c>
      <c r="CK9" s="19">
        <v>0</v>
      </c>
      <c r="CL9" s="19">
        <v>0</v>
      </c>
      <c r="CM9" s="19">
        <v>17.2</v>
      </c>
      <c r="CN9" s="19">
        <v>5.7</v>
      </c>
      <c r="CO9" s="19">
        <v>0.2</v>
      </c>
      <c r="CP9" s="19">
        <v>0</v>
      </c>
      <c r="CQ9" s="19">
        <v>17.2</v>
      </c>
      <c r="CR9" s="19">
        <v>6.2</v>
      </c>
      <c r="CS9" s="19">
        <v>0</v>
      </c>
      <c r="CT9" s="19">
        <v>0</v>
      </c>
      <c r="CU9" s="28"/>
      <c r="CV9" s="41">
        <f>IF(SUM(CB9,CF9)&gt;0,SUM(CB9,CF9),"")</f>
        <v>9.1999999999999993</v>
      </c>
      <c r="CW9" s="41">
        <f>IF(SUM(CA9:CB9,CD9:CF9,CH9)-CC9-CG9&gt;0,SUM(CA9:CB9,CD9:CF9,CH9)-CC9-CG9,"")</f>
        <v>41.300000000000004</v>
      </c>
      <c r="CX9" s="41">
        <f>IF(SUM(CI9:CJ9,CL9)-CK9&gt;0,SUM(CI9:CJ9,CL9)-CK9,"")</f>
        <v>22.8</v>
      </c>
      <c r="CY9" s="41">
        <f>IF(SUM(CB9,CF9,CJ9)&gt;0,SUM(CB9,CF9,CJ9),"")</f>
        <v>15.399999999999999</v>
      </c>
      <c r="CZ9" s="41">
        <f>IF(SUM(CW9,CX9)&gt;0,SUM(CW9,CX9),"")</f>
        <v>64.100000000000009</v>
      </c>
      <c r="DA9" s="41">
        <f>IF(SUM(CN9,CR9)&gt;0,SUM(CN9,CR9),"")</f>
        <v>11.9</v>
      </c>
      <c r="DB9" s="41">
        <f>IF(SUM(CM9:CN9,CP9:CR9,CT9)-SUM(CO9,CS9)&gt;0,SUM(CM9:CN9,CP9:CR9,CT9)-SUM(CO9,CS9),"")</f>
        <v>46.099999999999994</v>
      </c>
      <c r="DC9" s="41">
        <f>IF(SUM(CW9,DB9)&gt;0,SUM(CW9,DB9),"")</f>
        <v>87.4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>
        <v>12.3</v>
      </c>
      <c r="FL9" s="17">
        <v>2.6</v>
      </c>
      <c r="FM9" s="17">
        <v>0</v>
      </c>
      <c r="FN9" s="17">
        <v>0</v>
      </c>
      <c r="FO9" s="17">
        <v>18</v>
      </c>
      <c r="FP9" s="17">
        <v>4.8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7.4</v>
      </c>
      <c r="GF9" s="41">
        <f>IF(SUM(FK9:FL9,FN9:FP9,FR9)-FM9-FQ9&gt;0,SUM(FK9:FL9,FN9:FP9,FR9)-FM9-FQ9,"")</f>
        <v>37.699999999999996</v>
      </c>
      <c r="GG9" s="41" t="str">
        <f>IF(SUM(FS9:FT9,FV9)-FU9&gt;0,SUM(FS9:FT9,FV9)-FU9,"")</f>
        <v/>
      </c>
      <c r="GH9" s="41">
        <f>IF(SUM(FL9,FP9,FT9)&gt;0,SUM(FL9,FP9,FT9),"")</f>
        <v>7.4</v>
      </c>
      <c r="GI9" s="41">
        <f>IF(SUM(GF9,GG9)&gt;0,SUM(GF9,GG9),"")</f>
        <v>37.699999999999996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IF(SUM(GF9,GK9)&gt;0,SUM(GF9,GK9),"")</f>
        <v>37.699999999999996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15.9</v>
      </c>
      <c r="QF9" s="23">
        <f>IF($CU9="P",CB9,(CB9+AY9)/2)</f>
        <v>4.55</v>
      </c>
      <c r="QG9" s="23">
        <f>IF($CU9="P",CC9,(CC9+AZ9)/2)</f>
        <v>0.1</v>
      </c>
      <c r="QH9" s="23">
        <f>IF($CU9="P",CD9,(CD9+BA9)/2)</f>
        <v>0</v>
      </c>
      <c r="QI9" s="23">
        <f>IF($CU9="P",CE9,(CE9+BB9)/2)</f>
        <v>16.700000000000003</v>
      </c>
      <c r="QJ9" s="23">
        <f>IF($CU9="P",CF9,(CF9+BC9)/2)</f>
        <v>6.2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16.450000000000003</v>
      </c>
      <c r="QN9" s="23">
        <f>IF($CU9="P",CJ9,(CJ9+BG9)/2)</f>
        <v>6.2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16.5</v>
      </c>
      <c r="QR9" s="23">
        <f>IF($CU9="P",CN9,(CN9+BK9)/2)</f>
        <v>4.5</v>
      </c>
      <c r="QS9" s="23">
        <f>IF($CU9="P",CO9,(CO9+BL9)/2)</f>
        <v>0.1</v>
      </c>
      <c r="QT9" s="23">
        <f>IF($CU9="P",CP9,(CP9+BM9)/2)</f>
        <v>0</v>
      </c>
      <c r="QU9" s="23">
        <f>IF($CU9="P",CQ9,(CQ9+BN9)/2)</f>
        <v>15.35</v>
      </c>
      <c r="QV9" s="23">
        <f>IF($CU9="P",CR9,(CR9+BO9)/2)</f>
        <v>5.95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10.75</v>
      </c>
      <c r="RA9" s="41">
        <f>IF(SUM(QE9:QF9,QH9:QJ9,QL9)-QG9-QK9&gt;0,SUM(QE9:QF9,QH9:QJ9,QL9)-QG9-QK9,"")</f>
        <v>43.250000000000007</v>
      </c>
      <c r="RB9" s="41">
        <f>IF(SUM(QM9:QN9,QP9)-QO9&gt;0,SUM(QM9:QN9,QP9)-QO9,"")</f>
        <v>22.650000000000002</v>
      </c>
      <c r="RC9" s="41">
        <f>IF(SUM(QF9,QJ9,QN9)&gt;0,SUM(QF9,QJ9,QN9),"")</f>
        <v>16.95</v>
      </c>
      <c r="RD9" s="41">
        <f>IF(SUM(RA9,RB9)&gt;0,SUM(RA9,RB9),"")</f>
        <v>65.900000000000006</v>
      </c>
      <c r="RE9" s="41">
        <f>IF(SUM(QR9,QV9)&gt;0,SUM(QR9,QV9),"")</f>
        <v>10.45</v>
      </c>
      <c r="RF9" s="41">
        <f>IF(SUM(QQ9:QR9,QT9:QV9,QX9)-SUM(QS9,QW9)&gt;0,SUM(QQ9:QR9,QT9:QV9,QX9)-SUM(QS9,QW9),"")</f>
        <v>42.2</v>
      </c>
      <c r="RG9" s="41">
        <f>IF(SUM(RA9,RF9)&gt;0,SUM(RA9,RF9),"")</f>
        <v>85.450000000000017</v>
      </c>
    </row>
    <row r="10" spans="1:475" x14ac:dyDescent="0.2">
      <c r="A10" s="4" t="str">
        <f>IF(AND(F10="P",G10="P"),SUMPRODUCT((F$4:F$11="P")*(G$4:G$11="P")*(E$4:E$11&gt;E10))+1,IF(G10="P",SUMPRODUCT((F$4:F$11="")*(G$4:G$11="P")*(E$4:E$11&gt;E10))+1+SUMPRODUCT((F$4:F$11="P")*(G$4:G$11="P")),""))</f>
        <v/>
      </c>
      <c r="B10" s="5" t="s">
        <v>87</v>
      </c>
      <c r="C10" s="4" t="s">
        <v>5</v>
      </c>
      <c r="D10" s="4">
        <v>2003</v>
      </c>
      <c r="E10" s="9">
        <f>SUM(J10:R10)+SUM(J10:N10)*0.0000001+SUM(J10)*0.0000000000001</f>
        <v>78.400003930003948</v>
      </c>
      <c r="F10" s="3" t="str">
        <f>IF(OR(AND(AP10&gt;=AW$13,AQ10&gt;=AW$17,AP10&lt;&gt;"",AO10=""),AND(AU10&gt;=AW$13,AV10&gt;=AW$17,AU10&lt;&gt;"",AO10=""),AND(BS10&gt;=BZ$13,BT10&gt;=BZ$17,BS10&lt;&gt;"",BR10=""),AND(BX10&gt;=BZ$13,BY10&gt;=BZ$17,BX10&lt;&gt;"",BR10=""),AND(CV10&gt;=DC$13,CW10&gt;=DC$17,CV10&lt;&gt;"",CU10=""),AND(DA10&gt;=DC$13,DB10&gt;=DC$17,DA10&lt;&gt;""),AND(EA10&gt;=EH$13,EB10&gt;=EH$17,EA10&lt;&gt;""),AND(EF10&gt;=EH$13,EG10&gt;=EH$17,EF10&lt;&gt;""),AND(FC10&gt;=FJ$13,FD10&gt;=FJ$17,FC10&lt;&gt;""),AND(FH10&gt;=FJ$13,FI10&gt;=FJ$17,FH10&lt;&gt;""),AND(GE10&gt;=GL$13,GF10&gt;=GL$17,GE10&lt;&gt;""),AND(GJ10&gt;=GL$13,GK10&gt;=GL$17,GJ10&lt;&gt;""),AND(HG10&gt;=HN$13,HH10&gt;=HN$17,HG10&lt;&gt;""),AND(HL10&gt;=HN$13,HM10&gt;=HN$17,HL10&lt;&gt;""),AND(II10&gt;=IP$13,IJ10&gt;=IP$17,II10&lt;&gt;""),AND(IN10&gt;=IP$13,IO10&gt;=IP$17,IN10&lt;&gt;""),AND(JK10&gt;=JR$13,JL10&gt;=JR$17,JK10&lt;&gt;""),AND(JP10&gt;=JR$13,JQ10&gt;=JR$17,JP10&lt;&gt;""),AND(KM10&gt;=KT$13,KN10&gt;=KT$17,KM10&lt;&gt;""),AND(KR10&gt;=KT$13,KS10&gt;=KT$17,KR10&lt;&gt;""),AND(LO10&gt;=LV$13,LP10&gt;=LV$17,LO10&lt;&gt;""),AND(LT10&gt;=LV$13,LU10&gt;=LV$17,LT10&lt;&gt;""),AND(MQ10&gt;=MX$13,MR10&gt;=MX$17,MQ10&lt;&gt;""),AND(MV10&gt;=MX$13,MW10&gt;=MX$17,MV10&lt;&gt;""),AND(NS10&gt;=NZ$13,NT10&gt;=NZ$17,NS10&lt;&gt;""),AND(NX10&gt;=NZ$13,NY10&gt;=NZ$17,NX10&lt;&gt;""),AND(OU10&gt;=PB$13,OV10&gt;=PB$17,OU10&lt;&gt;""),AND(OZ10&gt;=PB$13,PA10&gt;=PB$17,OZ10&lt;&gt;""),AND(PW10&gt;=QD$13,PX10&gt;=QD$17,PW10&lt;&gt;""),AND(QB10&gt;=QD$13,QC10&gt;=QD$17,QB10&lt;&gt;"")),"P","")</f>
        <v/>
      </c>
      <c r="G10" s="3" t="str">
        <f>IF(OR(AND(AQ10&gt;=AW$17,AQ10&lt;&gt;"",AO10=""),AND(AV10&gt;=AW$17,AV10&lt;&gt;"",AO10=""),AND(BT10&gt;=BZ$17,BT10&lt;&gt;"",BR10=""),AND(BY10&gt;=BZ$17,BY10&lt;&gt;"",BR10=""),AND(CW10&gt;=DC$17,CW10&lt;&gt;"",CU10=""),AND(DB10&gt;=DC$17,DB10&lt;&gt;"",CU10=""),AND(EB10&gt;=EH$17,EB10&lt;&gt;""),AND(EG10&gt;=EH$17,EG10&lt;&gt;""),AND(FD10&gt;=FJ$17,FD10&lt;&gt;""),AND(FI10&gt;=FJ$17,FI10&lt;&gt;""),AND(GF10&gt;=GL$17,GF10&lt;&gt;""),AND(GK10&gt;=GL$17,GK10&lt;&gt;""),AND(HH10&gt;=HN$17,HH10&lt;&gt;""),AND(HM10&gt;=HN$17,HM10&lt;&gt;""),AND(IJ10&gt;=IP$17,IJ10&lt;&gt;""),AND(IO10&gt;=IP$17,IO10&lt;&gt;""),AND(JL10&gt;=JR$17,JL10&lt;&gt;""),AND(JQ10&gt;=JR$17,JQ10&lt;&gt;""),AND(KN10&gt;=KT$17,KN10&lt;&gt;""),AND(KS10&gt;=KT$17,KS10&lt;&gt;""),AND(LP10&gt;=LV$17,LP10&lt;&gt;""),AND(LU10&gt;=LV$17,LU10&lt;&gt;""),AND(MR10&gt;=MX$17,MR10&lt;&gt;""),AND(MW10&gt;=MX$17,MW10&lt;&gt;""),AND(NT10&gt;=NZ$17,NT10&lt;&gt;""),AND(NY10&gt;=NZ$17,NY10&lt;&gt;""),AND(OV10&gt;=PB$17,OV10&lt;&gt;""),AND(PA10&gt;=PB$17,PA10&lt;&gt;""),AND(PX10&gt;=QD$17,PX10&lt;&gt;""),AND(QC10&gt;=QD$17,QC10&lt;&gt;"")),"P","")</f>
        <v/>
      </c>
      <c r="H10" s="37" t="str">
        <f>IF(AND(G10="P",F10=""),"No DD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Merit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Excellence",IF(I10="P","Worlds Team",IF(F10="P","National Team","")))))</f>
        <v/>
      </c>
      <c r="I10" s="3" t="str">
        <f>IF(OR(AND(AS10&gt;=AW$14,AT10&gt;=AW$18,AS10&lt;&gt;"",AO10=""),AND(BV10&gt;=BZ$14,BW10&gt;=BZ$18,BV10&lt;&gt;"",BR10=""),AND(CY10&gt;=DC$14,CZ10&gt;=DC$18,CY10&lt;&gt;"",CU10=""),AND(ED10&gt;=EH$14,EE10&gt;=EH$18,ED10&lt;&gt;""),AND(FF10&gt;=FJ$14,FG10&gt;=FJ$18,FF10&lt;&gt;""),AND(GH10&gt;=GL$14,GI10&gt;=GL$18,GH10&lt;&gt;""),AND(HJ10&gt;=HN$14,HK10&gt;=HN$18,HJ10&lt;&gt;""),AND(IL10&gt;=IP$14,IM10&gt;=IP$18,IL10&lt;&gt;""),AND(JN10&gt;=JR$14,JO10&gt;=JR$18,JN10&lt;&gt;""),AND(KP10&gt;=KT$14,KQ10&gt;=KT$18,KP10&lt;&gt;""),AND(LR10&gt;=LV$14,LS10&gt;=LV$18,LR10&lt;&gt;""),AND(MT10&gt;=MX$14,MU10&gt;=MX$18,MT10&lt;&gt;""),AND(NV10&gt;=NZ$14,NW10&gt;=NZ$18,NV10&lt;&gt;""),AND(OX10&gt;=PB$14,OY10&gt;=PB$18,OX10&lt;&gt;""),AND(PZ10&gt;=QD$14,QA10&gt;=QD$18,PZ10&lt;&gt;"")),"P","")</f>
        <v/>
      </c>
      <c r="J10" s="8">
        <f>IF(COUNT(AQ10,BT10,CW10)&gt;0,LARGE((AQ10,BT10,CW10),1),0)</f>
        <v>39.299999999999997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39.1</v>
      </c>
      <c r="Q10" s="8" t="str">
        <f>IF(P10=0,"",IF(P10=DB10,$CA$1,IF(P10=BY10,$AX$1,IF(P10=AV10,$U$1,""))))</f>
        <v>2022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15.3</v>
      </c>
      <c r="V10" s="19">
        <v>5.7</v>
      </c>
      <c r="W10" s="19">
        <v>0</v>
      </c>
      <c r="X10" s="19">
        <v>0.6</v>
      </c>
      <c r="Y10" s="19">
        <v>14.5</v>
      </c>
      <c r="Z10" s="19">
        <v>2.9</v>
      </c>
      <c r="AA10" s="19">
        <v>0</v>
      </c>
      <c r="AB10" s="19">
        <v>0.3</v>
      </c>
      <c r="AC10" s="19"/>
      <c r="AD10" s="19"/>
      <c r="AE10" s="19"/>
      <c r="AF10" s="19"/>
      <c r="AG10" s="19">
        <v>14.8</v>
      </c>
      <c r="AH10" s="19">
        <v>2.9</v>
      </c>
      <c r="AI10" s="19">
        <v>0</v>
      </c>
      <c r="AJ10" s="19">
        <v>0.3</v>
      </c>
      <c r="AK10" s="19">
        <v>15.5</v>
      </c>
      <c r="AL10" s="19">
        <v>5</v>
      </c>
      <c r="AM10" s="19">
        <v>0</v>
      </c>
      <c r="AN10" s="19">
        <v>0.6</v>
      </c>
      <c r="AO10" s="28"/>
      <c r="AP10" s="41">
        <f>IF(SUM(V10,Z10)&gt;0,SUM(V10,Z10),"")</f>
        <v>8.6</v>
      </c>
      <c r="AQ10" s="41">
        <f>IF(SUM(U10:V10,X10:Z10,AB10)-W10-AA10&gt;0,SUM(U10:V10,X10:Z10,AB10)-W10-AA10,"")</f>
        <v>39.299999999999997</v>
      </c>
      <c r="AR10" s="41" t="str">
        <f>IF(SUM(AC10:AD10,AF10)-AE10&gt;0,SUM(AC10:AD10,AF10)-AE10,"")</f>
        <v/>
      </c>
      <c r="AS10" s="41">
        <f>IF(SUM(V10,Z10,AD10)&gt;0,SUM(V10,Z10,AD10),"")</f>
        <v>8.6</v>
      </c>
      <c r="AT10" s="41">
        <f>IF(SUM(AQ10,AR10)&gt;0,SUM(AQ10,AR10),"")</f>
        <v>39.299999999999997</v>
      </c>
      <c r="AU10" s="41">
        <f>IF(SUM(AH10,AL10)&gt;0,SUM(AH10,AL10),"")</f>
        <v>7.9</v>
      </c>
      <c r="AV10" s="41">
        <f>IF(SUM(AG10:AH10,AJ10:AL10,AN10)-SUM(AI10,AM10)&gt;0,SUM(AG10:AH10,AJ10:AL10,AN10)-SUM(AI10,AM10),"")</f>
        <v>39.1</v>
      </c>
      <c r="AW10" s="41">
        <f>IF(SUM(AQ10,AV10)&gt;0,SUM(AQ10,AV10),"")</f>
        <v>78.400000000000006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IF(SUM(CW10,DB10)&gt;0,SUM(CW10,DB10),"")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0</v>
      </c>
      <c r="QF10" s="23">
        <f>IF($CU10="P",CB10,(CB10+AY10)/2)</f>
        <v>0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0</v>
      </c>
      <c r="QJ10" s="23">
        <f>IF($CU10="P",CF10,(CF10+BC10)/2)</f>
        <v>0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0</v>
      </c>
      <c r="QR10" s="23">
        <f>IF($CU10="P",CN10,(CN10+BK10)/2)</f>
        <v>0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0</v>
      </c>
      <c r="QV10" s="23">
        <f>IF($CU10="P",CR10,(CR10+BO10)/2)</f>
        <v>0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 t="str">
        <f>IF(SUM(QF10,QJ10)&gt;0,SUM(QF10,QJ10),"")</f>
        <v/>
      </c>
      <c r="RA10" s="41" t="str">
        <f>IF(SUM(QE10:QF10,QH10:QJ10,QL10)-QG10-QK10&gt;0,SUM(QE10:QF10,QH10:QJ10,QL10)-QG10-QK10,"")</f>
        <v/>
      </c>
      <c r="RB10" s="41" t="str">
        <f>IF(SUM(QM10:QN10,QP10)-QO10&gt;0,SUM(QM10:QN10,QP10)-QO10,"")</f>
        <v/>
      </c>
      <c r="RC10" s="41" t="str">
        <f>IF(SUM(QF10,QJ10,QN10)&gt;0,SUM(QF10,QJ10,QN10),"")</f>
        <v/>
      </c>
      <c r="RD10" s="41" t="str">
        <f>IF(SUM(RA10,RB10)&gt;0,SUM(RA10,RB10),"")</f>
        <v/>
      </c>
      <c r="RE10" s="41" t="str">
        <f>IF(SUM(QR10,QV10)&gt;0,SUM(QR10,QV10),"")</f>
        <v/>
      </c>
      <c r="RF10" s="41" t="str">
        <f>IF(SUM(QQ10:QR10,QT10:QV10,QX10)-SUM(QS10,QW10)&gt;0,SUM(QQ10:QR10,QT10:QV10,QX10)-SUM(QS10,QW10),"")</f>
        <v/>
      </c>
      <c r="RG10" s="41" t="str">
        <f>IF(SUM(RA10,RF10)&gt;0,SUM(RA10,RF10),"")</f>
        <v/>
      </c>
    </row>
    <row r="11" spans="1:475" ht="17" x14ac:dyDescent="0.2">
      <c r="R11" s="10"/>
      <c r="S11" s="10"/>
      <c r="T11" s="10"/>
    </row>
    <row r="12" spans="1:475" ht="17" x14ac:dyDescent="0.2">
      <c r="R12" s="10"/>
      <c r="S12" s="10"/>
      <c r="T12" s="10"/>
    </row>
    <row r="13" spans="1:475" ht="17" x14ac:dyDescent="0.2">
      <c r="B13" s="24" t="s">
        <v>54</v>
      </c>
      <c r="R13" s="10"/>
      <c r="S13" s="10"/>
      <c r="T13" s="10"/>
      <c r="AP13" s="4"/>
      <c r="AW13" s="43">
        <v>11</v>
      </c>
      <c r="BS13" s="4"/>
      <c r="BZ13" s="43">
        <v>11.4</v>
      </c>
      <c r="CV13" s="4"/>
      <c r="DC13" s="43">
        <v>11.4</v>
      </c>
      <c r="EA13" s="4"/>
      <c r="EH13" s="43">
        <v>11</v>
      </c>
      <c r="FC13" s="4"/>
      <c r="FJ13" s="43">
        <v>11</v>
      </c>
      <c r="GE13" s="4"/>
      <c r="GL13" s="43">
        <v>11</v>
      </c>
      <c r="HG13" s="4"/>
      <c r="HN13" s="43">
        <v>11.4</v>
      </c>
      <c r="II13" s="4"/>
      <c r="IP13" s="43">
        <v>11.4</v>
      </c>
      <c r="JK13" s="4"/>
      <c r="JR13" s="43">
        <v>11.4</v>
      </c>
      <c r="KM13" s="4"/>
      <c r="KT13" s="43">
        <v>11.4</v>
      </c>
      <c r="LO13" s="4"/>
      <c r="LV13" s="43">
        <v>11.4</v>
      </c>
      <c r="MQ13" s="4"/>
      <c r="MX13" s="43">
        <v>11.4</v>
      </c>
      <c r="NS13" s="4"/>
      <c r="NZ13" s="43">
        <v>11.4</v>
      </c>
      <c r="OU13" s="4"/>
      <c r="PB13" s="43">
        <v>11.4</v>
      </c>
      <c r="PW13" s="4"/>
      <c r="QD13" s="43">
        <v>11.4</v>
      </c>
    </row>
    <row r="14" spans="1:475" ht="17" x14ac:dyDescent="0.2">
      <c r="B14" s="31" t="s">
        <v>53</v>
      </c>
      <c r="R14" s="10"/>
      <c r="S14" s="10"/>
      <c r="T14" s="10"/>
      <c r="AP14" s="4"/>
      <c r="AW14" s="53">
        <v>11</v>
      </c>
      <c r="BS14" s="4"/>
      <c r="BZ14" s="53">
        <v>17.7</v>
      </c>
      <c r="CV14" s="4"/>
      <c r="DC14" s="53">
        <v>17.7</v>
      </c>
      <c r="EA14" s="4"/>
      <c r="EH14" s="53">
        <v>11</v>
      </c>
      <c r="FC14" s="4"/>
      <c r="FJ14" s="53">
        <v>11</v>
      </c>
      <c r="GE14" s="4"/>
      <c r="GL14" s="53">
        <v>11</v>
      </c>
      <c r="HG14" s="4"/>
      <c r="HN14" s="53">
        <v>17.7</v>
      </c>
      <c r="II14" s="4"/>
      <c r="IP14" s="53">
        <v>17.7</v>
      </c>
      <c r="JK14" s="4"/>
      <c r="JR14" s="53">
        <v>17.7</v>
      </c>
      <c r="KM14" s="4"/>
      <c r="KT14" s="53">
        <v>17.7</v>
      </c>
      <c r="LO14" s="4"/>
      <c r="LV14" s="53">
        <v>17.7</v>
      </c>
      <c r="MQ14" s="4"/>
      <c r="MX14" s="53">
        <v>17.7</v>
      </c>
      <c r="NS14" s="4"/>
      <c r="NZ14" s="53">
        <v>17.7</v>
      </c>
      <c r="OU14" s="4"/>
      <c r="PB14" s="53">
        <v>17.7</v>
      </c>
      <c r="PW14" s="4"/>
      <c r="QD14" s="53">
        <v>17.7</v>
      </c>
    </row>
    <row r="15" spans="1:475" ht="17" x14ac:dyDescent="0.2">
      <c r="A15" s="5"/>
      <c r="B15" s="32" t="s">
        <v>67</v>
      </c>
      <c r="C15" s="20"/>
      <c r="R15" s="10"/>
      <c r="S15" s="10"/>
      <c r="T15" s="10"/>
      <c r="AP15" s="4"/>
      <c r="AW15" s="45">
        <v>11</v>
      </c>
      <c r="BS15" s="4"/>
      <c r="BZ15" s="45">
        <v>20.7</v>
      </c>
      <c r="CV15" s="4"/>
      <c r="DC15" s="45">
        <v>20.7</v>
      </c>
      <c r="EA15" s="4"/>
      <c r="EH15" s="45">
        <v>11</v>
      </c>
      <c r="FC15" s="4"/>
      <c r="FJ15" s="45">
        <v>11</v>
      </c>
      <c r="GE15" s="4"/>
      <c r="GL15" s="45">
        <v>11</v>
      </c>
      <c r="HG15" s="4"/>
      <c r="HN15" s="45">
        <v>20.7</v>
      </c>
      <c r="II15" s="4"/>
      <c r="IP15" s="45">
        <v>20.7</v>
      </c>
      <c r="JK15" s="4"/>
      <c r="JR15" s="45">
        <v>20.7</v>
      </c>
      <c r="KM15" s="4"/>
      <c r="KT15" s="45">
        <v>20.7</v>
      </c>
      <c r="LO15" s="4"/>
      <c r="LV15" s="45">
        <v>20.7</v>
      </c>
      <c r="MQ15" s="4"/>
      <c r="MX15" s="45">
        <v>20.7</v>
      </c>
      <c r="NS15" s="4"/>
      <c r="NZ15" s="45">
        <v>20.7</v>
      </c>
      <c r="OU15" s="4"/>
      <c r="PB15" s="45">
        <v>20.7</v>
      </c>
      <c r="PW15" s="4"/>
      <c r="QD15" s="45">
        <v>20.7</v>
      </c>
    </row>
    <row r="16" spans="1:475" ht="17" x14ac:dyDescent="0.2">
      <c r="A16" s="5"/>
      <c r="B16" s="36" t="s">
        <v>80</v>
      </c>
      <c r="C16" s="20"/>
      <c r="R16" s="10"/>
      <c r="S16" s="10"/>
      <c r="T16" s="10"/>
      <c r="AP16" s="4"/>
      <c r="AW16" s="46">
        <v>14.6</v>
      </c>
      <c r="BS16" s="4"/>
      <c r="BZ16" s="46">
        <v>20.7</v>
      </c>
      <c r="CV16" s="4"/>
      <c r="DC16" s="46">
        <v>20.7</v>
      </c>
      <c r="EA16" s="4"/>
      <c r="EH16" s="46">
        <v>14.6</v>
      </c>
      <c r="FC16" s="4"/>
      <c r="FJ16" s="46">
        <v>14.6</v>
      </c>
      <c r="GE16" s="4"/>
      <c r="GL16" s="46">
        <v>14.6</v>
      </c>
      <c r="HG16" s="4"/>
      <c r="HN16" s="46">
        <v>20.7</v>
      </c>
      <c r="II16" s="4"/>
      <c r="IP16" s="46">
        <v>20.7</v>
      </c>
      <c r="JK16" s="4"/>
      <c r="JR16" s="46">
        <v>20.7</v>
      </c>
      <c r="KM16" s="4"/>
      <c r="KT16" s="46">
        <v>20.7</v>
      </c>
      <c r="LO16" s="4"/>
      <c r="LV16" s="46">
        <v>20.7</v>
      </c>
      <c r="MQ16" s="4"/>
      <c r="MX16" s="46">
        <v>20.7</v>
      </c>
      <c r="NS16" s="4"/>
      <c r="NZ16" s="46">
        <v>20.7</v>
      </c>
      <c r="OU16" s="4"/>
      <c r="PB16" s="46">
        <v>20.7</v>
      </c>
      <c r="PW16" s="4"/>
      <c r="QD16" s="46">
        <v>20.7</v>
      </c>
    </row>
    <row r="17" spans="1:456" ht="17" x14ac:dyDescent="0.2">
      <c r="A17" s="5"/>
      <c r="B17" s="35" t="s">
        <v>51</v>
      </c>
      <c r="C17" s="20"/>
      <c r="R17" s="10"/>
      <c r="S17" s="10"/>
      <c r="T17" s="10"/>
      <c r="AP17" s="4"/>
      <c r="AW17" s="47">
        <v>45</v>
      </c>
      <c r="BS17" s="4"/>
      <c r="BZ17" s="47">
        <v>46.2</v>
      </c>
      <c r="CV17" s="4"/>
      <c r="DC17" s="47">
        <v>46.2</v>
      </c>
      <c r="EA17" s="4"/>
      <c r="EH17" s="47">
        <v>45</v>
      </c>
      <c r="FC17" s="4"/>
      <c r="FJ17" s="47">
        <v>45</v>
      </c>
      <c r="GE17" s="4"/>
      <c r="GL17" s="47">
        <v>45</v>
      </c>
      <c r="HG17" s="4"/>
      <c r="HN17" s="47">
        <v>46.2</v>
      </c>
      <c r="II17" s="4"/>
      <c r="IP17" s="47">
        <v>46.2</v>
      </c>
      <c r="JK17" s="4"/>
      <c r="JR17" s="47">
        <v>46.2</v>
      </c>
      <c r="KM17" s="4"/>
      <c r="KT17" s="47">
        <v>46.2</v>
      </c>
      <c r="LO17" s="4"/>
      <c r="LV17" s="47">
        <v>46.2</v>
      </c>
      <c r="MQ17" s="4"/>
      <c r="MX17" s="47">
        <v>46.2</v>
      </c>
      <c r="NS17" s="4"/>
      <c r="NZ17" s="47">
        <v>46.2</v>
      </c>
      <c r="OU17" s="4"/>
      <c r="PB17" s="47">
        <v>46.2</v>
      </c>
      <c r="PW17" s="4"/>
      <c r="QD17" s="47">
        <v>46.2</v>
      </c>
    </row>
    <row r="18" spans="1:456" ht="17" x14ac:dyDescent="0.2">
      <c r="A18" s="5"/>
      <c r="B18" s="25" t="s">
        <v>52</v>
      </c>
      <c r="C18" s="20"/>
      <c r="R18" s="10"/>
      <c r="S18" s="10"/>
      <c r="T18" s="10"/>
      <c r="AP18" s="4"/>
      <c r="AW18" s="48">
        <v>46.2</v>
      </c>
      <c r="BS18" s="4"/>
      <c r="BZ18" s="48">
        <v>70.5</v>
      </c>
      <c r="CV18" s="4"/>
      <c r="DC18" s="48">
        <v>70.5</v>
      </c>
      <c r="EA18" s="4"/>
      <c r="EH18" s="48">
        <v>46.2</v>
      </c>
      <c r="FC18" s="4"/>
      <c r="FJ18" s="48">
        <v>46.2</v>
      </c>
      <c r="GE18" s="4"/>
      <c r="GL18" s="48">
        <v>46.2</v>
      </c>
      <c r="HG18" s="4"/>
      <c r="HN18" s="48">
        <v>70.5</v>
      </c>
      <c r="II18" s="4"/>
      <c r="IP18" s="48">
        <v>70.5</v>
      </c>
      <c r="JK18" s="4"/>
      <c r="JR18" s="48">
        <v>70.5</v>
      </c>
      <c r="KM18" s="4"/>
      <c r="KT18" s="48">
        <v>70.5</v>
      </c>
      <c r="LO18" s="4"/>
      <c r="LV18" s="48">
        <v>70.5</v>
      </c>
      <c r="MQ18" s="4"/>
      <c r="MX18" s="48">
        <v>70.5</v>
      </c>
      <c r="NS18" s="4"/>
      <c r="NZ18" s="48">
        <v>70.5</v>
      </c>
      <c r="OU18" s="4"/>
      <c r="PB18" s="48">
        <v>70.5</v>
      </c>
      <c r="PW18" s="4"/>
      <c r="QD18" s="48">
        <v>70.5</v>
      </c>
    </row>
    <row r="19" spans="1:456" ht="17" x14ac:dyDescent="0.2">
      <c r="A19" s="5"/>
      <c r="B19" s="34" t="s">
        <v>66</v>
      </c>
      <c r="C19" s="20"/>
      <c r="R19" s="10"/>
      <c r="S19" s="10"/>
      <c r="T19" s="10"/>
      <c r="AP19" s="4"/>
      <c r="AW19" s="49">
        <v>47.4</v>
      </c>
      <c r="BS19" s="4"/>
      <c r="BZ19" s="49">
        <v>74.400000000000006</v>
      </c>
      <c r="CV19" s="4"/>
      <c r="DC19" s="49">
        <v>74.400000000000006</v>
      </c>
      <c r="EA19" s="4"/>
      <c r="EH19" s="49">
        <v>47.4</v>
      </c>
      <c r="FC19" s="4"/>
      <c r="FJ19" s="49">
        <v>47.4</v>
      </c>
      <c r="GE19" s="4"/>
      <c r="GL19" s="49">
        <v>47.4</v>
      </c>
      <c r="HG19" s="4"/>
      <c r="HN19" s="49">
        <v>74.400000000000006</v>
      </c>
      <c r="II19" s="4"/>
      <c r="IP19" s="49">
        <v>74.400000000000006</v>
      </c>
      <c r="JK19" s="4"/>
      <c r="JR19" s="49">
        <v>74.400000000000006</v>
      </c>
      <c r="KM19" s="4"/>
      <c r="KT19" s="49">
        <v>74.400000000000006</v>
      </c>
      <c r="LO19" s="4"/>
      <c r="LV19" s="49">
        <v>74.400000000000006</v>
      </c>
      <c r="MQ19" s="4"/>
      <c r="MX19" s="49">
        <v>74.400000000000006</v>
      </c>
      <c r="NS19" s="4"/>
      <c r="NZ19" s="49">
        <v>74.400000000000006</v>
      </c>
      <c r="OU19" s="4"/>
      <c r="PB19" s="49">
        <v>74.400000000000006</v>
      </c>
      <c r="PW19" s="4"/>
      <c r="QD19" s="49">
        <v>74.400000000000006</v>
      </c>
    </row>
    <row r="20" spans="1:456" ht="17" x14ac:dyDescent="0.2">
      <c r="A20" s="5"/>
      <c r="B20" s="26" t="s">
        <v>35</v>
      </c>
      <c r="C20" s="20"/>
      <c r="R20" s="10"/>
      <c r="S20" s="10"/>
      <c r="T20" s="10"/>
      <c r="AP20" s="4"/>
      <c r="AW20" s="50">
        <v>51</v>
      </c>
      <c r="BS20" s="4"/>
      <c r="BZ20" s="50">
        <v>76.7</v>
      </c>
      <c r="CV20" s="4"/>
      <c r="DC20" s="50">
        <v>76.7</v>
      </c>
      <c r="EA20" s="4"/>
      <c r="EH20" s="50">
        <v>51</v>
      </c>
      <c r="FC20" s="4"/>
      <c r="FJ20" s="50">
        <v>51</v>
      </c>
      <c r="GE20" s="4"/>
      <c r="GL20" s="50">
        <v>51</v>
      </c>
      <c r="HG20" s="4"/>
      <c r="HN20" s="50">
        <v>76.7</v>
      </c>
      <c r="II20" s="4"/>
      <c r="IP20" s="50">
        <v>76.7</v>
      </c>
      <c r="JK20" s="4"/>
      <c r="JR20" s="50">
        <v>76.7</v>
      </c>
      <c r="KM20" s="4"/>
      <c r="KT20" s="50">
        <v>76.7</v>
      </c>
      <c r="LO20" s="4"/>
      <c r="LV20" s="50">
        <v>76.7</v>
      </c>
      <c r="MQ20" s="4"/>
      <c r="MX20" s="50">
        <v>76.7</v>
      </c>
      <c r="NS20" s="4"/>
      <c r="NZ20" s="50">
        <v>76.7</v>
      </c>
      <c r="OU20" s="4"/>
      <c r="PB20" s="50">
        <v>76.7</v>
      </c>
      <c r="PW20" s="4"/>
      <c r="QD20" s="50">
        <v>76.7</v>
      </c>
    </row>
    <row r="21" spans="1:456" x14ac:dyDescent="0.2">
      <c r="B21" s="30" t="s">
        <v>58</v>
      </c>
      <c r="C21" s="2"/>
    </row>
    <row r="22" spans="1:456" x14ac:dyDescent="0.2">
      <c r="A22" s="5"/>
      <c r="B22" s="5"/>
      <c r="C22" s="20"/>
      <c r="QF22" s="2"/>
      <c r="QG22" s="2"/>
      <c r="QH22" s="2"/>
      <c r="QI22" s="2"/>
      <c r="QJ22" s="2"/>
      <c r="QK22" s="2"/>
      <c r="QL22" s="2"/>
      <c r="QM22" s="2"/>
      <c r="QN22" s="2"/>
    </row>
    <row r="23" spans="1:456" x14ac:dyDescent="0.2">
      <c r="A23" s="5"/>
      <c r="B23" s="5"/>
      <c r="C23" s="20"/>
    </row>
    <row r="24" spans="1:456" x14ac:dyDescent="0.2">
      <c r="A24" s="5"/>
      <c r="B24" s="5"/>
      <c r="C24" s="20"/>
    </row>
    <row r="25" spans="1:456" x14ac:dyDescent="0.2">
      <c r="A25" s="5"/>
      <c r="B25" s="5"/>
      <c r="C25" s="5"/>
    </row>
    <row r="28" spans="1:456" x14ac:dyDescent="0.2">
      <c r="B28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0">
      <sortCondition descending="1" ref="F1:F1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0">
    <cfRule type="expression" dxfId="111" priority="28" stopIfTrue="1">
      <formula>IF($AO4&lt;&gt;"",1,0)</formula>
    </cfRule>
  </conditionalFormatting>
  <conditionalFormatting sqref="AX4:BZ10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0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1:AT1048576 BW21:BW1048576 EE21:EE1048576 BW1:BW19 CZ1:CZ1048576 EE1:EE19 FG1:FG1048576 GI1:GI1048576 HK1:HK1048576 IM1:IM1048576 JO1:JO1048576 KQ1:KQ1048576 LS1:LS1048576 MU1:MU1048576 NW1:NW1048576 OY1:OY1048576 QA1:QA1048576 AT1:AT19">
    <cfRule type="cellIs" dxfId="99" priority="14" operator="between">
      <formula>AW$20</formula>
      <formula>1000</formula>
    </cfRule>
    <cfRule type="cellIs" dxfId="98" priority="15" operator="between">
      <formula>AW$19</formula>
      <formula>AW$20</formula>
    </cfRule>
    <cfRule type="cellIs" dxfId="97" priority="16" operator="between">
      <formula>AW$18</formula>
      <formula>AW$19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AW$13</formula>
      <formula>AW$14</formula>
    </cfRule>
    <cfRule type="cellIs" dxfId="93" priority="75276" operator="between">
      <formula>AW$14</formula>
      <formula>AW$15</formula>
    </cfRule>
    <cfRule type="cellIs" dxfId="92" priority="75277" operator="between">
      <formula>AW$15</formula>
      <formula>AW$16</formula>
    </cfRule>
    <cfRule type="cellIs" dxfId="91" priority="75278" operator="between">
      <formula>AW$16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AW$17</formula>
      <formula>AW$18</formula>
    </cfRule>
    <cfRule type="cellIs" dxfId="89" priority="75456" operator="between">
      <formula>AW$18</formula>
      <formula>AW$19</formula>
    </cfRule>
    <cfRule type="cellIs" dxfId="88" priority="75457" operator="between">
      <formula>AW$19</formula>
      <formula>AW$20</formula>
    </cfRule>
    <cfRule type="cellIs" dxfId="87" priority="75458" operator="between">
      <formula>AW$20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AW$16</formula>
      <formula>1000</formula>
    </cfRule>
    <cfRule type="cellIs" dxfId="85" priority="75636" operator="between">
      <formula>AW$15</formula>
      <formula>AW$16</formula>
    </cfRule>
    <cfRule type="cellIs" dxfId="84" priority="75637" operator="between">
      <formula>AW$14</formula>
      <formula>AW$15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181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182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187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223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/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IF(AND(F4="P",G4="P"),SUMPRODUCT((F$4:F$14="P")*(G$4:G$14="P")*(E$4:E$14&gt;E4))+1,IF(G4="P",SUMPRODUCT((F$4:F$14="")*(G$4:G$14="P")*(E$4:E$14&gt;E4))+1+SUMPRODUCT((F$4:F$14="P")*(G$4:G$14="P")),""))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155.70001103000445</v>
      </c>
      <c r="F4" s="3" t="str">
        <f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8"/>
      <c r="AP4" s="41">
        <f>IF(SUM(V4,Z4)&gt;0,SUM(V4,Z4),"")</f>
        <v>7.1999999999999993</v>
      </c>
      <c r="AQ4" s="41">
        <f>IF(SUM(U4:V4,X4:Z4,AB4)-W4-AA4&gt;0,SUM(U4:V4,X4:Z4,AB4)-W4-AA4,"")</f>
        <v>36.299999999999997</v>
      </c>
      <c r="AR4" s="41" t="str">
        <f>IF(SUM(AC4:AD4,AF4)-AE4&gt;0,SUM(AC4:AD4,AF4)-AE4,"")</f>
        <v/>
      </c>
      <c r="AS4" s="41">
        <f>IF(SUM(V4,Z4,AD4)&gt;0,SUM(V4,Z4,AD4),"")</f>
        <v>7.1999999999999993</v>
      </c>
      <c r="AT4" s="41">
        <f>IF(SUM(AQ4,AR4)&gt;0,SUM(AQ4,AR4),"")</f>
        <v>36.299999999999997</v>
      </c>
      <c r="AU4" s="41" t="str">
        <f>IF(SUM(AH4,AL4)&gt;0,SUM(AH4,AL4),"")</f>
        <v/>
      </c>
      <c r="AV4" s="41" t="str">
        <f>IF(SUM(AG4:AH4,AJ4:AL4,AN4)-SUM(AI4,AM4)&gt;0,SUM(AG4:AH4,AJ4:AL4,AN4)-SUM(AI4,AM4),"")</f>
        <v/>
      </c>
      <c r="AW4" s="41">
        <f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9"/>
      <c r="BS4" s="11">
        <f>IF(SUM(AY4,BC4)&gt;0,SUM(AY4,BC4),"")</f>
        <v>8.1999999999999993</v>
      </c>
      <c r="BT4" s="11">
        <f>IF(SUM(AX4:AY4,BA4:BC4,BE4)-AZ4-BD4&gt;0,SUM(AX4:AY4,BA4:BC4,BE4)-AZ4-BD4,"")</f>
        <v>43.399999999999991</v>
      </c>
      <c r="BU4" s="11">
        <f>IF(SUM(BF4:BG4,BI4)-BH4&gt;0,SUM(BF4:BG4,BI4)-BH4,"")</f>
        <v>22.200000000000003</v>
      </c>
      <c r="BV4" s="11">
        <f>IF(SUM(AY4,BC4,BG4)&gt;0,SUM(AY4,BC4,BG4),"")</f>
        <v>13</v>
      </c>
      <c r="BW4" s="11">
        <f>IF(SUM(BT4,BU4)&gt;0,SUM(BT4,BU4),"")</f>
        <v>65.599999999999994</v>
      </c>
      <c r="BX4" s="11">
        <f>IF(SUM(BK4,BO4)&gt;0,SUM(BK4,BO4),"")</f>
        <v>9.1</v>
      </c>
      <c r="BY4" s="11">
        <f>IF(SUM(BJ4:BK4,BM4:BO4,BQ4)-SUM(BL4,BP4)&gt;0,SUM(BJ4:BK4,BM4:BO4,BQ4)-SUM(BL4,BP4),"")</f>
        <v>42</v>
      </c>
      <c r="BZ4" s="11">
        <f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8"/>
      <c r="CV4" s="41">
        <f>IF(SUM(CB4,CF4)&gt;0,SUM(CB4,CF4),"")</f>
        <v>10.199999999999999</v>
      </c>
      <c r="CW4" s="41">
        <f>IF(SUM(CA4:CB4,CD4:CF4,CH4)-CC4-CG4&gt;0,SUM(CA4:CB4,CD4:CF4,CH4)-CC4-CG4,"")</f>
        <v>44.70000000000001</v>
      </c>
      <c r="CX4" s="41">
        <f>IF(SUM(CI4:CJ4,CL4)-CK4&gt;0,SUM(CI4:CJ4,CL4)-CK4,"")</f>
        <v>20.5</v>
      </c>
      <c r="CY4" s="41">
        <f>IF(SUM(CB4,CF4,CJ4)&gt;0,SUM(CB4,CF4,CJ4),"")</f>
        <v>15.2</v>
      </c>
      <c r="CZ4" s="41">
        <f>IF(SUM(CW4,CX4)&gt;0,SUM(CW4,CX4),"")</f>
        <v>65.200000000000017</v>
      </c>
      <c r="DA4" s="41">
        <f>IF(SUM(CN4,CR4)&gt;0,SUM(CN4,CR4),"")</f>
        <v>10.199999999999999</v>
      </c>
      <c r="DB4" s="41">
        <f>IF(SUM(CM4:CN4,CP4:CR4,CT4)-SUM(CO4,CS4)&gt;0,SUM(CM4:CN4,CP4:CR4,CT4)-SUM(CO4,CS4),"")</f>
        <v>45.4</v>
      </c>
      <c r="DC4" s="41">
        <f>IF(SUM(CW4,DB4)&gt;0,SUM(CW4,DB4),"")</f>
        <v>90.100000000000009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9.3999999999999986</v>
      </c>
      <c r="EB4" s="41">
        <f>IF(SUM(DG4:DH4,DJ4:DL4,DN4)-DI4-DM4&gt;0,SUM(DG4:DH4,DJ4:DL4,DN4)-DI4-DM4,"")</f>
        <v>40.9</v>
      </c>
      <c r="EC4" s="41" t="str">
        <f>IF(SUM(DO4:DP4,DR4)-DQ4&gt;0,SUM(DO4:DP4,DR4)-DQ4,"")</f>
        <v/>
      </c>
      <c r="ED4" s="41">
        <f>IF(SUM(DH4,DL4,DP4)&gt;0,SUM(DH4,DL4,DP4),"")</f>
        <v>9.3999999999999986</v>
      </c>
      <c r="EE4" s="41">
        <f>IF(SUM(EB4,EC4)&gt;0,SUM(EB4,EC4),"")</f>
        <v>40.9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IF(SUM(HH4,HM4)&gt;0,SUM(HH4,HM4),"")</f>
        <v>41.1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17</v>
      </c>
      <c r="QF4" s="23">
        <f>IF($CU4="P",CB4,(CB4+AY4)/2)</f>
        <v>4.45</v>
      </c>
      <c r="QG4" s="23">
        <f>IF($CU4="P",CC4,(CC4+AZ4)/2)</f>
        <v>0</v>
      </c>
      <c r="QH4" s="23">
        <f>IF($CU4="P",CD4,(CD4+BA4)/2)</f>
        <v>0.44999999999999996</v>
      </c>
      <c r="QI4" s="23">
        <f>IF($CU4="P",CE4,(CE4+BB4)/2)</f>
        <v>16.950000000000003</v>
      </c>
      <c r="QJ4" s="23">
        <f>IF($CU4="P",CF4,(CF4+BC4)/2)</f>
        <v>4.75</v>
      </c>
      <c r="QK4" s="23">
        <f>IF($CU4="P",CG4,(CG4+BD4)/2)</f>
        <v>0</v>
      </c>
      <c r="QL4" s="23">
        <f>IF($CU4="P",CH4,(CH4+BE4)/2)</f>
        <v>0.44999999999999996</v>
      </c>
      <c r="QM4" s="23">
        <f>IF($CU4="P",CI4,(CI4+BF4)/2)</f>
        <v>15.850000000000001</v>
      </c>
      <c r="QN4" s="23">
        <f>IF($CU4="P",CJ4,(CJ4+BG4)/2)</f>
        <v>4.9000000000000004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17.149999999999999</v>
      </c>
      <c r="QR4" s="23">
        <f>IF($CU4="P",CN4,(CN4+BK4)/2)</f>
        <v>4.6500000000000004</v>
      </c>
      <c r="QS4" s="23">
        <f>IF($CU4="P",CO4,(CO4+BL4)/2)</f>
        <v>0</v>
      </c>
      <c r="QT4" s="23">
        <f>IF($CU4="P",CP4,(CP4+BM4)/2)</f>
        <v>0.44999999999999996</v>
      </c>
      <c r="QU4" s="23">
        <f>IF($CU4="P",CQ4,(CQ4+BN4)/2)</f>
        <v>15.95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9.1999999999999993</v>
      </c>
      <c r="RA4" s="41">
        <f>IF(SUM(QE4:QF4,QH4:QJ4,QL4)-QG4-QK4&gt;0,SUM(QE4:QF4,QH4:QJ4,QL4)-QG4-QK4,"")</f>
        <v>44.050000000000004</v>
      </c>
      <c r="RB4" s="41">
        <f>IF(SUM(QM4:QN4,QP4)-QO4&gt;0,SUM(QM4:QN4,QP4)-QO4,"")</f>
        <v>21.35</v>
      </c>
      <c r="RC4" s="41">
        <f>IF(SUM(QF4,QJ4,QN4)&gt;0,SUM(QF4,QJ4,QN4),"")</f>
        <v>14.1</v>
      </c>
      <c r="RD4" s="41">
        <f>IF(SUM(RA4,RB4)&gt;0,SUM(RA4,RB4),"")</f>
        <v>65.400000000000006</v>
      </c>
      <c r="RE4" s="41">
        <f>IF(SUM(QR4,QV4)&gt;0,SUM(QR4,QV4),"")</f>
        <v>9.65</v>
      </c>
      <c r="RF4" s="41">
        <f>IF(SUM(QQ4:QR4,QT4:QV4,QX4)-SUM(QS4,QW4)&gt;0,SUM(QQ4:QR4,QT4:QV4,QX4)-SUM(QS4,QW4),"")</f>
        <v>43.699999999999996</v>
      </c>
      <c r="RG4" s="41">
        <f>IF(SUM(RA4,RF4)&gt;0,SUM(RA4,RF4),"")</f>
        <v>87.75</v>
      </c>
    </row>
    <row r="5" spans="1:475" x14ac:dyDescent="0.2">
      <c r="A5" s="4">
        <f>IF(AND(F5="P",G5="P"),SUMPRODUCT((F$4:F$14="P")*(G$4:G$14="P")*(E$4:E$14&gt;E5))+1,IF(G5="P",SUMPRODUCT((F$4:F$14="")*(G$4:G$14="P")*(E$4:E$14&gt;E5))+1+SUMPRODUCT((F$4:F$14="P")*(G$4:G$14="P")),""))</f>
        <v>2</v>
      </c>
      <c r="B5" s="5" t="s">
        <v>149</v>
      </c>
      <c r="C5" s="4" t="s">
        <v>5</v>
      </c>
      <c r="D5" s="4">
        <v>2003</v>
      </c>
      <c r="E5" s="9">
        <f>SUM(J5:R5)+SUM(J5:N5)*0.0000001+SUM(J5)*0.0000000000001</f>
        <v>154.80001066000446</v>
      </c>
      <c r="F5" s="3" t="str">
        <f>IF(OR(AND(AP5&gt;=AW$16,AQ5&gt;=AW$20,AP5&lt;&gt;"",AO5=""),AND(AU5&gt;=AW$16,AV5&gt;=AW$20,AU5&lt;&gt;"",AO5=""),AND(BS5&gt;=BZ$16,BT5&gt;=BZ$20,BS5&lt;&gt;"",BR5=""),AND(BX5&gt;=BZ$16,BY5&gt;=BZ$20,BX5&lt;&gt;"",BR5=""),AND(CV5&gt;=DC$16,CW5&gt;=DC$20,CV5&lt;&gt;"",CU5=""),AND(DA5&gt;=DC$16,DB5&gt;=DC$20,DA5&lt;&gt;""),AND(EA5&gt;=EH$16,EB5&gt;=EH$20,EA5&lt;&gt;""),AND(EF5&gt;=EH$16,EG5&gt;=EH$20,EF5&lt;&gt;""),AND(FC5&gt;=FJ$16,FD5&gt;=FJ$20,FC5&lt;&gt;""),AND(FH5&gt;=FJ$16,FI5&gt;=FJ$20,FH5&lt;&gt;""),AND(GE5&gt;=GL$16,GF5&gt;=GL$20,GE5&lt;&gt;""),AND(GJ5&gt;=GL$16,GK5&gt;=GL$20,GJ5&lt;&gt;""),AND(HG5&gt;=HN$16,HH5&gt;=HN$20,HG5&lt;&gt;""),AND(HL5&gt;=HN$16,HM5&gt;=HN$20,HL5&lt;&gt;""),AND(II5&gt;=IP$16,IJ5&gt;=IP$20,II5&lt;&gt;""),AND(IN5&gt;=IP$16,IO5&gt;=IP$20,IN5&lt;&gt;""),AND(JK5&gt;=JR$16,JL5&gt;=JR$20,JK5&lt;&gt;""),AND(JP5&gt;=JR$16,JQ5&gt;=JR$20,JP5&lt;&gt;""),AND(KM5&gt;=KT$16,KN5&gt;=KT$20,KM5&lt;&gt;""),AND(KR5&gt;=KT$16,KS5&gt;=KT$20,KR5&lt;&gt;""),AND(LO5&gt;=LV$16,LP5&gt;=LV$20,LO5&lt;&gt;""),AND(LT5&gt;=LV$16,LU5&gt;=LV$20,LT5&lt;&gt;""),AND(MQ5&gt;=MX$16,MR5&gt;=MX$20,MQ5&lt;&gt;""),AND(MV5&gt;=MX$16,MW5&gt;=MX$20,MV5&lt;&gt;""),AND(NS5&gt;=NZ$16,NT5&gt;=NZ$20,NS5&lt;&gt;""),AND(NX5&gt;=NZ$16,NY5&gt;=NZ$20,NX5&lt;&gt;""),AND(OU5&gt;=PB$16,OV5&gt;=PB$20,OU5&lt;&gt;""),AND(OZ5&gt;=PB$16,PA5&gt;=PB$20,OZ5&lt;&gt;""),AND(PW5&gt;=QD$16,PX5&gt;=QD$20,PW5&lt;&gt;""),AND(QB5&gt;=QD$16,QC5&gt;=QD$20,QB5&lt;&gt;"")),"P","")</f>
        <v>P</v>
      </c>
      <c r="G5" s="3" t="str">
        <f>IF(OR(AND(AQ5&gt;=AW$20,AQ5&lt;&gt;"",AO5=""),AND(AV5&gt;=AW$20,AV5&lt;&gt;"",AO5=""),AND(BT5&gt;=BZ$20,BT5&lt;&gt;"",BR5=""),AND(BY5&gt;=BZ$20,BY5&lt;&gt;"",BR5=""),AND(CW5&gt;=DC$20,CW5&lt;&gt;"",CU5=""),AND(DB5&gt;=DC$20,DB5&lt;&gt;"",CU5=""),AND(EB5&gt;=EH$20,EB5&lt;&gt;""),AND(EG5&gt;=EH$20,EG5&lt;&gt;""),AND(FD5&gt;=FJ$20,FD5&lt;&gt;""),AND(FI5&gt;=FJ$20,FI5&lt;&gt;""),AND(GF5&gt;=GL$20,GF5&lt;&gt;""),AND(GK5&gt;=GL$20,GK5&lt;&gt;""),AND(HH5&gt;=HN$20,HH5&lt;&gt;""),AND(HM5&gt;=HN$20,HM5&lt;&gt;""),AND(IJ5&gt;=IP$20,IJ5&lt;&gt;""),AND(IO5&gt;=IP$20,IO5&lt;&gt;""),AND(JL5&gt;=JR$20,JL5&lt;&gt;""),AND(JQ5&gt;=JR$20,JQ5&lt;&gt;""),AND(KN5&gt;=KT$20,KN5&lt;&gt;""),AND(KS5&gt;=KT$20,KS5&lt;&gt;""),AND(LP5&gt;=LV$20,LP5&lt;&gt;""),AND(LU5&gt;=LV$20,LU5&lt;&gt;""),AND(MR5&gt;=MX$20,MR5&lt;&gt;""),AND(MW5&gt;=MX$20,MW5&lt;&gt;""),AND(NT5&gt;=NZ$20,NT5&lt;&gt;""),AND(NY5&gt;=NZ$20,NY5&lt;&gt;""),AND(OV5&gt;=PB$20,OV5&lt;&gt;""),AND(PA5&gt;=PB$20,PA5&lt;&gt;""),AND(PX5&gt;=QD$20,PX5&lt;&gt;""),AND(QC5&gt;=QD$20,QC5&lt;&gt;"")),"P","")</f>
        <v>P</v>
      </c>
      <c r="H5" s="37" t="str">
        <f>IF(AND(G5="P",F5=""),"No DD",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Merit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Excellence",IF(I5="P","Worlds Team",IF(F5="P","National Team","")))))</f>
        <v>Worlds Team</v>
      </c>
      <c r="I5" s="3" t="str">
        <f>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P","")</f>
        <v>P</v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40.800000000000004</v>
      </c>
      <c r="M5" s="8" t="str">
        <f>IF(L5=0,"",IF(L5=CW5,$CA$1,IF(L5=BT5,$AX$1,IF(L5=AQ5,$U$1,""))))</f>
        <v>2023 Elite Canada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2.8999999999999915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8"/>
      <c r="AP5" s="41">
        <f>IF(SUM(V5,Z5)&gt;0,SUM(V5,Z5),"")</f>
        <v>6.3</v>
      </c>
      <c r="AQ5" s="41">
        <f>IF(SUM(U5:V5,X5:Z5,AB5)-W5-AA5&gt;0,SUM(U5:V5,X5:Z5,AB5)-W5-AA5,"")</f>
        <v>31.699999999999996</v>
      </c>
      <c r="AR5" s="41" t="str">
        <f>IF(SUM(AC5:AD5,AF5)-AE5&gt;0,SUM(AC5:AD5,AF5)-AE5,"")</f>
        <v/>
      </c>
      <c r="AS5" s="41">
        <f>IF(SUM(V5,Z5,AD5)&gt;0,SUM(V5,Z5,AD5),"")</f>
        <v>6.3</v>
      </c>
      <c r="AT5" s="41">
        <f>IF(SUM(AQ5,AR5)&gt;0,SUM(AQ5,AR5),"")</f>
        <v>31.699999999999996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IF(SUM(AQ5,AV5)&gt;0,SUM(AQ5,AV5),"")</f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9"/>
      <c r="BS5" s="11">
        <f>IF(SUM(AY5,BC5)&gt;0,SUM(AY5,BC5),"")</f>
        <v>6.5</v>
      </c>
      <c r="BT5" s="11">
        <f>IF(SUM(AX5:AY5,BA5:BC5,BE5)-AZ5-BD5&gt;0,SUM(AX5:AY5,BA5:BC5,BE5)-AZ5-BD5,"")</f>
        <v>40.800000000000004</v>
      </c>
      <c r="BU5" s="11">
        <f>IF(SUM(BF5:BG5,BI5)-BH5&gt;0,SUM(BF5:BG5,BI5)-BH5,"")</f>
        <v>18</v>
      </c>
      <c r="BV5" s="11">
        <f>IF(SUM(AY5,BC5,BG5)&gt;0,SUM(AY5,BC5,BG5),"")</f>
        <v>8.4</v>
      </c>
      <c r="BW5" s="11">
        <f>IF(SUM(BT5,BU5)&gt;0,SUM(BT5,BU5),"")</f>
        <v>58.800000000000004</v>
      </c>
      <c r="BX5" s="11">
        <f>IF(SUM(BK5,BO5)&gt;0,SUM(BK5,BO5),"")</f>
        <v>5.8</v>
      </c>
      <c r="BY5" s="11">
        <f>IF(SUM(BJ5:BK5,BM5:BO5,BQ5)-SUM(BL5,BP5)&gt;0,SUM(BJ5:BK5,BM5:BO5,BQ5)-SUM(BL5,BP5),"")</f>
        <v>39.599999999999987</v>
      </c>
      <c r="BZ5" s="11">
        <f>IF(SUM(BT5,BY5)&gt;0,SUM(BT5,BY5),"")</f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8"/>
      <c r="CV5" s="41">
        <f>IF(SUM(CB5,CF5)&gt;0,SUM(CB5,CF5),"")</f>
        <v>9.1</v>
      </c>
      <c r="CW5" s="41">
        <f>IF(SUM(CA5:CB5,CD5:CF5,CH5)-CC5-CG5&gt;0,SUM(CA5:CB5,CD5:CF5,CH5)-CC5-CG5,"")</f>
        <v>44.699999999999996</v>
      </c>
      <c r="CX5" s="41">
        <f>IF(SUM(CI5:CJ5,CL5)-CK5&gt;0,SUM(CI5:CJ5,CL5)-CK5,"")</f>
        <v>21.099999999999998</v>
      </c>
      <c r="CY5" s="41">
        <f>IF(SUM(CB5,CF5,CJ5)&gt;0,SUM(CB5,CF5,CJ5),"")</f>
        <v>13.2</v>
      </c>
      <c r="CZ5" s="41">
        <f>IF(SUM(CW5,CX5)&gt;0,SUM(CW5,CX5),"")</f>
        <v>65.8</v>
      </c>
      <c r="DA5" s="41">
        <f>IF(SUM(CN5,CR5)&gt;0,SUM(CN5,CR5),"")</f>
        <v>9.3999999999999986</v>
      </c>
      <c r="DB5" s="41">
        <f>IF(SUM(CM5:CN5,CP5:CR5,CT5)-SUM(CO5,CS5)&gt;0,SUM(CM5:CN5,CP5:CR5,CT5)-SUM(CO5,CS5),"")</f>
        <v>45.300000000000004</v>
      </c>
      <c r="DC5" s="41">
        <f>IF(SUM(CW5,DB5)&gt;0,SUM(CW5,DB5),"")</f>
        <v>90</v>
      </c>
      <c r="DD5" s="52">
        <f>IF(MAX(EB5,FD5,GF5,HH5,IJ5,JL5,KN5,LP5,MR5,NT5,OV5,PX5)-IF(L5="",0,L5)&gt;0.001,MAX(EB5,FD5,GF5,HH5,IJ5,JL5,KN5,LP5,MR5,NT5,OV5,PX5)-IF(L5="",0,L5),"")</f>
        <v>2.8999999999999915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8.8999999999999986</v>
      </c>
      <c r="EB5" s="41">
        <f>IF(SUM(DG5:DH5,DJ5:DL5,DN5)-DI5-DM5&gt;0,SUM(DG5:DH5,DJ5:DL5,DN5)-DI5-DM5,"")</f>
        <v>43.699999999999996</v>
      </c>
      <c r="EC5" s="41" t="str">
        <f>IF(SUM(DO5:DP5,DR5)-DQ5&gt;0,SUM(DO5:DP5,DR5)-DQ5,"")</f>
        <v/>
      </c>
      <c r="ED5" s="41">
        <f>IF(SUM(DH5,DL5,DP5)&gt;0,SUM(DH5,DL5,DP5),"")</f>
        <v>8.8999999999999986</v>
      </c>
      <c r="EE5" s="41">
        <f>IF(SUM(EB5,EC5)&gt;0,SUM(EB5,EC5),"")</f>
        <v>43.699999999999996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IF(SUM(EB5,EG5)&gt;0,SUM(EB5,EG5),"")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IF(SUM(FD5,FI5)&gt;0,SUM(FD5,FI5),"")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17.350000000000001</v>
      </c>
      <c r="QF5" s="23">
        <f>IF($CU5="P",CB5,(CB5+AY5)/2)</f>
        <v>4.0999999999999996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16.8</v>
      </c>
      <c r="QJ5" s="23">
        <f>IF($CU5="P",CF5,(CF5+BC5)/2)</f>
        <v>3.7</v>
      </c>
      <c r="QK5" s="23">
        <f>IF($CU5="P",CG5,(CG5+BD5)/2)</f>
        <v>0.1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3</v>
      </c>
      <c r="QO5" s="23">
        <f>IF($CU5="P",CK5,(CK5+BH5)/2)</f>
        <v>0</v>
      </c>
      <c r="QP5" s="23">
        <f>IF($CU5="P",CL5,(CL5+BI5)/2)</f>
        <v>0.3</v>
      </c>
      <c r="QQ5" s="23">
        <f>IF($CU5="P",CM5,(CM5+BJ5)/2)</f>
        <v>17.2</v>
      </c>
      <c r="QR5" s="23">
        <f>IF($CU5="P",CN5,(CN5+BK5)/2)</f>
        <v>4.3499999999999996</v>
      </c>
      <c r="QS5" s="23">
        <f>IF($CU5="P",CO5,(CO5+BL5)/2)</f>
        <v>0.1</v>
      </c>
      <c r="QT5" s="23">
        <f>IF($CU5="P",CP5,(CP5+BM5)/2)</f>
        <v>0.44999999999999996</v>
      </c>
      <c r="QU5" s="23">
        <f>IF($CU5="P",CQ5,(CQ5+BN5)/2)</f>
        <v>16.850000000000001</v>
      </c>
      <c r="QV5" s="23">
        <f>IF($CU5="P",CR5,(CR5+BO5)/2)</f>
        <v>3.25</v>
      </c>
      <c r="QW5" s="23">
        <f>IF($CU5="P",CS5,(CS5+BP5)/2)</f>
        <v>0</v>
      </c>
      <c r="QX5" s="23">
        <f>IF($CU5="P",CT5,(CT5+BQ5)/2)</f>
        <v>0.44999999999999996</v>
      </c>
      <c r="QY5" s="28" t="s">
        <v>57</v>
      </c>
      <c r="QZ5" s="41">
        <f>IF(SUM(QF5,QJ5)&gt;0,SUM(QF5,QJ5),"")</f>
        <v>7.8</v>
      </c>
      <c r="RA5" s="41">
        <f>IF(SUM(QE5:QF5,QH5:QJ5,QL5)-QG5-QK5&gt;0,SUM(QE5:QF5,QH5:QJ5,QL5)-QG5-QK5,"")</f>
        <v>42.750000000000007</v>
      </c>
      <c r="RB5" s="41">
        <f>IF(SUM(QM5:QN5,QP5)-QO5&gt;0,SUM(QM5:QN5,QP5)-QO5,"")</f>
        <v>19.55</v>
      </c>
      <c r="RC5" s="41">
        <f>IF(SUM(QF5,QJ5,QN5)&gt;0,SUM(QF5,QJ5,QN5),"")</f>
        <v>10.8</v>
      </c>
      <c r="RD5" s="41">
        <f>IF(SUM(RA5,RB5)&gt;0,SUM(RA5,RB5),"")</f>
        <v>62.300000000000011</v>
      </c>
      <c r="RE5" s="41">
        <f>IF(SUM(QR5,QV5)&gt;0,SUM(QR5,QV5),"")</f>
        <v>7.6</v>
      </c>
      <c r="RF5" s="41">
        <f>IF(SUM(QQ5:QR5,QT5:QV5,QX5)-SUM(QS5,QW5)&gt;0,SUM(QQ5:QR5,QT5:QV5,QX5)-SUM(QS5,QW5),"")</f>
        <v>42.449999999999996</v>
      </c>
      <c r="RG5" s="41">
        <f>IF(SUM(RA5,RF5)&gt;0,SUM(RA5,RF5),"")</f>
        <v>85.2</v>
      </c>
    </row>
    <row r="6" spans="1:475" x14ac:dyDescent="0.2">
      <c r="A6" s="4" cm="1">
        <f t="array" ref="A6">IF(AND(F6="P",G6="P"),SUMPRODUCT((F$4:F$14="P")*(G$4:G$14="P")*(E$4:E$14&gt;E6))+1,IF(G6="P",SUMPRODUCT((F$4:F$14="")*(G$4:G$14="P")*(E$4:E$14&gt;E6))+1+SUMPRODUCT((F$4:F$14="P")*(G$4:G$14="P")),""))</f>
        <v>3</v>
      </c>
      <c r="B6" s="5" t="s">
        <v>177</v>
      </c>
      <c r="C6" s="4" t="s">
        <v>5</v>
      </c>
      <c r="D6" s="4">
        <v>2003</v>
      </c>
      <c r="E6" s="9">
        <f>SUM(J6:R6)+SUM(J6:N6)*0.0000001+SUM(J6)*0.0000000000001</f>
        <v>152.60001070000428</v>
      </c>
      <c r="F6" s="3" t="str">
        <f>IF(OR(AND(AP6&gt;=AW$16,AQ6&gt;=AW$20,AP6&lt;&gt;"",AO6=""),AND(AU6&gt;=AW$16,AV6&gt;=AW$20,AU6&lt;&gt;"",AO6=""),AND(BS6&gt;=BZ$16,BT6&gt;=BZ$20,BS6&lt;&gt;"",BR6=""),AND(BX6&gt;=BZ$16,BY6&gt;=BZ$20,BX6&lt;&gt;"",BR6=""),AND(CV6&gt;=DC$16,CW6&gt;=DC$20,CV6&lt;&gt;"",CU6=""),AND(DA6&gt;=DC$16,DB6&gt;=DC$20,DA6&lt;&gt;""),AND(EA6&gt;=EH$16,EB6&gt;=EH$20,EA6&lt;&gt;""),AND(EF6&gt;=EH$16,EG6&gt;=EH$20,EF6&lt;&gt;""),AND(FC6&gt;=FJ$16,FD6&gt;=FJ$20,FC6&lt;&gt;""),AND(FH6&gt;=FJ$16,FI6&gt;=FJ$20,FH6&lt;&gt;""),AND(GE6&gt;=GL$16,GF6&gt;=GL$20,GE6&lt;&gt;""),AND(GJ6&gt;=GL$16,GK6&gt;=GL$20,GJ6&lt;&gt;""),AND(HG6&gt;=HN$16,HH6&gt;=HN$20,HG6&lt;&gt;""),AND(HL6&gt;=HN$16,HM6&gt;=HN$20,HL6&lt;&gt;""),AND(II6&gt;=IP$16,IJ6&gt;=IP$20,II6&lt;&gt;""),AND(IN6&gt;=IP$16,IO6&gt;=IP$20,IN6&lt;&gt;""),AND(JK6&gt;=JR$16,JL6&gt;=JR$20,JK6&lt;&gt;""),AND(JP6&gt;=JR$16,JQ6&gt;=JR$20,JP6&lt;&gt;""),AND(KM6&gt;=KT$16,KN6&gt;=KT$20,KM6&lt;&gt;""),AND(KR6&gt;=KT$16,KS6&gt;=KT$20,KR6&lt;&gt;""),AND(LO6&gt;=LV$16,LP6&gt;=LV$20,LO6&lt;&gt;""),AND(LT6&gt;=LV$16,LU6&gt;=LV$20,LT6&lt;&gt;""),AND(MQ6&gt;=MX$16,MR6&gt;=MX$20,MQ6&lt;&gt;""),AND(MV6&gt;=MX$16,MW6&gt;=MX$20,MV6&lt;&gt;""),AND(NS6&gt;=NZ$16,NT6&gt;=NZ$20,NS6&lt;&gt;""),AND(NX6&gt;=NZ$16,NY6&gt;=NZ$20,NX6&lt;&gt;""),AND(OU6&gt;=PB$16,OV6&gt;=PB$20,OU6&lt;&gt;""),AND(OZ6&gt;=PB$16,PA6&gt;=PB$20,OZ6&lt;&gt;""),AND(PW6&gt;=QD$16,PX6&gt;=QD$20,PW6&lt;&gt;""),AND(QB6&gt;=QD$16,QC6&gt;=QD$20,QB6&lt;&gt;"")),"P","")</f>
        <v>P</v>
      </c>
      <c r="G6" s="3" t="str">
        <f>IF(OR(AND(AQ6&gt;=AW$20,AQ6&lt;&gt;"",AO6=""),AND(AV6&gt;=AW$20,AV6&lt;&gt;"",AO6=""),AND(BT6&gt;=BZ$20,BT6&lt;&gt;"",BR6=""),AND(BY6&gt;=BZ$20,BY6&lt;&gt;"",BR6=""),AND(CW6&gt;=DC$20,CW6&lt;&gt;"",CU6=""),AND(DB6&gt;=DC$20,DB6&lt;&gt;"",CU6=""),AND(EB6&gt;=EH$20,EB6&lt;&gt;""),AND(EG6&gt;=EH$20,EG6&lt;&gt;""),AND(FD6&gt;=FJ$20,FD6&lt;&gt;""),AND(FI6&gt;=FJ$20,FI6&lt;&gt;""),AND(GF6&gt;=GL$20,GF6&lt;&gt;""),AND(GK6&gt;=GL$20,GK6&lt;&gt;""),AND(HH6&gt;=HN$20,HH6&lt;&gt;""),AND(HM6&gt;=HN$20,HM6&lt;&gt;""),AND(IJ6&gt;=IP$20,IJ6&lt;&gt;""),AND(IO6&gt;=IP$20,IO6&lt;&gt;""),AND(JL6&gt;=JR$20,JL6&lt;&gt;""),AND(JQ6&gt;=JR$20,JQ6&lt;&gt;""),AND(KN6&gt;=KT$20,KN6&lt;&gt;""),AND(KS6&gt;=KT$20,KS6&lt;&gt;""),AND(LP6&gt;=LV$20,LP6&lt;&gt;""),AND(LU6&gt;=LV$20,LU6&lt;&gt;""),AND(MR6&gt;=MX$20,MR6&lt;&gt;""),AND(MW6&gt;=MX$20,MW6&lt;&gt;""),AND(NT6&gt;=NZ$20,NT6&lt;&gt;""),AND(NY6&gt;=NZ$20,NY6&lt;&gt;""),AND(OV6&gt;=PB$20,OV6&lt;&gt;""),AND(PA6&gt;=PB$20,PA6&lt;&gt;""),AND(PX6&gt;=QD$20,PX6&lt;&gt;""),AND(QC6&gt;=QD$20,QC6&lt;&gt;"")),"P","")</f>
        <v>P</v>
      </c>
      <c r="H6" s="37" t="str">
        <f>IF(AND(G6="P",F6=""),"No DD",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Merit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Excellence",IF(I6="P","Worlds Team",IF(F6="P","National Team","")))))</f>
        <v>Worlds Team</v>
      </c>
      <c r="I6" s="3" t="str">
        <f>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P","")</f>
        <v>P</v>
      </c>
      <c r="J6" s="8">
        <f>IF(COUNT(AQ6,BT6,CW6)&gt;0,LARGE((AQ6,BT6,CW6),1),0)</f>
        <v>42.900000000000006</v>
      </c>
      <c r="K6" s="8" t="str">
        <f>IF(J6=0,"",IF(J6=CW6,$CA$1,IF(J6=BT6,$AX$1,IF(J6=AQ6,$U$1,""))))</f>
        <v>2023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8"/>
      <c r="AP6" s="41">
        <f>IF(SUM(V6,Z6)&gt;0,SUM(V6,Z6),"")</f>
        <v>9.1</v>
      </c>
      <c r="AQ6" s="41">
        <f>IF(SUM(U6:V6,X6:Z6,AB6)-W6-AA6&gt;0,SUM(U6:V6,X6:Z6,AB6)-W6-AA6,"")</f>
        <v>42.6</v>
      </c>
      <c r="AR6" s="41" t="str">
        <f>IF(SUM(AC6:AD6,AF6)-AE6&gt;0,SUM(AC6:AD6,AF6)-AE6,"")</f>
        <v/>
      </c>
      <c r="AS6" s="41">
        <f>IF(SUM(V6,Z6,AD6)&gt;0,SUM(V6,Z6,AD6),"")</f>
        <v>9.1</v>
      </c>
      <c r="AT6" s="41">
        <f>IF(SUM(AQ6,AR6)&gt;0,SUM(AQ6,AR6),"")</f>
        <v>42.6</v>
      </c>
      <c r="AU6" s="41">
        <f>IF(SUM(AH6,AL6)&gt;0,SUM(AH6,AL6),"")</f>
        <v>3.8</v>
      </c>
      <c r="AV6" s="41">
        <f>IF(SUM(AG6:AH6,AJ6:AL6,AN6)-SUM(AI6,AM6)&gt;0,SUM(AG6:AH6,AJ6:AL6,AN6)-SUM(AI6,AM6),"")</f>
        <v>35.299999999999997</v>
      </c>
      <c r="AW6" s="41">
        <f>IF(SUM(AQ6,AV6)&gt;0,SUM(AQ6,AV6),"")</f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9"/>
      <c r="BS6" s="11">
        <f>IF(SUM(AY6,BC6)&gt;0,SUM(AY6,BC6),"")</f>
        <v>5.8</v>
      </c>
      <c r="BT6" s="11">
        <f>IF(SUM(AX6:AY6,BA6:BC6,BE6)-AZ6-BD6&gt;0,SUM(AX6:AY6,BA6:BC6,BE6)-AZ6-BD6,"")</f>
        <v>39.9</v>
      </c>
      <c r="BU6" s="11">
        <f>IF(SUM(BF6:BG6,BI6)-BH6&gt;0,SUM(BF6:BG6,BI6)-BH6,"")</f>
        <v>21.3</v>
      </c>
      <c r="BV6" s="11">
        <f>IF(SUM(AY6,BC6,BG6)&gt;0,SUM(AY6,BC6,BG6),"")</f>
        <v>9.8999999999999986</v>
      </c>
      <c r="BW6" s="11">
        <f>IF(SUM(BT6,BU6)&gt;0,SUM(BT6,BU6),"")</f>
        <v>61.2</v>
      </c>
      <c r="BX6" s="11">
        <f>IF(SUM(BK6,BO6)&gt;0,SUM(BK6,BO6),"")</f>
        <v>7.3</v>
      </c>
      <c r="BY6" s="11">
        <f>IF(SUM(BJ6:BK6,BM6:BO6,BQ6)-SUM(BL6,BP6)&gt;0,SUM(BJ6:BK6,BM6:BO6,BQ6)-SUM(BL6,BP6),"")</f>
        <v>42.800000000000011</v>
      </c>
      <c r="BZ6" s="11">
        <f>IF(SUM(BT6,BY6)&gt;0,SUM(BT6,BY6),"")</f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42.900000000000006</v>
      </c>
      <c r="CX6" s="41">
        <f>IF(SUM(CI6:CJ6,CL6)-CK6&gt;0,SUM(CI6:CJ6,CL6)-CK6,"")</f>
        <v>21.5</v>
      </c>
      <c r="CY6" s="41">
        <f>IF(SUM(CB6,CF6,CJ6)&gt;0,SUM(CB6,CF6,CJ6),"")</f>
        <v>13.499999999999998</v>
      </c>
      <c r="CZ6" s="41">
        <f>IF(SUM(CW6,CX6)&gt;0,SUM(CW6,CX6),"")</f>
        <v>64.400000000000006</v>
      </c>
      <c r="DA6" s="41">
        <f>IF(SUM(CN6,CR6)&gt;0,SUM(CN6,CR6),"")</f>
        <v>8.8999999999999986</v>
      </c>
      <c r="DB6" s="41">
        <f>IF(SUM(CM6:CN6,CP6:CR6,CT6)-SUM(CO6,CS6)&gt;0,SUM(CM6:CN6,CP6:CR6,CT6)-SUM(CO6,CS6),"")</f>
        <v>44.599999999999994</v>
      </c>
      <c r="DC6" s="41">
        <f>IF(SUM(CW6,DB6)&gt;0,SUM(CW6,DB6),"")</f>
        <v>87.5</v>
      </c>
      <c r="DD6" s="52">
        <f>IF(MAX(EB6,FD6,GF6,HH6,IJ6,JL6,KN6,LP6,MR6,NT6,OV6,PX6)-IF(L6="",0,L6)&gt;0.001,MAX(EB6,FD6,GF6,HH6,IJ6,JL6,KN6,LP6,MR6,NT6,OV6,PX6)-IF(L6="",0,L6),"")</f>
        <v>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8.8999999999999986</v>
      </c>
      <c r="GF6" s="41">
        <f>IF(SUM(FK6:FL6,FN6:FP6,FR6)-FM6-FQ6&gt;0,SUM(FK6:FL6,FN6:FP6,FR6)-FM6-FQ6,"")</f>
        <v>43.6</v>
      </c>
      <c r="GG6" s="41" t="str">
        <f>IF(SUM(FS6:FT6,FV6)-FU6&gt;0,SUM(FS6:FT6,FV6)-FU6,"")</f>
        <v/>
      </c>
      <c r="GH6" s="41">
        <f>IF(SUM(FL6,FP6,FT6)&gt;0,SUM(FL6,FP6,FT6),"")</f>
        <v>8.8999999999999986</v>
      </c>
      <c r="GI6" s="41">
        <f>IF(SUM(GF6,GG6)&gt;0,SUM(GF6,GG6),"")</f>
        <v>43.6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IF(SUM(GF6,GK6)&gt;0,SUM(GF6,GK6),"")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17.149999999999999</v>
      </c>
      <c r="QF6" s="23">
        <f>IF($CU6="P",CB6,(CB6+AY6)/2)</f>
        <v>4.0999999999999996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16.149999999999999</v>
      </c>
      <c r="QJ6" s="23">
        <f>IF($CU6="P",CF6,(CF6+BC6)/2)</f>
        <v>3.25</v>
      </c>
      <c r="QK6" s="23">
        <f>IF($CU6="P",CG6,(CG6+BD6)/2)</f>
        <v>0</v>
      </c>
      <c r="QL6" s="23">
        <f>IF($CU6="P",CH6,(CH6+BE6)/2)</f>
        <v>0.44999999999999996</v>
      </c>
      <c r="QM6" s="23">
        <f>IF($CU6="P",CI6,(CI6+BF6)/2)</f>
        <v>16.600000000000001</v>
      </c>
      <c r="QN6" s="23">
        <f>IF($CU6="P",CJ6,(CJ6+BG6)/2)</f>
        <v>4.3499999999999996</v>
      </c>
      <c r="QO6" s="23">
        <f>IF($CU6="P",CK6,(CK6+BH6)/2)</f>
        <v>0</v>
      </c>
      <c r="QP6" s="23">
        <f>IF($CU6="P",CL6,(CL6+BI6)/2)</f>
        <v>0.44999999999999996</v>
      </c>
      <c r="QQ6" s="23">
        <f>IF($CU6="P",CM6,(CM6+BJ6)/2)</f>
        <v>17.149999999999999</v>
      </c>
      <c r="QR6" s="23">
        <f>IF($CU6="P",CN6,(CN6+BK6)/2)</f>
        <v>4.3499999999999996</v>
      </c>
      <c r="QS6" s="23">
        <f>IF($CU6="P",CO6,(CO6+BL6)/2)</f>
        <v>0.1</v>
      </c>
      <c r="QT6" s="23">
        <f>IF($CU6="P",CP6,(CP6+BM6)/2)</f>
        <v>0.44999999999999996</v>
      </c>
      <c r="QU6" s="23">
        <f>IF($CU6="P",CQ6,(CQ6+BN6)/2)</f>
        <v>17.850000000000001</v>
      </c>
      <c r="QV6" s="23">
        <f>IF($CU6="P",CR6,(CR6+BO6)/2)</f>
        <v>3.75</v>
      </c>
      <c r="QW6" s="23">
        <f>IF($CU6="P",CS6,(CS6+BP6)/2)</f>
        <v>0.2</v>
      </c>
      <c r="QX6" s="23">
        <f>IF($CU6="P",CT6,(CT6+BQ6)/2)</f>
        <v>0.44999999999999996</v>
      </c>
      <c r="QY6" s="28" t="s">
        <v>57</v>
      </c>
      <c r="QZ6" s="41">
        <f>IF(SUM(QF6,QJ6)&gt;0,SUM(QF6,QJ6),"")</f>
        <v>7.35</v>
      </c>
      <c r="RA6" s="41">
        <f>IF(SUM(QE6:QF6,QH6:QJ6,QL6)-QG6-QK6&gt;0,SUM(QE6:QF6,QH6:QJ6,QL6)-QG6-QK6,"")</f>
        <v>41.400000000000006</v>
      </c>
      <c r="RB6" s="41">
        <f>IF(SUM(QM6:QN6,QP6)-QO6&gt;0,SUM(QM6:QN6,QP6)-QO6,"")</f>
        <v>21.400000000000002</v>
      </c>
      <c r="RC6" s="41">
        <f>IF(SUM(QF6,QJ6,QN6)&gt;0,SUM(QF6,QJ6,QN6),"")</f>
        <v>11.7</v>
      </c>
      <c r="RD6" s="41">
        <f>IF(SUM(RA6,RB6)&gt;0,SUM(RA6,RB6),"")</f>
        <v>62.800000000000011</v>
      </c>
      <c r="RE6" s="41">
        <f>IF(SUM(QR6,QV6)&gt;0,SUM(QR6,QV6),"")</f>
        <v>8.1</v>
      </c>
      <c r="RF6" s="41">
        <f>IF(SUM(QQ6:QR6,QT6:QV6,QX6)-SUM(QS6,QW6)&gt;0,SUM(QQ6:QR6,QT6:QV6,QX6)-SUM(QS6,QW6),"")</f>
        <v>43.7</v>
      </c>
      <c r="RG6" s="41">
        <f>IF(SUM(RA6,RF6)&gt;0,SUM(RA6,RF6),"")</f>
        <v>85.100000000000009</v>
      </c>
    </row>
    <row r="7" spans="1:475" x14ac:dyDescent="0.2">
      <c r="A7" s="4">
        <f>IF(AND(F7="P",G7="P"),SUMPRODUCT((F$4:F$14="P")*(G$4:G$14="P")*(E$4:E$14&gt;E7))+1,IF(G7="P",SUMPRODUCT((F$4:F$14="")*(G$4:G$14="P")*(E$4:E$14&gt;E7))+1+SUMPRODUCT((F$4:F$14="P")*(G$4:G$14="P")),""))</f>
        <v>4</v>
      </c>
      <c r="B7" s="5" t="s">
        <v>240</v>
      </c>
      <c r="C7" s="4" t="s">
        <v>5</v>
      </c>
      <c r="D7" s="4">
        <v>2006</v>
      </c>
      <c r="E7" s="9">
        <f>SUM(J7:R7)+SUM(J7:N7)*0.0000001+SUM(J7)*0.0000000000001</f>
        <v>152.30001091000435</v>
      </c>
      <c r="F7" s="3" t="str">
        <f>IF(OR(AND(AP7&gt;=AW$16,AQ7&gt;=AW$20,AP7&lt;&gt;"",AO7=""),AND(AU7&gt;=AW$16,AV7&gt;=AW$20,AU7&lt;&gt;"",AO7=""),AND(BS7&gt;=BZ$16,BT7&gt;=BZ$20,BS7&lt;&gt;"",BR7=""),AND(BX7&gt;=BZ$16,BY7&gt;=BZ$20,BX7&lt;&gt;"",BR7=""),AND(CV7&gt;=DC$16,CW7&gt;=DC$20,CV7&lt;&gt;"",CU7=""),AND(DA7&gt;=DC$16,DB7&gt;=DC$20,DA7&lt;&gt;""),AND(EA7&gt;=EH$16,EB7&gt;=EH$20,EA7&lt;&gt;""),AND(EF7&gt;=EH$16,EG7&gt;=EH$20,EF7&lt;&gt;""),AND(FC7&gt;=FJ$16,FD7&gt;=FJ$20,FC7&lt;&gt;""),AND(FH7&gt;=FJ$16,FI7&gt;=FJ$20,FH7&lt;&gt;""),AND(GE7&gt;=GL$16,GF7&gt;=GL$20,GE7&lt;&gt;""),AND(GJ7&gt;=GL$16,GK7&gt;=GL$20,GJ7&lt;&gt;""),AND(HG7&gt;=HN$16,HH7&gt;=HN$20,HG7&lt;&gt;""),AND(HL7&gt;=HN$16,HM7&gt;=HN$20,HL7&lt;&gt;""),AND(II7&gt;=IP$16,IJ7&gt;=IP$20,II7&lt;&gt;""),AND(IN7&gt;=IP$16,IO7&gt;=IP$20,IN7&lt;&gt;""),AND(JK7&gt;=JR$16,JL7&gt;=JR$20,JK7&lt;&gt;""),AND(JP7&gt;=JR$16,JQ7&gt;=JR$20,JP7&lt;&gt;""),AND(KM7&gt;=KT$16,KN7&gt;=KT$20,KM7&lt;&gt;""),AND(KR7&gt;=KT$16,KS7&gt;=KT$20,KR7&lt;&gt;""),AND(LO7&gt;=LV$16,LP7&gt;=LV$20,LO7&lt;&gt;""),AND(LT7&gt;=LV$16,LU7&gt;=LV$20,LT7&lt;&gt;""),AND(MQ7&gt;=MX$16,MR7&gt;=MX$20,MQ7&lt;&gt;""),AND(MV7&gt;=MX$16,MW7&gt;=MX$20,MV7&lt;&gt;""),AND(NS7&gt;=NZ$16,NT7&gt;=NZ$20,NS7&lt;&gt;""),AND(NX7&gt;=NZ$16,NY7&gt;=NZ$20,NX7&lt;&gt;""),AND(OU7&gt;=PB$16,OV7&gt;=PB$20,OU7&lt;&gt;""),AND(OZ7&gt;=PB$16,PA7&gt;=PB$20,OZ7&lt;&gt;""),AND(PW7&gt;=QD$16,PX7&gt;=QD$20,PW7&lt;&gt;""),AND(QB7&gt;=QD$16,QC7&gt;=QD$20,QB7&lt;&gt;"")),"P","")</f>
        <v>P</v>
      </c>
      <c r="G7" s="3" t="str">
        <f>IF(OR(AND(AQ7&gt;=AW$20,AQ7&lt;&gt;"",AO7=""),AND(AV7&gt;=AW$20,AV7&lt;&gt;"",AO7=""),AND(BT7&gt;=BZ$20,BT7&lt;&gt;"",BR7=""),AND(BY7&gt;=BZ$20,BY7&lt;&gt;"",BR7=""),AND(CW7&gt;=DC$20,CW7&lt;&gt;"",CU7=""),AND(DB7&gt;=DC$20,DB7&lt;&gt;"",CU7=""),AND(EB7&gt;=EH$20,EB7&lt;&gt;""),AND(EG7&gt;=EH$20,EG7&lt;&gt;""),AND(FD7&gt;=FJ$20,FD7&lt;&gt;""),AND(FI7&gt;=FJ$20,FI7&lt;&gt;""),AND(GF7&gt;=GL$20,GF7&lt;&gt;""),AND(GK7&gt;=GL$20,GK7&lt;&gt;""),AND(HH7&gt;=HN$20,HH7&lt;&gt;""),AND(HM7&gt;=HN$20,HM7&lt;&gt;""),AND(IJ7&gt;=IP$20,IJ7&lt;&gt;""),AND(IO7&gt;=IP$20,IO7&lt;&gt;""),AND(JL7&gt;=JR$20,JL7&lt;&gt;""),AND(JQ7&gt;=JR$20,JQ7&lt;&gt;""),AND(KN7&gt;=KT$20,KN7&lt;&gt;""),AND(KS7&gt;=KT$20,KS7&lt;&gt;""),AND(LP7&gt;=LV$20,LP7&lt;&gt;""),AND(LU7&gt;=LV$20,LU7&lt;&gt;""),AND(MR7&gt;=MX$20,MR7&lt;&gt;""),AND(MW7&gt;=MX$20,MW7&lt;&gt;""),AND(NT7&gt;=NZ$20,NT7&lt;&gt;""),AND(NY7&gt;=NZ$20,NY7&lt;&gt;""),AND(OV7&gt;=PB$20,OV7&lt;&gt;""),AND(PA7&gt;=PB$20,PA7&lt;&gt;""),AND(PX7&gt;=QD$20,PX7&lt;&gt;""),AND(QC7&gt;=QD$20,QC7&lt;&gt;"")),"P","")</f>
        <v>P</v>
      </c>
      <c r="H7" s="37" t="str">
        <f>IF(AND(G7="P",F7=""),"No DD",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Merit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Excellence",IF(I7="P","Worlds Team",IF(F7="P","National Team","")))))</f>
        <v>Worlds Team</v>
      </c>
      <c r="I7" s="3" t="str">
        <f>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P","")</f>
        <v>P</v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22.200000000000003</v>
      </c>
      <c r="O7" s="8" t="str">
        <f>IF(N7=0,"",IF(N7=CX7,$CA$1,IF(N7=BU7,$AX$1,IF(N7=AR7,$U$1,""))))</f>
        <v>2023 Elite Canada</v>
      </c>
      <c r="P7" s="8">
        <f>IF(MAX(AV7,BY7,DB7)&gt;0,MAX(AV7,BY7,DB7),0)</f>
        <v>43.2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>IF(SUM(V7,Z7)&gt;0,SUM(V7,Z7),"")</f>
        <v/>
      </c>
      <c r="AQ7" s="41" t="str">
        <f>IF(SUM(U7:V7,X7:Z7,AB7)-W7-AA7&gt;0,SUM(U7:V7,X7:Z7,AB7)-W7-AA7,"")</f>
        <v/>
      </c>
      <c r="AR7" s="41" t="str">
        <f>IF(SUM(AC7:AD7,AF7)-AE7&gt;0,SUM(AC7:AD7,AF7)-AE7,"")</f>
        <v/>
      </c>
      <c r="AS7" s="41" t="str">
        <f>IF(SUM(V7,Z7,AD7)&gt;0,SUM(V7,Z7,AD7),"")</f>
        <v/>
      </c>
      <c r="AT7" s="41" t="str">
        <f>IF(SUM(AQ7,AR7)&gt;0,SUM(AQ7,AR7),"")</f>
        <v/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 t="str">
        <f>IF(SUM(AQ7,AV7)&gt;0,SUM(AQ7,AV7),"")</f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9"/>
      <c r="BS7" s="11">
        <f>IF(SUM(AY7,BC7)&gt;0,SUM(AY7,BC7),"")</f>
        <v>9.3999999999999986</v>
      </c>
      <c r="BT7" s="11">
        <f>IF(SUM(AX7:AY7,BA7:BC7,BE7)-AZ7-BD7&gt;0,SUM(AX7:AY7,BA7:BC7,BE7)-AZ7-BD7,"")</f>
        <v>43.5</v>
      </c>
      <c r="BU7" s="11">
        <f>IF(SUM(BF7:BG7,BI7)-BH7&gt;0,SUM(BF7:BG7,BI7)-BH7,"")</f>
        <v>22.200000000000003</v>
      </c>
      <c r="BV7" s="11">
        <f>IF(SUM(AY7,BC7,BG7)&gt;0,SUM(AY7,BC7,BG7),"")</f>
        <v>14.2</v>
      </c>
      <c r="BW7" s="11">
        <f>IF(SUM(BT7,BU7)&gt;0,SUM(BT7,BU7),"")</f>
        <v>65.7</v>
      </c>
      <c r="BX7" s="11">
        <f>IF(SUM(BK7,BO7)&gt;0,SUM(BK7,BO7),"")</f>
        <v>8.6999999999999993</v>
      </c>
      <c r="BY7" s="11">
        <f>IF(SUM(BJ7:BK7,BM7:BO7,BQ7)-SUM(BL7,BP7)&gt;0,SUM(BJ7:BK7,BM7:BO7,BQ7)-SUM(BL7,BP7),"")</f>
        <v>43.2</v>
      </c>
      <c r="BZ7" s="11">
        <f>IF(SUM(BT7,BY7)&gt;0,SUM(BT7,BY7),"")</f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8"/>
      <c r="CV7" s="41">
        <f>IF(SUM(CB7,CF7)&gt;0,SUM(CB7,CF7),"")</f>
        <v>9.1</v>
      </c>
      <c r="CW7" s="41">
        <f>IF(SUM(CA7:CB7,CD7:CF7,CH7)-CC7-CG7&gt;0,SUM(CA7:CB7,CD7:CF7,CH7)-CC7-CG7,"")</f>
        <v>43.4</v>
      </c>
      <c r="CX7" s="41">
        <f>IF(SUM(CI7:CJ7,CL7)-CK7&gt;0,SUM(CI7:CJ7,CL7)-CK7,"")</f>
        <v>19.8</v>
      </c>
      <c r="CY7" s="41">
        <f>IF(SUM(CB7,CF7,CJ7)&gt;0,SUM(CB7,CF7,CJ7),"")</f>
        <v>12.899999999999999</v>
      </c>
      <c r="CZ7" s="41">
        <f>IF(SUM(CW7,CX7)&gt;0,SUM(CW7,CX7),"")</f>
        <v>63.2</v>
      </c>
      <c r="DA7" s="41">
        <f>IF(SUM(CN7,CR7)&gt;0,SUM(CN7,CR7),"")</f>
        <v>7.6</v>
      </c>
      <c r="DB7" s="41">
        <f>IF(SUM(CM7:CN7,CP7:CR7,CT7)-SUM(CO7,CS7)&gt;0,SUM(CM7:CN7,CP7:CR7,CT7)-SUM(CO7,CS7),"")</f>
        <v>42.2</v>
      </c>
      <c r="DC7" s="41">
        <f>IF(SUM(CW7,DB7)&gt;0,SUM(CW7,DB7),"")</f>
        <v>85.6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6.5</v>
      </c>
      <c r="GF7" s="41">
        <f>IF(SUM(FK7:FL7,FN7:FP7,FR7)-FM7-FQ7&gt;0,SUM(FK7:FL7,FN7:FP7,FR7)-FM7-FQ7,"")</f>
        <v>39.700000000000003</v>
      </c>
      <c r="GG7" s="41" t="str">
        <f>IF(SUM(FS7:FT7,FV7)-FU7&gt;0,SUM(FS7:FT7,FV7)-FU7,"")</f>
        <v/>
      </c>
      <c r="GH7" s="41">
        <f>IF(SUM(FL7,FP7,FT7)&gt;0,SUM(FL7,FP7,FT7),"")</f>
        <v>6.5</v>
      </c>
      <c r="GI7" s="41">
        <f>IF(SUM(GF7,GG7)&gt;0,SUM(GF7,GG7),"")</f>
        <v>39.700000000000003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IF(SUM(GF7,GK7)&gt;0,SUM(GF7,GK7),"")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16.799999999999997</v>
      </c>
      <c r="QF7" s="23">
        <f>IF($CU7="P",CB7,(CB7+AY7)/2)</f>
        <v>4.55</v>
      </c>
      <c r="QG7" s="23">
        <f>IF($CU7="P",CC7,(CC7+AZ7)/2)</f>
        <v>0</v>
      </c>
      <c r="QH7" s="23">
        <f>IF($CU7="P",CD7,(CD7+BA7)/2)</f>
        <v>0.44999999999999996</v>
      </c>
      <c r="QI7" s="23">
        <f>IF($CU7="P",CE7,(CE7+BB7)/2)</f>
        <v>16.350000000000001</v>
      </c>
      <c r="QJ7" s="23">
        <f>IF($CU7="P",CF7,(CF7+BC7)/2)</f>
        <v>4.6999999999999993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16.25</v>
      </c>
      <c r="QN7" s="23">
        <f>IF($CU7="P",CJ7,(CJ7+BG7)/2)</f>
        <v>4.3</v>
      </c>
      <c r="QO7" s="23">
        <f>IF($CU7="P",CK7,(CK7+BH7)/2)</f>
        <v>0</v>
      </c>
      <c r="QP7" s="23">
        <f>IF($CU7="P",CL7,(CL7+BI7)/2)</f>
        <v>0.44999999999999996</v>
      </c>
      <c r="QQ7" s="23">
        <f>IF($CU7="P",CM7,(CM7+BJ7)/2)</f>
        <v>17.3</v>
      </c>
      <c r="QR7" s="23">
        <f>IF($CU7="P",CN7,(CN7+BK7)/2)</f>
        <v>4.55</v>
      </c>
      <c r="QS7" s="23">
        <f>IF($CU7="P",CO7,(CO7+BL7)/2)</f>
        <v>0</v>
      </c>
      <c r="QT7" s="23">
        <f>IF($CU7="P",CP7,(CP7+BM7)/2)</f>
        <v>0.44999999999999996</v>
      </c>
      <c r="QU7" s="23">
        <f>IF($CU7="P",CQ7,(CQ7+BN7)/2)</f>
        <v>16.200000000000003</v>
      </c>
      <c r="QV7" s="23">
        <f>IF($CU7="P",CR7,(CR7+BO7)/2)</f>
        <v>3.5999999999999996</v>
      </c>
      <c r="QW7" s="23">
        <f>IF($CU7="P",CS7,(CS7+BP7)/2)</f>
        <v>0</v>
      </c>
      <c r="QX7" s="23">
        <f>IF($CU7="P",CT7,(CT7+BQ7)/2)</f>
        <v>0.6</v>
      </c>
      <c r="QY7" s="28" t="s">
        <v>57</v>
      </c>
      <c r="QZ7" s="41">
        <f>IF(SUM(QF7,QJ7)&gt;0,SUM(QF7,QJ7),"")</f>
        <v>9.25</v>
      </c>
      <c r="RA7" s="41">
        <f>IF(SUM(QE7:QF7,QH7:QJ7,QL7)-QG7-QK7&gt;0,SUM(QE7:QF7,QH7:QJ7,QL7)-QG7-QK7,"")</f>
        <v>43.449999999999996</v>
      </c>
      <c r="RB7" s="41">
        <f>IF(SUM(QM7:QN7,QP7)-QO7&gt;0,SUM(QM7:QN7,QP7)-QO7,"")</f>
        <v>21</v>
      </c>
      <c r="RC7" s="41">
        <f>IF(SUM(QF7,QJ7,QN7)&gt;0,SUM(QF7,QJ7,QN7),"")</f>
        <v>13.55</v>
      </c>
      <c r="RD7" s="41">
        <f>IF(SUM(RA7,RB7)&gt;0,SUM(RA7,RB7),"")</f>
        <v>64.449999999999989</v>
      </c>
      <c r="RE7" s="41">
        <f>IF(SUM(QR7,QV7)&gt;0,SUM(QR7,QV7),"")</f>
        <v>8.1499999999999986</v>
      </c>
      <c r="RF7" s="41">
        <f>IF(SUM(QQ7:QR7,QT7:QV7,QX7)-SUM(QS7,QW7)&gt;0,SUM(QQ7:QR7,QT7:QV7,QX7)-SUM(QS7,QW7),"")</f>
        <v>42.7</v>
      </c>
      <c r="RG7" s="41">
        <f>IF(SUM(RA7,RF7)&gt;0,SUM(RA7,RF7),"")</f>
        <v>86.15</v>
      </c>
    </row>
    <row r="8" spans="1:475" x14ac:dyDescent="0.2">
      <c r="A8" s="4">
        <f>IF(AND(F8="P",G8="P"),SUMPRODUCT((F$4:F$14="P")*(G$4:G$14="P")*(E$4:E$14&gt;E8))+1,IF(G8="P",SUMPRODUCT((F$4:F$14="")*(G$4:G$14="P")*(E$4:E$14&gt;E8))+1+SUMPRODUCT((F$4:F$14="P")*(G$4:G$14="P")),""))</f>
        <v>5</v>
      </c>
      <c r="B8" s="5" t="s">
        <v>169</v>
      </c>
      <c r="C8" s="4" t="s">
        <v>3</v>
      </c>
      <c r="D8" s="4">
        <v>2004</v>
      </c>
      <c r="E8" s="9">
        <f>SUM(J8:R8)+SUM(J8:N8)*0.0000001+SUM(J8)*0.0000000000001</f>
        <v>148.1000104600042</v>
      </c>
      <c r="F8" s="3" t="str">
        <f>IF(OR(AND(AP8&gt;=AW$16,AQ8&gt;=AW$20,AP8&lt;&gt;"",AO8=""),AND(AU8&gt;=AW$16,AV8&gt;=AW$20,AU8&lt;&gt;"",AO8=""),AND(BS8&gt;=BZ$16,BT8&gt;=BZ$20,BS8&lt;&gt;"",BR8=""),AND(BX8&gt;=BZ$16,BY8&gt;=BZ$20,BX8&lt;&gt;"",BR8=""),AND(CV8&gt;=DC$16,CW8&gt;=DC$20,CV8&lt;&gt;"",CU8=""),AND(DA8&gt;=DC$16,DB8&gt;=DC$20,DA8&lt;&gt;""),AND(EA8&gt;=EH$16,EB8&gt;=EH$20,EA8&lt;&gt;""),AND(EF8&gt;=EH$16,EG8&gt;=EH$20,EF8&lt;&gt;""),AND(FC8&gt;=FJ$16,FD8&gt;=FJ$20,FC8&lt;&gt;""),AND(FH8&gt;=FJ$16,FI8&gt;=FJ$20,FH8&lt;&gt;""),AND(GE8&gt;=GL$16,GF8&gt;=GL$20,GE8&lt;&gt;""),AND(GJ8&gt;=GL$16,GK8&gt;=GL$20,GJ8&lt;&gt;""),AND(HG8&gt;=HN$16,HH8&gt;=HN$20,HG8&lt;&gt;""),AND(HL8&gt;=HN$16,HM8&gt;=HN$20,HL8&lt;&gt;""),AND(II8&gt;=IP$16,IJ8&gt;=IP$20,II8&lt;&gt;""),AND(IN8&gt;=IP$16,IO8&gt;=IP$20,IN8&lt;&gt;""),AND(JK8&gt;=JR$16,JL8&gt;=JR$20,JK8&lt;&gt;""),AND(JP8&gt;=JR$16,JQ8&gt;=JR$20,JP8&lt;&gt;""),AND(KM8&gt;=KT$16,KN8&gt;=KT$20,KM8&lt;&gt;""),AND(KR8&gt;=KT$16,KS8&gt;=KT$20,KR8&lt;&gt;""),AND(LO8&gt;=LV$16,LP8&gt;=LV$20,LO8&lt;&gt;""),AND(LT8&gt;=LV$16,LU8&gt;=LV$20,LT8&lt;&gt;""),AND(MQ8&gt;=MX$16,MR8&gt;=MX$20,MQ8&lt;&gt;""),AND(MV8&gt;=MX$16,MW8&gt;=MX$20,MV8&lt;&gt;""),AND(NS8&gt;=NZ$16,NT8&gt;=NZ$20,NS8&lt;&gt;""),AND(NX8&gt;=NZ$16,NY8&gt;=NZ$20,NX8&lt;&gt;""),AND(OU8&gt;=PB$16,OV8&gt;=PB$20,OU8&lt;&gt;""),AND(OZ8&gt;=PB$16,PA8&gt;=PB$20,OZ8&lt;&gt;""),AND(PW8&gt;=QD$16,PX8&gt;=QD$20,PW8&lt;&gt;""),AND(QB8&gt;=QD$16,QC8&gt;=QD$20,QB8&lt;&gt;"")),"P","")</f>
        <v/>
      </c>
      <c r="G8" s="3" t="str">
        <f>IF(OR(AND(AQ8&gt;=AW$20,AQ8&lt;&gt;"",AO8=""),AND(AV8&gt;=AW$20,AV8&lt;&gt;"",AO8=""),AND(BT8&gt;=BZ$20,BT8&lt;&gt;"",BR8=""),AND(BY8&gt;=BZ$20,BY8&lt;&gt;"",BR8=""),AND(CW8&gt;=DC$20,CW8&lt;&gt;"",CU8=""),AND(DB8&gt;=DC$20,DB8&lt;&gt;"",CU8=""),AND(EB8&gt;=EH$20,EB8&lt;&gt;""),AND(EG8&gt;=EH$20,EG8&lt;&gt;""),AND(FD8&gt;=FJ$20,FD8&lt;&gt;""),AND(FI8&gt;=FJ$20,FI8&lt;&gt;""),AND(GF8&gt;=GL$20,GF8&lt;&gt;""),AND(GK8&gt;=GL$20,GK8&lt;&gt;""),AND(HH8&gt;=HN$20,HH8&lt;&gt;""),AND(HM8&gt;=HN$20,HM8&lt;&gt;""),AND(IJ8&gt;=IP$20,IJ8&lt;&gt;""),AND(IO8&gt;=IP$20,IO8&lt;&gt;""),AND(JL8&gt;=JR$20,JL8&lt;&gt;""),AND(JQ8&gt;=JR$20,JQ8&lt;&gt;""),AND(KN8&gt;=KT$20,KN8&lt;&gt;""),AND(KS8&gt;=KT$20,KS8&lt;&gt;""),AND(LP8&gt;=LV$20,LP8&lt;&gt;""),AND(LU8&gt;=LV$20,LU8&lt;&gt;""),AND(MR8&gt;=MX$20,MR8&lt;&gt;""),AND(MW8&gt;=MX$20,MW8&lt;&gt;""),AND(NT8&gt;=NZ$20,NT8&lt;&gt;""),AND(NY8&gt;=NZ$20,NY8&lt;&gt;""),AND(OV8&gt;=PB$20,OV8&lt;&gt;""),AND(PA8&gt;=PB$20,PA8&lt;&gt;""),AND(PX8&gt;=QD$20,PX8&lt;&gt;""),AND(QC8&gt;=QD$20,QC8&lt;&gt;"")),"P","")</f>
        <v>P</v>
      </c>
      <c r="H8" s="37" t="str">
        <f>IF(AND(G8="P",F8=""),"No DD",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Merit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Excellence",IF(I8="P","Worlds Team",IF(F8="P","National Team","")))))</f>
        <v>No DD</v>
      </c>
      <c r="I8" s="3" t="str">
        <f>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41.199999999999996</v>
      </c>
      <c r="M8" s="8" t="str">
        <f>IF(L8=0,"",IF(L8=CW8,$CA$1,IF(L8=BT8,$AX$1,IF(L8=AQ8,$U$1,""))))</f>
        <v>2023 Elite Canada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 t="str">
        <f>IF(SUM(V8,Z8)&gt;0,SUM(V8,Z8),"")</f>
        <v/>
      </c>
      <c r="AQ8" s="41" t="str">
        <f>IF(SUM(U8:V8,X8:Z8,AB8)-W8-AA8&gt;0,SUM(U8:V8,X8:Z8,AB8)-W8-AA8,"")</f>
        <v/>
      </c>
      <c r="AR8" s="41" t="str">
        <f>IF(SUM(AC8:AD8,AF8)-AE8&gt;0,SUM(AC8:AD8,AF8)-AE8,"")</f>
        <v/>
      </c>
      <c r="AS8" s="41" t="str">
        <f>IF(SUM(V8,Z8,AD8)&gt;0,SUM(V8,Z8,AD8),"")</f>
        <v/>
      </c>
      <c r="AT8" s="41" t="str">
        <f>IF(SUM(AQ8,AR8)&gt;0,SUM(AQ8,AR8),"")</f>
        <v/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 t="str">
        <f>IF(SUM(AQ8,AV8)&gt;0,SUM(AQ8,AV8),"")</f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9"/>
      <c r="BS8" s="11">
        <f>IF(SUM(AY8,BC8)&gt;0,SUM(AY8,BC8),"")</f>
        <v>7.6999999999999993</v>
      </c>
      <c r="BT8" s="11">
        <f>IF(SUM(AX8:AY8,BA8:BC8,BE8)-AZ8-BD8&gt;0,SUM(AX8:AY8,BA8:BC8,BE8)-AZ8-BD8,"")</f>
        <v>41.199999999999996</v>
      </c>
      <c r="BU8" s="11">
        <f>IF(SUM(BF8:BG8,BI8)-BH8&gt;0,SUM(BF8:BG8,BI8)-BH8,"")</f>
        <v>20.84</v>
      </c>
      <c r="BV8" s="11">
        <f>IF(SUM(AY8,BC8,BG8)&gt;0,SUM(AY8,BC8,BG8),"")</f>
        <v>11.799999999999999</v>
      </c>
      <c r="BW8" s="11">
        <f>IF(SUM(BT8,BU8)&gt;0,SUM(BT8,BU8),"")</f>
        <v>62.039999999999992</v>
      </c>
      <c r="BX8" s="11">
        <f>IF(SUM(BK8,BO8)&gt;0,SUM(BK8,BO8),"")</f>
        <v>8</v>
      </c>
      <c r="BY8" s="11">
        <f>IF(SUM(BJ8:BK8,BM8:BO8,BQ8)-SUM(BL8,BP8)&gt;0,SUM(BJ8:BK8,BM8:BO8,BQ8)-SUM(BL8,BP8),"")</f>
        <v>43.3</v>
      </c>
      <c r="BZ8" s="11">
        <f>IF(SUM(BT8,BY8)&gt;0,SUM(BT8,BY8),"")</f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8"/>
      <c r="CV8" s="41">
        <f>IF(SUM(CB8,CF8)&gt;0,SUM(CB8,CF8),"")</f>
        <v>8.3999999999999986</v>
      </c>
      <c r="CW8" s="41">
        <f>IF(SUM(CA8:CB8,CD8:CF8,CH8)-CC8-CG8&gt;0,SUM(CA8:CB8,CD8:CF8,CH8)-CC8-CG8,"")</f>
        <v>42.1</v>
      </c>
      <c r="CX8" s="41">
        <f>IF(SUM(CI8:CJ8,CL8)-CK8&gt;0,SUM(CI8:CJ8,CL8)-CK8,"")</f>
        <v>21.3</v>
      </c>
      <c r="CY8" s="41">
        <f>IF(SUM(CB8,CF8,CJ8)&gt;0,SUM(CB8,CF8,CJ8),"")</f>
        <v>12.499999999999998</v>
      </c>
      <c r="CZ8" s="41">
        <f>IF(SUM(CW8,CX8)&gt;0,SUM(CW8,CX8),"")</f>
        <v>63.400000000000006</v>
      </c>
      <c r="DA8" s="41">
        <f>IF(SUM(CN8,CR8)&gt;0,SUM(CN8,CR8),"")</f>
        <v>8.3999999999999986</v>
      </c>
      <c r="DB8" s="41">
        <f>IF(SUM(CM8:CN8,CP8:CR8,CT8)-SUM(CO8,CS8)&gt;0,SUM(CM8:CN8,CP8:CR8,CT8)-SUM(CO8,CS8),"")</f>
        <v>43.5</v>
      </c>
      <c r="DC8" s="41">
        <f>IF(SUM(CW8,DB8)&gt;0,SUM(CW8,DB8),"")</f>
        <v>85.6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16.600000000000001</v>
      </c>
      <c r="QF8" s="23">
        <f>IF($CU8="P",CB8,(CB8+AY8)/2)</f>
        <v>3.95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16.75</v>
      </c>
      <c r="QJ8" s="23">
        <f>IF($CU8="P",CF8,(CF8+BC8)/2)</f>
        <v>4.0999999999999996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16.670000000000002</v>
      </c>
      <c r="QN8" s="23">
        <f>IF($CU8="P",CJ8,(CJ8+BG8)/2)</f>
        <v>4.0999999999999996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17.3</v>
      </c>
      <c r="QR8" s="23">
        <f>IF($CU8="P",CN8,(CN8+BK8)/2)</f>
        <v>4.1999999999999993</v>
      </c>
      <c r="QS8" s="23">
        <f>IF($CU8="P",CO8,(CO8+BL8)/2)</f>
        <v>0.1</v>
      </c>
      <c r="QT8" s="23">
        <f>IF($CU8="P",CP8,(CP8+BM8)/2)</f>
        <v>0.3</v>
      </c>
      <c r="QU8" s="23">
        <f>IF($CU8="P",CQ8,(CQ8+BN8)/2)</f>
        <v>17.399999999999999</v>
      </c>
      <c r="QV8" s="23">
        <f>IF($CU8="P",CR8,(CR8+BO8)/2)</f>
        <v>4</v>
      </c>
      <c r="QW8" s="23">
        <f>IF($CU8="P",CS8,(CS8+BP8)/2)</f>
        <v>0</v>
      </c>
      <c r="QX8" s="23">
        <f>IF($CU8="P",CT8,(CT8+BQ8)/2)</f>
        <v>0.3</v>
      </c>
      <c r="QY8" s="28" t="s">
        <v>57</v>
      </c>
      <c r="QZ8" s="41">
        <f>IF(SUM(QF8,QJ8)&gt;0,SUM(QF8,QJ8),"")</f>
        <v>8.0500000000000007</v>
      </c>
      <c r="RA8" s="41">
        <f>IF(SUM(QE8:QF8,QH8:QJ8,QL8)-QG8-QK8&gt;0,SUM(QE8:QF8,QH8:QJ8,QL8)-QG8-QK8,"")</f>
        <v>41.65</v>
      </c>
      <c r="RB8" s="41">
        <f>IF(SUM(QM8:QN8,QP8)-QO8&gt;0,SUM(QM8:QN8,QP8)-QO8,"")</f>
        <v>21.070000000000004</v>
      </c>
      <c r="RC8" s="41">
        <f>IF(SUM(QF8,QJ8,QN8)&gt;0,SUM(QF8,QJ8,QN8),"")</f>
        <v>12.15</v>
      </c>
      <c r="RD8" s="41">
        <f>IF(SUM(RA8,RB8)&gt;0,SUM(RA8,RB8),"")</f>
        <v>62.72</v>
      </c>
      <c r="RE8" s="41">
        <f>IF(SUM(QR8,QV8)&gt;0,SUM(QR8,QV8),"")</f>
        <v>8.1999999999999993</v>
      </c>
      <c r="RF8" s="41">
        <f>IF(SUM(QQ8:QR8,QT8:QV8,QX8)-SUM(QS8,QW8)&gt;0,SUM(QQ8:QR8,QT8:QV8,QX8)-SUM(QS8,QW8),"")</f>
        <v>43.4</v>
      </c>
      <c r="RG8" s="41">
        <f>IF(SUM(RA8,RF8)&gt;0,SUM(RA8,RF8),"")</f>
        <v>85.05</v>
      </c>
    </row>
    <row r="9" spans="1:475" x14ac:dyDescent="0.2">
      <c r="A9" s="4" t="str">
        <f>IF(AND(F9="P",G9="P"),SUMPRODUCT((F$4:F$14="P")*(G$4:G$14="P")*(E$4:E$14&gt;E9))+1,IF(G9="P",SUMPRODUCT((F$4:F$14="")*(G$4:G$14="P")*(E$4:E$14&gt;E9))+1+SUMPRODUCT((F$4:F$14="P")*(G$4:G$14="P")),""))</f>
        <v/>
      </c>
      <c r="B9" s="5" t="s">
        <v>151</v>
      </c>
      <c r="C9" s="4" t="s">
        <v>5</v>
      </c>
      <c r="D9" s="4">
        <v>2001</v>
      </c>
      <c r="E9" s="9">
        <f>SUM(J9:R9)+SUM(J9:N9)*0.0000001+SUM(J9)*0.0000000000001</f>
        <v>141.60000992000397</v>
      </c>
      <c r="F9" s="3" t="str">
        <f>IF(OR(AND(AP9&gt;=AW$16,AQ9&gt;=AW$20,AP9&lt;&gt;"",AO9=""),AND(AU9&gt;=AW$16,AV9&gt;=AW$20,AU9&lt;&gt;"",AO9=""),AND(BS9&gt;=BZ$16,BT9&gt;=BZ$20,BS9&lt;&gt;"",BR9=""),AND(BX9&gt;=BZ$16,BY9&gt;=BZ$20,BX9&lt;&gt;"",BR9=""),AND(CV9&gt;=DC$16,CW9&gt;=DC$20,CV9&lt;&gt;"",CU9=""),AND(DA9&gt;=DC$16,DB9&gt;=DC$20,DA9&lt;&gt;""),AND(EA9&gt;=EH$16,EB9&gt;=EH$20,EA9&lt;&gt;""),AND(EF9&gt;=EH$16,EG9&gt;=EH$20,EF9&lt;&gt;""),AND(FC9&gt;=FJ$16,FD9&gt;=FJ$20,FC9&lt;&gt;""),AND(FH9&gt;=FJ$16,FI9&gt;=FJ$20,FH9&lt;&gt;""),AND(GE9&gt;=GL$16,GF9&gt;=GL$20,GE9&lt;&gt;""),AND(GJ9&gt;=GL$16,GK9&gt;=GL$20,GJ9&lt;&gt;""),AND(HG9&gt;=HN$16,HH9&gt;=HN$20,HG9&lt;&gt;""),AND(HL9&gt;=HN$16,HM9&gt;=HN$20,HL9&lt;&gt;""),AND(II9&gt;=IP$16,IJ9&gt;=IP$20,II9&lt;&gt;""),AND(IN9&gt;=IP$16,IO9&gt;=IP$20,IN9&lt;&gt;""),AND(JK9&gt;=JR$16,JL9&gt;=JR$20,JK9&lt;&gt;""),AND(JP9&gt;=JR$16,JQ9&gt;=JR$20,JP9&lt;&gt;""),AND(KM9&gt;=KT$16,KN9&gt;=KT$20,KM9&lt;&gt;""),AND(KR9&gt;=KT$16,KS9&gt;=KT$20,KR9&lt;&gt;""),AND(LO9&gt;=LV$16,LP9&gt;=LV$20,LO9&lt;&gt;""),AND(LT9&gt;=LV$16,LU9&gt;=LV$20,LT9&lt;&gt;""),AND(MQ9&gt;=MX$16,MR9&gt;=MX$20,MQ9&lt;&gt;""),AND(MV9&gt;=MX$16,MW9&gt;=MX$20,MV9&lt;&gt;""),AND(NS9&gt;=NZ$16,NT9&gt;=NZ$20,NS9&lt;&gt;""),AND(NX9&gt;=NZ$16,NY9&gt;=NZ$20,NX9&lt;&gt;""),AND(OU9&gt;=PB$16,OV9&gt;=PB$20,OU9&lt;&gt;""),AND(OZ9&gt;=PB$16,PA9&gt;=PB$20,OZ9&lt;&gt;""),AND(PW9&gt;=QD$16,PX9&gt;=QD$20,PW9&lt;&gt;""),AND(QB9&gt;=QD$16,QC9&gt;=QD$20,QB9&lt;&gt;"")),"P","")</f>
        <v/>
      </c>
      <c r="G9" s="3" t="str">
        <f>IF(OR(AND(AQ9&gt;=AW$20,AQ9&lt;&gt;"",AO9=""),AND(AV9&gt;=AW$20,AV9&lt;&gt;"",AO9=""),AND(BT9&gt;=BZ$20,BT9&lt;&gt;"",BR9=""),AND(BY9&gt;=BZ$20,BY9&lt;&gt;"",BR9=""),AND(CW9&gt;=DC$20,CW9&lt;&gt;"",CU9=""),AND(DB9&gt;=DC$20,DB9&lt;&gt;"",CU9=""),AND(EB9&gt;=EH$20,EB9&lt;&gt;""),AND(EG9&gt;=EH$20,EG9&lt;&gt;""),AND(FD9&gt;=FJ$20,FD9&lt;&gt;""),AND(FI9&gt;=FJ$20,FI9&lt;&gt;""),AND(GF9&gt;=GL$20,GF9&lt;&gt;""),AND(GK9&gt;=GL$20,GK9&lt;&gt;""),AND(HH9&gt;=HN$20,HH9&lt;&gt;""),AND(HM9&gt;=HN$20,HM9&lt;&gt;""),AND(IJ9&gt;=IP$20,IJ9&lt;&gt;""),AND(IO9&gt;=IP$20,IO9&lt;&gt;""),AND(JL9&gt;=JR$20,JL9&lt;&gt;""),AND(JQ9&gt;=JR$20,JQ9&lt;&gt;""),AND(KN9&gt;=KT$20,KN9&lt;&gt;""),AND(KS9&gt;=KT$20,KS9&lt;&gt;""),AND(LP9&gt;=LV$20,LP9&lt;&gt;""),AND(LU9&gt;=LV$20,LU9&lt;&gt;""),AND(MR9&gt;=MX$20,MR9&lt;&gt;""),AND(MW9&gt;=MX$20,MW9&lt;&gt;""),AND(NT9&gt;=NZ$20,NT9&lt;&gt;""),AND(NY9&gt;=NZ$20,NY9&lt;&gt;""),AND(OV9&gt;=PB$20,OV9&lt;&gt;""),AND(PA9&gt;=PB$20,PA9&lt;&gt;""),AND(PX9&gt;=QD$20,PX9&lt;&gt;""),AND(QC9&gt;=QD$20,QC9&lt;&gt;"")),"P","")</f>
        <v/>
      </c>
      <c r="H9" s="37" t="str">
        <f>IF(AND(G9="P",F9=""),"No DD",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Merit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Excellence",IF(I9="P","Worlds Team",IF(F9="P","National Team","")))))</f>
        <v/>
      </c>
      <c r="I9" s="3" t="str">
        <f>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P","")</f>
        <v/>
      </c>
      <c r="J9" s="8">
        <f>IF(COUNT(AQ9,BT9,CW9)&gt;0,LARGE((AQ9,BT9,CW9),1),0)</f>
        <v>39.400000000000006</v>
      </c>
      <c r="K9" s="8" t="str">
        <f>IF(J9=0,"",IF(J9=CW9,$CA$1,IF(J9=BT9,$AX$1,IF(J9=AQ9,$U$1,""))))</f>
        <v>2023 Nationals</v>
      </c>
      <c r="L9" s="8">
        <f>IF(COUNT(AQ9,BT9,CW9)&gt;1,LARGE((AQ9,BT9,CW9),2),0)</f>
        <v>38.799999999999997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21</v>
      </c>
      <c r="O9" s="8" t="str">
        <f>IF(N9=0,"",IF(N9=CX9,$CA$1,IF(N9=BU9,$AX$1,IF(N9=AR9,$U$1,""))))</f>
        <v>2023 Nationals</v>
      </c>
      <c r="P9" s="8">
        <f>IF(MAX(AV9,BY9,DB9)&gt;0,MAX(AV9,BY9,DB9),0)</f>
        <v>42.400000000000006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</v>
      </c>
      <c r="V9" s="19">
        <v>3.9</v>
      </c>
      <c r="W9" s="19">
        <v>0</v>
      </c>
      <c r="X9" s="19">
        <v>0.3</v>
      </c>
      <c r="Y9" s="19">
        <v>14.4</v>
      </c>
      <c r="Z9" s="19">
        <v>4.0999999999999996</v>
      </c>
      <c r="AA9" s="19">
        <v>0.2</v>
      </c>
      <c r="AB9" s="19">
        <v>0.3</v>
      </c>
      <c r="AC9" s="19"/>
      <c r="AD9" s="19"/>
      <c r="AE9" s="19"/>
      <c r="AF9" s="19"/>
      <c r="AG9" s="19">
        <v>16.3</v>
      </c>
      <c r="AH9" s="19">
        <v>4.0999999999999996</v>
      </c>
      <c r="AI9" s="19">
        <v>0</v>
      </c>
      <c r="AJ9" s="19">
        <v>0.3</v>
      </c>
      <c r="AK9" s="19">
        <v>15.9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8</v>
      </c>
      <c r="AQ9" s="41">
        <f>IF(SUM(U9:V9,X9:Z9,AB9)-W9-AA9&gt;0,SUM(U9:V9,X9:Z9,AB9)-W9-AA9,"")</f>
        <v>38.799999999999997</v>
      </c>
      <c r="AR9" s="41" t="str">
        <f>IF(SUM(AC9:AD9,AF9)-AE9&gt;0,SUM(AC9:AD9,AF9)-AE9,"")</f>
        <v/>
      </c>
      <c r="AS9" s="41">
        <f>IF(SUM(V9,Z9,AD9)&gt;0,SUM(V9,Z9,AD9),"")</f>
        <v>8</v>
      </c>
      <c r="AT9" s="41">
        <f>IF(SUM(AQ9,AR9)&gt;0,SUM(AQ9,AR9),"")</f>
        <v>38.799999999999997</v>
      </c>
      <c r="AU9" s="41">
        <f>IF(SUM(AH9,AL9)&gt;0,SUM(AH9,AL9),"")</f>
        <v>8</v>
      </c>
      <c r="AV9" s="41">
        <f>IF(SUM(AG9:AH9,AJ9:AL9,AN9)-SUM(AI9,AM9)&gt;0,SUM(AG9:AH9,AJ9:AL9,AN9)-SUM(AI9,AM9),"")</f>
        <v>40.799999999999997</v>
      </c>
      <c r="AW9" s="41">
        <f>IF(SUM(AQ9,AV9)&gt;0,SUM(AQ9,AV9),"")</f>
        <v>79.599999999999994</v>
      </c>
      <c r="AX9" s="18">
        <v>15.5</v>
      </c>
      <c r="AY9" s="18">
        <v>1.9</v>
      </c>
      <c r="AZ9" s="18">
        <v>0</v>
      </c>
      <c r="BA9" s="18">
        <v>0.3</v>
      </c>
      <c r="BB9" s="18">
        <v>15.8</v>
      </c>
      <c r="BC9" s="18">
        <v>3.5</v>
      </c>
      <c r="BD9" s="18">
        <v>0</v>
      </c>
      <c r="BE9" s="18">
        <v>0.6</v>
      </c>
      <c r="BF9" s="18">
        <v>16.2</v>
      </c>
      <c r="BG9" s="18">
        <v>3.5</v>
      </c>
      <c r="BH9" s="18">
        <v>0</v>
      </c>
      <c r="BI9" s="18">
        <v>0.6</v>
      </c>
      <c r="BJ9" s="18">
        <v>16.5</v>
      </c>
      <c r="BK9" s="18">
        <v>3.5</v>
      </c>
      <c r="BL9" s="18">
        <v>0</v>
      </c>
      <c r="BM9" s="18">
        <v>0.6</v>
      </c>
      <c r="BN9" s="18">
        <v>16.399999999999999</v>
      </c>
      <c r="BO9" s="18">
        <v>3.9</v>
      </c>
      <c r="BP9" s="18">
        <v>0</v>
      </c>
      <c r="BQ9" s="18">
        <v>0.3</v>
      </c>
      <c r="BR9" s="29"/>
      <c r="BS9" s="11">
        <f>IF(SUM(AY9,BC9)&gt;0,SUM(AY9,BC9),"")</f>
        <v>5.4</v>
      </c>
      <c r="BT9" s="11">
        <f>IF(SUM(AX9:AY9,BA9:BC9,BE9)-AZ9-BD9&gt;0,SUM(AX9:AY9,BA9:BC9,BE9)-AZ9-BD9,"")</f>
        <v>37.6</v>
      </c>
      <c r="BU9" s="11">
        <f>IF(SUM(BF9:BG9,BI9)-BH9&gt;0,SUM(BF9:BG9,BI9)-BH9,"")</f>
        <v>20.3</v>
      </c>
      <c r="BV9" s="11">
        <f>IF(SUM(AY9,BC9,BG9)&gt;0,SUM(AY9,BC9,BG9),"")</f>
        <v>8.9</v>
      </c>
      <c r="BW9" s="11">
        <f>IF(SUM(BT9,BU9)&gt;0,SUM(BT9,BU9),"")</f>
        <v>57.900000000000006</v>
      </c>
      <c r="BX9" s="11">
        <f>IF(SUM(BK9,BO9)&gt;0,SUM(BK9,BO9),"")</f>
        <v>7.4</v>
      </c>
      <c r="BY9" s="11">
        <f>IF(SUM(BJ9:BK9,BM9:BO9,BQ9)-SUM(BL9,BP9)&gt;0,SUM(BJ9:BK9,BM9:BO9,BQ9)-SUM(BL9,BP9),"")</f>
        <v>41.199999999999996</v>
      </c>
      <c r="BZ9" s="11">
        <f>IF(SUM(BT9,BY9)&gt;0,SUM(BT9,BY9),"")</f>
        <v>78.8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15.1</v>
      </c>
      <c r="CF9" s="19">
        <v>2.6</v>
      </c>
      <c r="CG9" s="19">
        <v>0</v>
      </c>
      <c r="CH9" s="19">
        <v>0.6</v>
      </c>
      <c r="CI9" s="19">
        <v>15.8</v>
      </c>
      <c r="CJ9" s="19">
        <v>4.5999999999999996</v>
      </c>
      <c r="CK9" s="19">
        <v>0</v>
      </c>
      <c r="CL9" s="19">
        <v>0.6</v>
      </c>
      <c r="CM9" s="19">
        <v>16.600000000000001</v>
      </c>
      <c r="CN9" s="19">
        <v>4.0999999999999996</v>
      </c>
      <c r="CO9" s="19">
        <v>0</v>
      </c>
      <c r="CP9" s="19">
        <v>0.3</v>
      </c>
      <c r="CQ9" s="19">
        <v>16.2</v>
      </c>
      <c r="CR9" s="19">
        <v>4.5999999999999996</v>
      </c>
      <c r="CS9" s="19">
        <v>0</v>
      </c>
      <c r="CT9" s="19">
        <v>0.6</v>
      </c>
      <c r="CU9" s="28"/>
      <c r="CV9" s="41">
        <f>IF(SUM(CB9,CF9)&gt;0,SUM(CB9,CF9),"")</f>
        <v>7.1999999999999993</v>
      </c>
      <c r="CW9" s="41">
        <f>IF(SUM(CA9:CB9,CD9:CF9,CH9)-CC9-CG9&gt;0,SUM(CA9:CB9,CD9:CF9,CH9)-CC9-CG9,"")</f>
        <v>39.400000000000006</v>
      </c>
      <c r="CX9" s="41">
        <f>IF(SUM(CI9:CJ9,CL9)-CK9&gt;0,SUM(CI9:CJ9,CL9)-CK9,"")</f>
        <v>21</v>
      </c>
      <c r="CY9" s="41">
        <f>IF(SUM(CB9,CF9,CJ9)&gt;0,SUM(CB9,CF9,CJ9),"")</f>
        <v>11.799999999999999</v>
      </c>
      <c r="CZ9" s="41">
        <f>IF(SUM(CW9,CX9)&gt;0,SUM(CW9,CX9),"")</f>
        <v>60.400000000000006</v>
      </c>
      <c r="DA9" s="41">
        <f>IF(SUM(CN9,CR9)&gt;0,SUM(CN9,CR9),"")</f>
        <v>8.6999999999999993</v>
      </c>
      <c r="DB9" s="41">
        <f>IF(SUM(CM9:CN9,CP9:CR9,CT9)-SUM(CO9,CS9)&gt;0,SUM(CM9:CN9,CP9:CR9,CT9)-SUM(CO9,CS9),"")</f>
        <v>42.400000000000006</v>
      </c>
      <c r="DC9" s="41">
        <f>IF(SUM(CW9,DB9)&gt;0,SUM(CW9,DB9),"")</f>
        <v>81.800000000000011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15.7</v>
      </c>
      <c r="QF9" s="23">
        <f>IF($CU9="P",CB9,(CB9+AY9)/2)</f>
        <v>3.25</v>
      </c>
      <c r="QG9" s="23">
        <f>IF($CU9="P",CC9,(CC9+AZ9)/2)</f>
        <v>0</v>
      </c>
      <c r="QH9" s="23">
        <f>IF($CU9="P",CD9,(CD9+BA9)/2)</f>
        <v>0.44999999999999996</v>
      </c>
      <c r="QI9" s="23">
        <f>IF($CU9="P",CE9,(CE9+BB9)/2)</f>
        <v>15.45</v>
      </c>
      <c r="QJ9" s="23">
        <f>IF($CU9="P",CF9,(CF9+BC9)/2)</f>
        <v>3.05</v>
      </c>
      <c r="QK9" s="23">
        <f>IF($CU9="P",CG9,(CG9+BD9)/2)</f>
        <v>0</v>
      </c>
      <c r="QL9" s="23">
        <f>IF($CU9="P",CH9,(CH9+BE9)/2)</f>
        <v>0.6</v>
      </c>
      <c r="QM9" s="23">
        <f>IF($CU9="P",CI9,(CI9+BF9)/2)</f>
        <v>16</v>
      </c>
      <c r="QN9" s="23">
        <f>IF($CU9="P",CJ9,(CJ9+BG9)/2)</f>
        <v>4.05</v>
      </c>
      <c r="QO9" s="23">
        <f>IF($CU9="P",CK9,(CK9+BH9)/2)</f>
        <v>0</v>
      </c>
      <c r="QP9" s="23">
        <f>IF($CU9="P",CL9,(CL9+BI9)/2)</f>
        <v>0.6</v>
      </c>
      <c r="QQ9" s="23">
        <f>IF($CU9="P",CM9,(CM9+BJ9)/2)</f>
        <v>16.55</v>
      </c>
      <c r="QR9" s="23">
        <f>IF($CU9="P",CN9,(CN9+BK9)/2)</f>
        <v>3.8</v>
      </c>
      <c r="QS9" s="23">
        <f>IF($CU9="P",CO9,(CO9+BL9)/2)</f>
        <v>0</v>
      </c>
      <c r="QT9" s="23">
        <f>IF($CU9="P",CP9,(CP9+BM9)/2)</f>
        <v>0.44999999999999996</v>
      </c>
      <c r="QU9" s="23">
        <f>IF($CU9="P",CQ9,(CQ9+BN9)/2)</f>
        <v>16.299999999999997</v>
      </c>
      <c r="QV9" s="23">
        <f>IF($CU9="P",CR9,(CR9+BO9)/2)</f>
        <v>4.25</v>
      </c>
      <c r="QW9" s="23">
        <f>IF($CU9="P",CS9,(CS9+BP9)/2)</f>
        <v>0</v>
      </c>
      <c r="QX9" s="23">
        <f>IF($CU9="P",CT9,(CT9+BQ9)/2)</f>
        <v>0.44999999999999996</v>
      </c>
      <c r="QY9" s="28" t="s">
        <v>57</v>
      </c>
      <c r="QZ9" s="41">
        <f>IF(SUM(QF9,QJ9)&gt;0,SUM(QF9,QJ9),"")</f>
        <v>6.3</v>
      </c>
      <c r="RA9" s="41">
        <f>IF(SUM(QE9:QF9,QH9:QJ9,QL9)-QG9-QK9&gt;0,SUM(QE9:QF9,QH9:QJ9,QL9)-QG9-QK9,"")</f>
        <v>38.499999999999993</v>
      </c>
      <c r="RB9" s="41">
        <f>IF(SUM(QM9:QN9,QP9)-QO9&gt;0,SUM(QM9:QN9,QP9)-QO9,"")</f>
        <v>20.650000000000002</v>
      </c>
      <c r="RC9" s="41">
        <f>IF(SUM(QF9,QJ9,QN9)&gt;0,SUM(QF9,QJ9,QN9),"")</f>
        <v>10.35</v>
      </c>
      <c r="RD9" s="41">
        <f>IF(SUM(RA9,RB9)&gt;0,SUM(RA9,RB9),"")</f>
        <v>59.149999999999991</v>
      </c>
      <c r="RE9" s="41">
        <f>IF(SUM(QR9,QV9)&gt;0,SUM(QR9,QV9),"")</f>
        <v>8.0500000000000007</v>
      </c>
      <c r="RF9" s="41">
        <f>IF(SUM(QQ9:QR9,QT9:QV9,QX9)-SUM(QS9,QW9)&gt;0,SUM(QQ9:QR9,QT9:QV9,QX9)-SUM(QS9,QW9),"")</f>
        <v>41.8</v>
      </c>
      <c r="RG9" s="41">
        <f>IF(SUM(RA9,RF9)&gt;0,SUM(RA9,RF9),"")</f>
        <v>80.299999999999983</v>
      </c>
    </row>
    <row r="10" spans="1:475" x14ac:dyDescent="0.2">
      <c r="A10" s="4" t="str">
        <f>IF(AND(F10="P",G10="P"),SUMPRODUCT((F$4:F$14="P")*(G$4:G$14="P")*(E$4:E$14&gt;E10))+1,IF(G10="P",SUMPRODUCT((F$4:F$14="")*(G$4:G$14="P")*(E$4:E$14&gt;E10))+1+SUMPRODUCT((F$4:F$14="P")*(G$4:G$14="P")),""))</f>
        <v/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141.30000985000393</v>
      </c>
      <c r="F10" s="3" t="str">
        <f>IF(OR(AND(AP10&gt;=AW$16,AQ10&gt;=AW$20,AP10&lt;&gt;"",AO10=""),AND(AU10&gt;=AW$16,AV10&gt;=AW$20,AU10&lt;&gt;"",AO10=""),AND(BS10&gt;=BZ$16,BT10&gt;=BZ$20,BS10&lt;&gt;"",BR10=""),AND(BX10&gt;=BZ$16,BY10&gt;=BZ$20,BX10&lt;&gt;"",BR10=""),AND(CV10&gt;=DC$16,CW10&gt;=DC$20,CV10&lt;&gt;"",CU10=""),AND(DA10&gt;=DC$16,DB10&gt;=DC$20,DA10&lt;&gt;""),AND(EA10&gt;=EH$16,EB10&gt;=EH$20,EA10&lt;&gt;""),AND(EF10&gt;=EH$16,EG10&gt;=EH$20,EF10&lt;&gt;""),AND(FC10&gt;=FJ$16,FD10&gt;=FJ$20,FC10&lt;&gt;""),AND(FH10&gt;=FJ$16,FI10&gt;=FJ$20,FH10&lt;&gt;""),AND(GE10&gt;=GL$16,GF10&gt;=GL$20,GE10&lt;&gt;""),AND(GJ10&gt;=GL$16,GK10&gt;=GL$20,GJ10&lt;&gt;""),AND(HG10&gt;=HN$16,HH10&gt;=HN$20,HG10&lt;&gt;""),AND(HL10&gt;=HN$16,HM10&gt;=HN$20,HL10&lt;&gt;""),AND(II10&gt;=IP$16,IJ10&gt;=IP$20,II10&lt;&gt;""),AND(IN10&gt;=IP$16,IO10&gt;=IP$20,IN10&lt;&gt;""),AND(JK10&gt;=JR$16,JL10&gt;=JR$20,JK10&lt;&gt;""),AND(JP10&gt;=JR$16,JQ10&gt;=JR$20,JP10&lt;&gt;""),AND(KM10&gt;=KT$16,KN10&gt;=KT$20,KM10&lt;&gt;""),AND(KR10&gt;=KT$16,KS10&gt;=KT$20,KR10&lt;&gt;""),AND(LO10&gt;=LV$16,LP10&gt;=LV$20,LO10&lt;&gt;""),AND(LT10&gt;=LV$16,LU10&gt;=LV$20,LT10&lt;&gt;""),AND(MQ10&gt;=MX$16,MR10&gt;=MX$20,MQ10&lt;&gt;""),AND(MV10&gt;=MX$16,MW10&gt;=MX$20,MV10&lt;&gt;""),AND(NS10&gt;=NZ$16,NT10&gt;=NZ$20,NS10&lt;&gt;""),AND(NX10&gt;=NZ$16,NY10&gt;=NZ$20,NX10&lt;&gt;""),AND(OU10&gt;=PB$16,OV10&gt;=PB$20,OU10&lt;&gt;""),AND(OZ10&gt;=PB$16,PA10&gt;=PB$20,OZ10&lt;&gt;""),AND(PW10&gt;=QD$16,PX10&gt;=QD$20,PW10&lt;&gt;""),AND(QB10&gt;=QD$16,QC10&gt;=QD$20,QB10&lt;&gt;"")),"P","")</f>
        <v/>
      </c>
      <c r="G10" s="3" t="str">
        <f>IF(OR(AND(AQ10&gt;=AW$20,AQ10&lt;&gt;"",AO10=""),AND(AV10&gt;=AW$20,AV10&lt;&gt;"",AO10=""),AND(BT10&gt;=BZ$20,BT10&lt;&gt;"",BR10=""),AND(BY10&gt;=BZ$20,BY10&lt;&gt;"",BR10=""),AND(CW10&gt;=DC$20,CW10&lt;&gt;"",CU10=""),AND(DB10&gt;=DC$20,DB10&lt;&gt;"",CU10=""),AND(EB10&gt;=EH$20,EB10&lt;&gt;""),AND(EG10&gt;=EH$20,EG10&lt;&gt;""),AND(FD10&gt;=FJ$20,FD10&lt;&gt;""),AND(FI10&gt;=FJ$20,FI10&lt;&gt;""),AND(GF10&gt;=GL$20,GF10&lt;&gt;""),AND(GK10&gt;=GL$20,GK10&lt;&gt;""),AND(HH10&gt;=HN$20,HH10&lt;&gt;""),AND(HM10&gt;=HN$20,HM10&lt;&gt;""),AND(IJ10&gt;=IP$20,IJ10&lt;&gt;""),AND(IO10&gt;=IP$20,IO10&lt;&gt;""),AND(JL10&gt;=JR$20,JL10&lt;&gt;""),AND(JQ10&gt;=JR$20,JQ10&lt;&gt;""),AND(KN10&gt;=KT$20,KN10&lt;&gt;""),AND(KS10&gt;=KT$20,KS10&lt;&gt;""),AND(LP10&gt;=LV$20,LP10&lt;&gt;""),AND(LU10&gt;=LV$20,LU10&lt;&gt;""),AND(MR10&gt;=MX$20,MR10&lt;&gt;""),AND(MW10&gt;=MX$20,MW10&lt;&gt;""),AND(NT10&gt;=NZ$20,NT10&lt;&gt;""),AND(NY10&gt;=NZ$20,NY10&lt;&gt;""),AND(OV10&gt;=PB$20,OV10&lt;&gt;""),AND(PA10&gt;=PB$20,PA10&lt;&gt;""),AND(PX10&gt;=QD$20,PX10&lt;&gt;""),AND(QC10&gt;=QD$20,QC10&lt;&gt;"")),"P","")</f>
        <v/>
      </c>
      <c r="H10" s="37" t="str">
        <f>IF(AND(G10="P",F10=""),"No DD",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Merit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Excellence",IF(I10="P","Worlds Team",IF(F10="P","National Team","")))))</f>
        <v/>
      </c>
      <c r="I10" s="3" t="str">
        <f>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P","")</f>
        <v/>
      </c>
      <c r="J10" s="8">
        <f>IF(COUNT(AQ10,BT10,CW10)&gt;0,LARGE((AQ10,BT10,CW10),1),0)</f>
        <v>39.1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38.700000000000003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20.700000000000003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16.399999999999999</v>
      </c>
      <c r="V10" s="19">
        <v>3.4</v>
      </c>
      <c r="W10" s="19">
        <v>0</v>
      </c>
      <c r="X10" s="19">
        <v>0</v>
      </c>
      <c r="Y10" s="19">
        <v>15.6</v>
      </c>
      <c r="Z10" s="19">
        <v>3.5</v>
      </c>
      <c r="AA10" s="19">
        <v>0.4</v>
      </c>
      <c r="AB10" s="19">
        <v>0.6</v>
      </c>
      <c r="AC10" s="19"/>
      <c r="AD10" s="19"/>
      <c r="AE10" s="19"/>
      <c r="AF10" s="19"/>
      <c r="AG10" s="19">
        <v>16.2</v>
      </c>
      <c r="AH10" s="19">
        <v>3.4</v>
      </c>
      <c r="AI10" s="19">
        <v>0</v>
      </c>
      <c r="AJ10" s="19">
        <v>0</v>
      </c>
      <c r="AK10" s="19">
        <v>16.100000000000001</v>
      </c>
      <c r="AL10" s="19">
        <v>4.5999999999999996</v>
      </c>
      <c r="AM10" s="19">
        <v>0</v>
      </c>
      <c r="AN10" s="19">
        <v>0.6</v>
      </c>
      <c r="AO10" s="28"/>
      <c r="AP10" s="41">
        <f>IF(SUM(V10,Z10)&gt;0,SUM(V10,Z10),"")</f>
        <v>6.9</v>
      </c>
      <c r="AQ10" s="41">
        <f>IF(SUM(U10:V10,X10:Z10,AB10)-W10-AA10&gt;0,SUM(U10:V10,X10:Z10,AB10)-W10-AA10,"")</f>
        <v>39.1</v>
      </c>
      <c r="AR10" s="41" t="str">
        <f>IF(SUM(AC10:AD10,AF10)-AE10&gt;0,SUM(AC10:AD10,AF10)-AE10,"")</f>
        <v/>
      </c>
      <c r="AS10" s="41">
        <f>IF(SUM(V10,Z10,AD10)&gt;0,SUM(V10,Z10,AD10),"")</f>
        <v>6.9</v>
      </c>
      <c r="AT10" s="41">
        <f>IF(SUM(AQ10,AR10)&gt;0,SUM(AQ10,AR10),"")</f>
        <v>39.1</v>
      </c>
      <c r="AU10" s="41">
        <f>IF(SUM(AH10,AL10)&gt;0,SUM(AH10,AL10),"")</f>
        <v>8</v>
      </c>
      <c r="AV10" s="41">
        <f>IF(SUM(AG10:AH10,AJ10:AL10,AN10)-SUM(AI10,AM10)&gt;0,SUM(AG10:AH10,AJ10:AL10,AN10)-SUM(AI10,AM10),"")</f>
        <v>40.900000000000006</v>
      </c>
      <c r="AW10" s="41">
        <f>IF(SUM(AQ10,AV10)&gt;0,SUM(AQ10,AV10),"")</f>
        <v>80</v>
      </c>
      <c r="AX10" s="18">
        <v>16.8</v>
      </c>
      <c r="AY10" s="18">
        <v>3.4</v>
      </c>
      <c r="AZ10" s="18">
        <v>0.4</v>
      </c>
      <c r="BA10" s="18">
        <v>0</v>
      </c>
      <c r="BB10" s="18">
        <v>14.5</v>
      </c>
      <c r="BC10" s="18">
        <v>4.5999999999999996</v>
      </c>
      <c r="BD10" s="18">
        <v>2</v>
      </c>
      <c r="BE10" s="18">
        <v>0.6</v>
      </c>
      <c r="BF10" s="18">
        <v>15.3</v>
      </c>
      <c r="BG10" s="18">
        <v>2.6</v>
      </c>
      <c r="BH10" s="18">
        <v>0</v>
      </c>
      <c r="BI10" s="18">
        <v>0.6</v>
      </c>
      <c r="BJ10" s="18">
        <v>16.600000000000001</v>
      </c>
      <c r="BK10" s="18">
        <v>3.8</v>
      </c>
      <c r="BL10" s="18">
        <v>0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9"/>
      <c r="BS10" s="11">
        <f>IF(SUM(AY10,BC10)&gt;0,SUM(AY10,BC10),"")</f>
        <v>8</v>
      </c>
      <c r="BT10" s="11">
        <f>IF(SUM(AX10:AY10,BA10:BC10,BE10)-AZ10-BD10&gt;0,SUM(AX10:AY10,BA10:BC10,BE10)-AZ10-BD10,"")</f>
        <v>37.500000000000007</v>
      </c>
      <c r="BU10" s="11">
        <f>IF(SUM(BF10:BG10,BI10)-BH10&gt;0,SUM(BF10:BG10,BI10)-BH10,"")</f>
        <v>18.500000000000004</v>
      </c>
      <c r="BV10" s="11">
        <f>IF(SUM(AY10,BC10,BG10)&gt;0,SUM(AY10,BC10,BG10),"")</f>
        <v>10.6</v>
      </c>
      <c r="BW10" s="11">
        <f>IF(SUM(BT10,BU10)&gt;0,SUM(BT10,BU10),"")</f>
        <v>56.000000000000014</v>
      </c>
      <c r="BX10" s="11">
        <f>IF(SUM(BK10,BO10)&gt;0,SUM(BK10,BO10),"")</f>
        <v>8.3999999999999986</v>
      </c>
      <c r="BY10" s="11">
        <f>IF(SUM(BJ10:BK10,BM10:BO10,BQ10)-SUM(BL10,BP10)&gt;0,SUM(BJ10:BK10,BM10:BO10,BQ10)-SUM(BL10,BP10),"")</f>
        <v>42.2</v>
      </c>
      <c r="BZ10" s="11">
        <f>IF(SUM(BT10,BY10)&gt;0,SUM(BT10,BY10),"")</f>
        <v>79.700000000000017</v>
      </c>
      <c r="CA10" s="19">
        <v>15.2</v>
      </c>
      <c r="CB10" s="19">
        <v>3.4</v>
      </c>
      <c r="CC10" s="19">
        <v>0.4</v>
      </c>
      <c r="CD10" s="19">
        <v>0</v>
      </c>
      <c r="CE10" s="19">
        <v>16.600000000000001</v>
      </c>
      <c r="CF10" s="19">
        <v>5.3</v>
      </c>
      <c r="CG10" s="19">
        <v>2</v>
      </c>
      <c r="CH10" s="19">
        <v>0.6</v>
      </c>
      <c r="CI10" s="19">
        <v>15.9</v>
      </c>
      <c r="CJ10" s="19">
        <v>4.2</v>
      </c>
      <c r="CK10" s="19">
        <v>0</v>
      </c>
      <c r="CL10" s="19">
        <v>0.6</v>
      </c>
      <c r="CM10" s="19">
        <v>14.9</v>
      </c>
      <c r="CN10" s="19">
        <v>4.5999999999999996</v>
      </c>
      <c r="CO10" s="19">
        <v>0</v>
      </c>
      <c r="CP10" s="19">
        <v>0.6</v>
      </c>
      <c r="CQ10" s="19">
        <v>16.600000000000001</v>
      </c>
      <c r="CR10" s="19">
        <v>5.5</v>
      </c>
      <c r="CS10" s="19">
        <v>0</v>
      </c>
      <c r="CT10" s="19">
        <v>0.6</v>
      </c>
      <c r="CU10" s="28"/>
      <c r="CV10" s="41">
        <f>IF(SUM(CB10,CF10)&gt;0,SUM(CB10,CF10),"")</f>
        <v>8.6999999999999993</v>
      </c>
      <c r="CW10" s="41">
        <f>IF(SUM(CA10:CB10,CD10:CF10,CH10)-CC10-CG10&gt;0,SUM(CA10:CB10,CD10:CF10,CH10)-CC10-CG10,"")</f>
        <v>38.700000000000003</v>
      </c>
      <c r="CX10" s="41">
        <f>IF(SUM(CI10:CJ10,CL10)-CK10&gt;0,SUM(CI10:CJ10,CL10)-CK10,"")</f>
        <v>20.700000000000003</v>
      </c>
      <c r="CY10" s="41">
        <f>IF(SUM(CB10,CF10,CJ10)&gt;0,SUM(CB10,CF10,CJ10),"")</f>
        <v>12.899999999999999</v>
      </c>
      <c r="CZ10" s="41">
        <f>IF(SUM(CW10,CX10)&gt;0,SUM(CW10,CX10),"")</f>
        <v>59.400000000000006</v>
      </c>
      <c r="DA10" s="41">
        <f>IF(SUM(CN10,CR10)&gt;0,SUM(CN10,CR10),"")</f>
        <v>10.1</v>
      </c>
      <c r="DB10" s="41">
        <f>IF(SUM(CM10:CN10,CP10:CR10,CT10)-SUM(CO10,CS10)&gt;0,SUM(CM10:CN10,CP10:CR10,CT10)-SUM(CO10,CS10),"")</f>
        <v>42.800000000000004</v>
      </c>
      <c r="DC10" s="41">
        <f>IF(SUM(CW10,DB10)&gt;0,SUM(CW10,DB10),"")</f>
        <v>81.5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16</v>
      </c>
      <c r="QF10" s="23">
        <f>IF($CU10="P",CB10,(CB10+AY10)/2)</f>
        <v>3.4</v>
      </c>
      <c r="QG10" s="23">
        <f>IF($CU10="P",CC10,(CC10+AZ10)/2)</f>
        <v>0.4</v>
      </c>
      <c r="QH10" s="23">
        <f>IF($CU10="P",CD10,(CD10+BA10)/2)</f>
        <v>0</v>
      </c>
      <c r="QI10" s="23">
        <f>IF($CU10="P",CE10,(CE10+BB10)/2)</f>
        <v>15.55</v>
      </c>
      <c r="QJ10" s="23">
        <f>IF($CU10="P",CF10,(CF10+BC10)/2)</f>
        <v>4.9499999999999993</v>
      </c>
      <c r="QK10" s="23">
        <f>IF($CU10="P",CG10,(CG10+BD10)/2)</f>
        <v>2</v>
      </c>
      <c r="QL10" s="23">
        <f>IF($CU10="P",CH10,(CH10+BE10)/2)</f>
        <v>0.6</v>
      </c>
      <c r="QM10" s="23">
        <f>IF($CU10="P",CI10,(CI10+BF10)/2)</f>
        <v>15.600000000000001</v>
      </c>
      <c r="QN10" s="23">
        <f>IF($CU10="P",CJ10,(CJ10+BG10)/2)</f>
        <v>3.4000000000000004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15.75</v>
      </c>
      <c r="QR10" s="23">
        <f>IF($CU10="P",CN10,(CN10+BK10)/2)</f>
        <v>4.1999999999999993</v>
      </c>
      <c r="QS10" s="23">
        <f>IF($CU10="P",CO10,(CO10+BL10)/2)</f>
        <v>0</v>
      </c>
      <c r="QT10" s="23">
        <f>IF($CU10="P",CP10,(CP10+BM10)/2)</f>
        <v>0.3</v>
      </c>
      <c r="QU10" s="23">
        <f>IF($CU10="P",CQ10,(CQ10+BN10)/2)</f>
        <v>16.600000000000001</v>
      </c>
      <c r="QV10" s="23">
        <f>IF($CU10="P",CR10,(CR10+BO10)/2)</f>
        <v>5.05</v>
      </c>
      <c r="QW10" s="23">
        <f>IF($CU10="P",CS10,(CS10+BP10)/2)</f>
        <v>0</v>
      </c>
      <c r="QX10" s="23">
        <f>IF($CU10="P",CT10,(CT10+BQ10)/2)</f>
        <v>0.6</v>
      </c>
      <c r="QY10" s="28" t="s">
        <v>57</v>
      </c>
      <c r="QZ10" s="41">
        <f>IF(SUM(QF10,QJ10)&gt;0,SUM(QF10,QJ10),"")</f>
        <v>8.35</v>
      </c>
      <c r="RA10" s="41">
        <f>IF(SUM(QE10:QF10,QH10:QJ10,QL10)-QG10-QK10&gt;0,SUM(QE10:QF10,QH10:QJ10,QL10)-QG10-QK10,"")</f>
        <v>38.100000000000009</v>
      </c>
      <c r="RB10" s="41">
        <f>IF(SUM(QM10:QN10,QP10)-QO10&gt;0,SUM(QM10:QN10,QP10)-QO10,"")</f>
        <v>19.600000000000001</v>
      </c>
      <c r="RC10" s="41">
        <f>IF(SUM(QF10,QJ10,QN10)&gt;0,SUM(QF10,QJ10,QN10),"")</f>
        <v>11.75</v>
      </c>
      <c r="RD10" s="41">
        <f>IF(SUM(RA10,RB10)&gt;0,SUM(RA10,RB10),"")</f>
        <v>57.70000000000001</v>
      </c>
      <c r="RE10" s="41">
        <f>IF(SUM(QR10,QV10)&gt;0,SUM(QR10,QV10),"")</f>
        <v>9.25</v>
      </c>
      <c r="RF10" s="41">
        <f>IF(SUM(QQ10:QR10,QT10:QV10,QX10)-SUM(QS10,QW10)&gt;0,SUM(QQ10:QR10,QT10:QV10,QX10)-SUM(QS10,QW10),"")</f>
        <v>42.5</v>
      </c>
      <c r="RG10" s="41">
        <f>IF(SUM(RA10,RF10)&gt;0,SUM(RA10,RF10),"")</f>
        <v>80.600000000000009</v>
      </c>
    </row>
    <row r="11" spans="1:475" x14ac:dyDescent="0.2">
      <c r="A11" s="4" t="str">
        <f>IF(AND(F11="P",G11="P"),SUMPRODUCT((F$4:F$14="P")*(G$4:G$14="P")*(E$4:E$14&gt;E11))+1,IF(G11="P",SUMPRODUCT((F$4:F$14="")*(G$4:G$14="P")*(E$4:E$14&gt;E11))+1+SUMPRODUCT((F$4:F$14="P")*(G$4:G$14="P")),""))</f>
        <v/>
      </c>
      <c r="B11" s="5" t="s">
        <v>170</v>
      </c>
      <c r="C11" s="4" t="s">
        <v>3</v>
      </c>
      <c r="D11" s="4">
        <v>2004</v>
      </c>
      <c r="E11" s="9">
        <f>SUM(J11:R11)+SUM(J11:N11)*0.0000001+SUM(J11)*0.0000000000001</f>
        <v>123.93000423500425</v>
      </c>
      <c r="F11" s="3" t="str">
        <f>IF(OR(AND(AP11&gt;=AW$16,AQ11&gt;=AW$20,AP11&lt;&gt;"",AO11=""),AND(AU11&gt;=AW$16,AV11&gt;=AW$20,AU11&lt;&gt;"",AO11=""),AND(BS11&gt;=BZ$16,BT11&gt;=BZ$20,BS11&lt;&gt;"",BR11=""),AND(BX11&gt;=BZ$16,BY11&gt;=BZ$20,BX11&lt;&gt;"",BR11=""),AND(CV11&gt;=DC$16,CW11&gt;=DC$20,CV11&lt;&gt;"",CU11=""),AND(DA11&gt;=DC$16,DB11&gt;=DC$20,DA11&lt;&gt;""),AND(EA11&gt;=EH$16,EB11&gt;=EH$20,EA11&lt;&gt;""),AND(EF11&gt;=EH$16,EG11&gt;=EH$20,EF11&lt;&gt;""),AND(FC11&gt;=FJ$16,FD11&gt;=FJ$20,FC11&lt;&gt;""),AND(FH11&gt;=FJ$16,FI11&gt;=FJ$20,FH11&lt;&gt;""),AND(GE11&gt;=GL$16,GF11&gt;=GL$20,GE11&lt;&gt;""),AND(GJ11&gt;=GL$16,GK11&gt;=GL$20,GJ11&lt;&gt;""),AND(HG11&gt;=HN$16,HH11&gt;=HN$20,HG11&lt;&gt;""),AND(HL11&gt;=HN$16,HM11&gt;=HN$20,HL11&lt;&gt;""),AND(II11&gt;=IP$16,IJ11&gt;=IP$20,II11&lt;&gt;""),AND(IN11&gt;=IP$16,IO11&gt;=IP$20,IN11&lt;&gt;""),AND(JK11&gt;=JR$16,JL11&gt;=JR$20,JK11&lt;&gt;""),AND(JP11&gt;=JR$16,JQ11&gt;=JR$20,JP11&lt;&gt;""),AND(KM11&gt;=KT$16,KN11&gt;=KT$20,KM11&lt;&gt;""),AND(KR11&gt;=KT$16,KS11&gt;=KT$20,KR11&lt;&gt;""),AND(LO11&gt;=LV$16,LP11&gt;=LV$20,LO11&lt;&gt;""),AND(LT11&gt;=LV$16,LU11&gt;=LV$20,LT11&lt;&gt;""),AND(MQ11&gt;=MX$16,MR11&gt;=MX$20,MQ11&lt;&gt;""),AND(MV11&gt;=MX$16,MW11&gt;=MX$20,MV11&lt;&gt;""),AND(NS11&gt;=NZ$16,NT11&gt;=NZ$20,NS11&lt;&gt;""),AND(NX11&gt;=NZ$16,NY11&gt;=NZ$20,NX11&lt;&gt;""),AND(OU11&gt;=PB$16,OV11&gt;=PB$20,OU11&lt;&gt;""),AND(OZ11&gt;=PB$16,PA11&gt;=PB$20,OZ11&lt;&gt;""),AND(PW11&gt;=QD$16,PX11&gt;=QD$20,PW11&lt;&gt;""),AND(QB11&gt;=QD$16,QC11&gt;=QD$20,QB11&lt;&gt;"")),"P","")</f>
        <v/>
      </c>
      <c r="G11" s="3" t="str">
        <f>IF(OR(AND(AQ11&gt;=AW$20,AQ11&lt;&gt;"",AO11=""),AND(AV11&gt;=AW$20,AV11&lt;&gt;"",AO11=""),AND(BT11&gt;=BZ$20,BT11&lt;&gt;"",BR11=""),AND(BY11&gt;=BZ$20,BY11&lt;&gt;"",BR11=""),AND(CW11&gt;=DC$20,CW11&lt;&gt;"",CU11=""),AND(DB11&gt;=DC$20,DB11&lt;&gt;"",CU11=""),AND(EB11&gt;=EH$20,EB11&lt;&gt;""),AND(EG11&gt;=EH$20,EG11&lt;&gt;""),AND(FD11&gt;=FJ$20,FD11&lt;&gt;""),AND(FI11&gt;=FJ$20,FI11&lt;&gt;""),AND(GF11&gt;=GL$20,GF11&lt;&gt;""),AND(GK11&gt;=GL$20,GK11&lt;&gt;""),AND(HH11&gt;=HN$20,HH11&lt;&gt;""),AND(HM11&gt;=HN$20,HM11&lt;&gt;""),AND(IJ11&gt;=IP$20,IJ11&lt;&gt;""),AND(IO11&gt;=IP$20,IO11&lt;&gt;""),AND(JL11&gt;=JR$20,JL11&lt;&gt;""),AND(JQ11&gt;=JR$20,JQ11&lt;&gt;""),AND(KN11&gt;=KT$20,KN11&lt;&gt;""),AND(KS11&gt;=KT$20,KS11&lt;&gt;""),AND(LP11&gt;=LV$20,LP11&lt;&gt;""),AND(LU11&gt;=LV$20,LU11&lt;&gt;""),AND(MR11&gt;=MX$20,MR11&lt;&gt;""),AND(MW11&gt;=MX$20,MW11&lt;&gt;""),AND(NT11&gt;=NZ$20,NT11&lt;&gt;""),AND(NY11&gt;=NZ$20,NY11&lt;&gt;""),AND(OV11&gt;=PB$20,OV11&lt;&gt;""),AND(PA11&gt;=PB$20,PA11&lt;&gt;""),AND(PX11&gt;=QD$20,PX11&lt;&gt;""),AND(QC11&gt;=QD$20,QC11&lt;&gt;"")),"P","")</f>
        <v/>
      </c>
      <c r="H11" s="37" t="str">
        <f>IF(AND(G11="P",F11=""),"No DD",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Merit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Excellence",IF(I11="P","Worlds Team",IF(F11="P","National Team","")))))</f>
        <v/>
      </c>
      <c r="I11" s="3" t="str">
        <f>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P","")</f>
        <v/>
      </c>
      <c r="J11" s="8">
        <f>IF(COUNT(AQ11,BT11,CW11)&gt;0,LARGE((AQ11,BT11,CW11),1),0)</f>
        <v>42.349999999999994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42.28</v>
      </c>
      <c r="Q11" s="8" t="str">
        <f>IF(P11=0,"",IF(P11=DB11,$CA$1,IF(P11=BY11,$AX$1,IF(P11=AV11,$U$1,""))))</f>
        <v>2022 3rd Domestic Trial</v>
      </c>
      <c r="R11" s="8">
        <f>IF(MAX(DD11:DF11)&gt;0,MAX(DD11:DF11),"")</f>
        <v>39.300000000000004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WAGC (Nov 24)</v>
      </c>
      <c r="U11" s="19">
        <v>16.850000000000001</v>
      </c>
      <c r="V11" s="19">
        <v>4.1999999999999993</v>
      </c>
      <c r="W11" s="19">
        <v>0</v>
      </c>
      <c r="X11" s="19">
        <v>0.3</v>
      </c>
      <c r="Y11" s="19">
        <v>16.7</v>
      </c>
      <c r="Z11" s="19">
        <v>4</v>
      </c>
      <c r="AA11" s="19">
        <v>0</v>
      </c>
      <c r="AB11" s="19">
        <v>0.3</v>
      </c>
      <c r="AC11" s="19"/>
      <c r="AD11" s="19"/>
      <c r="AE11" s="19"/>
      <c r="AF11" s="19"/>
      <c r="AG11" s="19">
        <v>16.5</v>
      </c>
      <c r="AH11" s="19">
        <v>4.0999999999999996</v>
      </c>
      <c r="AI11" s="19">
        <v>0</v>
      </c>
      <c r="AJ11" s="19">
        <v>0.3</v>
      </c>
      <c r="AK11" s="19">
        <v>16.98</v>
      </c>
      <c r="AL11" s="19">
        <v>4.0999999999999996</v>
      </c>
      <c r="AM11" s="19">
        <v>0</v>
      </c>
      <c r="AN11" s="19">
        <v>0.3</v>
      </c>
      <c r="AO11" s="28" t="s">
        <v>57</v>
      </c>
      <c r="AP11" s="41">
        <f>IF(SUM(V11,Z11)&gt;0,SUM(V11,Z11),"")</f>
        <v>8.1999999999999993</v>
      </c>
      <c r="AQ11" s="41">
        <f>IF(SUM(U11:V11,X11:Z11,AB11)-W11-AA11&gt;0,SUM(U11:V11,X11:Z11,AB11)-W11-AA11,"")</f>
        <v>42.349999999999994</v>
      </c>
      <c r="AR11" s="41" t="str">
        <f>IF(SUM(AC11:AD11,AF11)-AE11&gt;0,SUM(AC11:AD11,AF11)-AE11,"")</f>
        <v/>
      </c>
      <c r="AS11" s="41">
        <f>IF(SUM(V11,Z11,AD11)&gt;0,SUM(V11,Z11,AD11),"")</f>
        <v>8.1999999999999993</v>
      </c>
      <c r="AT11" s="41">
        <f>IF(SUM(AQ11,AR11)&gt;0,SUM(AQ11,AR11),"")</f>
        <v>42.349999999999994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42.28</v>
      </c>
      <c r="AW11" s="41">
        <f>IF(SUM(AQ11,AV11)&gt;0,SUM(AQ11,AV11),"")</f>
        <v>84.63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IF(SUM(CW11,DB11)&gt;0,SUM(CW11,DB11),"")</f>
        <v/>
      </c>
      <c r="DD11" s="52">
        <f>IF(MAX(EB11,FD11,GF11,HH11,IJ11,JL11,KN11,LP11,MR11,NT11,OV11,PX11)-IF(L11="",0,L11)&gt;0.001,MAX(EB11,FD11,GF11,HH11,IJ11,JL11,KN11,LP11,MR11,NT11,OV11,PX11)-IF(L11="",0,L11),"")</f>
        <v>39.300000000000004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>
        <v>17</v>
      </c>
      <c r="FL11" s="17">
        <v>4.0999999999999996</v>
      </c>
      <c r="FM11" s="17">
        <v>0</v>
      </c>
      <c r="FN11" s="17">
        <v>0</v>
      </c>
      <c r="FO11" s="17">
        <v>16.3</v>
      </c>
      <c r="FP11" s="17">
        <v>1.9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>IF(SUM(FL11,FP11)&gt;0,SUM(FL11,FP11),"")</f>
        <v>6</v>
      </c>
      <c r="GF11" s="41">
        <f>IF(SUM(FK11:FL11,FN11:FP11,FR11)-FM11-FQ11&gt;0,SUM(FK11:FL11,FN11:FP11,FR11)-FM11-FQ11,"")</f>
        <v>39.300000000000004</v>
      </c>
      <c r="GG11" s="41" t="str">
        <f>IF(SUM(FS11:FT11,FV11)-FU11&gt;0,SUM(FS11:FT11,FV11)-FU11,"")</f>
        <v/>
      </c>
      <c r="GH11" s="41">
        <f>IF(SUM(FL11,FP11,FT11)&gt;0,SUM(FL11,FP11,FT11),"")</f>
        <v>6</v>
      </c>
      <c r="GI11" s="41">
        <f>IF(SUM(GF11,GG11)&gt;0,SUM(GF11,GG11),"")</f>
        <v>39.300000000000004</v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>
        <f>IF(SUM(GF11,GK11)&gt;0,SUM(GF11,GK11),"")</f>
        <v>39.300000000000004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0</v>
      </c>
      <c r="QF11" s="23">
        <f>IF($CU11="P",CB11,(CB11+AY11)/2)</f>
        <v>0</v>
      </c>
      <c r="QG11" s="23">
        <f>IF($CU11="P",CC11,(CC11+AZ11)/2)</f>
        <v>0</v>
      </c>
      <c r="QH11" s="23">
        <f>IF($CU11="P",CD11,(CD11+BA11)/2)</f>
        <v>0</v>
      </c>
      <c r="QI11" s="23">
        <f>IF($CU11="P",CE11,(CE11+BB11)/2)</f>
        <v>0</v>
      </c>
      <c r="QJ11" s="23">
        <f>IF($CU11="P",CF11,(CF11+BC11)/2)</f>
        <v>0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0</v>
      </c>
      <c r="QN11" s="23">
        <f>IF($CU11="P",CJ11,(CJ11+BG11)/2)</f>
        <v>0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0</v>
      </c>
      <c r="QR11" s="23">
        <f>IF($CU11="P",CN11,(CN11+BK11)/2)</f>
        <v>0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0</v>
      </c>
      <c r="QV11" s="23">
        <f>IF($CU11="P",CR11,(CR11+BO11)/2)</f>
        <v>0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 t="str">
        <f>IF(SUM(QF11,QJ11)&gt;0,SUM(QF11,QJ11),"")</f>
        <v/>
      </c>
      <c r="RA11" s="41" t="str">
        <f>IF(SUM(QE11:QF11,QH11:QJ11,QL11)-QG11-QK11&gt;0,SUM(QE11:QF11,QH11:QJ11,QL11)-QG11-QK11,"")</f>
        <v/>
      </c>
      <c r="RB11" s="41" t="str">
        <f>IF(SUM(QM11:QN11,QP11)-QO11&gt;0,SUM(QM11:QN11,QP11)-QO11,"")</f>
        <v/>
      </c>
      <c r="RC11" s="41" t="str">
        <f>IF(SUM(QF11,QJ11,QN11)&gt;0,SUM(QF11,QJ11,QN11),"")</f>
        <v/>
      </c>
      <c r="RD11" s="41" t="str">
        <f>IF(SUM(RA11,RB11)&gt;0,SUM(RA11,RB11),"")</f>
        <v/>
      </c>
      <c r="RE11" s="41" t="str">
        <f>IF(SUM(QR11,QV11)&gt;0,SUM(QR11,QV11),"")</f>
        <v/>
      </c>
      <c r="RF11" s="41" t="str">
        <f>IF(SUM(QQ11:QR11,QT11:QV11,QX11)-SUM(QS11,QW11)&gt;0,SUM(QQ11:QR11,QT11:QV11,QX11)-SUM(QS11,QW11),"")</f>
        <v/>
      </c>
      <c r="RG11" s="41" t="str">
        <f>IF(SUM(RA11,RF11)&gt;0,SUM(RA11,RF11),"")</f>
        <v/>
      </c>
    </row>
    <row r="12" spans="1:475" x14ac:dyDescent="0.2">
      <c r="A12" s="4" t="str">
        <f>IF(AND(F12="P",G12="P"),SUMPRODUCT((F$4:F$14="P")*(G$4:G$14="P")*(E$4:E$14&gt;E12))+1,IF(G12="P",SUMPRODUCT((F$4:F$14="")*(G$4:G$14="P")*(E$4:E$14&gt;E12))+1+SUMPRODUCT((F$4:F$14="P")*(G$4:G$14="P")),""))</f>
        <v/>
      </c>
      <c r="B12" s="5" t="s">
        <v>197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$16,AQ12&gt;=AW$20,AP12&lt;&gt;"",AO12=""),AND(AU12&gt;=AW$16,AV12&gt;=AW$20,AU12&lt;&gt;"",AO12=""),AND(BS12&gt;=BZ$16,BT12&gt;=BZ$20,BS12&lt;&gt;"",BR12=""),AND(BX12&gt;=BZ$16,BY12&gt;=BZ$20,BX12&lt;&gt;"",BR12=""),AND(CV12&gt;=DC$16,CW12&gt;=DC$20,CV12&lt;&gt;"",CU12=""),AND(DA12&gt;=DC$16,DB12&gt;=DC$20,DA12&lt;&gt;""),AND(EA12&gt;=EH$16,EB12&gt;=EH$20,EA12&lt;&gt;""),AND(EF12&gt;=EH$16,EG12&gt;=EH$20,EF12&lt;&gt;""),AND(FC12&gt;=FJ$16,FD12&gt;=FJ$20,FC12&lt;&gt;""),AND(FH12&gt;=FJ$16,FI12&gt;=FJ$20,FH12&lt;&gt;""),AND(GE12&gt;=GL$16,GF12&gt;=GL$20,GE12&lt;&gt;""),AND(GJ12&gt;=GL$16,GK12&gt;=GL$20,GJ12&lt;&gt;""),AND(HG12&gt;=HN$16,HH12&gt;=HN$20,HG12&lt;&gt;""),AND(HL12&gt;=HN$16,HM12&gt;=HN$20,HL12&lt;&gt;""),AND(II12&gt;=IP$16,IJ12&gt;=IP$20,II12&lt;&gt;""),AND(IN12&gt;=IP$16,IO12&gt;=IP$20,IN12&lt;&gt;""),AND(JK12&gt;=JR$16,JL12&gt;=JR$20,JK12&lt;&gt;""),AND(JP12&gt;=JR$16,JQ12&gt;=JR$20,JP12&lt;&gt;""),AND(KM12&gt;=KT$16,KN12&gt;=KT$20,KM12&lt;&gt;""),AND(KR12&gt;=KT$16,KS12&gt;=KT$20,KR12&lt;&gt;""),AND(LO12&gt;=LV$16,LP12&gt;=LV$20,LO12&lt;&gt;""),AND(LT12&gt;=LV$16,LU12&gt;=LV$20,LT12&lt;&gt;""),AND(MQ12&gt;=MX$16,MR12&gt;=MX$20,MQ12&lt;&gt;""),AND(MV12&gt;=MX$16,MW12&gt;=MX$20,MV12&lt;&gt;""),AND(NS12&gt;=NZ$16,NT12&gt;=NZ$20,NS12&lt;&gt;""),AND(NX12&gt;=NZ$16,NY12&gt;=NZ$20,NX12&lt;&gt;""),AND(OU12&gt;=PB$16,OV12&gt;=PB$20,OU12&lt;&gt;""),AND(OZ12&gt;=PB$16,PA12&gt;=PB$20,OZ12&lt;&gt;""),AND(PW12&gt;=QD$16,PX12&gt;=QD$20,PW12&lt;&gt;""),AND(QB12&gt;=QD$16,QC12&gt;=QD$20,QB12&lt;&gt;"")),"P","")</f>
        <v/>
      </c>
      <c r="G12" s="3" t="str">
        <f>IF(OR(AND(AQ12&gt;=AW$20,AQ12&lt;&gt;"",AO12=""),AND(AV12&gt;=AW$20,AV12&lt;&gt;"",AO12=""),AND(BT12&gt;=BZ$20,BT12&lt;&gt;"",BR12=""),AND(BY12&gt;=BZ$20,BY12&lt;&gt;"",BR12=""),AND(CW12&gt;=DC$20,CW12&lt;&gt;"",CU12=""),AND(DB12&gt;=DC$20,DB12&lt;&gt;"",CU12=""),AND(EB12&gt;=EH$20,EB12&lt;&gt;""),AND(EG12&gt;=EH$20,EG12&lt;&gt;""),AND(FD12&gt;=FJ$20,FD12&lt;&gt;""),AND(FI12&gt;=FJ$20,FI12&lt;&gt;""),AND(GF12&gt;=GL$20,GF12&lt;&gt;""),AND(GK12&gt;=GL$20,GK12&lt;&gt;""),AND(HH12&gt;=HN$20,HH12&lt;&gt;""),AND(HM12&gt;=HN$20,HM12&lt;&gt;""),AND(IJ12&gt;=IP$20,IJ12&lt;&gt;""),AND(IO12&gt;=IP$20,IO12&lt;&gt;""),AND(JL12&gt;=JR$20,JL12&lt;&gt;""),AND(JQ12&gt;=JR$20,JQ12&lt;&gt;""),AND(KN12&gt;=KT$20,KN12&lt;&gt;""),AND(KS12&gt;=KT$20,KS12&lt;&gt;""),AND(LP12&gt;=LV$20,LP12&lt;&gt;""),AND(LU12&gt;=LV$20,LU12&lt;&gt;""),AND(MR12&gt;=MX$20,MR12&lt;&gt;""),AND(MW12&gt;=MX$20,MW12&lt;&gt;""),AND(NT12&gt;=NZ$20,NT12&lt;&gt;""),AND(NY12&gt;=NZ$20,NY12&lt;&gt;""),AND(OV12&gt;=PB$20,OV12&lt;&gt;""),AND(PA12&gt;=PB$20,PA12&lt;&gt;""),AND(PX12&gt;=QD$20,PX12&lt;&gt;""),AND(QC12&gt;=QD$20,QC12&lt;&gt;"")),"P","")</f>
        <v/>
      </c>
      <c r="H12" s="37" t="str">
        <f>IF(AND(G12="P",F12=""),"No DD",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Merit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Excellence",IF(I12="P","Worlds Team",IF(F12="P","National Team","")))))</f>
        <v/>
      </c>
      <c r="I12" s="3" t="str">
        <f>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8"/>
      <c r="AP12" s="41" t="str">
        <f>IF(SUM(V12,Z12)&gt;0,SUM(V12,Z12),"")</f>
        <v/>
      </c>
      <c r="AQ12" s="41" t="str">
        <f>IF(SUM(U12:V12,X12:Z12,AB12)-W12-AA12&gt;0,SUM(U12:V12,X12:Z12,AB12)-W12-AA12,"")</f>
        <v/>
      </c>
      <c r="AR12" s="41" t="str">
        <f>IF(SUM(AC12:AD12,AF12)-AE12&gt;0,SUM(AC12:AD12,AF12)-AE12,"")</f>
        <v/>
      </c>
      <c r="AS12" s="41" t="str">
        <f>IF(SUM(V12,Z12,AD12)&gt;0,SUM(V12,Z12,AD12),"")</f>
        <v/>
      </c>
      <c r="AT12" s="41" t="str">
        <f>IF(SUM(AQ12,AR12)&gt;0,SUM(AQ12,AR12),"")</f>
        <v/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 t="str">
        <f>IF(SUM(AQ12,AV12)&gt;0,SUM(AQ12,AV12),"")</f>
        <v/>
      </c>
      <c r="AX12" s="18">
        <v>16.399999999999999</v>
      </c>
      <c r="AY12" s="18">
        <v>1.2</v>
      </c>
      <c r="AZ12" s="18">
        <v>0</v>
      </c>
      <c r="BA12" s="18">
        <v>0</v>
      </c>
      <c r="BB12" s="18">
        <v>15.1</v>
      </c>
      <c r="BC12" s="18">
        <v>3.2</v>
      </c>
      <c r="BD12" s="18">
        <v>1</v>
      </c>
      <c r="BE12" s="18">
        <v>0.3</v>
      </c>
      <c r="BF12" s="18">
        <v>14.3</v>
      </c>
      <c r="BG12" s="18">
        <v>3.3</v>
      </c>
      <c r="BH12" s="18">
        <v>0.7</v>
      </c>
      <c r="BI12" s="18">
        <v>0.3</v>
      </c>
      <c r="BJ12" s="18">
        <v>16.3</v>
      </c>
      <c r="BK12" s="18">
        <v>3.2</v>
      </c>
      <c r="BL12" s="18">
        <v>0.4</v>
      </c>
      <c r="BM12" s="18">
        <v>0</v>
      </c>
      <c r="BN12" s="18">
        <v>13</v>
      </c>
      <c r="BO12" s="18">
        <v>0.8</v>
      </c>
      <c r="BP12" s="18">
        <v>2</v>
      </c>
      <c r="BQ12" s="18">
        <v>0</v>
      </c>
      <c r="BR12" s="29"/>
      <c r="BS12" s="11">
        <f>IF(SUM(AY12,BC12)&gt;0,SUM(AY12,BC12),"")</f>
        <v>4.4000000000000004</v>
      </c>
      <c r="BT12" s="11">
        <f>IF(SUM(AX12:AY12,BA12:BC12,BE12)-AZ12-BD12&gt;0,SUM(AX12:AY12,BA12:BC12,BE12)-AZ12-BD12,"")</f>
        <v>35.199999999999996</v>
      </c>
      <c r="BU12" s="11">
        <f>IF(SUM(BF12:BG12,BI12)-BH12&gt;0,SUM(BF12:BG12,BI12)-BH12,"")</f>
        <v>17.200000000000003</v>
      </c>
      <c r="BV12" s="11">
        <f>IF(SUM(AY12,BC12,BG12)&gt;0,SUM(AY12,BC12,BG12),"")</f>
        <v>7.7</v>
      </c>
      <c r="BW12" s="11">
        <f>IF(SUM(BT12,BU12)&gt;0,SUM(BT12,BU12),"")</f>
        <v>52.4</v>
      </c>
      <c r="BX12" s="11">
        <f>IF(SUM(BK12,BO12)&gt;0,SUM(BK12,BO12),"")</f>
        <v>4</v>
      </c>
      <c r="BY12" s="11">
        <f>IF(SUM(BJ12:BK12,BM12:BO12,BQ12)-SUM(BL12,BP12)&gt;0,SUM(BJ12:BK12,BM12:BO12,BQ12)-SUM(BL12,BP12),"")</f>
        <v>30.9</v>
      </c>
      <c r="BZ12" s="11">
        <f>IF(SUM(BT12,BY12)&gt;0,SUM(BT12,BY12),"")</f>
        <v>66.099999999999994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IF(SUM(CW12,DB12)&gt;0,SUM(CW12,DB12),"")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8.1999999999999993</v>
      </c>
      <c r="QF12" s="23">
        <f>IF($CU12="P",CB12,(CB12+AY12)/2)</f>
        <v>0.6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7.55</v>
      </c>
      <c r="QJ12" s="23">
        <f>IF($CU12="P",CF12,(CF12+BC12)/2)</f>
        <v>1.6</v>
      </c>
      <c r="QK12" s="23">
        <f>IF($CU12="P",CG12,(CG12+BD12)/2)</f>
        <v>0.5</v>
      </c>
      <c r="QL12" s="23">
        <f>IF($CU12="P",CH12,(CH12+BE12)/2)</f>
        <v>0.15</v>
      </c>
      <c r="QM12" s="23">
        <f>IF($CU12="P",CI12,(CI12+BF12)/2)</f>
        <v>7.15</v>
      </c>
      <c r="QN12" s="23">
        <f>IF($CU12="P",CJ12,(CJ12+BG12)/2)</f>
        <v>1.65</v>
      </c>
      <c r="QO12" s="23">
        <f>IF($CU12="P",CK12,(CK12+BH12)/2)</f>
        <v>0.35</v>
      </c>
      <c r="QP12" s="23">
        <f>IF($CU12="P",CL12,(CL12+BI12)/2)</f>
        <v>0.15</v>
      </c>
      <c r="QQ12" s="23">
        <f>IF($CU12="P",CM12,(CM12+BJ12)/2)</f>
        <v>8.15</v>
      </c>
      <c r="QR12" s="23">
        <f>IF($CU12="P",CN12,(CN12+BK12)/2)</f>
        <v>1.6</v>
      </c>
      <c r="QS12" s="23">
        <f>IF($CU12="P",CO12,(CO12+BL12)/2)</f>
        <v>0.2</v>
      </c>
      <c r="QT12" s="23">
        <f>IF($CU12="P",CP12,(CP12+BM12)/2)</f>
        <v>0</v>
      </c>
      <c r="QU12" s="23">
        <f>IF($CU12="P",CQ12,(CQ12+BN12)/2)</f>
        <v>6.5</v>
      </c>
      <c r="QV12" s="23">
        <f>IF($CU12="P",CR12,(CR12+BO12)/2)</f>
        <v>0.4</v>
      </c>
      <c r="QW12" s="23">
        <f>IF($CU12="P",CS12,(CS12+BP12)/2)</f>
        <v>1</v>
      </c>
      <c r="QX12" s="23">
        <f>IF($CU12="P",CT12,(CT12+BQ12)/2)</f>
        <v>0</v>
      </c>
      <c r="QY12" s="28" t="s">
        <v>57</v>
      </c>
      <c r="QZ12" s="41">
        <f>IF(SUM(QF12,QJ12)&gt;0,SUM(QF12,QJ12),"")</f>
        <v>2.2000000000000002</v>
      </c>
      <c r="RA12" s="41">
        <f>IF(SUM(QE12:QF12,QH12:QJ12,QL12)-QG12-QK12&gt;0,SUM(QE12:QF12,QH12:QJ12,QL12)-QG12-QK12,"")</f>
        <v>17.599999999999998</v>
      </c>
      <c r="RB12" s="41">
        <f>IF(SUM(QM12:QN12,QP12)-QO12&gt;0,SUM(QM12:QN12,QP12)-QO12,"")</f>
        <v>8.6000000000000014</v>
      </c>
      <c r="RC12" s="41">
        <f>IF(SUM(QF12,QJ12,QN12)&gt;0,SUM(QF12,QJ12,QN12),"")</f>
        <v>3.85</v>
      </c>
      <c r="RD12" s="41">
        <f>IF(SUM(RA12,RB12)&gt;0,SUM(RA12,RB12),"")</f>
        <v>26.2</v>
      </c>
      <c r="RE12" s="41">
        <f>IF(SUM(QR12,QV12)&gt;0,SUM(QR12,QV12),"")</f>
        <v>2</v>
      </c>
      <c r="RF12" s="41">
        <f>IF(SUM(QQ12:QR12,QT12:QV12,QX12)-SUM(QS12,QW12)&gt;0,SUM(QQ12:QR12,QT12:QV12,QX12)-SUM(QS12,QW12),"")</f>
        <v>15.45</v>
      </c>
      <c r="RG12" s="41">
        <f>IF(SUM(RA12,RF12)&gt;0,SUM(RA12,RF12),"")</f>
        <v>33.049999999999997</v>
      </c>
    </row>
    <row r="13" spans="1:475" x14ac:dyDescent="0.2">
      <c r="A13" s="4" t="str">
        <f>IF(AND(F13="P",G13="P"),SUMPRODUCT((F$4:F$14="P")*(G$4:G$14="P")*(E$4:E$14&gt;E13))+1,IF(G13="P",SUMPRODUCT((F$4:F$14="")*(G$4:G$14="P")*(E$4:E$14&gt;E13))+1+SUMPRODUCT((F$4:F$14="P")*(G$4:G$14="P")),""))</f>
        <v/>
      </c>
      <c r="B13" s="5" t="s">
        <v>98</v>
      </c>
      <c r="C13" s="4" t="s">
        <v>3</v>
      </c>
      <c r="D13" s="4">
        <v>2003</v>
      </c>
      <c r="E13" s="9">
        <f>SUM(J13:R13)+SUM(J13:N13)*0.0000001+SUM(J13)*0.0000000000001</f>
        <v>43.90000218000219</v>
      </c>
      <c r="F13" s="3" t="str">
        <f>IF(OR(AND(AP13&gt;=AW$16,AQ13&gt;=AW$20,AP13&lt;&gt;"",AO13=""),AND(AU13&gt;=AW$16,AV13&gt;=AW$20,AU13&lt;&gt;"",AO13=""),AND(BS13&gt;=BZ$16,BT13&gt;=BZ$20,BS13&lt;&gt;"",BR13=""),AND(BX13&gt;=BZ$16,BY13&gt;=BZ$20,BX13&lt;&gt;"",BR13=""),AND(CV13&gt;=DC$16,CW13&gt;=DC$20,CV13&lt;&gt;"",CU13=""),AND(DA13&gt;=DC$16,DB13&gt;=DC$20,DA13&lt;&gt;""),AND(EA13&gt;=EH$16,EB13&gt;=EH$20,EA13&lt;&gt;""),AND(EF13&gt;=EH$16,EG13&gt;=EH$20,EF13&lt;&gt;""),AND(FC13&gt;=FJ$16,FD13&gt;=FJ$20,FC13&lt;&gt;""),AND(FH13&gt;=FJ$16,FI13&gt;=FJ$20,FH13&lt;&gt;""),AND(GE13&gt;=GL$16,GF13&gt;=GL$20,GE13&lt;&gt;""),AND(GJ13&gt;=GL$16,GK13&gt;=GL$20,GJ13&lt;&gt;""),AND(HG13&gt;=HN$16,HH13&gt;=HN$20,HG13&lt;&gt;""),AND(HL13&gt;=HN$16,HM13&gt;=HN$20,HL13&lt;&gt;""),AND(II13&gt;=IP$16,IJ13&gt;=IP$20,II13&lt;&gt;""),AND(IN13&gt;=IP$16,IO13&gt;=IP$20,IN13&lt;&gt;""),AND(JK13&gt;=JR$16,JL13&gt;=JR$20,JK13&lt;&gt;""),AND(JP13&gt;=JR$16,JQ13&gt;=JR$20,JP13&lt;&gt;""),AND(KM13&gt;=KT$16,KN13&gt;=KT$20,KM13&lt;&gt;""),AND(KR13&gt;=KT$16,KS13&gt;=KT$20,KR13&lt;&gt;""),AND(LO13&gt;=LV$16,LP13&gt;=LV$20,LO13&lt;&gt;""),AND(LT13&gt;=LV$16,LU13&gt;=LV$20,LT13&lt;&gt;""),AND(MQ13&gt;=MX$16,MR13&gt;=MX$20,MQ13&lt;&gt;""),AND(MV13&gt;=MX$16,MW13&gt;=MX$20,MV13&lt;&gt;""),AND(NS13&gt;=NZ$16,NT13&gt;=NZ$20,NS13&lt;&gt;""),AND(NX13&gt;=NZ$16,NY13&gt;=NZ$20,NX13&lt;&gt;""),AND(OU13&gt;=PB$16,OV13&gt;=PB$20,OU13&lt;&gt;""),AND(OZ13&gt;=PB$16,PA13&gt;=PB$20,OZ13&lt;&gt;""),AND(PW13&gt;=QD$16,PX13&gt;=QD$20,PW13&lt;&gt;""),AND(QB13&gt;=QD$16,QC13&gt;=QD$20,QB13&lt;&gt;"")),"P","")</f>
        <v/>
      </c>
      <c r="G13" s="3" t="str">
        <f>IF(OR(AND(AQ13&gt;=AW$20,AQ13&lt;&gt;"",AO13=""),AND(AV13&gt;=AW$20,AV13&lt;&gt;"",AO13=""),AND(BT13&gt;=BZ$20,BT13&lt;&gt;"",BR13=""),AND(BY13&gt;=BZ$20,BY13&lt;&gt;"",BR13=""),AND(CW13&gt;=DC$20,CW13&lt;&gt;"",CU13=""),AND(DB13&gt;=DC$20,DB13&lt;&gt;"",CU13=""),AND(EB13&gt;=EH$20,EB13&lt;&gt;""),AND(EG13&gt;=EH$20,EG13&lt;&gt;""),AND(FD13&gt;=FJ$20,FD13&lt;&gt;""),AND(FI13&gt;=FJ$20,FI13&lt;&gt;""),AND(GF13&gt;=GL$20,GF13&lt;&gt;""),AND(GK13&gt;=GL$20,GK13&lt;&gt;""),AND(HH13&gt;=HN$20,HH13&lt;&gt;""),AND(HM13&gt;=HN$20,HM13&lt;&gt;""),AND(IJ13&gt;=IP$20,IJ13&lt;&gt;""),AND(IO13&gt;=IP$20,IO13&lt;&gt;""),AND(JL13&gt;=JR$20,JL13&lt;&gt;""),AND(JQ13&gt;=JR$20,JQ13&lt;&gt;""),AND(KN13&gt;=KT$20,KN13&lt;&gt;""),AND(KS13&gt;=KT$20,KS13&lt;&gt;""),AND(LP13&gt;=LV$20,LP13&lt;&gt;""),AND(LU13&gt;=LV$20,LU13&lt;&gt;""),AND(MR13&gt;=MX$20,MR13&lt;&gt;""),AND(MW13&gt;=MX$20,MW13&lt;&gt;""),AND(NT13&gt;=NZ$20,NT13&lt;&gt;""),AND(NY13&gt;=NZ$20,NY13&lt;&gt;""),AND(OV13&gt;=PB$20,OV13&lt;&gt;""),AND(PA13&gt;=PB$20,PA13&lt;&gt;""),AND(PX13&gt;=QD$20,PX13&lt;&gt;""),AND(QC13&gt;=QD$20,QC13&lt;&gt;"")),"P","")</f>
        <v/>
      </c>
      <c r="H13" s="37" t="str">
        <f>IF(AND(G13="P",F13=""),"No DD",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Merit",IF(OR(AND(AS13&gt;=AW$18,AT13&gt;=AW$22,AS13&lt;&gt;"",AO13=""),AND(BV13&gt;=BZ$18,BW13&gt;=BZ$22,BV13&lt;&gt;"",BR13=""),AND(CY13&gt;=DC$18,CZ13&gt;=DC$22,CY13&lt;&gt;"",CU13=""),AND(ED13&gt;=EH$18,EE13&gt;=EH$22,ED13&lt;&gt;""),AND(FF13&gt;=FJ$18,FG13&gt;=FJ$22,FF13&lt;&gt;""),AND(GH13&gt;=GL$18,GI13&gt;=GL$22,GH13&lt;&gt;""),AND(HJ13&gt;=HN$18,HK13&gt;=HN$22,HJ13&lt;&gt;""),AND(IL13&gt;=IP$18,IM13&gt;=IP$22,IL13&lt;&gt;""),AND(JN13&gt;=JR$18,JO13&gt;=JR$22,JN13&lt;&gt;""),AND(KP13&gt;=KT$18,KQ13&gt;=KT$22,KP13&lt;&gt;""),AND(LR13&gt;=LV$18,LS13&gt;=LV$22,LR13&lt;&gt;""),AND(MT13&gt;=MX$18,MU13&gt;=MX$22,MT13&lt;&gt;""),AND(NV13&gt;=NZ$18,NW13&gt;=NZ$22,NV13&lt;&gt;""),AND(OX13&gt;=PB$18,OY13&gt;=PB$22,OX13&lt;&gt;""),AND(PZ13&gt;=QD$18,QA13&gt;=QD$22,PZ13&lt;&gt;"")),"Excellence",IF(I13="P","Worlds Team",IF(F13="P","National Team","")))))</f>
        <v/>
      </c>
      <c r="I13" s="3" t="str">
        <f>IF(OR(AND(AS13&gt;=AW$17,AT13&gt;=AW$21,AS13&lt;&gt;"",AO13=""),AND(BV13&gt;=BZ$17,BW13&gt;=BZ$21,BV13&lt;&gt;"",BR13=""),AND(CY13&gt;=DC$17,CZ13&gt;=DC$21,CY13&lt;&gt;"",CU13=""),AND(ED13&gt;=EH$17,EE13&gt;=EH$21,ED13&lt;&gt;""),AND(FF13&gt;=FJ$17,FG13&gt;=FJ$21,FF13&lt;&gt;""),AND(GH13&gt;=GL$17,GI13&gt;=GL$21,GH13&lt;&gt;""),AND(HJ13&gt;=HN$17,HK13&gt;=HN$21,HJ13&lt;&gt;""),AND(IL13&gt;=IP$17,IM13&gt;=IP$21,IL13&lt;&gt;""),AND(JN13&gt;=JR$17,JO13&gt;=JR$21,JN13&lt;&gt;""),AND(KP13&gt;=KT$17,KQ13&gt;=KT$21,KP13&lt;&gt;""),AND(LR13&gt;=LV$17,LS13&gt;=LV$21,LR13&lt;&gt;""),AND(MT13&gt;=MX$17,MU13&gt;=MX$21,MT13&lt;&gt;""),AND(NV13&gt;=NZ$17,NW13&gt;=NZ$21,NV13&lt;&gt;""),AND(OX13&gt;=PB$17,OY13&gt;=PB$21,OX13&lt;&gt;""),AND(PZ13&gt;=QD$17,QA13&gt;=QD$21,PZ13&lt;&gt;"")),"P","")</f>
        <v/>
      </c>
      <c r="J13" s="8">
        <f>IF(COUNT(AQ13,BT13,CW13)&gt;0,LARGE((AQ13,BT13,CW13),1),0)</f>
        <v>21.8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0</v>
      </c>
      <c r="O13" s="8" t="str">
        <f>IF(N13=0,"",IF(N13=CX13,$CA$1,IF(N13=BU13,$AX$1,IF(N13=AR13,$U$1,""))))</f>
        <v/>
      </c>
      <c r="P13" s="8">
        <f>IF(MAX(AV13,BY13,DB13)&gt;0,MAX(AV13,BY13,DB13),0)</f>
        <v>22.1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8.6</v>
      </c>
      <c r="V13" s="19">
        <v>2.15</v>
      </c>
      <c r="W13" s="19">
        <v>0</v>
      </c>
      <c r="X13" s="19">
        <v>0.15</v>
      </c>
      <c r="Y13" s="19">
        <v>8.6999999999999993</v>
      </c>
      <c r="Z13" s="19">
        <v>2.0499999999999998</v>
      </c>
      <c r="AA13" s="19">
        <v>0</v>
      </c>
      <c r="AB13" s="19">
        <v>0.15</v>
      </c>
      <c r="AC13" s="19"/>
      <c r="AD13" s="19"/>
      <c r="AE13" s="19"/>
      <c r="AF13" s="19"/>
      <c r="AG13" s="19">
        <v>8.8000000000000007</v>
      </c>
      <c r="AH13" s="19">
        <v>2.15</v>
      </c>
      <c r="AI13" s="19">
        <v>0</v>
      </c>
      <c r="AJ13" s="19">
        <v>0.15</v>
      </c>
      <c r="AK13" s="19">
        <v>8.8000000000000007</v>
      </c>
      <c r="AL13" s="19">
        <v>2.0499999999999998</v>
      </c>
      <c r="AM13" s="19">
        <v>0</v>
      </c>
      <c r="AN13" s="19">
        <v>0.15</v>
      </c>
      <c r="AO13" s="28" t="s">
        <v>57</v>
      </c>
      <c r="AP13" s="41">
        <f>IF(SUM(V13,Z13)&gt;0,SUM(V13,Z13),"")</f>
        <v>4.1999999999999993</v>
      </c>
      <c r="AQ13" s="41">
        <f>IF(SUM(U13:V13,X13:Z13,AB13)-W13-AA13&gt;0,SUM(U13:V13,X13:Z13,AB13)-W13-AA13,"")</f>
        <v>21.8</v>
      </c>
      <c r="AR13" s="41" t="str">
        <f>IF(SUM(AC13:AD13,AF13)-AE13&gt;0,SUM(AC13:AD13,AF13)-AE13,"")</f>
        <v/>
      </c>
      <c r="AS13" s="41">
        <f>IF(SUM(V13,Z13,AD13)&gt;0,SUM(V13,Z13,AD13),"")</f>
        <v>4.1999999999999993</v>
      </c>
      <c r="AT13" s="41">
        <f>IF(SUM(AQ13,AR13)&gt;0,SUM(AQ13,AR13),"")</f>
        <v>21.8</v>
      </c>
      <c r="AU13" s="41">
        <f>IF(SUM(AH13,AL13)&gt;0,SUM(AH13,AL13),"")</f>
        <v>4.1999999999999993</v>
      </c>
      <c r="AV13" s="41">
        <f>IF(SUM(AG13:AH13,AJ13:AL13,AN13)-SUM(AI13,AM13)&gt;0,SUM(AG13:AH13,AJ13:AL13,AN13)-SUM(AI13,AM13),"")</f>
        <v>22.1</v>
      </c>
      <c r="AW13" s="41">
        <f>IF(SUM(AQ13,AV13)&gt;0,SUM(AQ13,AV13),"")</f>
        <v>43.900000000000006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>IF(SUM(CB13,CF13)&gt;0,SUM(CB13,CF13),"")</f>
        <v/>
      </c>
      <c r="CW13" s="41" t="str">
        <f>IF(SUM(CA13:CB13,CD13:CF13,CH13)-CC13-CG13&gt;0,SUM(CA13:CB13,CD13:CF13,CH13)-CC13-CG13,"")</f>
        <v/>
      </c>
      <c r="CX13" s="41" t="str">
        <f>IF(SUM(CI13:CJ13,CL13)-CK13&gt;0,SUM(CI13:CJ13,CL13)-CK13,"")</f>
        <v/>
      </c>
      <c r="CY13" s="41" t="str">
        <f>IF(SUM(CB13,CF13,CJ13)&gt;0,SUM(CB13,CF13,CJ13),"")</f>
        <v/>
      </c>
      <c r="CZ13" s="41" t="str">
        <f>IF(SUM(CW13,CX13)&gt;0,SUM(CW13,CX13),"")</f>
        <v/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 t="str">
        <f>IF(SUM(CW13,DB13)&gt;0,SUM(CW13,DB13),"")</f>
        <v/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0</v>
      </c>
      <c r="QF13" s="23">
        <f>IF($CU13="P",CB13,(CB13+AY13)/2)</f>
        <v>0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0</v>
      </c>
      <c r="QJ13" s="23">
        <f>IF($CU13="P",CF13,(CF13+BC13)/2)</f>
        <v>0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0</v>
      </c>
      <c r="QN13" s="23">
        <f>IF($CU13="P",CJ13,(CJ13+BG13)/2)</f>
        <v>0</v>
      </c>
      <c r="QO13" s="23">
        <f>IF($CU13="P",CK13,(CK13+BH13)/2)</f>
        <v>0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 t="str">
        <f>IF(SUM(QF13,QJ13)&gt;0,SUM(QF13,QJ13),"")</f>
        <v/>
      </c>
      <c r="RA13" s="41" t="str">
        <f>IF(SUM(QE13:QF13,QH13:QJ13,QL13)-QG13-QK13&gt;0,SUM(QE13:QF13,QH13:QJ13,QL13)-QG13-QK13,"")</f>
        <v/>
      </c>
      <c r="RB13" s="41" t="str">
        <f>IF(SUM(QM13:QN13,QP13)-QO13&gt;0,SUM(QM13:QN13,QP13)-QO13,"")</f>
        <v/>
      </c>
      <c r="RC13" s="41" t="str">
        <f>IF(SUM(QF13,QJ13,QN13)&gt;0,SUM(QF13,QJ13,QN13),"")</f>
        <v/>
      </c>
      <c r="RD13" s="41" t="str">
        <f>IF(SUM(RA13,RB13)&gt;0,SUM(RA13,RB13),"")</f>
        <v/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 t="str">
        <f>IF(SUM(RA13,RF13)&gt;0,SUM(RA13,RF13),"")</f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8.6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8.6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10.6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42.6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43.4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44.6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46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3">
      <sortCondition descending="1" ref="F1:F1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78490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78535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78580" operator="between">
      <formula>AW$16</formula>
      <formula>AW$17</formula>
    </cfRule>
    <cfRule type="cellIs" dxfId="65" priority="78581" operator="between">
      <formula>AW$17</formula>
      <formula>AW$18</formula>
    </cfRule>
    <cfRule type="cellIs" dxfId="64" priority="78582" operator="between">
      <formula>AW$18</formula>
      <formula>AW$19</formula>
    </cfRule>
    <cfRule type="cellIs" dxfId="63" priority="78583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78760" operator="between">
      <formula>AW$20</formula>
      <formula>AW$21</formula>
    </cfRule>
    <cfRule type="cellIs" dxfId="61" priority="78761" operator="between">
      <formula>AW$21</formula>
      <formula>AW$22</formula>
    </cfRule>
    <cfRule type="cellIs" dxfId="60" priority="78762" operator="between">
      <formula>AW$22</formula>
      <formula>AW$23</formula>
    </cfRule>
    <cfRule type="cellIs" dxfId="59" priority="78763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78940" operator="between">
      <formula>AW$19</formula>
      <formula>1000</formula>
    </cfRule>
    <cfRule type="cellIs" dxfId="57" priority="78941" operator="between">
      <formula>AW$18</formula>
      <formula>AW$19</formula>
    </cfRule>
    <cfRule type="cellIs" dxfId="56" priority="78942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180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179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185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215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214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223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230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IF(AND(F4="P",G4="P"),SUMPRODUCT((F$4:F$28="P")*(G$4:G$28="P")*(E$4:E$28&gt;E4))+1,IF(G4="P",SUMPRODUCT((F$4:F$28="")*(G$4:G$28="P")*(E$4:E$28&gt;E4))+1+SUMPRODUCT((F$4:F$28="P")*(G$4:G$28="P")),""))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206.80001469000604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27.7</v>
      </c>
      <c r="O4" s="8" t="str">
        <f>IF(N4=0,"",IF(N4=CX4,$CA$1,IF(N4=BU4,$AX$1,IF(N4=AR4,$U$1,""))))</f>
        <v>2023 Nationals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>
        <f>IF(MAX(DD4:DF4)&gt;0,MAX(DD4:DF4),"")</f>
        <v>0.5</v>
      </c>
      <c r="S4" s="11" t="str">
        <f>IF(R4="","",IF(R4=DD4,"("&amp;DD$2&amp;")",IF(R4=DE4,"("&amp;DE$2&amp;")",IF(R4=DF4,"("&amp;DF$2&amp;")"))))</f>
        <v>(Q2)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8"/>
      <c r="AP4" s="41">
        <f>IF(SUM(V4,Z4)&gt;0,SUM(V4,Z4),"")</f>
        <v>20.100000000000001</v>
      </c>
      <c r="AQ4" s="41">
        <f>IF(SUM(U4:V4,X4:Z4,AB4)-W4-AA4&gt;0,SUM(U4:V4,X4:Z4,AB4)-W4-AA4,"")</f>
        <v>56.760000000000005</v>
      </c>
      <c r="AR4" s="41">
        <f>IF(SUM(AC4:AD4,AF4)-AE4&gt;0,SUM(AC4:AD4,AF4)-AE4,"")</f>
        <v>21.200000000000003</v>
      </c>
      <c r="AS4" s="41">
        <f>IF(SUM(V4,Z4,AD4)&gt;0,SUM(V4,Z4,AD4),"")</f>
        <v>23.700000000000003</v>
      </c>
      <c r="AT4" s="41">
        <f>IF(SUM(AQ4,AR4)&gt;0,SUM(AQ4,AR4),"")</f>
        <v>77.960000000000008</v>
      </c>
      <c r="AU4" s="41">
        <f>IF(SUM(AH4,AL4)&gt;0,SUM(AH4,AL4),"")</f>
        <v>14.399999999999999</v>
      </c>
      <c r="AV4" s="41">
        <f>IF(SUM(AG4:AH4,AJ4:AL4,AN4)-SUM(AI4,AM4)&gt;0,SUM(AG4:AH4,AJ4:AL4,AN4)-SUM(AI4,AM4),"")</f>
        <v>50.800000000000004</v>
      </c>
      <c r="AW4" s="41">
        <f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58.699999999999996</v>
      </c>
      <c r="BU4" s="11">
        <f>IF(SUM(BF4:BG4,BI4)-BH4&gt;0,SUM(BF4:BG4,BI4)-BH4,"")</f>
        <v>27.6</v>
      </c>
      <c r="BV4" s="11">
        <f>IF(SUM(AY4,BC4,BG4)&gt;0,SUM(AY4,BC4,BG4),"")</f>
        <v>29.200000000000003</v>
      </c>
      <c r="BW4" s="11">
        <f>IF(SUM(BT4,BU4)&gt;0,SUM(BT4,BU4),"")</f>
        <v>86.3</v>
      </c>
      <c r="BX4" s="11">
        <f>IF(SUM(BK4,BO4)&gt;0,SUM(BK4,BO4),"")</f>
        <v>20.8</v>
      </c>
      <c r="BY4" s="11">
        <f>IF(SUM(BJ4:BK4,BM4:BO4,BQ4)-SUM(BL4,BP4)&gt;0,SUM(BJ4:BK4,BM4:BO4,BQ4)-SUM(BL4,BP4),"")</f>
        <v>58.800000000000004</v>
      </c>
      <c r="BZ4" s="11">
        <f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8"/>
      <c r="CV4" s="41">
        <f>IF(SUM(CB4,CF4)&gt;0,SUM(CB4,CF4),"")</f>
        <v>21.1</v>
      </c>
      <c r="CW4" s="41">
        <f>IF(SUM(CA4:CB4,CD4:CF4,CH4)-CC4-CG4&gt;0,SUM(CA4:CB4,CD4:CF4,CH4)-CC4-CG4,"")</f>
        <v>60.5</v>
      </c>
      <c r="CX4" s="41">
        <f>IF(SUM(CI4:CJ4,CL4)-CK4&gt;0,SUM(CI4:CJ4,CL4)-CK4,"")</f>
        <v>27.7</v>
      </c>
      <c r="CY4" s="41">
        <f>IF(SUM(CB4,CF4,CJ4)&gt;0,SUM(CB4,CF4,CJ4),"")</f>
        <v>30.400000000000002</v>
      </c>
      <c r="CZ4" s="41">
        <f>IF(SUM(CW4,CX4)&gt;0,SUM(CW4,CX4),"")</f>
        <v>88.2</v>
      </c>
      <c r="DA4" s="41">
        <f>IF(SUM(CN4,CR4)&gt;0,SUM(CN4,CR4),"")</f>
        <v>22.7</v>
      </c>
      <c r="DB4" s="41">
        <f>IF(SUM(CM4:CN4,CP4:CR4,CT4)-SUM(CO4,CS4)&gt;0,SUM(CM4:CN4,CP4:CR4,CT4)-SUM(CO4,CS4),"")</f>
        <v>59.400000000000006</v>
      </c>
      <c r="DC4" s="41">
        <f>IF(SUM(CW4,DB4)&gt;0,SUM(CW4,DB4),"")</f>
        <v>119.9</v>
      </c>
      <c r="DD4" s="52" t="str">
        <f>IF(MAX(EB4,FD4,GF4,HH4,IJ4,JL4,KN4,LP4,MR4,NT4,OV4,PX4)-IF(L4="",0,L4)&gt;0.001,MAX(EB4,FD4,GF4,HH4,IJ4,JL4,KN4,LP4,MR4,NT4,OV4,PX4)-IF(L4="",0,L4),"")</f>
        <v/>
      </c>
      <c r="DE4" s="52">
        <f>IF(MAX(EC4,FE4,GG4,HI4,IK4,JM4,KO4,LQ4,MS4,NU4,OW4,PY4)-IF(N4="",0,N4)&gt;0.001,MAX(EC4,FE4,GG4,HI4,IK4,JM4,KO4,LQ4,MS4,NU4,OW4,PY4)-IF(N4="",0,N4),"")</f>
        <v>0.5</v>
      </c>
      <c r="DF4" s="52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>IF(SUM(DH4,DL4)&gt;0,SUM(DH4,DL4),"")</f>
        <v>17.600000000000001</v>
      </c>
      <c r="EB4" s="41">
        <f>IF(SUM(DG4:DH4,DJ4:DL4,DN4)-DI4-DM4&gt;0,SUM(DG4:DH4,DJ4:DL4,DN4)-DI4-DM4,"")</f>
        <v>54.8</v>
      </c>
      <c r="EC4" s="41">
        <f>IF(SUM(DO4:DP4,DR4)-DQ4&gt;0,SUM(DO4:DP4,DR4)-DQ4,"")</f>
        <v>28.2</v>
      </c>
      <c r="ED4" s="41">
        <f>IF(SUM(DH4,DL4,DP4)&gt;0,SUM(DH4,DL4,DP4),"")</f>
        <v>28.400000000000002</v>
      </c>
      <c r="EE4" s="41">
        <f>IF(SUM(EB4,EC4)&gt;0,SUM(EB4,EC4),"")</f>
        <v>83</v>
      </c>
      <c r="EF4" s="41">
        <f>IF(SUM(DT4,DX4)&gt;0,SUM(DT4,DX4),"")</f>
        <v>20.8</v>
      </c>
      <c r="EG4" s="41">
        <f>IF(SUM(DS4:DT4,DV4:DX4,DZ4)-SUM(DU4,DY4)&gt;0,SUM(DS4:DT4,DV4:DX4,DZ4)-SUM(DU4,DY4),"")</f>
        <v>57.4</v>
      </c>
      <c r="EH4" s="41">
        <f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10.8</v>
      </c>
      <c r="GK4" s="41">
        <f>IF(SUM(FW4:FX4,FZ4:GB4,GD4)-SUM(FY4,GC4)&gt;0,SUM(FW4:FX4,FZ4:GB4,GD4)-SUM(FY4,GC4),"")</f>
        <v>28.2</v>
      </c>
      <c r="GL4" s="41">
        <f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>IF(SUM(JT4,JX4)&gt;0,SUM(JT4,JX4),"")</f>
        <v>20.8</v>
      </c>
      <c r="KN4" s="41">
        <f>IF(SUM(JS4:JT4,JV4:JX4,JZ4)-JU4-JY4&gt;0,SUM(JS4:JT4,JV4:JX4,JZ4)-JU4-JY4,"")</f>
        <v>57.499999999999993</v>
      </c>
      <c r="KO4" s="41" t="str">
        <f>IF(SUM(KA4:KB4,KD4)-KC4&gt;0,SUM(KA4:KB4,KD4)-KC4,"")</f>
        <v/>
      </c>
      <c r="KP4" s="41">
        <f>IF(SUM(JT4,JX4,KB4)&gt;0,SUM(JT4,JX4,KB4),"")</f>
        <v>20.8</v>
      </c>
      <c r="KQ4" s="41">
        <f>IF(SUM(KN4,KO4)&gt;0,SUM(KN4,KO4),"")</f>
        <v>57.499999999999993</v>
      </c>
      <c r="KR4" s="41">
        <f>IF(SUM(KF4,KJ4)&gt;0,SUM(KF4,KJ4),"")</f>
        <v>21.1</v>
      </c>
      <c r="KS4" s="41">
        <f>IF(SUM(KE4:KF4,KH4:KJ4,KL4)-SUM(KG4,KK4)&gt;0,SUM(KE4:KF4,KH4:KJ4,KL4)-SUM(KG4,KK4),"")</f>
        <v>57.8</v>
      </c>
      <c r="KT4" s="41">
        <f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IF(SUM(LP4,LU4)&gt;0,SUM(LP4,LU4),"")</f>
        <v>114.20000000000002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19.100000000000001</v>
      </c>
      <c r="QF4" s="23">
        <f>IF($CU4="P",CB4,(CB4+AY4)/2)</f>
        <v>10</v>
      </c>
      <c r="QG4" s="23">
        <f>IF($CU4="P",CC4,(CC4+AZ4)/2)</f>
        <v>0.1</v>
      </c>
      <c r="QH4" s="23">
        <f>IF($CU4="P",CD4,(CD4+BA4)/2)</f>
        <v>0.6</v>
      </c>
      <c r="QI4" s="23">
        <f>IF($CU4="P",CE4,(CE4+BB4)/2)</f>
        <v>18.55</v>
      </c>
      <c r="QJ4" s="23">
        <f>IF($CU4="P",CF4,(CF4+BC4)/2)</f>
        <v>10.95</v>
      </c>
      <c r="QK4" s="23">
        <f>IF($CU4="P",CG4,(CG4+BD4)/2)</f>
        <v>0.1</v>
      </c>
      <c r="QL4" s="23">
        <f>IF($CU4="P",CH4,(CH4+BE4)/2)</f>
        <v>0.6</v>
      </c>
      <c r="QM4" s="23">
        <f>IF($CU4="P",CI4,(CI4+BF4)/2)</f>
        <v>18.95</v>
      </c>
      <c r="QN4" s="23">
        <f>IF($CU4="P",CJ4,(CJ4+BG4)/2)</f>
        <v>8.8500000000000014</v>
      </c>
      <c r="QO4" s="23">
        <f>IF($CU4="P",CK4,(CK4+BH4)/2)</f>
        <v>0.3</v>
      </c>
      <c r="QP4" s="23">
        <f>IF($CU4="P",CL4,(CL4+BI4)/2)</f>
        <v>0.15</v>
      </c>
      <c r="QQ4" s="23">
        <f>IF($CU4="P",CM4,(CM4+BJ4)/2)</f>
        <v>18.5</v>
      </c>
      <c r="QR4" s="23">
        <f>IF($CU4="P",CN4,(CN4+BK4)/2)</f>
        <v>10.8</v>
      </c>
      <c r="QS4" s="23">
        <f>IF($CU4="P",CO4,(CO4+BL4)/2)</f>
        <v>0.6</v>
      </c>
      <c r="QT4" s="23">
        <f>IF($CU4="P",CP4,(CP4+BM4)/2)</f>
        <v>0.44999999999999996</v>
      </c>
      <c r="QU4" s="23">
        <f>IF($CU4="P",CQ4,(CQ4+BN4)/2)</f>
        <v>18.700000000000003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20.95</v>
      </c>
      <c r="RA4" s="41">
        <f>IF(SUM(QE4:QF4,QH4:QJ4,QL4)-QG4-QK4&gt;0,SUM(QE4:QF4,QH4:QJ4,QL4)-QG4-QK4,"")</f>
        <v>59.6</v>
      </c>
      <c r="RB4" s="41">
        <f>IF(SUM(QM4:QN4,QP4)-QO4&gt;0,SUM(QM4:QN4,QP4)-QO4,"")</f>
        <v>27.65</v>
      </c>
      <c r="RC4" s="41">
        <f>IF(SUM(QF4,QJ4,QN4)&gt;0,SUM(QF4,QJ4,QN4),"")</f>
        <v>29.8</v>
      </c>
      <c r="RD4" s="41">
        <f>IF(SUM(RA4,RB4)&gt;0,SUM(RA4,RB4),"")</f>
        <v>87.25</v>
      </c>
      <c r="RE4" s="41">
        <f>IF(SUM(QR4,QV4)&gt;0,SUM(QR4,QV4),"")</f>
        <v>21.75</v>
      </c>
      <c r="RF4" s="41">
        <f>IF(SUM(QQ4:QR4,QT4:QV4,QX4)-SUM(QS4,QW4)&gt;0,SUM(QQ4:QR4,QT4:QV4,QX4)-SUM(QS4,QW4),"")</f>
        <v>59.100000000000009</v>
      </c>
      <c r="RG4" s="41">
        <f>IF(SUM(RA4,RF4)&gt;0,SUM(RA4,RF4),"")</f>
        <v>118.70000000000002</v>
      </c>
    </row>
    <row r="5" spans="1:475" x14ac:dyDescent="0.2">
      <c r="A5" s="4" cm="1">
        <f t="array" ref="A5">IF(AND(F5="P",G5="P"),SUMPRODUCT((F$4:F$28="P")*(G$4:G$28="P")*(E$4:E$28&gt;E5))+1,IF(G5="P",SUMPRODUCT((F$4:F$28="")*(G$4:G$28="P")*(E$4:E$28&gt;E5))+1+SUMPRODUCT((F$4:F$28="P")*(G$4:G$28="P")),""))</f>
        <v>2</v>
      </c>
      <c r="B5" s="5" t="s">
        <v>79</v>
      </c>
      <c r="C5" s="4" t="s">
        <v>3</v>
      </c>
      <c r="D5" s="4">
        <v>2003</v>
      </c>
      <c r="E5" s="9">
        <f>SUM(J5:R5)+SUM(J5:O5)*0.0000001+SUM(J5)*0.0000000000001</f>
        <v>191.85001312500552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National Team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51.199999999999989</v>
      </c>
      <c r="M5" s="8" t="str">
        <f>IF(L5=0,"",IF(L5=CW5,$CA$1,IF(L5=BT5,$AX$1,IF(L5=AQ5,$U$1,""))))</f>
        <v>2023 Nationals</v>
      </c>
      <c r="N5" s="8">
        <f>IF(COUNT(AR5,BU5,CX5)&gt;0,LARGE((AR5,BU5,CX5),1),0)</f>
        <v>24.85</v>
      </c>
      <c r="O5" s="8" t="str">
        <f>IF(N5=0,"",IF(N5=CX5,$CA$1,IF(N5=BU5,$AX$1,IF(N5=AR5,$U$1,""))))</f>
        <v>2022 3rd Domestic Trial</v>
      </c>
      <c r="P5" s="8">
        <f>IF(MAX(AV5,BY5,DB5)&gt;0,MAX(AV5,BY5,DB5),0)</f>
        <v>56.400000000000006</v>
      </c>
      <c r="Q5" s="8" t="str">
        <f>IF(P5=0,"",IF(P5=DB5,$CA$1,IF(P5=BY5,$AX$1,IF(P5=AV5,$U$1,""))))</f>
        <v>2022 3rd Domestic Trial</v>
      </c>
      <c r="R5" s="8">
        <f>IF(MAX(DD5:DF5)&gt;0,MAX(DD5:DF5),"")</f>
        <v>4.2000000000000171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8" t="s">
        <v>57</v>
      </c>
      <c r="AP5" s="41">
        <f>IF(SUM(V5,Z5)&gt;0,SUM(V5,Z5),"")</f>
        <v>18.599999999999998</v>
      </c>
      <c r="AQ5" s="41">
        <f>IF(SUM(U5:V5,X5:Z5,AB5)-W5-AA5&gt;0,SUM(U5:V5,X5:Z5,AB5)-W5-AA5,"")</f>
        <v>55.199999999999996</v>
      </c>
      <c r="AR5" s="41">
        <f>IF(SUM(AC5:AD5,AF5)-AE5&gt;0,SUM(AC5:AD5,AF5)-AE5,"")</f>
        <v>24.85</v>
      </c>
      <c r="AS5" s="41">
        <f>IF(SUM(V5,Z5,AD5)&gt;0,SUM(V5,Z5,AD5),"")</f>
        <v>24.599999999999998</v>
      </c>
      <c r="AT5" s="41">
        <f>IF(SUM(AQ5,AR5)&gt;0,SUM(AQ5,AR5),"")</f>
        <v>80.05</v>
      </c>
      <c r="AU5" s="41">
        <f>IF(SUM(AH5,AL5)&gt;0,SUM(AH5,AL5),"")</f>
        <v>18.649999999999999</v>
      </c>
      <c r="AV5" s="41">
        <f>IF(SUM(AG5:AH5,AJ5:AL5,AN5)-SUM(AI5,AM5)&gt;0,SUM(AG5:AH5,AJ5:AL5,AN5)-SUM(AI5,AM5),"")</f>
        <v>56.400000000000006</v>
      </c>
      <c r="AW5" s="41">
        <f>IF(SUM(AQ5,AV5)&gt;0,SUM(AQ5,AV5),"")</f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9"/>
      <c r="BS5" s="11" t="str">
        <f>IF(SUM(AY5,BC5)&gt;0,SUM(AY5,BC5),"")</f>
        <v/>
      </c>
      <c r="BT5" s="11" t="str">
        <f>IF(SUM(AX5:AY5,BA5:BC5,BE5)-AZ5-BD5&gt;0,SUM(AX5:AY5,BA5:BC5,BE5)-AZ5-BD5,"")</f>
        <v/>
      </c>
      <c r="BU5" s="11" t="str">
        <f>IF(SUM(BF5:BG5,BI5)-BH5&gt;0,SUM(BF5:BG5,BI5)-BH5,"")</f>
        <v/>
      </c>
      <c r="BV5" s="11" t="str">
        <f>IF(SUM(AY5,BC5,BG5)&gt;0,SUM(AY5,BC5,BG5),"")</f>
        <v/>
      </c>
      <c r="BW5" s="11" t="str">
        <f>IF(SUM(BT5,BU5)&gt;0,SUM(BT5,BU5),"")</f>
        <v/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 t="str">
        <f>IF(SUM(BT5,BY5)&gt;0,SUM(BT5,BY5),"")</f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>IF(SUM(CB5,CF5)&gt;0,SUM(CB5,CF5),"")</f>
        <v>14</v>
      </c>
      <c r="CW5" s="41">
        <f>IF(SUM(CA5:CB5,CD5:CF5,CH5)-CC5-CG5&gt;0,SUM(CA5:CB5,CD5:CF5,CH5)-CC5-CG5,"")</f>
        <v>51.199999999999989</v>
      </c>
      <c r="CX5" s="41">
        <f>IF(SUM(CI5:CJ5,CL5)-CK5&gt;0,SUM(CI5:CJ5,CL5)-CK5,"")</f>
        <v>21.200000000000003</v>
      </c>
      <c r="CY5" s="41">
        <f>IF(SUM(CB5,CF5,CJ5)&gt;0,SUM(CB5,CF5,CJ5),"")</f>
        <v>17.600000000000001</v>
      </c>
      <c r="CZ5" s="41">
        <f>IF(SUM(CW5,CX5)&gt;0,SUM(CW5,CX5),"")</f>
        <v>72.399999999999991</v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>
        <f>IF(SUM(CW5,DB5)&gt;0,SUM(CW5,DB5),"")</f>
        <v>51.199999999999989</v>
      </c>
      <c r="DD5" s="52">
        <f>IF(MAX(EB5,FD5,GF5,HH5,IJ5,JL5,KN5,LP5,MR5,NT5,OV5,PX5)-IF(L5="",0,L5)&gt;0.001,MAX(EB5,FD5,GF5,HH5,IJ5,JL5,KN5,LP5,MR5,NT5,OV5,PX5)-IF(L5="",0,L5),"")</f>
        <v>4.2000000000000171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>IF(SUM(KV5,KZ5)&gt;0,SUM(KV5,KZ5),"")</f>
        <v>18.399999999999999</v>
      </c>
      <c r="LP5" s="11">
        <f>IF(SUM(KU5:KV5,KX5:KZ5,LB5)-KW5-LA5&gt;0,SUM(KU5:KV5,KX5:KZ5,LB5)-KW5-LA5,"")</f>
        <v>55.400000000000006</v>
      </c>
      <c r="LQ5" s="11" t="str">
        <f>IF(SUM(LC5:LD5,LF5)-LE5&gt;0,SUM(LC5:LD5,LF5)-LE5,"")</f>
        <v/>
      </c>
      <c r="LR5" s="11">
        <f>IF(SUM(KV5,KZ5,LD5)&gt;0,SUM(KV5,KZ5,LD5),"")</f>
        <v>18.399999999999999</v>
      </c>
      <c r="LS5" s="11">
        <f>IF(SUM(LP5,LQ5)&gt;0,SUM(LP5,LQ5),"")</f>
        <v>55.400000000000006</v>
      </c>
      <c r="LT5" s="11">
        <f>IF(SUM(LH5,LL5)&gt;0,SUM(LH5,LL5),"")</f>
        <v>10</v>
      </c>
      <c r="LU5" s="11">
        <f>IF(SUM(LG5:LH5,LJ5:LL5,LN5)-SUM(LI5,LM5)&gt;0,SUM(LG5:LH5,LJ5:LL5,LN5)-SUM(LI5,LM5),"")</f>
        <v>27.799999999999997</v>
      </c>
      <c r="LV5" s="11">
        <f>IF(SUM(LP5,LU5)&gt;0,SUM(LP5,LU5),"")</f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9.6</v>
      </c>
      <c r="QF5" s="23">
        <f>IF($CU5="P",CB5,(CB5+AY5)/2)</f>
        <v>4.5999999999999996</v>
      </c>
      <c r="QG5" s="23">
        <f>IF($CU5="P",CC5,(CC5+AZ5)/2)</f>
        <v>0.1</v>
      </c>
      <c r="QH5" s="23">
        <f>IF($CU5="P",CD5,(CD5+BA5)/2)</f>
        <v>0.15</v>
      </c>
      <c r="QI5" s="23">
        <f>IF($CU5="P",CE5,(CE5+BB5)/2)</f>
        <v>8.8000000000000007</v>
      </c>
      <c r="QJ5" s="23">
        <f>IF($CU5="P",CF5,(CF5+BC5)/2)</f>
        <v>2.4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8.8000000000000007</v>
      </c>
      <c r="QN5" s="23">
        <f>IF($CU5="P",CJ5,(CJ5+BG5)/2)</f>
        <v>1.8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0</v>
      </c>
      <c r="QR5" s="23">
        <f>IF($CU5="P",CN5,(CN5+BK5)/2)</f>
        <v>0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0</v>
      </c>
      <c r="QV5" s="23">
        <f>IF($CU5="P",CR5,(CR5+BO5)/2)</f>
        <v>0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7</v>
      </c>
      <c r="RA5" s="41">
        <f>IF(SUM(QE5:QF5,QH5:QJ5,QL5)-QG5-QK5&gt;0,SUM(QE5:QF5,QH5:QJ5,QL5)-QG5-QK5,"")</f>
        <v>25.599999999999994</v>
      </c>
      <c r="RB5" s="41">
        <f>IF(SUM(QM5:QN5,QP5)-QO5&gt;0,SUM(QM5:QN5,QP5)-QO5,"")</f>
        <v>10.600000000000001</v>
      </c>
      <c r="RC5" s="41">
        <f>IF(SUM(QF5,QJ5,QN5)&gt;0,SUM(QF5,QJ5,QN5),"")</f>
        <v>8.8000000000000007</v>
      </c>
      <c r="RD5" s="41">
        <f>IF(SUM(RA5,RB5)&gt;0,SUM(RA5,RB5),"")</f>
        <v>36.199999999999996</v>
      </c>
      <c r="RE5" s="41" t="str">
        <f>IF(SUM(QR5,QV5)&gt;0,SUM(QR5,QV5),"")</f>
        <v/>
      </c>
      <c r="RF5" s="41" t="str">
        <f>IF(SUM(QQ5:QR5,QT5:QV5,QX5)-SUM(QS5,QW5)&gt;0,SUM(QQ5:QR5,QT5:QV5,QX5)-SUM(QS5,QW5),"")</f>
        <v/>
      </c>
      <c r="RG5" s="41">
        <f>IF(SUM(RA5,RF5)&gt;0,SUM(RA5,RF5),"")</f>
        <v>25.599999999999994</v>
      </c>
    </row>
    <row r="6" spans="1:475" x14ac:dyDescent="0.2">
      <c r="A6" s="4">
        <f>IF(AND(F6="P",G6="P"),SUMPRODUCT((F$4:F$28="P")*(G$4:G$28="P")*(E$4:E$28&gt;E6))+1,IF(G6="P",SUMPRODUCT((F$4:F$28="")*(G$4:G$28="P")*(E$4:E$28&gt;E6))+1+SUMPRODUCT((F$4:F$28="P")*(G$4:G$28="P")),""))</f>
        <v>3</v>
      </c>
      <c r="B6" s="5" t="s">
        <v>87</v>
      </c>
      <c r="C6" s="4" t="s">
        <v>5</v>
      </c>
      <c r="D6" s="4">
        <v>2003</v>
      </c>
      <c r="E6" s="9">
        <f>SUM(J6:R6)+SUM(J6:O6)*0.0000001+SUM(J6)*0.0000000000001</f>
        <v>186.88001332800536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Excellence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53.6</v>
      </c>
      <c r="K6" s="8" t="str">
        <f>IF(J6=0,"",IF(J6=CW6,$CA$1,IF(J6=BT6,$AX$1,IF(J6=AQ6,$U$1,""))))</f>
        <v>2023 Nationals</v>
      </c>
      <c r="L6" s="8">
        <f>IF(COUNT(AQ6,BT6,CW6)&gt;1,LARGE((AQ6,BT6,CW6),2),0)</f>
        <v>52.3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51.3</v>
      </c>
      <c r="Q6" s="8" t="str">
        <f>IF(P6=0,"",IF(P6=DB6,$CA$1,IF(P6=BY6,$AX$1,IF(P6=AV6,$U$1,""))))</f>
        <v>2023 Elite Canada</v>
      </c>
      <c r="R6" s="8">
        <f>IF(MAX(DD6:DF6)&gt;0,MAX(DD6:DF6),"")</f>
        <v>2.3000000000000043</v>
      </c>
      <c r="S6" s="11" t="str">
        <f>IF(R6="","",IF(R6=DD6,"("&amp;DD$2&amp;")",IF(R6=DE6,"("&amp;DE$2&amp;")",IF(R6=DF6,"("&amp;DF$2&amp;")"))))</f>
        <v>(Final)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8"/>
      <c r="AP6" s="41">
        <f>IF(SUM(V6,Z6)&gt;0,SUM(V6,Z6),"")</f>
        <v>14.8</v>
      </c>
      <c r="AQ6" s="41">
        <f>IF(SUM(U6:V6,X6:Z6,AB6)-W6-AA6&gt;0,SUM(U6:V6,X6:Z6,AB6)-W6-AA6,"")</f>
        <v>52.3</v>
      </c>
      <c r="AR6" s="41">
        <f>IF(SUM(AC6:AD6,AF6)-AE6&gt;0,SUM(AC6:AD6,AF6)-AE6,"")</f>
        <v>27.380000000000003</v>
      </c>
      <c r="AS6" s="41">
        <f>IF(SUM(V6,Z6,AD6)&gt;0,SUM(V6,Z6,AD6),"")</f>
        <v>23.200000000000003</v>
      </c>
      <c r="AT6" s="41">
        <f>IF(SUM(AQ6,AR6)&gt;0,SUM(AQ6,AR6),"")</f>
        <v>79.680000000000007</v>
      </c>
      <c r="AU6" s="41">
        <f>IF(SUM(AH6,AL6)&gt;0,SUM(AH6,AL6),"")</f>
        <v>13.2</v>
      </c>
      <c r="AV6" s="41">
        <f>IF(SUM(AG6:AH6,AJ6:AL6,AN6)-SUM(AI6,AM6)&gt;0,SUM(AG6:AH6,AJ6:AL6,AN6)-SUM(AI6,AM6),"")</f>
        <v>50.199999999999996</v>
      </c>
      <c r="AW6" s="41">
        <f>IF(SUM(AQ6,AV6)&gt;0,SUM(AQ6,AV6),"")</f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9"/>
      <c r="BS6" s="11">
        <f>IF(SUM(AY6,BC6)&gt;0,SUM(AY6,BC6),"")</f>
        <v>16</v>
      </c>
      <c r="BT6" s="11">
        <f>IF(SUM(AX6:AY6,BA6:BC6,BE6)-AZ6-BD6&gt;0,SUM(AX6:AY6,BA6:BC6,BE6)-AZ6-BD6,"")</f>
        <v>50.800000000000004</v>
      </c>
      <c r="BU6" s="11">
        <f>IF(SUM(BF6:BG6,BI6)-BH6&gt;0,SUM(BF6:BG6,BI6)-BH6,"")</f>
        <v>26.7</v>
      </c>
      <c r="BV6" s="11">
        <f>IF(SUM(AY6,BC6,BG6)&gt;0,SUM(AY6,BC6,BG6),"")</f>
        <v>23.6</v>
      </c>
      <c r="BW6" s="11">
        <f>IF(SUM(BT6,BU6)&gt;0,SUM(BT6,BU6),"")</f>
        <v>77.5</v>
      </c>
      <c r="BX6" s="11">
        <f>IF(SUM(BK6,BO6)&gt;0,SUM(BK6,BO6),"")</f>
        <v>14.8</v>
      </c>
      <c r="BY6" s="11">
        <f>IF(SUM(BJ6:BK6,BM6:BO6,BQ6)-SUM(BL6,BP6)&gt;0,SUM(BJ6:BK6,BM6:BO6,BQ6)-SUM(BL6,BP6),"")</f>
        <v>51.3</v>
      </c>
      <c r="BZ6" s="11">
        <f>IF(SUM(BT6,BY6)&gt;0,SUM(BT6,BY6),"")</f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8"/>
      <c r="CV6" s="41">
        <f>IF(SUM(CB6,CF6)&gt;0,SUM(CB6,CF6),"")</f>
        <v>16.799999999999997</v>
      </c>
      <c r="CW6" s="41">
        <f>IF(SUM(CA6:CB6,CD6:CF6,CH6)-CC6-CG6&gt;0,SUM(CA6:CB6,CD6:CF6,CH6)-CC6-CG6,"")</f>
        <v>53.6</v>
      </c>
      <c r="CX6" s="41">
        <f>IF(SUM(CI6:CJ6,CL6)-CK6&gt;0,SUM(CI6:CJ6,CL6)-CK6,"")</f>
        <v>26.499999999999996</v>
      </c>
      <c r="CY6" s="41">
        <f>IF(SUM(CB6,CF6,CJ6)&gt;0,SUM(CB6,CF6,CJ6),"")</f>
        <v>25.199999999999996</v>
      </c>
      <c r="CZ6" s="41">
        <f>IF(SUM(CW6,CX6)&gt;0,SUM(CW6,CX6),"")</f>
        <v>80.099999999999994</v>
      </c>
      <c r="DA6" s="41">
        <f>IF(SUM(CN6,CR6)&gt;0,SUM(CN6,CR6),"")</f>
        <v>14.8</v>
      </c>
      <c r="DB6" s="41">
        <f>IF(SUM(CM6:CN6,CP6:CR6,CT6)-SUM(CO6,CS6)&gt;0,SUM(CM6:CN6,CP6:CR6,CT6)-SUM(CO6,CS6),"")</f>
        <v>50.9</v>
      </c>
      <c r="DC6" s="41">
        <f>IF(SUM(CW6,DB6)&gt;0,SUM(CW6,DB6),"")</f>
        <v>104.5</v>
      </c>
      <c r="DD6" s="52">
        <f>IF(MAX(EB6,FD6,GF6,HH6,IJ6,JL6,KN6,LP6,MR6,NT6,OV6,PX6)-IF(L6="",0,L6)&gt;0.001,MAX(EB6,FD6,GF6,HH6,IJ6,JL6,KN6,LP6,MR6,NT6,OV6,PX6)-IF(L6="",0,L6),"")</f>
        <v>2</v>
      </c>
      <c r="DE6" s="52" t="str">
        <f>IF(MAX(EC6,FE6,GG6,HI6,IK6,JM6,KO6,LQ6,MS6,NU6,OW6,PY6)-IF(N6="",0,N6)&gt;0.001,MAX(EC6,FE6,GG6,HI6,IK6,JM6,KO6,LQ6,MS6,NU6,OW6,PY6)-IF(N6="",0,N6),"")</f>
        <v/>
      </c>
      <c r="DF6" s="52">
        <f>IF(MAX(EG6,FI6,GK6,HM6,IO6,JQ6,KS6,LU6,MW6,NY6,PA6,QC6)-IF(P6="",0,P6)&gt;0.001,MAX(EG6,FI6,GK6,HM6,IO6,JQ6,KS6,LU6,MW6,NY6,PA6,QC6)-IF(P6="",0,P6),"")</f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15.6</v>
      </c>
      <c r="EB6" s="41">
        <f>IF(SUM(DG6:DH6,DJ6:DL6,DN6)-DI6-DM6&gt;0,SUM(DG6:DH6,DJ6:DL6,DN6)-DI6-DM6,"")</f>
        <v>52.2</v>
      </c>
      <c r="EC6" s="41" t="str">
        <f>IF(SUM(DO6:DP6,DR6)-DQ6&gt;0,SUM(DO6:DP6,DR6)-DQ6,"")</f>
        <v/>
      </c>
      <c r="ED6" s="41">
        <f>IF(SUM(DH6,DL6,DP6)&gt;0,SUM(DH6,DL6,DP6),"")</f>
        <v>15.6</v>
      </c>
      <c r="EE6" s="41">
        <f>IF(SUM(EB6,EC6)&gt;0,SUM(EB6,EC6),"")</f>
        <v>52.2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IF(SUM(EB6,EG6)&gt;0,SUM(EB6,EG6),"")</f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5.6</v>
      </c>
      <c r="FI6" s="11">
        <f>IF(SUM(EU6:EV6,EX6:EZ6,FB6)-SUM(EW6,FA6)&gt;0,SUM(EU6:EV6,EX6:EZ6,FB6)-SUM(EW6,FA6),"")</f>
        <v>23.299999999999997</v>
      </c>
      <c r="FJ6" s="11">
        <f>IF(SUM(FD6,FI6)&gt;0,SUM(FD6,FI6),"")</f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6.8000000000000007</v>
      </c>
      <c r="JL6" s="11">
        <f>IF(SUM(IQ6:IR6,IT6:IV6,IX6)-IS6-IW6&gt;0,SUM(IQ6:IR6,IT6:IV6,IX6)-IS6-IW6,"")</f>
        <v>41.4</v>
      </c>
      <c r="JM6" s="11" t="str">
        <f>IF(SUM(IY6:IZ6,JB6)-JA6&gt;0,SUM(IY6:IZ6,JB6)-JA6,"")</f>
        <v/>
      </c>
      <c r="JN6" s="11">
        <f>IF(SUM(IR6,IV6,IZ6)&gt;0,SUM(IR6,IV6,IZ6),"")</f>
        <v>6.8000000000000007</v>
      </c>
      <c r="JO6" s="11">
        <f>IF(SUM(JL6,JM6)&gt;0,SUM(JL6,JM6),"")</f>
        <v>41.4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1">
        <f>IF(SUM(JT6,JX6)&gt;0,SUM(JT6,JX6),"")</f>
        <v>16.8</v>
      </c>
      <c r="KN6" s="41">
        <f>IF(SUM(JS6:JT6,JV6:JX6,JZ6)-JU6-JY6&gt;0,SUM(JS6:JT6,JV6:JX6,JZ6)-JU6-JY6,"")</f>
        <v>54.3</v>
      </c>
      <c r="KO6" s="41" t="str">
        <f>IF(SUM(KA6:KB6,KD6)-KC6&gt;0,SUM(KA6:KB6,KD6)-KC6,"")</f>
        <v/>
      </c>
      <c r="KP6" s="41">
        <f>IF(SUM(JT6,JX6,KB6)&gt;0,SUM(JT6,JX6,KB6),"")</f>
        <v>16.8</v>
      </c>
      <c r="KQ6" s="41">
        <f>IF(SUM(KN6,KO6)&gt;0,SUM(KN6,KO6),"")</f>
        <v>54.3</v>
      </c>
      <c r="KR6" s="41">
        <f>IF(SUM(KF6,KJ6)&gt;0,SUM(KF6,KJ6),"")</f>
        <v>17.2</v>
      </c>
      <c r="KS6" s="41">
        <f>IF(SUM(KE6:KF6,KH6:KJ6,KL6)-SUM(KG6,KK6)&gt;0,SUM(KE6:KF6,KH6:KJ6,KL6)-SUM(KG6,KK6),"")</f>
        <v>53.6</v>
      </c>
      <c r="KT6" s="41">
        <f>IF(SUM(KN6,KS6)&gt;0,SUM(KN6,KS6),"")</f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16.8</v>
      </c>
      <c r="LP6" s="11">
        <f>IF(SUM(KU6:KV6,KX6:KZ6,LB6)-KW6-LA6&gt;0,SUM(KU6:KV6,KX6:KZ6,LB6)-KW6-LA6,"")</f>
        <v>51.4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51.4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51.4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18.399999999999999</v>
      </c>
      <c r="QF6" s="23">
        <f>IF($CU6="P",CB6,(CB6+AY6)/2)</f>
        <v>8</v>
      </c>
      <c r="QG6" s="23">
        <f>IF($CU6="P",CC6,(CC6+AZ6)/2)</f>
        <v>0.6</v>
      </c>
      <c r="QH6" s="23">
        <f>IF($CU6="P",CD6,(CD6+BA6)/2)</f>
        <v>0</v>
      </c>
      <c r="QI6" s="23">
        <f>IF($CU6="P",CE6,(CE6+BB6)/2)</f>
        <v>18.149999999999999</v>
      </c>
      <c r="QJ6" s="23">
        <f>IF($CU6="P",CF6,(CF6+BC6)/2)</f>
        <v>8.3999999999999986</v>
      </c>
      <c r="QK6" s="23">
        <f>IF($CU6="P",CG6,(CG6+BD6)/2)</f>
        <v>0.3</v>
      </c>
      <c r="QL6" s="23">
        <f>IF($CU6="P",CH6,(CH6+BE6)/2)</f>
        <v>0.15</v>
      </c>
      <c r="QM6" s="23">
        <f>IF($CU6="P",CI6,(CI6+BF6)/2)</f>
        <v>18.600000000000001</v>
      </c>
      <c r="QN6" s="23">
        <f>IF($CU6="P",CJ6,(CJ6+BG6)/2)</f>
        <v>8</v>
      </c>
      <c r="QO6" s="23">
        <f>IF($CU6="P",CK6,(CK6+BH6)/2)</f>
        <v>0.3</v>
      </c>
      <c r="QP6" s="23">
        <f>IF($CU6="P",CL6,(CL6+BI6)/2)</f>
        <v>0.3</v>
      </c>
      <c r="QQ6" s="23">
        <f>IF($CU6="P",CM6,(CM6+BJ6)/2)</f>
        <v>18.450000000000003</v>
      </c>
      <c r="QR6" s="23">
        <f>IF($CU6="P",CN6,(CN6+BK6)/2)</f>
        <v>7</v>
      </c>
      <c r="QS6" s="23">
        <f>IF($CU6="P",CO6,(CO6+BL6)/2)</f>
        <v>0.5</v>
      </c>
      <c r="QT6" s="23">
        <f>IF($CU6="P",CP6,(CP6+BM6)/2)</f>
        <v>0</v>
      </c>
      <c r="QU6" s="23">
        <f>IF($CU6="P",CQ6,(CQ6+BN6)/2)</f>
        <v>18.8</v>
      </c>
      <c r="QV6" s="23">
        <f>IF($CU6="P",CR6,(CR6+BO6)/2)</f>
        <v>7.8</v>
      </c>
      <c r="QW6" s="23">
        <f>IF($CU6="P",CS6,(CS6+BP6)/2)</f>
        <v>0.6</v>
      </c>
      <c r="QX6" s="23">
        <f>IF($CU6="P",CT6,(CT6+BQ6)/2)</f>
        <v>0.15</v>
      </c>
      <c r="QY6" s="28" t="s">
        <v>57</v>
      </c>
      <c r="QZ6" s="41">
        <f>IF(SUM(QF6,QJ6)&gt;0,SUM(QF6,QJ6),"")</f>
        <v>16.399999999999999</v>
      </c>
      <c r="RA6" s="41">
        <f>IF(SUM(QE6:QF6,QH6:QJ6,QL6)-QG6-QK6&gt;0,SUM(QE6:QF6,QH6:QJ6,QL6)-QG6-QK6,"")</f>
        <v>52.199999999999996</v>
      </c>
      <c r="RB6" s="41">
        <f>IF(SUM(QM6:QN6,QP6)-QO6&gt;0,SUM(QM6:QN6,QP6)-QO6,"")</f>
        <v>26.6</v>
      </c>
      <c r="RC6" s="41">
        <f>IF(SUM(QF6,QJ6,QN6)&gt;0,SUM(QF6,QJ6,QN6),"")</f>
        <v>24.4</v>
      </c>
      <c r="RD6" s="41">
        <f>IF(SUM(RA6,RB6)&gt;0,SUM(RA6,RB6),"")</f>
        <v>78.8</v>
      </c>
      <c r="RE6" s="41">
        <f>IF(SUM(QR6,QV6)&gt;0,SUM(QR6,QV6),"")</f>
        <v>14.8</v>
      </c>
      <c r="RF6" s="41">
        <f>IF(SUM(QQ6:QR6,QT6:QV6,QX6)-SUM(QS6,QW6)&gt;0,SUM(QQ6:QR6,QT6:QV6,QX6)-SUM(QS6,QW6),"")</f>
        <v>51.099999999999994</v>
      </c>
      <c r="RG6" s="41">
        <f>IF(SUM(RA6,RF6)&gt;0,SUM(RA6,RF6),"")</f>
        <v>103.29999999999998</v>
      </c>
    </row>
    <row r="7" spans="1:475" x14ac:dyDescent="0.2">
      <c r="A7" s="4">
        <f>IF(AND(F7="P",G7="P"),SUMPRODUCT((F$4:F$28="P")*(G$4:G$28="P")*(E$4:E$28&gt;E7))+1,IF(G7="P",SUMPRODUCT((F$4:F$28="")*(G$4:G$28="P")*(E$4:E$28&gt;E7))+1+SUMPRODUCT((F$4:F$28="P")*(G$4:G$28="P")),""))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184.12001314200535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53.300000000000004</v>
      </c>
      <c r="K7" s="8" t="str">
        <f>IF(J7=0,"",IF(J7=CW7,$CA$1,IF(J7=BT7,$AX$1,IF(J7=AQ7,$U$1,""))))</f>
        <v>2023 Nationals</v>
      </c>
      <c r="L7" s="8">
        <f>IF(COUNT(AQ7,BT7,CW7)&gt;1,LARGE((AQ7,BT7,CW7),2),0)</f>
        <v>52.120000000000005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26</v>
      </c>
      <c r="O7" s="8" t="str">
        <f>IF(N7=0,"",IF(N7=CX7,$CA$1,IF(N7=BU7,$AX$1,IF(N7=AR7,$U$1,""))))</f>
        <v>2022 3rd Domestic Trial</v>
      </c>
      <c r="P7" s="8">
        <f>IF(MAX(AV7,BY7,DB7)&gt;0,MAX(AV7,BY7,DB7),0)</f>
        <v>52.7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18.82</v>
      </c>
      <c r="V7" s="19">
        <v>8.4</v>
      </c>
      <c r="W7" s="19">
        <v>0.8</v>
      </c>
      <c r="X7" s="19">
        <v>0</v>
      </c>
      <c r="Y7" s="19">
        <v>18.7</v>
      </c>
      <c r="Z7" s="19">
        <v>7.2</v>
      </c>
      <c r="AA7" s="19">
        <v>0.2</v>
      </c>
      <c r="AB7" s="19">
        <v>0</v>
      </c>
      <c r="AC7" s="19">
        <v>18.5</v>
      </c>
      <c r="AD7" s="19">
        <v>7.7</v>
      </c>
      <c r="AE7" s="19">
        <v>0.2</v>
      </c>
      <c r="AF7" s="19">
        <v>0</v>
      </c>
      <c r="AG7" s="19">
        <v>18.399999999999999</v>
      </c>
      <c r="AH7" s="19">
        <v>4.0999999999999996</v>
      </c>
      <c r="AI7" s="19">
        <v>2.5</v>
      </c>
      <c r="AJ7" s="19">
        <v>0</v>
      </c>
      <c r="AK7" s="19">
        <v>18.7</v>
      </c>
      <c r="AL7" s="19">
        <v>8.4</v>
      </c>
      <c r="AM7" s="19">
        <v>0.6</v>
      </c>
      <c r="AN7" s="19">
        <v>0</v>
      </c>
      <c r="AO7" s="28"/>
      <c r="AP7" s="41">
        <f>IF(SUM(V7,Z7)&gt;0,SUM(V7,Z7),"")</f>
        <v>15.600000000000001</v>
      </c>
      <c r="AQ7" s="41">
        <f>IF(SUM(U7:V7,X7:Z7,AB7)-W7-AA7&gt;0,SUM(U7:V7,X7:Z7,AB7)-W7-AA7,"")</f>
        <v>52.120000000000005</v>
      </c>
      <c r="AR7" s="41">
        <f>IF(SUM(AC7:AD7,AF7)-AE7&gt;0,SUM(AC7:AD7,AF7)-AE7,"")</f>
        <v>26</v>
      </c>
      <c r="AS7" s="41">
        <f>IF(SUM(V7,Z7,AD7)&gt;0,SUM(V7,Z7,AD7),"")</f>
        <v>23.3</v>
      </c>
      <c r="AT7" s="41">
        <f>IF(SUM(AQ7,AR7)&gt;0,SUM(AQ7,AR7),"")</f>
        <v>78.12</v>
      </c>
      <c r="AU7" s="41">
        <f>IF(SUM(AH7,AL7)&gt;0,SUM(AH7,AL7),"")</f>
        <v>12.5</v>
      </c>
      <c r="AV7" s="41">
        <f>IF(SUM(AG7:AH7,AJ7:AL7,AN7)-SUM(AI7,AM7)&gt;0,SUM(AG7:AH7,AJ7:AL7,AN7)-SUM(AI7,AM7),"")</f>
        <v>46.5</v>
      </c>
      <c r="AW7" s="41">
        <f>IF(SUM(AQ7,AV7)&gt;0,SUM(AQ7,AV7),"")</f>
        <v>98.62</v>
      </c>
      <c r="AX7" s="18">
        <v>18.899999999999999</v>
      </c>
      <c r="AY7" s="18">
        <v>8.4</v>
      </c>
      <c r="AZ7" s="18">
        <v>0.6</v>
      </c>
      <c r="BA7" s="18">
        <v>0</v>
      </c>
      <c r="BB7" s="18">
        <v>18.2</v>
      </c>
      <c r="BC7" s="18">
        <v>6.4</v>
      </c>
      <c r="BD7" s="18">
        <v>0</v>
      </c>
      <c r="BE7" s="18">
        <v>0</v>
      </c>
      <c r="BF7" s="18">
        <v>18.600000000000001</v>
      </c>
      <c r="BG7" s="18">
        <v>7.3</v>
      </c>
      <c r="BH7" s="18">
        <v>0.2</v>
      </c>
      <c r="BI7" s="18">
        <v>0</v>
      </c>
      <c r="BJ7" s="18">
        <v>17.600000000000001</v>
      </c>
      <c r="BK7" s="18">
        <v>4</v>
      </c>
      <c r="BL7" s="18">
        <v>0</v>
      </c>
      <c r="BM7" s="18">
        <v>0</v>
      </c>
      <c r="BN7" s="18">
        <v>18.399999999999999</v>
      </c>
      <c r="BO7" s="18">
        <v>8</v>
      </c>
      <c r="BP7" s="18">
        <v>0.6</v>
      </c>
      <c r="BQ7" s="18">
        <v>0</v>
      </c>
      <c r="BR7" s="29"/>
      <c r="BS7" s="11">
        <f>IF(SUM(AY7,BC7)&gt;0,SUM(AY7,BC7),"")</f>
        <v>14.8</v>
      </c>
      <c r="BT7" s="11">
        <f>IF(SUM(AX7:AY7,BA7:BC7,BE7)-AZ7-BD7&gt;0,SUM(AX7:AY7,BA7:BC7,BE7)-AZ7-BD7,"")</f>
        <v>51.3</v>
      </c>
      <c r="BU7" s="11">
        <f>IF(SUM(BF7:BG7,BI7)-BH7&gt;0,SUM(BF7:BG7,BI7)-BH7,"")</f>
        <v>25.700000000000003</v>
      </c>
      <c r="BV7" s="11">
        <f>IF(SUM(AY7,BC7,BG7)&gt;0,SUM(AY7,BC7,BG7),"")</f>
        <v>22.1</v>
      </c>
      <c r="BW7" s="11">
        <f>IF(SUM(BT7,BU7)&gt;0,SUM(BT7,BU7),"")</f>
        <v>77</v>
      </c>
      <c r="BX7" s="11">
        <f>IF(SUM(BK7,BO7)&gt;0,SUM(BK7,BO7),"")</f>
        <v>12</v>
      </c>
      <c r="BY7" s="11">
        <f>IF(SUM(BJ7:BK7,BM7:BO7,BQ7)-SUM(BL7,BP7)&gt;0,SUM(BJ7:BK7,BM7:BO7,BQ7)-SUM(BL7,BP7),"")</f>
        <v>47.4</v>
      </c>
      <c r="BZ7" s="11">
        <f>IF(SUM(BT7,BY7)&gt;0,SUM(BT7,BY7),"")</f>
        <v>98.699999999999989</v>
      </c>
      <c r="CA7" s="19">
        <v>18.8</v>
      </c>
      <c r="CB7" s="19">
        <v>8.4</v>
      </c>
      <c r="CC7" s="19">
        <v>0</v>
      </c>
      <c r="CD7" s="19">
        <v>0</v>
      </c>
      <c r="CE7" s="19">
        <v>18.899999999999999</v>
      </c>
      <c r="CF7" s="19">
        <v>7.2</v>
      </c>
      <c r="CG7" s="19">
        <v>0</v>
      </c>
      <c r="CH7" s="19">
        <v>0</v>
      </c>
      <c r="CI7" s="19">
        <v>16.600000000000001</v>
      </c>
      <c r="CJ7" s="19">
        <v>5.4</v>
      </c>
      <c r="CK7" s="19">
        <v>1.4</v>
      </c>
      <c r="CL7" s="19">
        <v>0.3</v>
      </c>
      <c r="CM7" s="19">
        <v>19</v>
      </c>
      <c r="CN7" s="19">
        <v>8.4</v>
      </c>
      <c r="CO7" s="19">
        <v>0</v>
      </c>
      <c r="CP7" s="19">
        <v>0</v>
      </c>
      <c r="CQ7" s="19">
        <v>18.899999999999999</v>
      </c>
      <c r="CR7" s="19">
        <v>7.2</v>
      </c>
      <c r="CS7" s="19">
        <v>0.8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53.300000000000004</v>
      </c>
      <c r="CX7" s="41">
        <f>IF(SUM(CI7:CJ7,CL7)-CK7&gt;0,SUM(CI7:CJ7,CL7)-CK7,"")</f>
        <v>20.900000000000002</v>
      </c>
      <c r="CY7" s="41">
        <f>IF(SUM(CB7,CF7,CJ7)&gt;0,SUM(CB7,CF7,CJ7),"")</f>
        <v>21</v>
      </c>
      <c r="CZ7" s="41">
        <f>IF(SUM(CW7,CX7)&gt;0,SUM(CW7,CX7),"")</f>
        <v>74.2</v>
      </c>
      <c r="DA7" s="41">
        <f>IF(SUM(CN7,CR7)&gt;0,SUM(CN7,CR7),"")</f>
        <v>15.600000000000001</v>
      </c>
      <c r="DB7" s="41">
        <f>IF(SUM(CM7:CN7,CP7:CR7,CT7)-SUM(CO7,CS7)&gt;0,SUM(CM7:CN7,CP7:CR7,CT7)-SUM(CO7,CS7),"")</f>
        <v>52.7</v>
      </c>
      <c r="DC7" s="41">
        <f>IF(SUM(CW7,DB7)&gt;0,SUM(CW7,DB7),"")</f>
        <v>106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14.8</v>
      </c>
      <c r="EB7" s="41">
        <f>IF(SUM(DG7:DH7,DJ7:DL7,DN7)-DI7-DM7&gt;0,SUM(DG7:DH7,DJ7:DL7,DN7)-DI7-DM7,"")</f>
        <v>50.3</v>
      </c>
      <c r="EC7" s="41" t="str">
        <f>IF(SUM(DO7:DP7,DR7)-DQ7&gt;0,SUM(DO7:DP7,DR7)-DQ7,"")</f>
        <v/>
      </c>
      <c r="ED7" s="41">
        <f>IF(SUM(DH7,DL7,DP7)&gt;0,SUM(DH7,DL7,DP7),"")</f>
        <v>14.8</v>
      </c>
      <c r="EE7" s="41">
        <f>IF(SUM(EB7,EC7)&gt;0,SUM(EB7,EC7),"")</f>
        <v>50.3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IF(SUM(EB7,EG7)&gt;0,SUM(EB7,EG7),"")</f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18.850000000000001</v>
      </c>
      <c r="QF7" s="23">
        <f>IF($CU7="P",CB7,(CB7+AY7)/2)</f>
        <v>8.4</v>
      </c>
      <c r="QG7" s="23">
        <f>IF($CU7="P",CC7,(CC7+AZ7)/2)</f>
        <v>0.3</v>
      </c>
      <c r="QH7" s="23">
        <f>IF($CU7="P",CD7,(CD7+BA7)/2)</f>
        <v>0</v>
      </c>
      <c r="QI7" s="23">
        <f>IF($CU7="P",CE7,(CE7+BB7)/2)</f>
        <v>18.549999999999997</v>
      </c>
      <c r="QJ7" s="23">
        <f>IF($CU7="P",CF7,(CF7+BC7)/2)</f>
        <v>6.8000000000000007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17.600000000000001</v>
      </c>
      <c r="QN7" s="23">
        <f>IF($CU7="P",CJ7,(CJ7+BG7)/2)</f>
        <v>6.35</v>
      </c>
      <c r="QO7" s="23">
        <f>IF($CU7="P",CK7,(CK7+BH7)/2)</f>
        <v>0.79999999999999993</v>
      </c>
      <c r="QP7" s="23">
        <f>IF($CU7="P",CL7,(CL7+BI7)/2)</f>
        <v>0.15</v>
      </c>
      <c r="QQ7" s="23">
        <f>IF($CU7="P",CM7,(CM7+BJ7)/2)</f>
        <v>18.3</v>
      </c>
      <c r="QR7" s="23">
        <f>IF($CU7="P",CN7,(CN7+BK7)/2)</f>
        <v>6.2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18.649999999999999</v>
      </c>
      <c r="QV7" s="23">
        <f>IF($CU7="P",CR7,(CR7+BO7)/2)</f>
        <v>7.6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15.200000000000001</v>
      </c>
      <c r="RA7" s="41">
        <f>IF(SUM(QE7:QF7,QH7:QJ7,QL7)-QG7-QK7&gt;0,SUM(QE7:QF7,QH7:QJ7,QL7)-QG7-QK7,"")</f>
        <v>52.3</v>
      </c>
      <c r="RB7" s="41">
        <f>IF(SUM(QM7:QN7,QP7)-QO7&gt;0,SUM(QM7:QN7,QP7)-QO7,"")</f>
        <v>23.3</v>
      </c>
      <c r="RC7" s="41">
        <f>IF(SUM(QF7,QJ7,QN7)&gt;0,SUM(QF7,QJ7,QN7),"")</f>
        <v>21.55</v>
      </c>
      <c r="RD7" s="41">
        <f>IF(SUM(RA7,RB7)&gt;0,SUM(RA7,RB7),"")</f>
        <v>75.599999999999994</v>
      </c>
      <c r="RE7" s="41">
        <f>IF(SUM(QR7,QV7)&gt;0,SUM(QR7,QV7),"")</f>
        <v>13.8</v>
      </c>
      <c r="RF7" s="41">
        <f>IF(SUM(QQ7:QR7,QT7:QV7,QX7)-SUM(QS7,QW7)&gt;0,SUM(QQ7:QR7,QT7:QV7,QX7)-SUM(QS7,QW7),"")</f>
        <v>50.05</v>
      </c>
      <c r="RG7" s="41">
        <f>IF(SUM(RA7,RF7)&gt;0,SUM(RA7,RF7),"")</f>
        <v>102.35</v>
      </c>
    </row>
    <row r="8" spans="1:475" x14ac:dyDescent="0.2">
      <c r="A8" s="4">
        <f>IF(AND(F8="P",G8="P"),SUMPRODUCT((F$4:F$28="P")*(G$4:G$28="P")*(E$4:E$28&gt;E8))+1,IF(G8="P",SUMPRODUCT((F$4:F$28="")*(G$4:G$28="P")*(E$4:E$28&gt;E8))+1+SUMPRODUCT((F$4:F$28="P")*(G$4:G$28="P")),""))</f>
        <v>5</v>
      </c>
      <c r="B8" s="5" t="s">
        <v>173</v>
      </c>
      <c r="C8" s="4" t="s">
        <v>5</v>
      </c>
      <c r="D8" s="4">
        <v>1999</v>
      </c>
      <c r="E8" s="9">
        <f>SUM(J8:R8)+SUM(J8:O8)*0.0000001+SUM(J8)*0.0000000000001</f>
        <v>182.50001284000527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52.5</v>
      </c>
      <c r="K8" s="8" t="str">
        <f>IF(J8=0,"",IF(J8=CW8,$CA$1,IF(J8=BT8,$AX$1,IF(J8=AQ8,$U$1,""))))</f>
        <v>2022 3rd Domestic Trial</v>
      </c>
      <c r="L8" s="8">
        <f>IF(COUNT(AQ8,BT8,CW8)&gt;1,LARGE((AQ8,BT8,CW8),2),0)</f>
        <v>50.300000000000004</v>
      </c>
      <c r="M8" s="8" t="str">
        <f>IF(L8=0,"",IF(L8=CW8,$CA$1,IF(L8=BT8,$AX$1,IF(L8=AQ8,$U$1,""))))</f>
        <v>2023 Nationals</v>
      </c>
      <c r="N8" s="8">
        <f>IF(COUNT(AR8,BU8,CX8)&gt;0,LARGE((AR8,BU8,CX8),1),0)</f>
        <v>25.6</v>
      </c>
      <c r="O8" s="8" t="str">
        <f>IF(N8=0,"",IF(N8=CX8,$CA$1,IF(N8=BU8,$AX$1,IF(N8=AR8,$U$1,""))))</f>
        <v>2022 3rd Domestic Trial</v>
      </c>
      <c r="P8" s="8">
        <f>IF(MAX(AV8,BY8,DB8)&gt;0,MAX(AV8,BY8,DB8),0)</f>
        <v>52.8</v>
      </c>
      <c r="Q8" s="8" t="str">
        <f>IF(P8=0,"",IF(P8=DB8,$CA$1,IF(P8=BY8,$AX$1,IF(P8=AV8,$U$1,""))))</f>
        <v>2022 3rd Domestic Trial</v>
      </c>
      <c r="R8" s="8">
        <f>IF(MAX(DD8:DF8)&gt;0,MAX(DD8:DF8),"")</f>
        <v>1.2999999999999972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Worlds (Nov 18)</v>
      </c>
      <c r="U8" s="19">
        <v>18.8</v>
      </c>
      <c r="V8" s="19">
        <v>7.6</v>
      </c>
      <c r="W8" s="19">
        <v>0.8</v>
      </c>
      <c r="X8" s="19">
        <v>0</v>
      </c>
      <c r="Y8" s="19">
        <v>18.899999999999999</v>
      </c>
      <c r="Z8" s="19">
        <v>8</v>
      </c>
      <c r="AA8" s="19">
        <v>0</v>
      </c>
      <c r="AB8" s="19">
        <v>0</v>
      </c>
      <c r="AC8" s="19">
        <v>18.8</v>
      </c>
      <c r="AD8" s="19">
        <v>6.8</v>
      </c>
      <c r="AE8" s="19">
        <v>0</v>
      </c>
      <c r="AF8" s="19">
        <v>0</v>
      </c>
      <c r="AG8" s="19">
        <v>18.8</v>
      </c>
      <c r="AH8" s="19">
        <v>7.6</v>
      </c>
      <c r="AI8" s="19">
        <v>0</v>
      </c>
      <c r="AJ8" s="19">
        <v>0</v>
      </c>
      <c r="AK8" s="19">
        <v>18.600000000000001</v>
      </c>
      <c r="AL8" s="19">
        <v>8</v>
      </c>
      <c r="AM8" s="19">
        <v>0.2</v>
      </c>
      <c r="AN8" s="19">
        <v>0</v>
      </c>
      <c r="AO8" s="28"/>
      <c r="AP8" s="41">
        <f>IF(SUM(V8,Z8)&gt;0,SUM(V8,Z8),"")</f>
        <v>15.6</v>
      </c>
      <c r="AQ8" s="41">
        <f>IF(SUM(U8:V8,X8:Z8,AB8)-W8-AA8&gt;0,SUM(U8:V8,X8:Z8,AB8)-W8-AA8,"")</f>
        <v>52.5</v>
      </c>
      <c r="AR8" s="41">
        <f>IF(SUM(AC8:AD8,AF8)-AE8&gt;0,SUM(AC8:AD8,AF8)-AE8,"")</f>
        <v>25.6</v>
      </c>
      <c r="AS8" s="41">
        <f>IF(SUM(V8,Z8,AD8)&gt;0,SUM(V8,Z8,AD8),"")</f>
        <v>22.4</v>
      </c>
      <c r="AT8" s="41">
        <f>IF(SUM(AQ8,AR8)&gt;0,SUM(AQ8,AR8),"")</f>
        <v>78.099999999999994</v>
      </c>
      <c r="AU8" s="41">
        <f>IF(SUM(AH8,AL8)&gt;0,SUM(AH8,AL8),"")</f>
        <v>15.6</v>
      </c>
      <c r="AV8" s="41">
        <f>IF(SUM(AG8:AH8,AJ8:AL8,AN8)-SUM(AI8,AM8)&gt;0,SUM(AG8:AH8,AJ8:AL8,AN8)-SUM(AI8,AM8),"")</f>
        <v>52.8</v>
      </c>
      <c r="AW8" s="41">
        <f>IF(SUM(AQ8,AV8)&gt;0,SUM(AQ8,AV8),"")</f>
        <v>105.3</v>
      </c>
      <c r="AX8" s="18">
        <v>18.399999999999999</v>
      </c>
      <c r="AY8" s="18">
        <v>7.6</v>
      </c>
      <c r="AZ8" s="18">
        <v>0.6</v>
      </c>
      <c r="BA8" s="18">
        <v>0</v>
      </c>
      <c r="BB8" s="18">
        <v>16.5</v>
      </c>
      <c r="BC8" s="18">
        <v>7.2</v>
      </c>
      <c r="BD8" s="18">
        <v>1</v>
      </c>
      <c r="BE8" s="18">
        <v>0</v>
      </c>
      <c r="BF8" s="18">
        <v>18.3</v>
      </c>
      <c r="BG8" s="18">
        <v>5.2</v>
      </c>
      <c r="BH8" s="18">
        <v>1</v>
      </c>
      <c r="BI8" s="18">
        <v>0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14.8</v>
      </c>
      <c r="BT8" s="11">
        <f>IF(SUM(AX8:AY8,BA8:BC8,BE8)-AZ8-BD8&gt;0,SUM(AX8:AY8,BA8:BC8,BE8)-AZ8-BD8,"")</f>
        <v>48.1</v>
      </c>
      <c r="BU8" s="11">
        <f>IF(SUM(BF8:BG8,BI8)-BH8&gt;0,SUM(BF8:BG8,BI8)-BH8,"")</f>
        <v>22.5</v>
      </c>
      <c r="BV8" s="11">
        <f>IF(SUM(AY8,BC8,BG8)&gt;0,SUM(AY8,BC8,BG8),"")</f>
        <v>20</v>
      </c>
      <c r="BW8" s="11">
        <f>IF(SUM(BT8,BU8)&gt;0,SUM(BT8,BU8),"")</f>
        <v>70.599999999999994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IF(SUM(BT8,BY8)&gt;0,SUM(BT8,BY8),"")</f>
        <v>48.1</v>
      </c>
      <c r="CA8" s="19">
        <v>18.600000000000001</v>
      </c>
      <c r="CB8" s="19">
        <v>7.6</v>
      </c>
      <c r="CC8" s="19">
        <v>0.7</v>
      </c>
      <c r="CD8" s="19">
        <v>0</v>
      </c>
      <c r="CE8" s="19">
        <v>17.7</v>
      </c>
      <c r="CF8" s="19">
        <v>7.6</v>
      </c>
      <c r="CG8" s="19">
        <v>0.5</v>
      </c>
      <c r="CH8" s="19">
        <v>0</v>
      </c>
      <c r="CI8" s="19">
        <v>18.55</v>
      </c>
      <c r="CJ8" s="19">
        <v>6</v>
      </c>
      <c r="CK8" s="19">
        <v>0.5</v>
      </c>
      <c r="CL8" s="19">
        <v>0</v>
      </c>
      <c r="CM8" s="19">
        <v>9.4</v>
      </c>
      <c r="CN8" s="19">
        <v>3.8</v>
      </c>
      <c r="CO8" s="19">
        <v>0</v>
      </c>
      <c r="CP8" s="19">
        <v>0</v>
      </c>
      <c r="CQ8" s="19">
        <v>9.3000000000000007</v>
      </c>
      <c r="CR8" s="19">
        <v>4</v>
      </c>
      <c r="CS8" s="19">
        <v>0.1</v>
      </c>
      <c r="CT8" s="19">
        <v>0</v>
      </c>
      <c r="CU8" s="28" t="s">
        <v>57</v>
      </c>
      <c r="CV8" s="41">
        <f>IF(SUM(CB8,CF8)&gt;0,SUM(CB8,CF8),"")</f>
        <v>15.2</v>
      </c>
      <c r="CW8" s="41">
        <f>IF(SUM(CA8:CB8,CD8:CF8,CH8)-CC8-CG8&gt;0,SUM(CA8:CB8,CD8:CF8,CH8)-CC8-CG8,"")</f>
        <v>50.300000000000004</v>
      </c>
      <c r="CX8" s="41">
        <f>IF(SUM(CI8:CJ8,CL8)-CK8&gt;0,SUM(CI8:CJ8,CL8)-CK8,"")</f>
        <v>24.05</v>
      </c>
      <c r="CY8" s="41">
        <f>IF(SUM(CB8,CF8,CJ8)&gt;0,SUM(CB8,CF8,CJ8),"")</f>
        <v>21.2</v>
      </c>
      <c r="CZ8" s="41">
        <f>IF(SUM(CW8,CX8)&gt;0,SUM(CW8,CX8),"")</f>
        <v>74.350000000000009</v>
      </c>
      <c r="DA8" s="41">
        <f>IF(SUM(CN8,CR8)&gt;0,SUM(CN8,CR8),"")</f>
        <v>7.8</v>
      </c>
      <c r="DB8" s="41">
        <f>IF(SUM(CM8:CN8,CP8:CR8,CT8)-SUM(CO8,CS8)&gt;0,SUM(CM8:CN8,CP8:CR8,CT8)-SUM(CO8,CS8),"")</f>
        <v>26.4</v>
      </c>
      <c r="DC8" s="41">
        <f>IF(SUM(CW8,DB8)&gt;0,SUM(CW8,DB8),"")</f>
        <v>76.7</v>
      </c>
      <c r="DD8" s="52">
        <f>IF(MAX(EB8,FD8,GF8,HH8,IJ8,JL8,KN8,LP8,MR8,NT8,OV8,PX8)-IF(L8="",0,L8)&gt;0.001,MAX(EB8,FD8,GF8,HH8,IJ8,JL8,KN8,LP8,MR8,NT8,OV8,PX8)-IF(L8="",0,L8),"")</f>
        <v>1.2999999999999972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18.2</v>
      </c>
      <c r="DH8" s="17">
        <v>8.4</v>
      </c>
      <c r="DI8" s="17">
        <v>1</v>
      </c>
      <c r="DJ8" s="17">
        <v>0</v>
      </c>
      <c r="DK8" s="17">
        <v>18.399999999999999</v>
      </c>
      <c r="DL8" s="17">
        <v>7.6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16</v>
      </c>
      <c r="EB8" s="41">
        <f>IF(SUM(DG8:DH8,DJ8:DL8,DN8)-DI8-DM8&gt;0,SUM(DG8:DH8,DJ8:DL8,DN8)-DI8-DM8,"")</f>
        <v>51.6</v>
      </c>
      <c r="EC8" s="41" t="str">
        <f>IF(SUM(DO8:DP8,DR8)-DQ8&gt;0,SUM(DO8:DP8,DR8)-DQ8,"")</f>
        <v/>
      </c>
      <c r="ED8" s="41">
        <f>IF(SUM(DH8,DL8,DP8)&gt;0,SUM(DH8,DL8,DP8),"")</f>
        <v>16</v>
      </c>
      <c r="EE8" s="41">
        <f>IF(SUM(EB8,EC8)&gt;0,SUM(EB8,EC8),"")</f>
        <v>51.6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IF(SUM(EB8,EG8)&gt;0,SUM(EB8,EG8),"")</f>
        <v>51.6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18</v>
      </c>
      <c r="EZ8" s="18">
        <v>7.6</v>
      </c>
      <c r="FA8" s="18">
        <v>1</v>
      </c>
      <c r="FB8" s="18">
        <v>0</v>
      </c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>
        <f>IF(SUM(EV8,EZ8)&gt;0,SUM(EV8,EZ8),"")</f>
        <v>7.6</v>
      </c>
      <c r="FI8" s="11">
        <f>IF(SUM(EU8:EV8,EX8:EZ8,FB8)-SUM(EW8,FA8)&gt;0,SUM(EU8:EV8,EX8:EZ8,FB8)-SUM(EW8,FA8),"")</f>
        <v>24.6</v>
      </c>
      <c r="FJ8" s="11">
        <f>IF(SUM(FD8,FI8)&gt;0,SUM(FD8,FI8),"")</f>
        <v>24.6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>
        <v>18.5</v>
      </c>
      <c r="IR8" s="18">
        <v>7.2</v>
      </c>
      <c r="IS8" s="18">
        <v>0.6</v>
      </c>
      <c r="IT8" s="18">
        <v>0</v>
      </c>
      <c r="IU8" s="18">
        <v>18.8</v>
      </c>
      <c r="IV8" s="18">
        <v>6.8</v>
      </c>
      <c r="IW8" s="18">
        <v>0</v>
      </c>
      <c r="IX8" s="18">
        <v>0</v>
      </c>
      <c r="IY8" s="18"/>
      <c r="IZ8" s="18"/>
      <c r="JA8" s="18"/>
      <c r="JB8" s="18"/>
      <c r="JC8" s="18">
        <v>18.8</v>
      </c>
      <c r="JD8" s="18">
        <v>7.6</v>
      </c>
      <c r="JE8" s="18">
        <v>0</v>
      </c>
      <c r="JF8" s="18">
        <v>0</v>
      </c>
      <c r="JG8" s="18">
        <v>18.8</v>
      </c>
      <c r="JH8" s="18">
        <v>7.2</v>
      </c>
      <c r="JI8" s="18">
        <v>0.6</v>
      </c>
      <c r="JJ8" s="18">
        <v>0</v>
      </c>
      <c r="JK8" s="11">
        <f>IF(SUM(IR8,IV8)&gt;0,SUM(IR8,IV8),"")</f>
        <v>14</v>
      </c>
      <c r="JL8" s="11">
        <f>IF(SUM(IQ8:IR8,IT8:IV8,IX8)-IS8-IW8&gt;0,SUM(IQ8:IR8,IT8:IV8,IX8)-IS8-IW8,"")</f>
        <v>50.699999999999996</v>
      </c>
      <c r="JM8" s="11" t="str">
        <f>IF(SUM(IY8:IZ8,JB8)-JA8&gt;0,SUM(IY8:IZ8,JB8)-JA8,"")</f>
        <v/>
      </c>
      <c r="JN8" s="11">
        <f>IF(SUM(IR8,IV8,IZ8)&gt;0,SUM(IR8,IV8,IZ8),"")</f>
        <v>14</v>
      </c>
      <c r="JO8" s="11">
        <f>IF(SUM(JL8,JM8)&gt;0,SUM(JL8,JM8),"")</f>
        <v>50.699999999999996</v>
      </c>
      <c r="JP8" s="11">
        <f>IF(SUM(JD8,JH8)&gt;0,SUM(JD8,JH8),"")</f>
        <v>14.8</v>
      </c>
      <c r="JQ8" s="11">
        <f>IF(SUM(JC8:JD8,JF8:JH8,JJ8)-SUM(JE8,JI8)&gt;0,SUM(JC8:JD8,JF8:JH8,JJ8)-SUM(JE8,JI8),"")</f>
        <v>51.800000000000004</v>
      </c>
      <c r="JR8" s="11">
        <f>IF(SUM(JL8,JQ8)&gt;0,SUM(JL8,JQ8),"")</f>
        <v>102.5</v>
      </c>
      <c r="JS8" s="17">
        <v>18.5</v>
      </c>
      <c r="JT8" s="17">
        <v>6.8</v>
      </c>
      <c r="JU8" s="17">
        <v>0.6</v>
      </c>
      <c r="JV8" s="17">
        <v>0</v>
      </c>
      <c r="JW8" s="17">
        <v>18.399999999999999</v>
      </c>
      <c r="JX8" s="17">
        <v>8.5</v>
      </c>
      <c r="JY8" s="17">
        <v>0.2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>
        <f>IF(SUM(JT8,JX8)&gt;0,SUM(JT8,JX8),"")</f>
        <v>15.3</v>
      </c>
      <c r="KN8" s="41">
        <f>IF(SUM(JS8:JT8,JV8:JX8,JZ8)-JU8-JY8&gt;0,SUM(JS8:JT8,JV8:JX8,JZ8)-JU8-JY8,"")</f>
        <v>51.4</v>
      </c>
      <c r="KO8" s="41" t="str">
        <f>IF(SUM(KA8:KB8,KD8)-KC8&gt;0,SUM(KA8:KB8,KD8)-KC8,"")</f>
        <v/>
      </c>
      <c r="KP8" s="41">
        <f>IF(SUM(JT8,JX8,KB8)&gt;0,SUM(JT8,JX8,KB8),"")</f>
        <v>15.3</v>
      </c>
      <c r="KQ8" s="41">
        <f>IF(SUM(KN8,KO8)&gt;0,SUM(KN8,KO8),"")</f>
        <v>51.4</v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>
        <f>IF(SUM(KN8,KS8)&gt;0,SUM(KN8,KS8),"")</f>
        <v>51.4</v>
      </c>
      <c r="KU8" s="18">
        <v>16.7</v>
      </c>
      <c r="KV8" s="18">
        <v>8.4</v>
      </c>
      <c r="KW8" s="18">
        <v>1</v>
      </c>
      <c r="KX8" s="18">
        <v>0</v>
      </c>
      <c r="KY8" s="18">
        <v>17.399999999999999</v>
      </c>
      <c r="KZ8" s="18">
        <v>3.6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</v>
      </c>
      <c r="LP8" s="11">
        <f>IF(SUM(KU8:KV8,KX8:KZ8,LB8)-KW8-LA8&gt;0,SUM(KU8:KV8,KX8:KZ8,LB8)-KW8-LA8,"")</f>
        <v>45.1</v>
      </c>
      <c r="LQ8" s="11" t="str">
        <f>IF(SUM(LC8:LD8,LF8)-LE8&gt;0,SUM(LC8:LD8,LF8)-LE8,"")</f>
        <v/>
      </c>
      <c r="LR8" s="11">
        <f>IF(SUM(KV8,KZ8,LD8)&gt;0,SUM(KV8,KZ8,LD8),"")</f>
        <v>12</v>
      </c>
      <c r="LS8" s="11">
        <f>IF(SUM(LP8,LQ8)&gt;0,SUM(LP8,LQ8),"")</f>
        <v>45.1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IF(SUM(LP8,LU8)&gt;0,SUM(LP8,LU8),"")</f>
        <v>45.1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18.600000000000001</v>
      </c>
      <c r="QF8" s="23">
        <f>IF($CU8="P",CB8,(CB8+AY8)/2)</f>
        <v>7.6</v>
      </c>
      <c r="QG8" s="23">
        <f>IF($CU8="P",CC8,(CC8+AZ8)/2)</f>
        <v>0.7</v>
      </c>
      <c r="QH8" s="23">
        <f>IF($CU8="P",CD8,(CD8+BA8)/2)</f>
        <v>0</v>
      </c>
      <c r="QI8" s="23">
        <f>IF($CU8="P",CE8,(CE8+BB8)/2)</f>
        <v>17.7</v>
      </c>
      <c r="QJ8" s="23">
        <f>IF($CU8="P",CF8,(CF8+BC8)/2)</f>
        <v>7.6</v>
      </c>
      <c r="QK8" s="23">
        <f>IF($CU8="P",CG8,(CG8+BD8)/2)</f>
        <v>0.5</v>
      </c>
      <c r="QL8" s="23">
        <f>IF($CU8="P",CH8,(CH8+BE8)/2)</f>
        <v>0</v>
      </c>
      <c r="QM8" s="23">
        <f>IF($CU8="P",CI8,(CI8+BF8)/2)</f>
        <v>18.55</v>
      </c>
      <c r="QN8" s="23">
        <f>IF($CU8="P",CJ8,(CJ8+BG8)/2)</f>
        <v>6</v>
      </c>
      <c r="QO8" s="23">
        <f>IF($CU8="P",CK8,(CK8+BH8)/2)</f>
        <v>0.5</v>
      </c>
      <c r="QP8" s="23">
        <f>IF($CU8="P",CL8,(CL8+BI8)/2)</f>
        <v>0</v>
      </c>
      <c r="QQ8" s="23">
        <f>IF($CU8="P",CM8,(CM8+BJ8)/2)</f>
        <v>9.4</v>
      </c>
      <c r="QR8" s="23">
        <f>IF($CU8="P",CN8,(CN8+BK8)/2)</f>
        <v>3.8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9.3000000000000007</v>
      </c>
      <c r="QV8" s="23">
        <f>IF($CU8="P",CR8,(CR8+BO8)/2)</f>
        <v>4</v>
      </c>
      <c r="QW8" s="23">
        <f>IF($CU8="P",CS8,(CS8+BP8)/2)</f>
        <v>0.1</v>
      </c>
      <c r="QX8" s="23">
        <f>IF($CU8="P",CT8,(CT8+BQ8)/2)</f>
        <v>0</v>
      </c>
      <c r="QY8" s="28" t="s">
        <v>57</v>
      </c>
      <c r="QZ8" s="41">
        <f>IF(SUM(QF8,QJ8)&gt;0,SUM(QF8,QJ8),"")</f>
        <v>15.2</v>
      </c>
      <c r="RA8" s="41">
        <f>IF(SUM(QE8:QF8,QH8:QJ8,QL8)-QG8-QK8&gt;0,SUM(QE8:QF8,QH8:QJ8,QL8)-QG8-QK8,"")</f>
        <v>50.300000000000004</v>
      </c>
      <c r="RB8" s="41">
        <f>IF(SUM(QM8:QN8,QP8)-QO8&gt;0,SUM(QM8:QN8,QP8)-QO8,"")</f>
        <v>24.05</v>
      </c>
      <c r="RC8" s="41">
        <f>IF(SUM(QF8,QJ8,QN8)&gt;0,SUM(QF8,QJ8,QN8),"")</f>
        <v>21.2</v>
      </c>
      <c r="RD8" s="41">
        <f>IF(SUM(RA8,RB8)&gt;0,SUM(RA8,RB8),"")</f>
        <v>74.350000000000009</v>
      </c>
      <c r="RE8" s="41">
        <f>IF(SUM(QR8,QV8)&gt;0,SUM(QR8,QV8),"")</f>
        <v>7.8</v>
      </c>
      <c r="RF8" s="41">
        <f>IF(SUM(QQ8:QR8,QT8:QV8,QX8)-SUM(QS8,QW8)&gt;0,SUM(QQ8:QR8,QT8:QV8,QX8)-SUM(QS8,QW8),"")</f>
        <v>26.4</v>
      </c>
      <c r="RG8" s="41">
        <f>IF(SUM(RA8,RF8)&gt;0,SUM(RA8,RF8),"")</f>
        <v>76.7</v>
      </c>
    </row>
    <row r="9" spans="1:475" x14ac:dyDescent="0.2">
      <c r="A9" s="4">
        <f>IF(AND(F9="P",G9="P"),SUMPRODUCT((F$4:F$28="P")*(G$4:G$28="P")*(E$4:E$28&gt;E9))+1,IF(G9="P",SUMPRODUCT((F$4:F$28="")*(G$4:G$28="P")*(E$4:E$28&gt;E9))+1+SUMPRODUCT((F$4:F$28="P")*(G$4:G$28="P")),""))</f>
        <v>6</v>
      </c>
      <c r="B9" s="5" t="s">
        <v>150</v>
      </c>
      <c r="C9" s="4" t="s">
        <v>5</v>
      </c>
      <c r="D9" s="4">
        <v>2004</v>
      </c>
      <c r="E9" s="9">
        <f>SUM(J9:R9)+SUM(J9:O9)*0.0000001+SUM(J9)*0.0000000000001</f>
        <v>179.40001277000511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National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/>
      </c>
      <c r="J9" s="8">
        <f>IF(COUNT(AQ9,BT9,CW9)&gt;0,LARGE((AQ9,BT9,CW9),1),0)</f>
        <v>50.8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50.4</v>
      </c>
      <c r="M9" s="8" t="str">
        <f>IF(L9=0,"",IF(L9=CW9,$CA$1,IF(L9=BT9,$AX$1,IF(L9=AQ9,$U$1,""))))</f>
        <v>2023 Nationals</v>
      </c>
      <c r="N9" s="8">
        <f>IF(COUNT(AR9,BU9,CX9)&gt;0,LARGE((AR9,BU9,CX9),1),0)</f>
        <v>26.5</v>
      </c>
      <c r="O9" s="8" t="str">
        <f>IF(N9=0,"",IF(N9=CX9,$CA$1,IF(N9=BU9,$AX$1,IF(N9=AR9,$U$1,""))))</f>
        <v>2023 Elite Canada</v>
      </c>
      <c r="P9" s="8">
        <f>IF(MAX(AV9,BY9,DB9)&gt;0,MAX(AV9,BY9,DB9),0)</f>
        <v>51.3</v>
      </c>
      <c r="Q9" s="8" t="str">
        <f>IF(P9=0,"",IF(P9=DB9,$CA$1,IF(P9=BY9,$AX$1,IF(P9=AV9,$U$1,""))))</f>
        <v>2023 Elite Canada</v>
      </c>
      <c r="R9" s="8">
        <f>IF(MAX(DD9:DF9)&gt;0,MAX(DD9:DF9),"")</f>
        <v>0.39999999999999858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2022 WAGC (Nov 23)</v>
      </c>
      <c r="U9" s="19">
        <v>19</v>
      </c>
      <c r="V9" s="19">
        <v>7.2</v>
      </c>
      <c r="W9" s="19">
        <v>0.6</v>
      </c>
      <c r="X9" s="19">
        <v>0</v>
      </c>
      <c r="Y9" s="19">
        <v>18.399999999999999</v>
      </c>
      <c r="Z9" s="19">
        <v>7.6</v>
      </c>
      <c r="AA9" s="19">
        <v>0.8</v>
      </c>
      <c r="AB9" s="19">
        <v>0</v>
      </c>
      <c r="AC9" s="19">
        <v>18.600000000000001</v>
      </c>
      <c r="AD9" s="19">
        <v>6.4</v>
      </c>
      <c r="AE9" s="19">
        <v>0.8</v>
      </c>
      <c r="AF9" s="19">
        <v>0</v>
      </c>
      <c r="AG9" s="19">
        <v>18.899999999999999</v>
      </c>
      <c r="AH9" s="19">
        <v>7.2</v>
      </c>
      <c r="AI9" s="19">
        <v>0.6</v>
      </c>
      <c r="AJ9" s="19">
        <v>0</v>
      </c>
      <c r="AK9" s="19">
        <v>18.399999999999999</v>
      </c>
      <c r="AL9" s="19">
        <v>7.6</v>
      </c>
      <c r="AM9" s="19">
        <v>0.6</v>
      </c>
      <c r="AN9" s="19">
        <v>0</v>
      </c>
      <c r="AO9" s="28"/>
      <c r="AP9" s="41">
        <f>IF(SUM(V9,Z9)&gt;0,SUM(V9,Z9),"")</f>
        <v>14.8</v>
      </c>
      <c r="AQ9" s="41">
        <f>IF(SUM(U9:V9,X9:Z9,AB9)-W9-AA9&gt;0,SUM(U9:V9,X9:Z9,AB9)-W9-AA9,"")</f>
        <v>50.8</v>
      </c>
      <c r="AR9" s="41">
        <f>IF(SUM(AC9:AD9,AF9)-AE9&gt;0,SUM(AC9:AD9,AF9)-AE9,"")</f>
        <v>24.2</v>
      </c>
      <c r="AS9" s="41">
        <f>IF(SUM(V9,Z9,AD9)&gt;0,SUM(V9,Z9,AD9),"")</f>
        <v>21.200000000000003</v>
      </c>
      <c r="AT9" s="41">
        <f>IF(SUM(AQ9,AR9)&gt;0,SUM(AQ9,AR9),"")</f>
        <v>75</v>
      </c>
      <c r="AU9" s="41">
        <f>IF(SUM(AH9,AL9)&gt;0,SUM(AH9,AL9),"")</f>
        <v>14.8</v>
      </c>
      <c r="AV9" s="41">
        <f>IF(SUM(AG9:AH9,AJ9:AL9,AN9)-SUM(AI9,AM9)&gt;0,SUM(AG9:AH9,AJ9:AL9,AN9)-SUM(AI9,AM9),"")</f>
        <v>50.9</v>
      </c>
      <c r="AW9" s="41">
        <f>IF(SUM(AQ9,AV9)&gt;0,SUM(AQ9,AV9),"")</f>
        <v>101.69999999999999</v>
      </c>
      <c r="AX9" s="18">
        <v>16.5</v>
      </c>
      <c r="AY9" s="18">
        <v>8.1</v>
      </c>
      <c r="AZ9" s="18">
        <v>0.2</v>
      </c>
      <c r="BA9" s="18">
        <v>0.3</v>
      </c>
      <c r="BB9" s="18">
        <v>18.3</v>
      </c>
      <c r="BC9" s="18">
        <v>7.6</v>
      </c>
      <c r="BD9" s="18">
        <v>0.6</v>
      </c>
      <c r="BE9" s="18">
        <v>0</v>
      </c>
      <c r="BF9" s="18">
        <v>18.5</v>
      </c>
      <c r="BG9" s="18">
        <v>8</v>
      </c>
      <c r="BH9" s="18">
        <v>0</v>
      </c>
      <c r="BI9" s="18">
        <v>0</v>
      </c>
      <c r="BJ9" s="18">
        <v>18.3</v>
      </c>
      <c r="BK9" s="18">
        <v>7.3</v>
      </c>
      <c r="BL9" s="18">
        <v>0.2</v>
      </c>
      <c r="BM9" s="18">
        <v>0.3</v>
      </c>
      <c r="BN9" s="18">
        <v>18.399999999999999</v>
      </c>
      <c r="BO9" s="18">
        <v>8</v>
      </c>
      <c r="BP9" s="18">
        <v>0.8</v>
      </c>
      <c r="BQ9" s="18">
        <v>0</v>
      </c>
      <c r="BR9" s="29"/>
      <c r="BS9" s="11">
        <f>IF(SUM(AY9,BC9)&gt;0,SUM(AY9,BC9),"")</f>
        <v>15.7</v>
      </c>
      <c r="BT9" s="11">
        <f>IF(SUM(AX9:AY9,BA9:BC9,BE9)-AZ9-BD9&gt;0,SUM(AX9:AY9,BA9:BC9,BE9)-AZ9-BD9,"")</f>
        <v>50</v>
      </c>
      <c r="BU9" s="11">
        <f>IF(SUM(BF9:BG9,BI9)-BH9&gt;0,SUM(BF9:BG9,BI9)-BH9,"")</f>
        <v>26.5</v>
      </c>
      <c r="BV9" s="11">
        <f>IF(SUM(AY9,BC9,BG9)&gt;0,SUM(AY9,BC9,BG9),"")</f>
        <v>23.7</v>
      </c>
      <c r="BW9" s="11">
        <f>IF(SUM(BT9,BU9)&gt;0,SUM(BT9,BU9),"")</f>
        <v>76.5</v>
      </c>
      <c r="BX9" s="11">
        <f>IF(SUM(BK9,BO9)&gt;0,SUM(BK9,BO9),"")</f>
        <v>15.3</v>
      </c>
      <c r="BY9" s="11">
        <f>IF(SUM(BJ9:BK9,BM9:BO9,BQ9)-SUM(BL9,BP9)&gt;0,SUM(BJ9:BK9,BM9:BO9,BQ9)-SUM(BL9,BP9),"")</f>
        <v>51.3</v>
      </c>
      <c r="BZ9" s="11">
        <f>IF(SUM(BT9,BY9)&gt;0,SUM(BT9,BY9),"")</f>
        <v>101.3</v>
      </c>
      <c r="CA9" s="19">
        <v>17.75</v>
      </c>
      <c r="CB9" s="19">
        <v>7.65</v>
      </c>
      <c r="CC9" s="19">
        <v>0.4</v>
      </c>
      <c r="CD9" s="19">
        <v>0.15</v>
      </c>
      <c r="CE9" s="19">
        <v>18.350000000000001</v>
      </c>
      <c r="CF9" s="19">
        <v>7.6</v>
      </c>
      <c r="CG9" s="19">
        <v>0.7</v>
      </c>
      <c r="CH9" s="19">
        <v>0</v>
      </c>
      <c r="CI9" s="19">
        <v>18.55</v>
      </c>
      <c r="CJ9" s="19">
        <v>7.2</v>
      </c>
      <c r="CK9" s="19">
        <v>0.4</v>
      </c>
      <c r="CL9" s="19">
        <v>0</v>
      </c>
      <c r="CM9" s="19">
        <v>18.600000000000001</v>
      </c>
      <c r="CN9" s="19">
        <v>7.25</v>
      </c>
      <c r="CO9" s="19">
        <v>0.4</v>
      </c>
      <c r="CP9" s="19">
        <v>0.15</v>
      </c>
      <c r="CQ9" s="19">
        <v>18.399999999999999</v>
      </c>
      <c r="CR9" s="19">
        <v>7.8</v>
      </c>
      <c r="CS9" s="19">
        <v>0.7</v>
      </c>
      <c r="CT9" s="19">
        <v>0</v>
      </c>
      <c r="CU9" s="28" t="s">
        <v>57</v>
      </c>
      <c r="CV9" s="41">
        <f>IF(SUM(CB9,CF9)&gt;0,SUM(CB9,CF9),"")</f>
        <v>15.25</v>
      </c>
      <c r="CW9" s="41">
        <f>IF(SUM(CA9:CB9,CD9:CF9,CH9)-CC9-CG9&gt;0,SUM(CA9:CB9,CD9:CF9,CH9)-CC9-CG9,"")</f>
        <v>50.4</v>
      </c>
      <c r="CX9" s="41">
        <f>IF(SUM(CI9:CJ9,CL9)-CK9&gt;0,SUM(CI9:CJ9,CL9)-CK9,"")</f>
        <v>25.35</v>
      </c>
      <c r="CY9" s="41">
        <f>IF(SUM(CB9,CF9,CJ9)&gt;0,SUM(CB9,CF9,CJ9),"")</f>
        <v>22.45</v>
      </c>
      <c r="CZ9" s="41">
        <f>IF(SUM(CW9,CX9)&gt;0,SUM(CW9,CX9),"")</f>
        <v>75.75</v>
      </c>
      <c r="DA9" s="41">
        <f>IF(SUM(CN9,CR9)&gt;0,SUM(CN9,CR9),"")</f>
        <v>15.05</v>
      </c>
      <c r="DB9" s="41">
        <f>IF(SUM(CM9:CN9,CP9:CR9,CT9)-SUM(CO9,CS9)&gt;0,SUM(CM9:CN9,CP9:CR9,CT9)-SUM(CO9,CS9),"")</f>
        <v>51.099999999999994</v>
      </c>
      <c r="DC9" s="41">
        <f>IF(SUM(CW9,DB9)&gt;0,SUM(CW9,DB9),"")</f>
        <v>101.5</v>
      </c>
      <c r="DD9" s="52">
        <f>IF(MAX(EB9,FD9,GF9,HH9,IJ9,JL9,KN9,LP9,MR9,NT9,OV9,PX9)-IF(L9="",0,L9)&gt;0.001,MAX(EB9,FD9,GF9,HH9,IJ9,JL9,KN9,LP9,MR9,NT9,OV9,PX9)-IF(L9="",0,L9),"")</f>
        <v>0.39999999999999858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>
        <v>18.600000000000001</v>
      </c>
      <c r="GN9" s="18">
        <v>7.2</v>
      </c>
      <c r="GO9" s="18">
        <v>0.2</v>
      </c>
      <c r="GP9" s="18">
        <v>0</v>
      </c>
      <c r="GQ9" s="18">
        <v>18.8</v>
      </c>
      <c r="GR9" s="18">
        <v>7.6</v>
      </c>
      <c r="GS9" s="18">
        <v>1.2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14.8</v>
      </c>
      <c r="HH9" s="11">
        <f>IF(SUM(GM9:GN9,GP9:GR9,GT9)-GO9-GS9&gt;0,SUM(GM9:GN9,GP9:GR9,GT9)-GO9-GS9,"")</f>
        <v>50.8</v>
      </c>
      <c r="HI9" s="11" t="str">
        <f>IF(SUM(GU9:GV9,GX9)-GW9&gt;0,SUM(GU9:GV9,GX9)-GW9,"")</f>
        <v/>
      </c>
      <c r="HJ9" s="11">
        <f>IF(SUM(GN9,GR9,GV9)&gt;0,SUM(GN9,GR9,GV9),"")</f>
        <v>14.8</v>
      </c>
      <c r="HK9" s="11">
        <f>IF(SUM(HH9,HI9)&gt;0,SUM(HH9,HI9),"")</f>
        <v>50.8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IF(SUM(HH9,HM9)&gt;0,SUM(HH9,HM9),"")</f>
        <v>50.8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>
        <v>0</v>
      </c>
      <c r="IR9" s="18">
        <v>0</v>
      </c>
      <c r="IS9" s="18">
        <v>0</v>
      </c>
      <c r="IT9" s="18">
        <v>0</v>
      </c>
      <c r="IU9" s="18">
        <v>18</v>
      </c>
      <c r="IV9" s="18">
        <v>5.2</v>
      </c>
      <c r="IW9" s="18">
        <v>0.6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5.2</v>
      </c>
      <c r="JL9" s="11">
        <f>IF(SUM(IQ9:IR9,IT9:IV9,IX9)-IS9-IW9&gt;0,SUM(IQ9:IR9,IT9:IV9,IX9)-IS9-IW9,"")</f>
        <v>22.599999999999998</v>
      </c>
      <c r="JM9" s="11" t="str">
        <f>IF(SUM(IY9:IZ9,JB9)-JA9&gt;0,SUM(IY9:IZ9,JB9)-JA9,"")</f>
        <v/>
      </c>
      <c r="JN9" s="11">
        <f>IF(SUM(IR9,IV9,IZ9)&gt;0,SUM(IR9,IV9,IZ9),"")</f>
        <v>5.2</v>
      </c>
      <c r="JO9" s="11">
        <f>IF(SUM(JL9,JM9)&gt;0,SUM(JL9,JM9),"")</f>
        <v>22.599999999999998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IF(SUM(JL9,JQ9)&gt;0,SUM(JL9,JQ9),"")</f>
        <v>22.599999999999998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17.75</v>
      </c>
      <c r="QF9" s="23">
        <f>IF($CU9="P",CB9,(CB9+AY9)/2)</f>
        <v>7.65</v>
      </c>
      <c r="QG9" s="23">
        <f>IF($CU9="P",CC9,(CC9+AZ9)/2)</f>
        <v>0.4</v>
      </c>
      <c r="QH9" s="23">
        <f>IF($CU9="P",CD9,(CD9+BA9)/2)</f>
        <v>0.15</v>
      </c>
      <c r="QI9" s="23">
        <f>IF($CU9="P",CE9,(CE9+BB9)/2)</f>
        <v>18.350000000000001</v>
      </c>
      <c r="QJ9" s="23">
        <f>IF($CU9="P",CF9,(CF9+BC9)/2)</f>
        <v>7.6</v>
      </c>
      <c r="QK9" s="23">
        <f>IF($CU9="P",CG9,(CG9+BD9)/2)</f>
        <v>0.7</v>
      </c>
      <c r="QL9" s="23">
        <f>IF($CU9="P",CH9,(CH9+BE9)/2)</f>
        <v>0</v>
      </c>
      <c r="QM9" s="23">
        <f>IF($CU9="P",CI9,(CI9+BF9)/2)</f>
        <v>18.55</v>
      </c>
      <c r="QN9" s="23">
        <f>IF($CU9="P",CJ9,(CJ9+BG9)/2)</f>
        <v>7.2</v>
      </c>
      <c r="QO9" s="23">
        <f>IF($CU9="P",CK9,(CK9+BH9)/2)</f>
        <v>0.4</v>
      </c>
      <c r="QP9" s="23">
        <f>IF($CU9="P",CL9,(CL9+BI9)/2)</f>
        <v>0</v>
      </c>
      <c r="QQ9" s="23">
        <f>IF($CU9="P",CM9,(CM9+BJ9)/2)</f>
        <v>18.600000000000001</v>
      </c>
      <c r="QR9" s="23">
        <f>IF($CU9="P",CN9,(CN9+BK9)/2)</f>
        <v>7.25</v>
      </c>
      <c r="QS9" s="23">
        <f>IF($CU9="P",CO9,(CO9+BL9)/2)</f>
        <v>0.4</v>
      </c>
      <c r="QT9" s="23">
        <f>IF($CU9="P",CP9,(CP9+BM9)/2)</f>
        <v>0.15</v>
      </c>
      <c r="QU9" s="23">
        <f>IF($CU9="P",CQ9,(CQ9+BN9)/2)</f>
        <v>18.399999999999999</v>
      </c>
      <c r="QV9" s="23">
        <f>IF($CU9="P",CR9,(CR9+BO9)/2)</f>
        <v>7.8</v>
      </c>
      <c r="QW9" s="23">
        <f>IF($CU9="P",CS9,(CS9+BP9)/2)</f>
        <v>0.7</v>
      </c>
      <c r="QX9" s="23">
        <f>IF($CU9="P",CT9,(CT9+BQ9)/2)</f>
        <v>0</v>
      </c>
      <c r="QY9" s="28" t="s">
        <v>57</v>
      </c>
      <c r="QZ9" s="41">
        <f>IF(SUM(QF9,QJ9)&gt;0,SUM(QF9,QJ9),"")</f>
        <v>15.25</v>
      </c>
      <c r="RA9" s="41">
        <f>IF(SUM(QE9:QF9,QH9:QJ9,QL9)-QG9-QK9&gt;0,SUM(QE9:QF9,QH9:QJ9,QL9)-QG9-QK9,"")</f>
        <v>50.4</v>
      </c>
      <c r="RB9" s="41">
        <f>IF(SUM(QM9:QN9,QP9)-QO9&gt;0,SUM(QM9:QN9,QP9)-QO9,"")</f>
        <v>25.35</v>
      </c>
      <c r="RC9" s="41">
        <f>IF(SUM(QF9,QJ9,QN9)&gt;0,SUM(QF9,QJ9,QN9),"")</f>
        <v>22.45</v>
      </c>
      <c r="RD9" s="41">
        <f>IF(SUM(RA9,RB9)&gt;0,SUM(RA9,RB9),"")</f>
        <v>75.75</v>
      </c>
      <c r="RE9" s="41">
        <f>IF(SUM(QR9,QV9)&gt;0,SUM(QR9,QV9),"")</f>
        <v>15.05</v>
      </c>
      <c r="RF9" s="41">
        <f>IF(SUM(QQ9:QR9,QT9:QV9,QX9)-SUM(QS9,QW9)&gt;0,SUM(QQ9:QR9,QT9:QV9,QX9)-SUM(QS9,QW9),"")</f>
        <v>51.099999999999994</v>
      </c>
      <c r="RG9" s="41">
        <f>IF(SUM(RA9,RF9)&gt;0,SUM(RA9,RF9),"")</f>
        <v>101.5</v>
      </c>
    </row>
    <row r="10" spans="1:475" x14ac:dyDescent="0.2">
      <c r="A10" s="4">
        <f>IF(AND(F10="P",G10="P"),SUMPRODUCT((F$4:F$28="P")*(G$4:G$28="P")*(E$4:E$28&gt;E10))+1,IF(G10="P",SUMPRODUCT((F$4:F$28="")*(G$4:G$28="P")*(E$4:E$28&gt;E10))+1+SUMPRODUCT((F$4:F$28="P")*(G$4:G$28="P")),""))</f>
        <v>7</v>
      </c>
      <c r="B10" s="5" t="s">
        <v>176</v>
      </c>
      <c r="C10" s="4" t="s">
        <v>3</v>
      </c>
      <c r="D10" s="4">
        <v>2002</v>
      </c>
      <c r="E10" s="9">
        <f>SUM(J10:R10)+SUM(J10:O10)*0.0000001+SUM(J10)*0.0000000000001</f>
        <v>179.30001267500512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National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/>
      </c>
      <c r="J10" s="8">
        <f>IF(COUNT(AQ10,BT10,CW10)&gt;0,LARGE((AQ10,BT10,CW10),1),0)</f>
        <v>51.2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50.449999999999996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25.099999999999998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51</v>
      </c>
      <c r="Q10" s="8" t="str">
        <f>IF(P10=0,"",IF(P10=DB10,$CA$1,IF(P10=BY10,$AX$1,IF(P10=AV10,$U$1,""))))</f>
        <v>2023 Elite Canada</v>
      </c>
      <c r="R10" s="8">
        <f>IF(MAX(DD10:DF10)&gt;0,MAX(DD10:DF10),"")</f>
        <v>1.5499999999999972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1 (July 2)</v>
      </c>
      <c r="U10" s="19">
        <v>18.399999999999999</v>
      </c>
      <c r="V10" s="19">
        <v>6.8</v>
      </c>
      <c r="W10" s="19">
        <v>0.2</v>
      </c>
      <c r="X10" s="19">
        <v>0</v>
      </c>
      <c r="Y10" s="19">
        <v>18.7</v>
      </c>
      <c r="Z10" s="19">
        <v>6</v>
      </c>
      <c r="AA10" s="19">
        <v>0</v>
      </c>
      <c r="AB10" s="19">
        <v>0</v>
      </c>
      <c r="AC10" s="19">
        <v>18.899999999999999</v>
      </c>
      <c r="AD10" s="19">
        <v>7.2</v>
      </c>
      <c r="AE10" s="19">
        <v>1</v>
      </c>
      <c r="AF10" s="19">
        <v>0</v>
      </c>
      <c r="AG10" s="19">
        <v>18.100000000000001</v>
      </c>
      <c r="AH10" s="19">
        <v>6</v>
      </c>
      <c r="AI10" s="19">
        <v>0.8</v>
      </c>
      <c r="AJ10" s="19">
        <v>0</v>
      </c>
      <c r="AK10" s="19">
        <v>18.7</v>
      </c>
      <c r="AL10" s="19">
        <v>7.2</v>
      </c>
      <c r="AM10" s="19">
        <v>0.6</v>
      </c>
      <c r="AN10" s="19">
        <v>0</v>
      </c>
      <c r="AO10" s="28"/>
      <c r="AP10" s="41">
        <f>IF(SUM(V10,Z10)&gt;0,SUM(V10,Z10),"")</f>
        <v>12.8</v>
      </c>
      <c r="AQ10" s="41">
        <f>IF(SUM(U10:V10,X10:Z10,AB10)-W10-AA10&gt;0,SUM(U10:V10,X10:Z10,AB10)-W10-AA10,"")</f>
        <v>49.699999999999996</v>
      </c>
      <c r="AR10" s="41">
        <f>IF(SUM(AC10:AD10,AF10)-AE10&gt;0,SUM(AC10:AD10,AF10)-AE10,"")</f>
        <v>25.099999999999998</v>
      </c>
      <c r="AS10" s="41">
        <f>IF(SUM(V10,Z10,AD10)&gt;0,SUM(V10,Z10,AD10),"")</f>
        <v>20</v>
      </c>
      <c r="AT10" s="41">
        <f>IF(SUM(AQ10,AR10)&gt;0,SUM(AQ10,AR10),"")</f>
        <v>74.8</v>
      </c>
      <c r="AU10" s="41">
        <f>IF(SUM(AH10,AL10)&gt;0,SUM(AH10,AL10),"")</f>
        <v>13.2</v>
      </c>
      <c r="AV10" s="41">
        <f>IF(SUM(AG10:AH10,AJ10:AL10,AN10)-SUM(AI10,AM10)&gt;0,SUM(AG10:AH10,AJ10:AL10,AN10)-SUM(AI10,AM10),"")</f>
        <v>48.6</v>
      </c>
      <c r="AW10" s="41">
        <f>IF(SUM(AQ10,AV10)&gt;0,SUM(AQ10,AV10),"")</f>
        <v>98.3</v>
      </c>
      <c r="AX10" s="18">
        <v>19</v>
      </c>
      <c r="AY10" s="18">
        <v>6.8</v>
      </c>
      <c r="AZ10" s="18">
        <v>0</v>
      </c>
      <c r="BA10" s="18">
        <v>0</v>
      </c>
      <c r="BB10" s="18">
        <v>18.399999999999999</v>
      </c>
      <c r="BC10" s="18">
        <v>7.2</v>
      </c>
      <c r="BD10" s="18">
        <v>0.2</v>
      </c>
      <c r="BE10" s="18">
        <v>0</v>
      </c>
      <c r="BF10" s="18">
        <v>18.100000000000001</v>
      </c>
      <c r="BG10" s="18">
        <v>6.8</v>
      </c>
      <c r="BH10" s="18">
        <v>0</v>
      </c>
      <c r="BI10" s="18">
        <v>0</v>
      </c>
      <c r="BJ10" s="18">
        <v>18</v>
      </c>
      <c r="BK10" s="18">
        <v>8.4</v>
      </c>
      <c r="BL10" s="18">
        <v>0.6</v>
      </c>
      <c r="BM10" s="18">
        <v>0</v>
      </c>
      <c r="BN10" s="18">
        <v>18.600000000000001</v>
      </c>
      <c r="BO10" s="18">
        <v>6.8</v>
      </c>
      <c r="BP10" s="18">
        <v>0.2</v>
      </c>
      <c r="BQ10" s="18">
        <v>0</v>
      </c>
      <c r="BR10" s="29"/>
      <c r="BS10" s="11">
        <f>IF(SUM(AY10,BC10)&gt;0,SUM(AY10,BC10),"")</f>
        <v>14</v>
      </c>
      <c r="BT10" s="11">
        <f>IF(SUM(AX10:AY10,BA10:BC10,BE10)-AZ10-BD10&gt;0,SUM(AX10:AY10,BA10:BC10,BE10)-AZ10-BD10,"")</f>
        <v>51.2</v>
      </c>
      <c r="BU10" s="11">
        <f>IF(SUM(BF10:BG10,BI10)-BH10&gt;0,SUM(BF10:BG10,BI10)-BH10,"")</f>
        <v>24.900000000000002</v>
      </c>
      <c r="BV10" s="11">
        <f>IF(SUM(AY10,BC10,BG10)&gt;0,SUM(AY10,BC10,BG10),"")</f>
        <v>20.8</v>
      </c>
      <c r="BW10" s="11">
        <f>IF(SUM(BT10,BU10)&gt;0,SUM(BT10,BU10),"")</f>
        <v>76.100000000000009</v>
      </c>
      <c r="BX10" s="11">
        <f>IF(SUM(BK10,BO10)&gt;0,SUM(BK10,BO10),"")</f>
        <v>15.2</v>
      </c>
      <c r="BY10" s="11">
        <f>IF(SUM(BJ10:BK10,BM10:BO10,BQ10)-SUM(BL10,BP10)&gt;0,SUM(BJ10:BK10,BM10:BO10,BQ10)-SUM(BL10,BP10),"")</f>
        <v>51</v>
      </c>
      <c r="BZ10" s="11">
        <f>IF(SUM(BT10,BY10)&gt;0,SUM(BT10,BY10),"")</f>
        <v>102.2</v>
      </c>
      <c r="CA10" s="19">
        <v>18.7</v>
      </c>
      <c r="CB10" s="19">
        <v>6.8</v>
      </c>
      <c r="CC10" s="19">
        <v>0.1</v>
      </c>
      <c r="CD10" s="19">
        <v>0</v>
      </c>
      <c r="CE10" s="19">
        <v>18.549999999999997</v>
      </c>
      <c r="CF10" s="19">
        <v>6.6</v>
      </c>
      <c r="CG10" s="19">
        <v>0.1</v>
      </c>
      <c r="CH10" s="19">
        <v>0</v>
      </c>
      <c r="CI10" s="19">
        <v>18.5</v>
      </c>
      <c r="CJ10" s="19">
        <v>7</v>
      </c>
      <c r="CK10" s="19">
        <v>0.5</v>
      </c>
      <c r="CL10" s="19">
        <v>0</v>
      </c>
      <c r="CM10" s="19">
        <v>18.05</v>
      </c>
      <c r="CN10" s="19">
        <v>7.2</v>
      </c>
      <c r="CO10" s="19">
        <v>0.7</v>
      </c>
      <c r="CP10" s="19">
        <v>0</v>
      </c>
      <c r="CQ10" s="19">
        <v>18.649999999999999</v>
      </c>
      <c r="CR10" s="19">
        <v>7</v>
      </c>
      <c r="CS10" s="19">
        <v>0.4</v>
      </c>
      <c r="CT10" s="19">
        <v>0</v>
      </c>
      <c r="CU10" s="28" t="s">
        <v>57</v>
      </c>
      <c r="CV10" s="41">
        <f>IF(SUM(CB10,CF10)&gt;0,SUM(CB10,CF10),"")</f>
        <v>13.399999999999999</v>
      </c>
      <c r="CW10" s="41">
        <f>IF(SUM(CA10:CB10,CD10:CF10,CH10)-CC10-CG10&gt;0,SUM(CA10:CB10,CD10:CF10,CH10)-CC10-CG10,"")</f>
        <v>50.449999999999996</v>
      </c>
      <c r="CX10" s="41">
        <f>IF(SUM(CI10:CJ10,CL10)-CK10&gt;0,SUM(CI10:CJ10,CL10)-CK10,"")</f>
        <v>25</v>
      </c>
      <c r="CY10" s="41">
        <f>IF(SUM(CB10,CF10,CJ10)&gt;0,SUM(CB10,CF10,CJ10),"")</f>
        <v>20.399999999999999</v>
      </c>
      <c r="CZ10" s="41">
        <f>IF(SUM(CW10,CX10)&gt;0,SUM(CW10,CX10),"")</f>
        <v>75.449999999999989</v>
      </c>
      <c r="DA10" s="41">
        <f>IF(SUM(CN10,CR10)&gt;0,SUM(CN10,CR10),"")</f>
        <v>14.2</v>
      </c>
      <c r="DB10" s="41">
        <f>IF(SUM(CM10:CN10,CP10:CR10,CT10)-SUM(CO10,CS10)&gt;0,SUM(CM10:CN10,CP10:CR10,CT10)-SUM(CO10,CS10),"")</f>
        <v>49.8</v>
      </c>
      <c r="DC10" s="41">
        <f>IF(SUM(CW10,DB10)&gt;0,SUM(CW10,DB10),"")</f>
        <v>100.25</v>
      </c>
      <c r="DD10" s="52">
        <f>IF(MAX(EB10,FD10,GF10,HH10,IJ10,JL10,KN10,LP10,MR10,NT10,OV10,PX10)-IF(L10="",0,L10)&gt;0.001,MAX(EB10,FD10,GF10,HH10,IJ10,JL10,KN10,LP10,MR10,NT10,OV10,PX10)-IF(L10="",0,L10),"")</f>
        <v>1.5499999999999972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>
        <f>IF(MAX(EG10,FI10,GK10,HM10,IO10,JQ10,KS10,LU10,MW10,NY10,PA10,QC10)-IF(P10="",0,P10)&gt;0.001,MAX(EG10,FI10,GK10,HM10,IO10,JQ10,KS10,LU10,MW10,NY10,PA10,QC10)-IF(P10="",0,P10),"")</f>
        <v>0.69999999999999574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>
        <v>18.399999999999999</v>
      </c>
      <c r="IR10" s="18">
        <v>8.4</v>
      </c>
      <c r="IS10" s="18">
        <v>0.6</v>
      </c>
      <c r="IT10" s="18">
        <v>0</v>
      </c>
      <c r="IU10" s="18">
        <v>18.600000000000001</v>
      </c>
      <c r="IV10" s="18">
        <v>6.8</v>
      </c>
      <c r="IW10" s="18">
        <v>0.2</v>
      </c>
      <c r="IX10" s="18">
        <v>0</v>
      </c>
      <c r="IY10" s="18"/>
      <c r="IZ10" s="18"/>
      <c r="JA10" s="18"/>
      <c r="JB10" s="18"/>
      <c r="JC10" s="18">
        <v>18.600000000000001</v>
      </c>
      <c r="JD10" s="18">
        <v>8.4</v>
      </c>
      <c r="JE10" s="18">
        <v>0.6</v>
      </c>
      <c r="JF10" s="18">
        <v>0</v>
      </c>
      <c r="JG10" s="18">
        <v>19.100000000000001</v>
      </c>
      <c r="JH10" s="18">
        <v>6.8</v>
      </c>
      <c r="JI10" s="18">
        <v>0.6</v>
      </c>
      <c r="JJ10" s="18">
        <v>0</v>
      </c>
      <c r="JK10" s="11">
        <f>IF(SUM(IR10,IV10)&gt;0,SUM(IR10,IV10),"")</f>
        <v>15.2</v>
      </c>
      <c r="JL10" s="11">
        <f>IF(SUM(IQ10:IR10,IT10:IV10,IX10)-IS10-IW10&gt;0,SUM(IQ10:IR10,IT10:IV10,IX10)-IS10-IW10,"")</f>
        <v>51.399999999999991</v>
      </c>
      <c r="JM10" s="11" t="str">
        <f>IF(SUM(IY10:IZ10,JB10)-JA10&gt;0,SUM(IY10:IZ10,JB10)-JA10,"")</f>
        <v/>
      </c>
      <c r="JN10" s="11">
        <f>IF(SUM(IR10,IV10,IZ10)&gt;0,SUM(IR10,IV10,IZ10),"")</f>
        <v>15.2</v>
      </c>
      <c r="JO10" s="11">
        <f>IF(SUM(JL10,JM10)&gt;0,SUM(JL10,JM10),"")</f>
        <v>51.399999999999991</v>
      </c>
      <c r="JP10" s="11">
        <f>IF(SUM(JD10,JH10)&gt;0,SUM(JD10,JH10),"")</f>
        <v>15.2</v>
      </c>
      <c r="JQ10" s="11">
        <f>IF(SUM(JC10:JD10,JF10:JH10,JJ10)-SUM(JE10,JI10)&gt;0,SUM(JC10:JD10,JF10:JH10,JJ10)-SUM(JE10,JI10),"")</f>
        <v>51.699999999999996</v>
      </c>
      <c r="JR10" s="11">
        <f>IF(SUM(JL10,JQ10)&gt;0,SUM(JL10,JQ10),"")</f>
        <v>103.1</v>
      </c>
      <c r="JS10" s="17">
        <v>18.600000000000001</v>
      </c>
      <c r="JT10" s="17">
        <v>8.4</v>
      </c>
      <c r="JU10" s="17">
        <v>0.6</v>
      </c>
      <c r="JV10" s="17">
        <v>0</v>
      </c>
      <c r="JW10" s="17">
        <v>18.8</v>
      </c>
      <c r="JX10" s="17">
        <v>6.8</v>
      </c>
      <c r="JY10" s="17">
        <v>0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15.2</v>
      </c>
      <c r="KN10" s="41">
        <f>IF(SUM(JS10:JT10,JV10:JX10,JZ10)-JU10-JY10&gt;0,SUM(JS10:JT10,JV10:JX10,JZ10)-JU10-JY10,"")</f>
        <v>51.999999999999993</v>
      </c>
      <c r="KO10" s="41" t="str">
        <f>IF(SUM(KA10:KB10,KD10)-KC10&gt;0,SUM(KA10:KB10,KD10)-KC10,"")</f>
        <v/>
      </c>
      <c r="KP10" s="41">
        <f>IF(SUM(JT10,JX10,KB10)&gt;0,SUM(JT10,JX10,KB10),"")</f>
        <v>15.2</v>
      </c>
      <c r="KQ10" s="41">
        <f>IF(SUM(KN10,KO10)&gt;0,SUM(KN10,KO10),"")</f>
        <v>51.999999999999993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51.999999999999993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18.7</v>
      </c>
      <c r="QF10" s="23">
        <f>IF($CU10="P",CB10,(CB10+AY10)/2)</f>
        <v>6.8</v>
      </c>
      <c r="QG10" s="23">
        <f>IF($CU10="P",CC10,(CC10+AZ10)/2)</f>
        <v>0.1</v>
      </c>
      <c r="QH10" s="23">
        <f>IF($CU10="P",CD10,(CD10+BA10)/2)</f>
        <v>0</v>
      </c>
      <c r="QI10" s="23">
        <f>IF($CU10="P",CE10,(CE10+BB10)/2)</f>
        <v>18.549999999999997</v>
      </c>
      <c r="QJ10" s="23">
        <f>IF($CU10="P",CF10,(CF10+BC10)/2)</f>
        <v>6.6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18.5</v>
      </c>
      <c r="QN10" s="23">
        <f>IF($CU10="P",CJ10,(CJ10+BG10)/2)</f>
        <v>7</v>
      </c>
      <c r="QO10" s="23">
        <f>IF($CU10="P",CK10,(CK10+BH10)/2)</f>
        <v>0.5</v>
      </c>
      <c r="QP10" s="23">
        <f>IF($CU10="P",CL10,(CL10+BI10)/2)</f>
        <v>0</v>
      </c>
      <c r="QQ10" s="23">
        <f>IF($CU10="P",CM10,(CM10+BJ10)/2)</f>
        <v>18.05</v>
      </c>
      <c r="QR10" s="23">
        <f>IF($CU10="P",CN10,(CN10+BK10)/2)</f>
        <v>7.2</v>
      </c>
      <c r="QS10" s="23">
        <f>IF($CU10="P",CO10,(CO10+BL10)/2)</f>
        <v>0.7</v>
      </c>
      <c r="QT10" s="23">
        <f>IF($CU10="P",CP10,(CP10+BM10)/2)</f>
        <v>0</v>
      </c>
      <c r="QU10" s="23">
        <f>IF($CU10="P",CQ10,(CQ10+BN10)/2)</f>
        <v>18.649999999999999</v>
      </c>
      <c r="QV10" s="23">
        <f>IF($CU10="P",CR10,(CR10+BO10)/2)</f>
        <v>7</v>
      </c>
      <c r="QW10" s="23">
        <f>IF($CU10="P",CS10,(CS10+BP10)/2)</f>
        <v>0.4</v>
      </c>
      <c r="QX10" s="23">
        <f>IF($CU10="P",CT10,(CT10+BQ10)/2)</f>
        <v>0</v>
      </c>
      <c r="QY10" s="28" t="s">
        <v>57</v>
      </c>
      <c r="QZ10" s="41">
        <f>IF(SUM(QF10,QJ10)&gt;0,SUM(QF10,QJ10),"")</f>
        <v>13.399999999999999</v>
      </c>
      <c r="RA10" s="41">
        <f>IF(SUM(QE10:QF10,QH10:QJ10,QL10)-QG10-QK10&gt;0,SUM(QE10:QF10,QH10:QJ10,QL10)-QG10-QK10,"")</f>
        <v>50.449999999999996</v>
      </c>
      <c r="RB10" s="41">
        <f>IF(SUM(QM10:QN10,QP10)-QO10&gt;0,SUM(QM10:QN10,QP10)-QO10,"")</f>
        <v>25</v>
      </c>
      <c r="RC10" s="41">
        <f>IF(SUM(QF10,QJ10,QN10)&gt;0,SUM(QF10,QJ10,QN10),"")</f>
        <v>20.399999999999999</v>
      </c>
      <c r="RD10" s="41">
        <f>IF(SUM(RA10,RB10)&gt;0,SUM(RA10,RB10),"")</f>
        <v>75.449999999999989</v>
      </c>
      <c r="RE10" s="41">
        <f>IF(SUM(QR10,QV10)&gt;0,SUM(QR10,QV10),"")</f>
        <v>14.2</v>
      </c>
      <c r="RF10" s="41">
        <f>IF(SUM(QQ10:QR10,QT10:QV10,QX10)-SUM(QS10,QW10)&gt;0,SUM(QQ10:QR10,QT10:QV10,QX10)-SUM(QS10,QW10),"")</f>
        <v>49.8</v>
      </c>
      <c r="RG10" s="41">
        <f>IF(SUM(RA10,RF10)&gt;0,SUM(RA10,RF10),"")</f>
        <v>100.25</v>
      </c>
    </row>
    <row r="11" spans="1:475" x14ac:dyDescent="0.2">
      <c r="A11" s="4">
        <f>IF(AND(F11="P",G11="P"),SUMPRODUCT((F$4:F$28="P")*(G$4:G$28="P")*(E$4:E$28&gt;E11))+1,IF(G11="P",SUMPRODUCT((F$4:F$28="")*(G$4:G$28="P")*(E$4:E$28&gt;E11))+1+SUMPRODUCT((F$4:F$28="P")*(G$4:G$28="P")),""))</f>
        <v>8</v>
      </c>
      <c r="B11" s="5" t="s">
        <v>131</v>
      </c>
      <c r="C11" s="4" t="s">
        <v>6</v>
      </c>
      <c r="D11" s="4">
        <v>2003</v>
      </c>
      <c r="E11" s="9">
        <f>SUM(J11:R11)+SUM(J11:O11)*0.0000001+SUM(J11)*0.0000000000001</f>
        <v>177.90001294000521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Worlds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>P</v>
      </c>
      <c r="J11" s="8">
        <f>IF(COUNT(AQ11,BT11,CW11)&gt;0,LARGE((AQ11,BT11,CW11),1),0)</f>
        <v>52.100000000000009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51.4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25.9</v>
      </c>
      <c r="O11" s="8" t="str">
        <f>IF(N11=0,"",IF(N11=CX11,$CA$1,IF(N11=BU11,$AX$1,IF(N11=AR11,$U$1,""))))</f>
        <v>2023 Nationals</v>
      </c>
      <c r="P11" s="8">
        <f>IF(MAX(AV11,BY11,DB11)&gt;0,MAX(AV11,BY11,DB11),0)</f>
        <v>48.5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8.1</v>
      </c>
      <c r="W11" s="19">
        <v>0.6</v>
      </c>
      <c r="X11" s="19">
        <v>0.3</v>
      </c>
      <c r="Y11" s="19">
        <v>18.600000000000001</v>
      </c>
      <c r="Z11" s="19">
        <v>7.7</v>
      </c>
      <c r="AA11" s="19">
        <v>0.6</v>
      </c>
      <c r="AB11" s="19">
        <v>0</v>
      </c>
      <c r="AC11" s="19">
        <v>17.399999999999999</v>
      </c>
      <c r="AD11" s="19">
        <v>2.4</v>
      </c>
      <c r="AE11" s="19">
        <v>0</v>
      </c>
      <c r="AF11" s="19">
        <v>0</v>
      </c>
      <c r="AG11" s="19">
        <v>18.399999999999999</v>
      </c>
      <c r="AH11" s="19">
        <v>5.2</v>
      </c>
      <c r="AI11" s="19">
        <v>1</v>
      </c>
      <c r="AJ11" s="19">
        <v>0</v>
      </c>
      <c r="AK11" s="19">
        <v>17.399999999999999</v>
      </c>
      <c r="AL11" s="19">
        <v>3.2</v>
      </c>
      <c r="AM11" s="19">
        <v>0</v>
      </c>
      <c r="AN11" s="19">
        <v>0</v>
      </c>
      <c r="AO11" s="28"/>
      <c r="AP11" s="41">
        <f>IF(SUM(V11,Z11)&gt;0,SUM(V11,Z11),"")</f>
        <v>15.8</v>
      </c>
      <c r="AQ11" s="41">
        <f>IF(SUM(U11:V11,X11:Z11,AB11)-W11-AA11&gt;0,SUM(U11:V11,X11:Z11,AB11)-W11-AA11,"")</f>
        <v>52.100000000000009</v>
      </c>
      <c r="AR11" s="41">
        <f>IF(SUM(AC11:AD11,AF11)-AE11&gt;0,SUM(AC11:AD11,AF11)-AE11,"")</f>
        <v>19.799999999999997</v>
      </c>
      <c r="AS11" s="41">
        <f>IF(SUM(V11,Z11,AD11)&gt;0,SUM(V11,Z11,AD11),"")</f>
        <v>18.2</v>
      </c>
      <c r="AT11" s="41">
        <f>IF(SUM(AQ11,AR11)&gt;0,SUM(AQ11,AR11),"")</f>
        <v>71.900000000000006</v>
      </c>
      <c r="AU11" s="41">
        <f>IF(SUM(AH11,AL11)&gt;0,SUM(AH11,AL11),"")</f>
        <v>8.4</v>
      </c>
      <c r="AV11" s="41">
        <f>IF(SUM(AG11:AH11,AJ11:AL11,AN11)-SUM(AI11,AM11)&gt;0,SUM(AG11:AH11,AJ11:AL11,AN11)-SUM(AI11,AM11),"")</f>
        <v>43.2</v>
      </c>
      <c r="AW11" s="41">
        <f>IF(SUM(AQ11,AV11)&gt;0,SUM(AQ11,AV11),"")</f>
        <v>95.300000000000011</v>
      </c>
      <c r="AX11" s="18">
        <v>17.399999999999999</v>
      </c>
      <c r="AY11" s="18">
        <v>2.4</v>
      </c>
      <c r="AZ11" s="18">
        <v>0</v>
      </c>
      <c r="BA11" s="18">
        <v>0</v>
      </c>
      <c r="BB11" s="18">
        <v>18.399999999999999</v>
      </c>
      <c r="BC11" s="18">
        <v>7.3</v>
      </c>
      <c r="BD11" s="18">
        <v>0</v>
      </c>
      <c r="BE11" s="18">
        <v>0</v>
      </c>
      <c r="BF11" s="18">
        <v>17.399999999999999</v>
      </c>
      <c r="BG11" s="18">
        <v>4.4000000000000004</v>
      </c>
      <c r="BH11" s="18">
        <v>2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>IF(SUM(AY11,BC11)&gt;0,SUM(AY11,BC11),"")</f>
        <v>9.6999999999999993</v>
      </c>
      <c r="BT11" s="11">
        <f>IF(SUM(AX11:AY11,BA11:BC11,BE11)-AZ11-BD11&gt;0,SUM(AX11:AY11,BA11:BC11,BE11)-AZ11-BD11,"")</f>
        <v>45.499999999999993</v>
      </c>
      <c r="BU11" s="11">
        <f>IF(SUM(BF11:BG11,BI11)-BH11&gt;0,SUM(BF11:BG11,BI11)-BH11,"")</f>
        <v>19.799999999999997</v>
      </c>
      <c r="BV11" s="11">
        <f>IF(SUM(AY11,BC11,BG11)&gt;0,SUM(AY11,BC11,BG11),"")</f>
        <v>14.1</v>
      </c>
      <c r="BW11" s="11">
        <f>IF(SUM(BT11,BU11)&gt;0,SUM(BT11,BU11),"")</f>
        <v>65.299999999999983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IF(SUM(BT11,BY11)&gt;0,SUM(BT11,BY11),"")</f>
        <v>45.499999999999993</v>
      </c>
      <c r="CA11" s="19">
        <v>18.2</v>
      </c>
      <c r="CB11" s="19">
        <v>6.9</v>
      </c>
      <c r="CC11" s="19">
        <v>0.6</v>
      </c>
      <c r="CD11" s="19">
        <v>0</v>
      </c>
      <c r="CE11" s="19">
        <v>18.3</v>
      </c>
      <c r="CF11" s="19">
        <v>8.5</v>
      </c>
      <c r="CG11" s="19">
        <v>0.2</v>
      </c>
      <c r="CH11" s="19">
        <v>0.3</v>
      </c>
      <c r="CI11" s="19">
        <v>18.7</v>
      </c>
      <c r="CJ11" s="19">
        <v>7.5</v>
      </c>
      <c r="CK11" s="19">
        <v>0.6</v>
      </c>
      <c r="CL11" s="19">
        <v>0.3</v>
      </c>
      <c r="CM11" s="19">
        <v>18.600000000000001</v>
      </c>
      <c r="CN11" s="19">
        <v>7.3</v>
      </c>
      <c r="CO11" s="19">
        <v>0</v>
      </c>
      <c r="CP11" s="19">
        <v>0</v>
      </c>
      <c r="CQ11" s="19">
        <v>17.2</v>
      </c>
      <c r="CR11" s="19">
        <v>5.0999999999999996</v>
      </c>
      <c r="CS11" s="19">
        <v>0</v>
      </c>
      <c r="CT11" s="19">
        <v>0.3</v>
      </c>
      <c r="CU11" s="28"/>
      <c r="CV11" s="41">
        <f>IF(SUM(CB11,CF11)&gt;0,SUM(CB11,CF11),"")</f>
        <v>15.4</v>
      </c>
      <c r="CW11" s="41">
        <f>IF(SUM(CA11:CB11,CD11:CF11,CH11)-CC11-CG11&gt;0,SUM(CA11:CB11,CD11:CF11,CH11)-CC11-CG11,"")</f>
        <v>51.4</v>
      </c>
      <c r="CX11" s="41">
        <f>IF(SUM(CI11:CJ11,CL11)-CK11&gt;0,SUM(CI11:CJ11,CL11)-CK11,"")</f>
        <v>25.9</v>
      </c>
      <c r="CY11" s="41">
        <f>IF(SUM(CB11,CF11,CJ11)&gt;0,SUM(CB11,CF11,CJ11),"")</f>
        <v>22.9</v>
      </c>
      <c r="CZ11" s="41">
        <f>IF(SUM(CW11,CX11)&gt;0,SUM(CW11,CX11),"")</f>
        <v>77.3</v>
      </c>
      <c r="DA11" s="41">
        <f>IF(SUM(CN11,CR11)&gt;0,SUM(CN11,CR11),"")</f>
        <v>12.399999999999999</v>
      </c>
      <c r="DB11" s="41">
        <f>IF(SUM(CM11:CN11,CP11:CR11,CT11)-SUM(CO11,CS11)&gt;0,SUM(CM11:CN11,CP11:CR11,CT11)-SUM(CO11,CS11),"")</f>
        <v>48.5</v>
      </c>
      <c r="DC11" s="41">
        <f>IF(SUM(CW11,DB11)&gt;0,SUM(CW11,DB11),"")</f>
        <v>99.9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17.799999999999997</v>
      </c>
      <c r="QF11" s="23">
        <f>IF($CU11="P",CB11,(CB11+AY11)/2)</f>
        <v>4.6500000000000004</v>
      </c>
      <c r="QG11" s="23">
        <f>IF($CU11="P",CC11,(CC11+AZ11)/2)</f>
        <v>0.3</v>
      </c>
      <c r="QH11" s="23">
        <f>IF($CU11="P",CD11,(CD11+BA11)/2)</f>
        <v>0</v>
      </c>
      <c r="QI11" s="23">
        <f>IF($CU11="P",CE11,(CE11+BB11)/2)</f>
        <v>18.350000000000001</v>
      </c>
      <c r="QJ11" s="23">
        <f>IF($CU11="P",CF11,(CF11+BC11)/2)</f>
        <v>7.9</v>
      </c>
      <c r="QK11" s="23">
        <f>IF($CU11="P",CG11,(CG11+BD11)/2)</f>
        <v>0.1</v>
      </c>
      <c r="QL11" s="23">
        <f>IF($CU11="P",CH11,(CH11+BE11)/2)</f>
        <v>0.15</v>
      </c>
      <c r="QM11" s="23">
        <f>IF($CU11="P",CI11,(CI11+BF11)/2)</f>
        <v>18.049999999999997</v>
      </c>
      <c r="QN11" s="23">
        <f>IF($CU11="P",CJ11,(CJ11+BG11)/2)</f>
        <v>5.95</v>
      </c>
      <c r="QO11" s="23">
        <f>IF($CU11="P",CK11,(CK11+BH11)/2)</f>
        <v>1.3</v>
      </c>
      <c r="QP11" s="23">
        <f>IF($CU11="P",CL11,(CL11+BI11)/2)</f>
        <v>0.15</v>
      </c>
      <c r="QQ11" s="23">
        <f>IF($CU11="P",CM11,(CM11+BJ11)/2)</f>
        <v>9.3000000000000007</v>
      </c>
      <c r="QR11" s="23">
        <f>IF($CU11="P",CN11,(CN11+BK11)/2)</f>
        <v>3.65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8.6</v>
      </c>
      <c r="QV11" s="23">
        <f>IF($CU11="P",CR11,(CR11+BO11)/2)</f>
        <v>2.5499999999999998</v>
      </c>
      <c r="QW11" s="23">
        <f>IF($CU11="P",CS11,(CS11+BP11)/2)</f>
        <v>0</v>
      </c>
      <c r="QX11" s="23">
        <f>IF($CU11="P",CT11,(CT11+BQ11)/2)</f>
        <v>0.15</v>
      </c>
      <c r="QY11" s="28" t="s">
        <v>57</v>
      </c>
      <c r="QZ11" s="41">
        <f>IF(SUM(QF11,QJ11)&gt;0,SUM(QF11,QJ11),"")</f>
        <v>12.55</v>
      </c>
      <c r="RA11" s="41">
        <f>IF(SUM(QE11:QF11,QH11:QJ11,QL11)-QG11-QK11&gt;0,SUM(QE11:QF11,QH11:QJ11,QL11)-QG11-QK11,"")</f>
        <v>48.449999999999996</v>
      </c>
      <c r="RB11" s="41">
        <f>IF(SUM(QM11:QN11,QP11)-QO11&gt;0,SUM(QM11:QN11,QP11)-QO11,"")</f>
        <v>22.849999999999994</v>
      </c>
      <c r="RC11" s="41">
        <f>IF(SUM(QF11,QJ11,QN11)&gt;0,SUM(QF11,QJ11,QN11),"")</f>
        <v>18.5</v>
      </c>
      <c r="RD11" s="41">
        <f>IF(SUM(RA11,RB11)&gt;0,SUM(RA11,RB11),"")</f>
        <v>71.299999999999983</v>
      </c>
      <c r="RE11" s="41">
        <f>IF(SUM(QR11,QV11)&gt;0,SUM(QR11,QV11),"")</f>
        <v>6.1999999999999993</v>
      </c>
      <c r="RF11" s="41">
        <f>IF(SUM(QQ11:QR11,QT11:QV11,QX11)-SUM(QS11,QW11)&gt;0,SUM(QQ11:QR11,QT11:QV11,QX11)-SUM(QS11,QW11),"")</f>
        <v>24.25</v>
      </c>
      <c r="RG11" s="41">
        <f>IF(SUM(RA11,RF11)&gt;0,SUM(RA11,RF11),"")</f>
        <v>72.699999999999989</v>
      </c>
    </row>
    <row r="12" spans="1:475" x14ac:dyDescent="0.2">
      <c r="A12" s="4">
        <f>IF(AND(F12="P",G12="P"),SUMPRODUCT((F$4:F$28="P")*(G$4:G$28="P")*(E$4:E$28&gt;E12))+1,IF(G12="P",SUMPRODUCT((F$4:F$28="")*(G$4:G$28="P")*(E$4:E$28&gt;E12))+1+SUMPRODUCT((F$4:F$28="P")*(G$4:G$28="P")),""))</f>
        <v>9</v>
      </c>
      <c r="B12" s="5" t="s">
        <v>134</v>
      </c>
      <c r="C12" s="4" t="s">
        <v>5</v>
      </c>
      <c r="D12" s="4">
        <v>2004</v>
      </c>
      <c r="E12" s="9">
        <f>SUM(J12:R12)+SUM(J12:O12)*0.0000001+SUM(J12)*0.0000000000001</f>
        <v>177.70001247000516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Worlds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>P</v>
      </c>
      <c r="J12" s="8">
        <f>IF(COUNT(AQ12,BT12,CW12)&gt;0,LARGE((AQ12,BT12,CW12),1),0)</f>
        <v>51.699999999999996</v>
      </c>
      <c r="K12" s="8" t="str">
        <f>IF(J12=0,"",IF(J12=CW12,$CA$1,IF(J12=BT12,$AX$1,IF(J12=AQ12,$U$1,""))))</f>
        <v>2022 3rd Domestic Trial</v>
      </c>
      <c r="L12" s="8">
        <f>IF(COUNT(AQ12,BT12,CW12)&gt;1,LARGE((AQ12,BT12,CW12),2),0)</f>
        <v>46.4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26.6</v>
      </c>
      <c r="O12" s="8" t="str">
        <f>IF(N12=0,"",IF(N12=CX12,$CA$1,IF(N12=BU12,$AX$1,IF(N12=AR12,$U$1,""))))</f>
        <v>2022 3rd Domestic Trial</v>
      </c>
      <c r="P12" s="8">
        <f>IF(MAX(AV12,BY12,DB12)&gt;0,MAX(AV12,BY12,DB12),0)</f>
        <v>46.699999999999996</v>
      </c>
      <c r="Q12" s="8" t="str">
        <f>IF(P12=0,"",IF(P12=DB12,$CA$1,IF(P12=BY12,$AX$1,IF(P12=AV12,$U$1,""))))</f>
        <v>2022 3rd Domestic Trial</v>
      </c>
      <c r="R12" s="8">
        <f>IF(MAX(DD12:DF12)&gt;0,MAX(DD12:DF12),"")</f>
        <v>6.3000000000000114</v>
      </c>
      <c r="S12" s="11" t="str">
        <f>IF(R12="","",IF(R12=DD12,"("&amp;DD$2&amp;")",IF(R12=DE12,"("&amp;DE$2&amp;")",IF(R12=DF12,"("&amp;DF$2&amp;")"))))</f>
        <v>(Final)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Pan Am Club Championships (May 14)</v>
      </c>
      <c r="U12" s="19">
        <v>18.399999999999999</v>
      </c>
      <c r="V12" s="19">
        <v>7.7</v>
      </c>
      <c r="W12" s="19">
        <v>0</v>
      </c>
      <c r="X12" s="19">
        <v>0.3</v>
      </c>
      <c r="Y12" s="19">
        <v>18.600000000000001</v>
      </c>
      <c r="Z12" s="19">
        <v>7.3</v>
      </c>
      <c r="AA12" s="19">
        <v>0.6</v>
      </c>
      <c r="AB12" s="19">
        <v>0</v>
      </c>
      <c r="AC12" s="19">
        <v>18.8</v>
      </c>
      <c r="AD12" s="19">
        <v>8.4</v>
      </c>
      <c r="AE12" s="19">
        <v>0.6</v>
      </c>
      <c r="AF12" s="19">
        <v>0</v>
      </c>
      <c r="AG12" s="19">
        <v>17.7</v>
      </c>
      <c r="AH12" s="19">
        <v>2.8</v>
      </c>
      <c r="AI12" s="19">
        <v>0</v>
      </c>
      <c r="AJ12" s="19">
        <v>0</v>
      </c>
      <c r="AK12" s="19">
        <v>18.8</v>
      </c>
      <c r="AL12" s="19">
        <v>7.6</v>
      </c>
      <c r="AM12" s="19">
        <v>0.2</v>
      </c>
      <c r="AN12" s="19">
        <v>0</v>
      </c>
      <c r="AO12" s="28"/>
      <c r="AP12" s="41">
        <f>IF(SUM(V12,Z12)&gt;0,SUM(V12,Z12),"")</f>
        <v>15</v>
      </c>
      <c r="AQ12" s="41">
        <f>IF(SUM(U12:V12,X12:Z12,AB12)-W12-AA12&gt;0,SUM(U12:V12,X12:Z12,AB12)-W12-AA12,"")</f>
        <v>51.699999999999996</v>
      </c>
      <c r="AR12" s="41">
        <f>IF(SUM(AC12:AD12,AF12)-AE12&gt;0,SUM(AC12:AD12,AF12)-AE12,"")</f>
        <v>26.6</v>
      </c>
      <c r="AS12" s="41">
        <f>IF(SUM(V12,Z12,AD12)&gt;0,SUM(V12,Z12,AD12),"")</f>
        <v>23.4</v>
      </c>
      <c r="AT12" s="41">
        <f>IF(SUM(AQ12,AR12)&gt;0,SUM(AQ12,AR12),"")</f>
        <v>78.3</v>
      </c>
      <c r="AU12" s="41">
        <f>IF(SUM(AH12,AL12)&gt;0,SUM(AH12,AL12),"")</f>
        <v>10.399999999999999</v>
      </c>
      <c r="AV12" s="41">
        <f>IF(SUM(AG12:AH12,AJ12:AL12,AN12)-SUM(AI12,AM12)&gt;0,SUM(AG12:AH12,AJ12:AL12,AN12)-SUM(AI12,AM12),"")</f>
        <v>46.699999999999996</v>
      </c>
      <c r="AW12" s="41">
        <f>IF(SUM(AQ12,AV12)&gt;0,SUM(AQ12,AV12),"")</f>
        <v>98.399999999999991</v>
      </c>
      <c r="AX12" s="18">
        <v>19</v>
      </c>
      <c r="AY12" s="18">
        <v>8</v>
      </c>
      <c r="AZ12" s="18">
        <v>0.6</v>
      </c>
      <c r="BA12" s="18">
        <v>0.3</v>
      </c>
      <c r="BB12" s="18">
        <v>17.3</v>
      </c>
      <c r="BC12" s="18">
        <v>2.4</v>
      </c>
      <c r="BD12" s="18">
        <v>0</v>
      </c>
      <c r="BE12" s="18">
        <v>0</v>
      </c>
      <c r="BF12" s="18">
        <v>16.600000000000001</v>
      </c>
      <c r="BG12" s="18">
        <v>8.9</v>
      </c>
      <c r="BH12" s="18">
        <v>0.2</v>
      </c>
      <c r="BI12" s="18">
        <v>0.3</v>
      </c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>IF(SUM(AY12,BC12)&gt;0,SUM(AY12,BC12),"")</f>
        <v>10.4</v>
      </c>
      <c r="BT12" s="11">
        <f>IF(SUM(AX12:AY12,BA12:BC12,BE12)-AZ12-BD12&gt;0,SUM(AX12:AY12,BA12:BC12,BE12)-AZ12-BD12,"")</f>
        <v>46.4</v>
      </c>
      <c r="BU12" s="11">
        <f>IF(SUM(BF12:BG12,BI12)-BH12&gt;0,SUM(BF12:BG12,BI12)-BH12,"")</f>
        <v>25.6</v>
      </c>
      <c r="BV12" s="11">
        <f>IF(SUM(AY12,BC12,BG12)&gt;0,SUM(AY12,BC12,BG12),"")</f>
        <v>19.3</v>
      </c>
      <c r="BW12" s="11">
        <f>IF(SUM(BT12,BU12)&gt;0,SUM(BT12,BU12),"")</f>
        <v>72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IF(SUM(BT12,BY12)&gt;0,SUM(BT12,BY12),"")</f>
        <v>46.4</v>
      </c>
      <c r="CA12" s="19">
        <v>17.2</v>
      </c>
      <c r="CB12" s="19">
        <v>9.1999999999999993</v>
      </c>
      <c r="CC12" s="19">
        <v>0.2</v>
      </c>
      <c r="CD12" s="19">
        <v>0.3</v>
      </c>
      <c r="CE12" s="19">
        <v>0</v>
      </c>
      <c r="CF12" s="19">
        <v>0</v>
      </c>
      <c r="CG12" s="19">
        <v>0</v>
      </c>
      <c r="CH12" s="19">
        <v>0</v>
      </c>
      <c r="CI12" s="19">
        <v>18.600000000000001</v>
      </c>
      <c r="CJ12" s="19">
        <v>8.1</v>
      </c>
      <c r="CK12" s="19">
        <v>0.8</v>
      </c>
      <c r="CL12" s="19">
        <v>0.3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9.1999999999999993</v>
      </c>
      <c r="CW12" s="41">
        <f>IF(SUM(CA12:CB12,CD12:CF12,CH12)-CC12-CG12&gt;0,SUM(CA12:CB12,CD12:CF12,CH12)-CC12-CG12,"")</f>
        <v>26.5</v>
      </c>
      <c r="CX12" s="41">
        <f>IF(SUM(CI12:CJ12,CL12)-CK12&gt;0,SUM(CI12:CJ12,CL12)-CK12,"")</f>
        <v>26.200000000000003</v>
      </c>
      <c r="CY12" s="41">
        <f>IF(SUM(CB12,CF12,CJ12)&gt;0,SUM(CB12,CF12,CJ12),"")</f>
        <v>17.299999999999997</v>
      </c>
      <c r="CZ12" s="41">
        <f>IF(SUM(CW12,CX12)&gt;0,SUM(CW12,CX12),"")</f>
        <v>52.7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IF(SUM(CW12,DB12)&gt;0,SUM(CW12,DB12),"")</f>
        <v>26.5</v>
      </c>
      <c r="DD12" s="52">
        <f>IF(MAX(EB12,FD12,GF12,HH12,IJ12,JL12,KN12,LP12,MR12,NT12,OV12,PX12)-IF(L12="",0,L12)&gt;0.001,MAX(EB12,FD12,GF12,HH12,IJ12,JL12,KN12,LP12,MR12,NT12,OV12,PX12)-IF(L12="",0,L12),"")</f>
        <v>3.8000000000000043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>
        <f>IF(MAX(EG12,FI12,GK12,HM12,IO12,JQ12,KS12,LU12,MW12,NY12,PA12,QC12)-IF(P12="",0,P12)&gt;0.001,MAX(EG12,FI12,GK12,HM12,IO12,JQ12,KS12,LU12,MW12,NY12,PA12,QC12)-IF(P12="",0,P12),"")</f>
        <v>6.3000000000000114</v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>
        <v>18.7</v>
      </c>
      <c r="GN12" s="18">
        <v>8.4</v>
      </c>
      <c r="GO12" s="18">
        <v>0.8</v>
      </c>
      <c r="GP12" s="18">
        <v>0</v>
      </c>
      <c r="GQ12" s="18">
        <v>16.899999999999999</v>
      </c>
      <c r="GR12" s="18">
        <v>8</v>
      </c>
      <c r="GS12" s="18">
        <v>1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>IF(SUM(GN12,GR12)&gt;0,SUM(GN12,GR12),"")</f>
        <v>16.399999999999999</v>
      </c>
      <c r="HH12" s="11">
        <f>IF(SUM(GM12:GN12,GP12:GR12,GT12)-GO12-GS12&gt;0,SUM(GM12:GN12,GP12:GR12,GT12)-GO12-GS12,"")</f>
        <v>50.2</v>
      </c>
      <c r="HI12" s="11" t="str">
        <f>IF(SUM(GU12:GV12,GX12)-GW12&gt;0,SUM(GU12:GV12,GX12)-GW12,"")</f>
        <v/>
      </c>
      <c r="HJ12" s="11">
        <f>IF(SUM(GN12,GR12,GV12)&gt;0,SUM(GN12,GR12,GV12),"")</f>
        <v>16.399999999999999</v>
      </c>
      <c r="HK12" s="11">
        <f>IF(SUM(HH12,HI12)&gt;0,SUM(HH12,HI12),"")</f>
        <v>50.2</v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>
        <f>IF(SUM(HH12,HM12)&gt;0,SUM(HH12,HM12),"")</f>
        <v>50.2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>
        <v>18.600000000000001</v>
      </c>
      <c r="IB12" s="17">
        <v>8</v>
      </c>
      <c r="IC12" s="17">
        <v>0.8</v>
      </c>
      <c r="ID12" s="17">
        <v>0</v>
      </c>
      <c r="IE12" s="17">
        <v>18.600000000000001</v>
      </c>
      <c r="IF12" s="17">
        <v>9.1999999999999993</v>
      </c>
      <c r="IG12" s="17">
        <v>0.6</v>
      </c>
      <c r="IH12" s="17">
        <v>0</v>
      </c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>
        <f>IF(SUM(IB12,IF12)&gt;0,SUM(IB12,IF12),"")</f>
        <v>17.2</v>
      </c>
      <c r="IO12" s="41">
        <f>IF(SUM(IA12:IB12,ID12:IF12,IH12)-SUM(IC12,IG12)&gt;0,SUM(IA12:IB12,ID12:IF12,IH12)-SUM(IC12,IG12),"")</f>
        <v>53.000000000000007</v>
      </c>
      <c r="IP12" s="41">
        <f>IF(SUM(IJ12,IO12)&gt;0,SUM(IJ12,IO12),"")</f>
        <v>53.000000000000007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18.100000000000001</v>
      </c>
      <c r="QF12" s="23">
        <f>IF($CU12="P",CB12,(CB12+AY12)/2)</f>
        <v>8.6</v>
      </c>
      <c r="QG12" s="23">
        <f>IF($CU12="P",CC12,(CC12+AZ12)/2)</f>
        <v>0.4</v>
      </c>
      <c r="QH12" s="23">
        <f>IF($CU12="P",CD12,(CD12+BA12)/2)</f>
        <v>0.3</v>
      </c>
      <c r="QI12" s="23">
        <f>IF($CU12="P",CE12,(CE12+BB12)/2)</f>
        <v>8.65</v>
      </c>
      <c r="QJ12" s="23">
        <f>IF($CU12="P",CF12,(CF12+BC12)/2)</f>
        <v>1.2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17.600000000000001</v>
      </c>
      <c r="QN12" s="23">
        <f>IF($CU12="P",CJ12,(CJ12+BG12)/2)</f>
        <v>8.5</v>
      </c>
      <c r="QO12" s="23">
        <f>IF($CU12="P",CK12,(CK12+BH12)/2)</f>
        <v>0.5</v>
      </c>
      <c r="QP12" s="23">
        <f>IF($CU12="P",CL12,(CL12+BI12)/2)</f>
        <v>0.3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9.7999999999999989</v>
      </c>
      <c r="RA12" s="41">
        <f>IF(SUM(QE12:QF12,QH12:QJ12,QL12)-QG12-QK12&gt;0,SUM(QE12:QF12,QH12:QJ12,QL12)-QG12-QK12,"")</f>
        <v>36.45000000000001</v>
      </c>
      <c r="RB12" s="41">
        <f>IF(SUM(QM12:QN12,QP12)-QO12&gt;0,SUM(QM12:QN12,QP12)-QO12,"")</f>
        <v>25.900000000000002</v>
      </c>
      <c r="RC12" s="41">
        <f>IF(SUM(QF12,QJ12,QN12)&gt;0,SUM(QF12,QJ12,QN12),"")</f>
        <v>18.299999999999997</v>
      </c>
      <c r="RD12" s="41">
        <f>IF(SUM(RA12,RB12)&gt;0,SUM(RA12,RB12),"")</f>
        <v>62.350000000000009</v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>
        <f>IF(SUM(RA12,RF12)&gt;0,SUM(RA12,RF12),"")</f>
        <v>36.45000000000001</v>
      </c>
    </row>
    <row r="13" spans="1:475" x14ac:dyDescent="0.2">
      <c r="A13" s="4">
        <f>IF(AND(F13="P",G13="P"),SUMPRODUCT((F$4:F$28="P")*(G$4:G$28="P")*(E$4:E$28&gt;E13))+1,IF(G13="P",SUMPRODUCT((F$4:F$28="")*(G$4:G$28="P")*(E$4:E$28&gt;E13))+1+SUMPRODUCT((F$4:F$28="P")*(G$4:G$28="P")),""))</f>
        <v>10</v>
      </c>
      <c r="B13" s="5" t="s">
        <v>84</v>
      </c>
      <c r="C13" s="4" t="s">
        <v>5</v>
      </c>
      <c r="D13" s="4">
        <v>2002</v>
      </c>
      <c r="E13" s="9">
        <f>SUM(J13:R13)+SUM(J13:O13)*0.0000001+SUM(J13)*0.0000000000001</f>
        <v>176.50001244000489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49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48.8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26.6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52.099999999999994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18.600000000000001</v>
      </c>
      <c r="V13" s="19">
        <v>5.6</v>
      </c>
      <c r="W13" s="19">
        <v>1.2</v>
      </c>
      <c r="X13" s="19">
        <v>0</v>
      </c>
      <c r="Y13" s="19">
        <v>18.5</v>
      </c>
      <c r="Z13" s="19">
        <v>8.5</v>
      </c>
      <c r="AA13" s="19">
        <v>1</v>
      </c>
      <c r="AB13" s="19">
        <v>0</v>
      </c>
      <c r="AC13" s="19">
        <v>18.579999999999998</v>
      </c>
      <c r="AD13" s="19">
        <v>7.2</v>
      </c>
      <c r="AE13" s="19">
        <v>1</v>
      </c>
      <c r="AF13" s="19">
        <v>0</v>
      </c>
      <c r="AG13" s="19">
        <v>18.899999999999999</v>
      </c>
      <c r="AH13" s="19">
        <v>8.4</v>
      </c>
      <c r="AI13" s="19">
        <v>0.6</v>
      </c>
      <c r="AJ13" s="19">
        <v>0</v>
      </c>
      <c r="AK13" s="19">
        <v>18.8</v>
      </c>
      <c r="AL13" s="19">
        <v>7.2</v>
      </c>
      <c r="AM13" s="19">
        <v>0.6</v>
      </c>
      <c r="AN13" s="19">
        <v>0</v>
      </c>
      <c r="AO13" s="28"/>
      <c r="AP13" s="41">
        <f>IF(SUM(V13,Z13)&gt;0,SUM(V13,Z13),"")</f>
        <v>14.1</v>
      </c>
      <c r="AQ13" s="41">
        <f>IF(SUM(U13:V13,X13:Z13,AB13)-W13-AA13&gt;0,SUM(U13:V13,X13:Z13,AB13)-W13-AA13,"")</f>
        <v>49</v>
      </c>
      <c r="AR13" s="41">
        <f>IF(SUM(AC13:AD13,AF13)-AE13&gt;0,SUM(AC13:AD13,AF13)-AE13,"")</f>
        <v>24.779999999999998</v>
      </c>
      <c r="AS13" s="41">
        <f>IF(SUM(V13,Z13,AD13)&gt;0,SUM(V13,Z13,AD13),"")</f>
        <v>21.3</v>
      </c>
      <c r="AT13" s="41">
        <f>IF(SUM(AQ13,AR13)&gt;0,SUM(AQ13,AR13),"")</f>
        <v>73.78</v>
      </c>
      <c r="AU13" s="41">
        <f>IF(SUM(AH13,AL13)&gt;0,SUM(AH13,AL13),"")</f>
        <v>15.600000000000001</v>
      </c>
      <c r="AV13" s="41">
        <f>IF(SUM(AG13:AH13,AJ13:AL13,AN13)-SUM(AI13,AM13)&gt;0,SUM(AG13:AH13,AJ13:AL13,AN13)-SUM(AI13,AM13),"")</f>
        <v>52.099999999999994</v>
      </c>
      <c r="AW13" s="41">
        <f>IF(SUM(AQ13,AV13)&gt;0,SUM(AQ13,AV13),"")</f>
        <v>101.1</v>
      </c>
      <c r="AX13" s="18">
        <v>19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18.600000000000001</v>
      </c>
      <c r="BG13" s="18">
        <v>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6</v>
      </c>
      <c r="BT13" s="11">
        <f>IF(SUM(AX13:AY13,BA13:BC13,BE13)-AZ13-BD13&gt;0,SUM(AX13:AY13,BA13:BC13,BE13)-AZ13-BD13,"")</f>
        <v>24.4</v>
      </c>
      <c r="BU13" s="11">
        <f>IF(SUM(BF13:BG13,BI13)-BH13&gt;0,SUM(BF13:BG13,BI13)-BH13,"")</f>
        <v>26.6</v>
      </c>
      <c r="BV13" s="11">
        <f>IF(SUM(AY13,BC13,BG13)&gt;0,SUM(AY13,BC13,BG13),"")</f>
        <v>14</v>
      </c>
      <c r="BW13" s="11">
        <f>IF(SUM(BT13,BU13)&gt;0,SUM(BT13,BU13),"")</f>
        <v>51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IF(SUM(BT13,BY13)&gt;0,SUM(BT13,BY13),"")</f>
        <v>24.4</v>
      </c>
      <c r="CA13" s="19">
        <v>18.3</v>
      </c>
      <c r="CB13" s="19">
        <v>5.6</v>
      </c>
      <c r="CC13" s="19">
        <v>1.4</v>
      </c>
      <c r="CD13" s="19">
        <v>0</v>
      </c>
      <c r="CE13" s="19">
        <v>18.7</v>
      </c>
      <c r="CF13" s="19">
        <v>7.6</v>
      </c>
      <c r="CG13" s="19">
        <v>0</v>
      </c>
      <c r="CH13" s="19">
        <v>0</v>
      </c>
      <c r="CI13" s="19">
        <v>16.600000000000001</v>
      </c>
      <c r="CJ13" s="19">
        <v>7.3</v>
      </c>
      <c r="CK13" s="19">
        <v>0.6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13.2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23.3</v>
      </c>
      <c r="CY13" s="41">
        <f>IF(SUM(CB13,CF13,CJ13)&gt;0,SUM(CB13,CF13,CJ13),"")</f>
        <v>20.5</v>
      </c>
      <c r="CZ13" s="41">
        <f>IF(SUM(CW13,CX13)&gt;0,SUM(CW13,CX13),"")</f>
        <v>72.099999999999994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IF(SUM(CW13,DB13)&gt;0,SUM(CW13,DB13),"")</f>
        <v>48.8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18.649999999999999</v>
      </c>
      <c r="QF13" s="23">
        <f>IF($CU13="P",CB13,(CB13+AY13)/2)</f>
        <v>5.8</v>
      </c>
      <c r="QG13" s="23">
        <f>IF($CU13="P",CC13,(CC13+AZ13)/2)</f>
        <v>1</v>
      </c>
      <c r="QH13" s="23">
        <f>IF($CU13="P",CD13,(CD13+BA13)/2)</f>
        <v>0</v>
      </c>
      <c r="QI13" s="23">
        <f>IF($CU13="P",CE13,(CE13+BB13)/2)</f>
        <v>9.35</v>
      </c>
      <c r="QJ13" s="23">
        <f>IF($CU13="P",CF13,(CF13+BC13)/2)</f>
        <v>3.8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17.600000000000001</v>
      </c>
      <c r="QN13" s="23">
        <f>IF($CU13="P",CJ13,(CJ13+BG13)/2)</f>
        <v>7.65</v>
      </c>
      <c r="QO13" s="23">
        <f>IF($CU13="P",CK13,(CK13+BH13)/2)</f>
        <v>0.3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>
        <f>IF(SUM(QF13,QJ13)&gt;0,SUM(QF13,QJ13),"")</f>
        <v>9.6</v>
      </c>
      <c r="RA13" s="41">
        <f>IF(SUM(QE13:QF13,QH13:QJ13,QL13)-QG13-QK13&gt;0,SUM(QE13:QF13,QH13:QJ13,QL13)-QG13-QK13,"")</f>
        <v>36.599999999999994</v>
      </c>
      <c r="RB13" s="41">
        <f>IF(SUM(QM13:QN13,QP13)-QO13&gt;0,SUM(QM13:QN13,QP13)-QO13,"")</f>
        <v>24.95</v>
      </c>
      <c r="RC13" s="41">
        <f>IF(SUM(QF13,QJ13,QN13)&gt;0,SUM(QF13,QJ13,QN13),"")</f>
        <v>17.25</v>
      </c>
      <c r="RD13" s="41">
        <f>IF(SUM(RA13,RB13)&gt;0,SUM(RA13,RB13),"")</f>
        <v>61.55</v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>
        <f>IF(SUM(RA13,RF13)&gt;0,SUM(RA13,RF13),"")</f>
        <v>36.599999999999994</v>
      </c>
    </row>
    <row r="14" spans="1:475" x14ac:dyDescent="0.2">
      <c r="A14" s="4">
        <f>IF(AND(F14="P",G14="P"),SUMPRODUCT((F$4:F$28="P")*(G$4:G$28="P")*(E$4:E$28&gt;E14))+1,IF(G14="P",SUMPRODUCT((F$4:F$28="")*(G$4:G$28="P")*(E$4:E$28&gt;E14))+1+SUMPRODUCT((F$4:F$28="P")*(G$4:G$28="P")),""))</f>
        <v>11</v>
      </c>
      <c r="B14" s="5" t="s">
        <v>132</v>
      </c>
      <c r="C14" s="4" t="s">
        <v>5</v>
      </c>
      <c r="D14" s="4">
        <v>1999</v>
      </c>
      <c r="E14" s="9">
        <f>SUM(J14:R14)+SUM(J14:O14)*0.0000001+SUM(J14)*0.0000000000001</f>
        <v>175.60001294000523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>P</v>
      </c>
      <c r="J14" s="8">
        <f>IF(COUNT(AQ14,BT14,CW14)&gt;0,LARGE((AQ14,BT14,CW14),1),0)</f>
        <v>52.2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52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25.2</v>
      </c>
      <c r="O14" s="8" t="str">
        <f>IF(N14=0,"",IF(N14=CX14,$CA$1,IF(N14=BU14,$AX$1,IF(N14=AR14,$U$1,""))))</f>
        <v>2023 Nationals</v>
      </c>
      <c r="P14" s="8">
        <f>IF(MAX(AV14,BY14,DB14)&gt;0,MAX(AV14,BY14,DB14),0)</f>
        <v>46.199999999999996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IF(SUM(AQ14,AV14)&gt;0,SUM(AQ14,AV14),"")</f>
        <v/>
      </c>
      <c r="AX14" s="18">
        <v>18.8</v>
      </c>
      <c r="AY14" s="18">
        <v>7.2</v>
      </c>
      <c r="AZ14" s="18">
        <v>0</v>
      </c>
      <c r="BA14" s="18">
        <v>0</v>
      </c>
      <c r="BB14" s="18">
        <v>19</v>
      </c>
      <c r="BC14" s="18">
        <v>7.2</v>
      </c>
      <c r="BD14" s="18">
        <v>0.2</v>
      </c>
      <c r="BE14" s="18">
        <v>0</v>
      </c>
      <c r="BF14" s="18">
        <v>18.8</v>
      </c>
      <c r="BG14" s="18">
        <v>6.8</v>
      </c>
      <c r="BH14" s="18">
        <v>0.6</v>
      </c>
      <c r="BI14" s="18">
        <v>0</v>
      </c>
      <c r="BJ14" s="18">
        <v>17.3</v>
      </c>
      <c r="BK14" s="18">
        <v>3.6</v>
      </c>
      <c r="BL14" s="18">
        <v>0</v>
      </c>
      <c r="BM14" s="18">
        <v>0</v>
      </c>
      <c r="BN14" s="18">
        <v>18.899999999999999</v>
      </c>
      <c r="BO14" s="18">
        <v>6.4</v>
      </c>
      <c r="BP14" s="18">
        <v>0</v>
      </c>
      <c r="BQ14" s="18">
        <v>0</v>
      </c>
      <c r="BR14" s="29"/>
      <c r="BS14" s="11">
        <f>IF(SUM(AY14,BC14)&gt;0,SUM(AY14,BC14),"")</f>
        <v>14.4</v>
      </c>
      <c r="BT14" s="11">
        <f>IF(SUM(AX14:AY14,BA14:BC14,BE14)-AZ14-BD14&gt;0,SUM(AX14:AY14,BA14:BC14,BE14)-AZ14-BD14,"")</f>
        <v>52</v>
      </c>
      <c r="BU14" s="11">
        <f>IF(SUM(BF14:BG14,BI14)-BH14&gt;0,SUM(BF14:BG14,BI14)-BH14,"")</f>
        <v>25</v>
      </c>
      <c r="BV14" s="11">
        <f>IF(SUM(AY14,BC14,BG14)&gt;0,SUM(AY14,BC14,BG14),"")</f>
        <v>21.2</v>
      </c>
      <c r="BW14" s="11">
        <f>IF(SUM(BT14,BU14)&gt;0,SUM(BT14,BU14),"")</f>
        <v>77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46.199999999999996</v>
      </c>
      <c r="BZ14" s="11">
        <f>IF(SUM(BT14,BY14)&gt;0,SUM(BT14,BY14),"")</f>
        <v>98.199999999999989</v>
      </c>
      <c r="CA14" s="19">
        <v>19</v>
      </c>
      <c r="CB14" s="19">
        <v>7.6</v>
      </c>
      <c r="CC14" s="19">
        <v>0</v>
      </c>
      <c r="CD14" s="19">
        <v>0</v>
      </c>
      <c r="CE14" s="19">
        <v>18.600000000000001</v>
      </c>
      <c r="CF14" s="19">
        <v>7.2</v>
      </c>
      <c r="CG14" s="19">
        <v>0.2</v>
      </c>
      <c r="CH14" s="19">
        <v>0</v>
      </c>
      <c r="CI14" s="19">
        <v>19</v>
      </c>
      <c r="CJ14" s="19">
        <v>6.8</v>
      </c>
      <c r="CK14" s="19">
        <v>0.6</v>
      </c>
      <c r="CL14" s="19">
        <v>0</v>
      </c>
      <c r="CM14" s="19">
        <v>18.7</v>
      </c>
      <c r="CN14" s="19">
        <v>7.2</v>
      </c>
      <c r="CO14" s="19">
        <v>0</v>
      </c>
      <c r="CP14" s="19">
        <v>0</v>
      </c>
      <c r="CQ14" s="19">
        <v>17.399999999999999</v>
      </c>
      <c r="CR14" s="19">
        <v>2.8</v>
      </c>
      <c r="CS14" s="19">
        <v>0</v>
      </c>
      <c r="CT14" s="19">
        <v>0</v>
      </c>
      <c r="CU14" s="28"/>
      <c r="CV14" s="41">
        <f>IF(SUM(CB14,CF14)&gt;0,SUM(CB14,CF14),"")</f>
        <v>14.8</v>
      </c>
      <c r="CW14" s="41">
        <f>IF(SUM(CA14:CB14,CD14:CF14,CH14)-CC14-CG14&gt;0,SUM(CA14:CB14,CD14:CF14,CH14)-CC14-CG14,"")</f>
        <v>52.2</v>
      </c>
      <c r="CX14" s="41">
        <f>IF(SUM(CI14:CJ14,CL14)-CK14&gt;0,SUM(CI14:CJ14,CL14)-CK14,"")</f>
        <v>25.2</v>
      </c>
      <c r="CY14" s="41">
        <f>IF(SUM(CB14,CF14,CJ14)&gt;0,SUM(CB14,CF14,CJ14),"")</f>
        <v>21.6</v>
      </c>
      <c r="CZ14" s="41">
        <f>IF(SUM(CW14,CX14)&gt;0,SUM(CW14,CX14),"")</f>
        <v>77.400000000000006</v>
      </c>
      <c r="DA14" s="41">
        <f>IF(SUM(CN14,CR14)&gt;0,SUM(CN14,CR14),"")</f>
        <v>10</v>
      </c>
      <c r="DB14" s="41">
        <f>IF(SUM(CM14:CN14,CP14:CR14,CT14)-SUM(CO14,CS14)&gt;0,SUM(CM14:CN14,CP14:CR14,CT14)-SUM(CO14,CS14),"")</f>
        <v>46.099999999999994</v>
      </c>
      <c r="DC14" s="41">
        <f>IF(SUM(CW14,DB14)&gt;0,SUM(CW14,DB14),"")</f>
        <v>98.3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18.899999999999999</v>
      </c>
      <c r="QF14" s="23">
        <f>IF($CU14="P",CB14,(CB14+AY14)/2)</f>
        <v>7.4</v>
      </c>
      <c r="QG14" s="23">
        <f>IF($CU14="P",CC14,(CC14+AZ14)/2)</f>
        <v>0</v>
      </c>
      <c r="QH14" s="23">
        <f>IF($CU14="P",CD14,(CD14+BA14)/2)</f>
        <v>0</v>
      </c>
      <c r="QI14" s="23">
        <f>IF($CU14="P",CE14,(CE14+BB14)/2)</f>
        <v>18.8</v>
      </c>
      <c r="QJ14" s="23">
        <f>IF($CU14="P",CF14,(CF14+BC14)/2)</f>
        <v>7.2</v>
      </c>
      <c r="QK14" s="23">
        <f>IF($CU14="P",CG14,(CG14+BD14)/2)</f>
        <v>0.2</v>
      </c>
      <c r="QL14" s="23">
        <f>IF($CU14="P",CH14,(CH14+BE14)/2)</f>
        <v>0</v>
      </c>
      <c r="QM14" s="23">
        <f>IF($CU14="P",CI14,(CI14+BF14)/2)</f>
        <v>18.899999999999999</v>
      </c>
      <c r="QN14" s="23">
        <f>IF($CU14="P",CJ14,(CJ14+BG14)/2)</f>
        <v>6.8</v>
      </c>
      <c r="QO14" s="23">
        <f>IF($CU14="P",CK14,(CK14+BH14)/2)</f>
        <v>0.6</v>
      </c>
      <c r="QP14" s="23">
        <f>IF($CU14="P",CL14,(CL14+BI14)/2)</f>
        <v>0</v>
      </c>
      <c r="QQ14" s="23">
        <f>IF($CU14="P",CM14,(CM14+BJ14)/2)</f>
        <v>18</v>
      </c>
      <c r="QR14" s="23">
        <f>IF($CU14="P",CN14,(CN14+BK14)/2)</f>
        <v>5.4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18.149999999999999</v>
      </c>
      <c r="QV14" s="23">
        <f>IF($CU14="P",CR14,(CR14+BO14)/2)</f>
        <v>4.5999999999999996</v>
      </c>
      <c r="QW14" s="23">
        <f>IF($CU14="P",CS14,(CS14+BP14)/2)</f>
        <v>0</v>
      </c>
      <c r="QX14" s="23">
        <f>IF($CU14="P",CT14,(CT14+BQ14)/2)</f>
        <v>0</v>
      </c>
      <c r="QY14" s="28" t="s">
        <v>57</v>
      </c>
      <c r="QZ14" s="41">
        <f>IF(SUM(QF14,QJ14)&gt;0,SUM(QF14,QJ14),"")</f>
        <v>14.600000000000001</v>
      </c>
      <c r="RA14" s="41">
        <f>IF(SUM(QE14:QF14,QH14:QJ14,QL14)-QG14-QK14&gt;0,SUM(QE14:QF14,QH14:QJ14,QL14)-QG14-QK14,"")</f>
        <v>52.099999999999994</v>
      </c>
      <c r="RB14" s="41">
        <f>IF(SUM(QM14:QN14,QP14)-QO14&gt;0,SUM(QM14:QN14,QP14)-QO14,"")</f>
        <v>25.099999999999998</v>
      </c>
      <c r="RC14" s="41">
        <f>IF(SUM(QF14,QJ14,QN14)&gt;0,SUM(QF14,QJ14,QN14),"")</f>
        <v>21.400000000000002</v>
      </c>
      <c r="RD14" s="41">
        <f>IF(SUM(RA14,RB14)&gt;0,SUM(RA14,RB14),"")</f>
        <v>77.199999999999989</v>
      </c>
      <c r="RE14" s="41">
        <f>IF(SUM(QR14,QV14)&gt;0,SUM(QR14,QV14),"")</f>
        <v>10</v>
      </c>
      <c r="RF14" s="41">
        <f>IF(SUM(QQ14:QR14,QT14:QV14,QX14)-SUM(QS14,QW14)&gt;0,SUM(QQ14:QR14,QT14:QV14,QX14)-SUM(QS14,QW14),"")</f>
        <v>46.15</v>
      </c>
      <c r="RG14" s="41">
        <f>IF(SUM(RA14,RF14)&gt;0,SUM(RA14,RF14),"")</f>
        <v>98.25</v>
      </c>
    </row>
    <row r="15" spans="1:475" x14ac:dyDescent="0.2">
      <c r="A15" s="4">
        <f>IF(AND(F15="P",G15="P"),SUMPRODUCT((F$4:F$28="P")*(G$4:G$28="P")*(E$4:E$28&gt;E15))+1,IF(G15="P",SUMPRODUCT((F$4:F$28="")*(G$4:G$28="P")*(E$4:E$28&gt;E15))+1+SUMPRODUCT((F$4:F$28="P")*(G$4:G$28="P")),""))</f>
        <v>12</v>
      </c>
      <c r="B15" s="5" t="s">
        <v>77</v>
      </c>
      <c r="C15" s="4" t="s">
        <v>76</v>
      </c>
      <c r="D15" s="4">
        <v>2001</v>
      </c>
      <c r="E15" s="9">
        <f>SUM(J15:R15)+SUM(J15:O15)*0.0000001+SUM(J15)*0.0000000000001</f>
        <v>155.20001301000525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>P</v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>Worlds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>P</v>
      </c>
      <c r="J15" s="8">
        <f>IF(COUNT(AQ15,BT15,CW15)&gt;0,LARGE((AQ15,BT15,CW15),1),0)</f>
        <v>52.599999999999994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50.699999999999996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26.8</v>
      </c>
      <c r="O15" s="8" t="str">
        <f>IF(N15=0,"",IF(N15=CX15,$CA$1,IF(N15=BU15,$AX$1,IF(N15=AR15,$U$1,""))))</f>
        <v>2023 Nationals</v>
      </c>
      <c r="P15" s="8">
        <f>IF(MAX(AV15,BY15,DB15)&gt;0,MAX(AV15,BY15,DB15),0)</f>
        <v>25.1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IF(SUM(AQ15,AV15)&gt;0,SUM(AQ15,AV15),"")</f>
        <v/>
      </c>
      <c r="AX15" s="18">
        <v>16.8</v>
      </c>
      <c r="AY15" s="18">
        <v>7.2</v>
      </c>
      <c r="AZ15" s="18">
        <v>0.2</v>
      </c>
      <c r="BA15" s="18">
        <v>0</v>
      </c>
      <c r="BB15" s="18">
        <v>19</v>
      </c>
      <c r="BC15" s="18">
        <v>7.6</v>
      </c>
      <c r="BD15" s="18">
        <v>0</v>
      </c>
      <c r="BE15" s="18">
        <v>0.3</v>
      </c>
      <c r="BF15" s="18">
        <v>17.399999999999999</v>
      </c>
      <c r="BG15" s="18">
        <v>2.8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>IF(SUM(AY15,BC15)&gt;0,SUM(AY15,BC15),"")</f>
        <v>14.8</v>
      </c>
      <c r="BT15" s="11">
        <f>IF(SUM(AX15:AY15,BA15:BC15,BE15)-AZ15-BD15&gt;0,SUM(AX15:AY15,BA15:BC15,BE15)-AZ15-BD15,"")</f>
        <v>50.699999999999996</v>
      </c>
      <c r="BU15" s="11">
        <f>IF(SUM(BF15:BG15,BI15)-BH15&gt;0,SUM(BF15:BG15,BI15)-BH15,"")</f>
        <v>20.2</v>
      </c>
      <c r="BV15" s="11">
        <f>IF(SUM(AY15,BC15,BG15)&gt;0,SUM(AY15,BC15,BG15),"")</f>
        <v>17.600000000000001</v>
      </c>
      <c r="BW15" s="11">
        <f>IF(SUM(BT15,BU15)&gt;0,SUM(BT15,BU15),"")</f>
        <v>70.899999999999991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IF(SUM(BT15,BY15)&gt;0,SUM(BT15,BY15),"")</f>
        <v>50.699999999999996</v>
      </c>
      <c r="CA15" s="19">
        <v>18.7</v>
      </c>
      <c r="CB15" s="19">
        <v>8.4</v>
      </c>
      <c r="CC15" s="19">
        <v>0.2</v>
      </c>
      <c r="CD15" s="19">
        <v>0</v>
      </c>
      <c r="CE15" s="19">
        <v>18.600000000000001</v>
      </c>
      <c r="CF15" s="19">
        <v>6.8</v>
      </c>
      <c r="CG15" s="19">
        <v>0</v>
      </c>
      <c r="CH15" s="19">
        <v>0.3</v>
      </c>
      <c r="CI15" s="19">
        <v>19.100000000000001</v>
      </c>
      <c r="CJ15" s="19">
        <v>8</v>
      </c>
      <c r="CK15" s="19">
        <v>0.6</v>
      </c>
      <c r="CL15" s="19">
        <v>0.3</v>
      </c>
      <c r="CM15" s="19">
        <v>18.5</v>
      </c>
      <c r="CN15" s="19">
        <v>6.8</v>
      </c>
      <c r="CO15" s="19">
        <v>0.2</v>
      </c>
      <c r="CP15" s="19">
        <v>0</v>
      </c>
      <c r="CQ15" s="19"/>
      <c r="CR15" s="19"/>
      <c r="CS15" s="19"/>
      <c r="CT15" s="19"/>
      <c r="CU15" s="28"/>
      <c r="CV15" s="41">
        <f>IF(SUM(CB15,CF15)&gt;0,SUM(CB15,CF15),"")</f>
        <v>15.2</v>
      </c>
      <c r="CW15" s="41">
        <f>IF(SUM(CA15:CB15,CD15:CF15,CH15)-CC15-CG15&gt;0,SUM(CA15:CB15,CD15:CF15,CH15)-CC15-CG15,"")</f>
        <v>52.599999999999994</v>
      </c>
      <c r="CX15" s="41">
        <f>IF(SUM(CI15:CJ15,CL15)-CK15&gt;0,SUM(CI15:CJ15,CL15)-CK15,"")</f>
        <v>26.8</v>
      </c>
      <c r="CY15" s="41">
        <f>IF(SUM(CB15,CF15,CJ15)&gt;0,SUM(CB15,CF15,CJ15),"")</f>
        <v>23.2</v>
      </c>
      <c r="CZ15" s="41">
        <f>IF(SUM(CW15,CX15)&gt;0,SUM(CW15,CX15),"")</f>
        <v>79.399999999999991</v>
      </c>
      <c r="DA15" s="41">
        <f>IF(SUM(CN15,CR15)&gt;0,SUM(CN15,CR15),"")</f>
        <v>6.8</v>
      </c>
      <c r="DB15" s="41">
        <f>IF(SUM(CM15:CN15,CP15:CR15,CT15)-SUM(CO15,CS15)&gt;0,SUM(CM15:CN15,CP15:CR15,CT15)-SUM(CO15,CS15),"")</f>
        <v>25.1</v>
      </c>
      <c r="DC15" s="41">
        <f>IF(SUM(CW15,DB15)&gt;0,SUM(CW15,DB15),"")</f>
        <v>77.699999999999989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>
        <v>18.600000000000001</v>
      </c>
      <c r="GN15" s="18">
        <v>8.4</v>
      </c>
      <c r="GO15" s="18">
        <v>0.8</v>
      </c>
      <c r="GP15" s="18">
        <v>0</v>
      </c>
      <c r="GQ15" s="18">
        <v>0</v>
      </c>
      <c r="GR15" s="18">
        <v>0</v>
      </c>
      <c r="GS15" s="18">
        <v>0</v>
      </c>
      <c r="GT15" s="18">
        <v>0</v>
      </c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8.4</v>
      </c>
      <c r="HH15" s="11">
        <f>IF(SUM(GM15:GN15,GP15:GR15,GT15)-GO15-GS15&gt;0,SUM(GM15:GN15,GP15:GR15,GT15)-GO15-GS15,"")</f>
        <v>26.2</v>
      </c>
      <c r="HI15" s="11" t="str">
        <f>IF(SUM(GU15:GV15,GX15)-GW15&gt;0,SUM(GU15:GV15,GX15)-GW15,"")</f>
        <v/>
      </c>
      <c r="HJ15" s="11">
        <f>IF(SUM(GN15,GR15,GV15)&gt;0,SUM(GN15,GR15,GV15),"")</f>
        <v>8.4</v>
      </c>
      <c r="HK15" s="11">
        <f>IF(SUM(HH15,HI15)&gt;0,SUM(HH15,HI15),"")</f>
        <v>26.2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IF(SUM(HH15,HM15)&gt;0,SUM(HH15,HM15),"")</f>
        <v>26.2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17.75</v>
      </c>
      <c r="QF15" s="23">
        <f>IF($CU15="P",CB15,(CB15+AY15)/2)</f>
        <v>7.8000000000000007</v>
      </c>
      <c r="QG15" s="23">
        <f>IF($CU15="P",CC15,(CC15+AZ15)/2)</f>
        <v>0.2</v>
      </c>
      <c r="QH15" s="23">
        <f>IF($CU15="P",CD15,(CD15+BA15)/2)</f>
        <v>0</v>
      </c>
      <c r="QI15" s="23">
        <f>IF($CU15="P",CE15,(CE15+BB15)/2)</f>
        <v>18.8</v>
      </c>
      <c r="QJ15" s="23">
        <f>IF($CU15="P",CF15,(CF15+BC15)/2)</f>
        <v>7.1999999999999993</v>
      </c>
      <c r="QK15" s="23">
        <f>IF($CU15="P",CG15,(CG15+BD15)/2)</f>
        <v>0</v>
      </c>
      <c r="QL15" s="23">
        <f>IF($CU15="P",CH15,(CH15+BE15)/2)</f>
        <v>0.3</v>
      </c>
      <c r="QM15" s="23">
        <f>IF($CU15="P",CI15,(CI15+BF15)/2)</f>
        <v>18.25</v>
      </c>
      <c r="QN15" s="23">
        <f>IF($CU15="P",CJ15,(CJ15+BG15)/2)</f>
        <v>5.4</v>
      </c>
      <c r="QO15" s="23">
        <f>IF($CU15="P",CK15,(CK15+BH15)/2)</f>
        <v>0.3</v>
      </c>
      <c r="QP15" s="23">
        <f>IF($CU15="P",CL15,(CL15+BI15)/2)</f>
        <v>0.15</v>
      </c>
      <c r="QQ15" s="23">
        <f>IF($CU15="P",CM15,(CM15+BJ15)/2)</f>
        <v>9.25</v>
      </c>
      <c r="QR15" s="23">
        <f>IF($CU15="P",CN15,(CN15+BK15)/2)</f>
        <v>3.4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15</v>
      </c>
      <c r="RA15" s="41">
        <f>IF(SUM(QE15:QF15,QH15:QJ15,QL15)-QG15-QK15&gt;0,SUM(QE15:QF15,QH15:QJ15,QL15)-QG15-QK15,"")</f>
        <v>51.649999999999991</v>
      </c>
      <c r="RB15" s="41">
        <f>IF(SUM(QM15:QN15,QP15)-QO15&gt;0,SUM(QM15:QN15,QP15)-QO15,"")</f>
        <v>23.499999999999996</v>
      </c>
      <c r="RC15" s="41">
        <f>IF(SUM(QF15,QJ15,QN15)&gt;0,SUM(QF15,QJ15,QN15),"")</f>
        <v>20.399999999999999</v>
      </c>
      <c r="RD15" s="41">
        <f>IF(SUM(RA15,RB15)&gt;0,SUM(RA15,RB15),"")</f>
        <v>75.149999999999991</v>
      </c>
      <c r="RE15" s="41">
        <f>IF(SUM(QR15,QV15)&gt;0,SUM(QR15,QV15),"")</f>
        <v>3.4</v>
      </c>
      <c r="RF15" s="41">
        <f>IF(SUM(QQ15:QR15,QT15:QV15,QX15)-SUM(QS15,QW15)&gt;0,SUM(QQ15:QR15,QT15:QV15,QX15)-SUM(QS15,QW15),"")</f>
        <v>12.55</v>
      </c>
      <c r="RG15" s="41">
        <f>IF(SUM(RA15,RF15)&gt;0,SUM(RA15,RF15),"")</f>
        <v>64.199999999999989</v>
      </c>
    </row>
    <row r="16" spans="1:475" x14ac:dyDescent="0.2">
      <c r="A16" s="4">
        <f>IF(AND(F16="P",G16="P"),SUMPRODUCT((F$4:F$28="P")*(G$4:G$28="P")*(E$4:E$28&gt;E16))+1,IF(G16="P",SUMPRODUCT((F$4:F$28="")*(G$4:G$28="P")*(E$4:E$28&gt;E16))+1+SUMPRODUCT((F$4:F$28="P")*(G$4:G$28="P")),""))</f>
        <v>13</v>
      </c>
      <c r="B16" s="5" t="s">
        <v>172</v>
      </c>
      <c r="C16" s="4" t="s">
        <v>171</v>
      </c>
      <c r="D16" s="4">
        <v>2002</v>
      </c>
      <c r="E16" s="9">
        <f>SUM(J16:R16)+SUM(J16:O16)*0.0000001+SUM(J16)*0.0000000000001</f>
        <v>129.90000779000528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>P</v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>Worlds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>P</v>
      </c>
      <c r="J16" s="8">
        <f>IF(COUNT(AQ16,BT16,CW16)&gt;0,LARGE((AQ16,BT16,CW16),1),0)</f>
        <v>52.9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24.999999999999996</v>
      </c>
      <c r="O16" s="8" t="str">
        <f>IF(N16=0,"",IF(N16=CX16,$CA$1,IF(N16=BU16,$AX$1,IF(N16=AR16,$U$1,""))))</f>
        <v>2023 Nationals</v>
      </c>
      <c r="P16" s="8">
        <f>IF(MAX(AV16,BY16,DB16)&gt;0,MAX(AV16,BY16,DB16),0)</f>
        <v>52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19.2</v>
      </c>
      <c r="CB16" s="19">
        <v>7.2</v>
      </c>
      <c r="CC16" s="19">
        <v>0</v>
      </c>
      <c r="CD16" s="19">
        <v>0</v>
      </c>
      <c r="CE16" s="19">
        <v>18.899999999999999</v>
      </c>
      <c r="CF16" s="19">
        <v>7.6</v>
      </c>
      <c r="CG16" s="19">
        <v>0</v>
      </c>
      <c r="CH16" s="19">
        <v>0</v>
      </c>
      <c r="CI16" s="19">
        <v>17.899999999999999</v>
      </c>
      <c r="CJ16" s="19">
        <v>7.7</v>
      </c>
      <c r="CK16" s="19">
        <v>0.6</v>
      </c>
      <c r="CL16" s="19">
        <v>0</v>
      </c>
      <c r="CM16" s="19">
        <v>19</v>
      </c>
      <c r="CN16" s="19">
        <v>7.6</v>
      </c>
      <c r="CO16" s="19">
        <v>0</v>
      </c>
      <c r="CP16" s="19">
        <v>0</v>
      </c>
      <c r="CQ16" s="19">
        <v>18.600000000000001</v>
      </c>
      <c r="CR16" s="19">
        <v>6.8</v>
      </c>
      <c r="CS16" s="19">
        <v>0</v>
      </c>
      <c r="CT16" s="19">
        <v>0</v>
      </c>
      <c r="CU16" s="28"/>
      <c r="CV16" s="41">
        <f>IF(SUM(CB16,CF16)&gt;0,SUM(CB16,CF16),"")</f>
        <v>14.8</v>
      </c>
      <c r="CW16" s="41">
        <f>IF(SUM(CA16:CB16,CD16:CF16,CH16)-CC16-CG16&gt;0,SUM(CA16:CB16,CD16:CF16,CH16)-CC16-CG16,"")</f>
        <v>52.9</v>
      </c>
      <c r="CX16" s="41">
        <f>IF(SUM(CI16:CJ16,CL16)-CK16&gt;0,SUM(CI16:CJ16,CL16)-CK16,"")</f>
        <v>24.999999999999996</v>
      </c>
      <c r="CY16" s="41">
        <f>IF(SUM(CB16,CF16,CJ16)&gt;0,SUM(CB16,CF16,CJ16),"")</f>
        <v>22.5</v>
      </c>
      <c r="CZ16" s="41">
        <f>IF(SUM(CW16,CX16)&gt;0,SUM(CW16,CX16),"")</f>
        <v>77.899999999999991</v>
      </c>
      <c r="DA16" s="41">
        <f>IF(SUM(CN16,CR16)&gt;0,SUM(CN16,CR16),"")</f>
        <v>14.399999999999999</v>
      </c>
      <c r="DB16" s="41">
        <f>IF(SUM(CM16:CN16,CP16:CR16,CT16)-SUM(CO16,CS16)&gt;0,SUM(CM16:CN16,CP16:CR16,CT16)-SUM(CO16,CS16),"")</f>
        <v>52</v>
      </c>
      <c r="DC16" s="41">
        <f>IF(SUM(CW16,DB16)&gt;0,SUM(CW16,DB16),"")</f>
        <v>104.9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9.6</v>
      </c>
      <c r="QF16" s="23">
        <f>IF($CU16="P",CB16,(CB16+AY16)/2)</f>
        <v>3.6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9.4499999999999993</v>
      </c>
      <c r="QJ16" s="23">
        <f>IF($CU16="P",CF16,(CF16+BC16)/2)</f>
        <v>3.8</v>
      </c>
      <c r="QK16" s="23">
        <f>IF($CU16="P",CG16,(CG16+BD16)/2)</f>
        <v>0</v>
      </c>
      <c r="QL16" s="23">
        <f>IF($CU16="P",CH16,(CH16+BE16)/2)</f>
        <v>0</v>
      </c>
      <c r="QM16" s="23">
        <f>IF($CU16="P",CI16,(CI16+BF16)/2)</f>
        <v>8.9499999999999993</v>
      </c>
      <c r="QN16" s="23">
        <f>IF($CU16="P",CJ16,(CJ16+BG16)/2)</f>
        <v>3.85</v>
      </c>
      <c r="QO16" s="23">
        <f>IF($CU16="P",CK16,(CK16+BH16)/2)</f>
        <v>0.3</v>
      </c>
      <c r="QP16" s="23">
        <f>IF($CU16="P",CL16,(CL16+BI16)/2)</f>
        <v>0</v>
      </c>
      <c r="QQ16" s="23">
        <f>IF($CU16="P",CM16,(CM16+BJ16)/2)</f>
        <v>9.5</v>
      </c>
      <c r="QR16" s="23">
        <f>IF($CU16="P",CN16,(CN16+BK16)/2)</f>
        <v>3.8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9.3000000000000007</v>
      </c>
      <c r="QV16" s="23">
        <f>IF($CU16="P",CR16,(CR16+BO16)/2)</f>
        <v>3.4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7.4</v>
      </c>
      <c r="RA16" s="41">
        <f>IF(SUM(QE16:QF16,QH16:QJ16,QL16)-QG16-QK16&gt;0,SUM(QE16:QF16,QH16:QJ16,QL16)-QG16-QK16,"")</f>
        <v>26.45</v>
      </c>
      <c r="RB16" s="41">
        <f>IF(SUM(QM16:QN16,QP16)-QO16&gt;0,SUM(QM16:QN16,QP16)-QO16,"")</f>
        <v>12.499999999999998</v>
      </c>
      <c r="RC16" s="41">
        <f>IF(SUM(QF16,QJ16,QN16)&gt;0,SUM(QF16,QJ16,QN16),"")</f>
        <v>11.25</v>
      </c>
      <c r="RD16" s="41">
        <f>IF(SUM(RA16,RB16)&gt;0,SUM(RA16,RB16),"")</f>
        <v>38.949999999999996</v>
      </c>
      <c r="RE16" s="41">
        <f>IF(SUM(QR16,QV16)&gt;0,SUM(QR16,QV16),"")</f>
        <v>7.1999999999999993</v>
      </c>
      <c r="RF16" s="41">
        <f>IF(SUM(QQ16:QR16,QT16:QV16,QX16)-SUM(QS16,QW16)&gt;0,SUM(QQ16:QR16,QT16:QV16,QX16)-SUM(QS16,QW16),"")</f>
        <v>26</v>
      </c>
      <c r="RG16" s="41">
        <f>IF(SUM(RA16,RF16)&gt;0,SUM(RA16,RF16),"")</f>
        <v>52.45</v>
      </c>
    </row>
    <row r="17" spans="1:475" x14ac:dyDescent="0.2">
      <c r="A17" s="4" t="str">
        <f>IF(AND(F17="P",G17="P"),SUMPRODUCT((F$4:F$28="P")*(G$4:G$28="P")*(E$4:E$28&gt;E17))+1,IF(G17="P",SUMPRODUCT((F$4:F$28="")*(G$4:G$28="P")*(E$4:E$28&gt;E17))+1+SUMPRODUCT((F$4:F$28="P")*(G$4:G$28="P")),""))</f>
        <v/>
      </c>
      <c r="B17" s="5" t="s">
        <v>241</v>
      </c>
      <c r="C17" s="4" t="s">
        <v>171</v>
      </c>
      <c r="D17" s="4">
        <v>2005</v>
      </c>
      <c r="E17" s="9">
        <f>SUM(J17:R17)+SUM(J17:O17)*0.0000001+SUM(J17)*0.0000000000001</f>
        <v>175.6000124600051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/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/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/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/>
      </c>
      <c r="J17" s="8">
        <f>IF(COUNT(AQ17,BT17,CW17)&gt;0,LARGE((AQ17,BT17,CW17),1),0)</f>
        <v>50.9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48.400000000000006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25.3</v>
      </c>
      <c r="O17" s="8" t="str">
        <f>IF(N17=0,"",IF(N17=CX17,$CA$1,IF(N17=BU17,$AX$1,IF(N17=AR17,$U$1,""))))</f>
        <v>2023 Nationals</v>
      </c>
      <c r="P17" s="8">
        <f>IF(MAX(AV17,BY17,DB17)&gt;0,MAX(AV17,BY17,DB17),0)</f>
        <v>51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>IF(SUM(V17,Z17)&gt;0,SUM(V17,Z17),"")</f>
        <v/>
      </c>
      <c r="AQ17" s="41" t="str">
        <f>IF(SUM(U17:V17,X17:Z17,AB17)-W17-AA17&gt;0,SUM(U17:V17,X17:Z17,AB17)-W17-AA17,"")</f>
        <v/>
      </c>
      <c r="AR17" s="41" t="str">
        <f>IF(SUM(AC17:AD17,AF17)-AE17&gt;0,SUM(AC17:AD17,AF17)-AE17,"")</f>
        <v/>
      </c>
      <c r="AS17" s="41" t="str">
        <f>IF(SUM(V17,Z17,AD17)&gt;0,SUM(V17,Z17,AD17),"")</f>
        <v/>
      </c>
      <c r="AT17" s="41" t="str">
        <f>IF(SUM(AQ17,AR17)&gt;0,SUM(AQ17,AR17),"")</f>
        <v/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 t="str">
        <f>IF(SUM(AQ17,AV17)&gt;0,SUM(AQ17,AV17),"")</f>
        <v/>
      </c>
      <c r="AX17" s="18">
        <v>18.600000000000001</v>
      </c>
      <c r="AY17" s="18">
        <v>6</v>
      </c>
      <c r="AZ17" s="18">
        <v>0.8</v>
      </c>
      <c r="BA17" s="18">
        <v>0</v>
      </c>
      <c r="BB17" s="18">
        <v>18.8</v>
      </c>
      <c r="BC17" s="18">
        <v>6.4</v>
      </c>
      <c r="BD17" s="18">
        <v>0.6</v>
      </c>
      <c r="BE17" s="18">
        <v>0</v>
      </c>
      <c r="BF17" s="18">
        <v>18.600000000000001</v>
      </c>
      <c r="BG17" s="18">
        <v>6</v>
      </c>
      <c r="BH17" s="18">
        <v>0</v>
      </c>
      <c r="BI17" s="18">
        <v>0</v>
      </c>
      <c r="BJ17" s="18">
        <v>18.7</v>
      </c>
      <c r="BK17" s="18">
        <v>6.8</v>
      </c>
      <c r="BL17" s="18">
        <v>0.6</v>
      </c>
      <c r="BM17" s="18">
        <v>0</v>
      </c>
      <c r="BN17" s="18">
        <v>18.7</v>
      </c>
      <c r="BO17" s="18">
        <v>6.4</v>
      </c>
      <c r="BP17" s="18">
        <v>0.2</v>
      </c>
      <c r="BQ17" s="18">
        <v>0</v>
      </c>
      <c r="BR17" s="29"/>
      <c r="BS17" s="11">
        <f>IF(SUM(AY17,BC17)&gt;0,SUM(AY17,BC17),"")</f>
        <v>12.4</v>
      </c>
      <c r="BT17" s="11">
        <f>IF(SUM(AX17:AY17,BA17:BC17,BE17)-AZ17-BD17&gt;0,SUM(AX17:AY17,BA17:BC17,BE17)-AZ17-BD17,"")</f>
        <v>48.400000000000006</v>
      </c>
      <c r="BU17" s="11">
        <f>IF(SUM(BF17:BG17,BI17)-BH17&gt;0,SUM(BF17:BG17,BI17)-BH17,"")</f>
        <v>24.6</v>
      </c>
      <c r="BV17" s="11">
        <f>IF(SUM(AY17,BC17,BG17)&gt;0,SUM(AY17,BC17,BG17),"")</f>
        <v>18.399999999999999</v>
      </c>
      <c r="BW17" s="11">
        <f>IF(SUM(BT17,BU17)&gt;0,SUM(BT17,BU17),"")</f>
        <v>73</v>
      </c>
      <c r="BX17" s="11">
        <f>IF(SUM(BK17,BO17)&gt;0,SUM(BK17,BO17),"")</f>
        <v>13.2</v>
      </c>
      <c r="BY17" s="11">
        <f>IF(SUM(BJ17:BK17,BM17:BO17,BQ17)-SUM(BL17,BP17)&gt;0,SUM(BJ17:BK17,BM17:BO17,BQ17)-SUM(BL17,BP17),"")</f>
        <v>49.800000000000004</v>
      </c>
      <c r="BZ17" s="11">
        <f>IF(SUM(BT17,BY17)&gt;0,SUM(BT17,BY17),"")</f>
        <v>98.200000000000017</v>
      </c>
      <c r="CA17" s="19">
        <v>18.5</v>
      </c>
      <c r="CB17" s="19">
        <v>6.8</v>
      </c>
      <c r="CC17" s="19">
        <v>0</v>
      </c>
      <c r="CD17" s="19">
        <v>0</v>
      </c>
      <c r="CE17" s="19">
        <v>19</v>
      </c>
      <c r="CF17" s="19">
        <v>7.2</v>
      </c>
      <c r="CG17" s="19">
        <v>0.6</v>
      </c>
      <c r="CH17" s="19">
        <v>0</v>
      </c>
      <c r="CI17" s="19">
        <v>18.600000000000001</v>
      </c>
      <c r="CJ17" s="19">
        <v>6.9</v>
      </c>
      <c r="CK17" s="19">
        <v>0.2</v>
      </c>
      <c r="CL17" s="19">
        <v>0</v>
      </c>
      <c r="CM17" s="19">
        <v>18.7</v>
      </c>
      <c r="CN17" s="19">
        <v>6.8</v>
      </c>
      <c r="CO17" s="19">
        <v>0</v>
      </c>
      <c r="CP17" s="19">
        <v>0</v>
      </c>
      <c r="CQ17" s="19">
        <v>18.899999999999999</v>
      </c>
      <c r="CR17" s="19">
        <v>7.2</v>
      </c>
      <c r="CS17" s="19">
        <v>0.6</v>
      </c>
      <c r="CT17" s="19">
        <v>0</v>
      </c>
      <c r="CU17" s="28"/>
      <c r="CV17" s="41">
        <f>IF(SUM(CB17,CF17)&gt;0,SUM(CB17,CF17),"")</f>
        <v>14</v>
      </c>
      <c r="CW17" s="41">
        <f>IF(SUM(CA17:CB17,CD17:CF17,CH17)-CC17-CG17&gt;0,SUM(CA17:CB17,CD17:CF17,CH17)-CC17-CG17,"")</f>
        <v>50.9</v>
      </c>
      <c r="CX17" s="41">
        <f>IF(SUM(CI17:CJ17,CL17)-CK17&gt;0,SUM(CI17:CJ17,CL17)-CK17,"")</f>
        <v>25.3</v>
      </c>
      <c r="CY17" s="41">
        <f>IF(SUM(CB17,CF17,CJ17)&gt;0,SUM(CB17,CF17,CJ17),"")</f>
        <v>20.9</v>
      </c>
      <c r="CZ17" s="41">
        <f>IF(SUM(CW17,CX17)&gt;0,SUM(CW17,CX17),"")</f>
        <v>76.2</v>
      </c>
      <c r="DA17" s="41">
        <f>IF(SUM(CN17,CR17)&gt;0,SUM(CN17,CR17),"")</f>
        <v>14</v>
      </c>
      <c r="DB17" s="41">
        <f>IF(SUM(CM17:CN17,CP17:CR17,CT17)-SUM(CO17,CS17)&gt;0,SUM(CM17:CN17,CP17:CR17,CT17)-SUM(CO17,CS17),"")</f>
        <v>51</v>
      </c>
      <c r="DC17" s="41">
        <f>IF(SUM(CW17,DB17)&gt;0,SUM(CW17,DB17),"")</f>
        <v>101.9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18.55</v>
      </c>
      <c r="QF17" s="23">
        <f>IF($CU17="P",CB17,(CB17+AY17)/2)</f>
        <v>6.4</v>
      </c>
      <c r="QG17" s="23">
        <f>IF($CU17="P",CC17,(CC17+AZ17)/2)</f>
        <v>0.4</v>
      </c>
      <c r="QH17" s="23">
        <f>IF($CU17="P",CD17,(CD17+BA17)/2)</f>
        <v>0</v>
      </c>
      <c r="QI17" s="23">
        <f>IF($CU17="P",CE17,(CE17+BB17)/2)</f>
        <v>18.899999999999999</v>
      </c>
      <c r="QJ17" s="23">
        <f>IF($CU17="P",CF17,(CF17+BC17)/2)</f>
        <v>6.8000000000000007</v>
      </c>
      <c r="QK17" s="23">
        <f>IF($CU17="P",CG17,(CG17+BD17)/2)</f>
        <v>0.6</v>
      </c>
      <c r="QL17" s="23">
        <f>IF($CU17="P",CH17,(CH17+BE17)/2)</f>
        <v>0</v>
      </c>
      <c r="QM17" s="23">
        <f>IF($CU17="P",CI17,(CI17+BF17)/2)</f>
        <v>18.600000000000001</v>
      </c>
      <c r="QN17" s="23">
        <f>IF($CU17="P",CJ17,(CJ17+BG17)/2)</f>
        <v>6.45</v>
      </c>
      <c r="QO17" s="23">
        <f>IF($CU17="P",CK17,(CK17+BH17)/2)</f>
        <v>0.1</v>
      </c>
      <c r="QP17" s="23">
        <f>IF($CU17="P",CL17,(CL17+BI17)/2)</f>
        <v>0</v>
      </c>
      <c r="QQ17" s="23">
        <f>IF($CU17="P",CM17,(CM17+BJ17)/2)</f>
        <v>18.7</v>
      </c>
      <c r="QR17" s="23">
        <f>IF($CU17="P",CN17,(CN17+BK17)/2)</f>
        <v>6.8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18.799999999999997</v>
      </c>
      <c r="QV17" s="23">
        <f>IF($CU17="P",CR17,(CR17+BO17)/2)</f>
        <v>6.8000000000000007</v>
      </c>
      <c r="QW17" s="23">
        <f>IF($CU17="P",CS17,(CS17+BP17)/2)</f>
        <v>0.4</v>
      </c>
      <c r="QX17" s="23">
        <f>IF($CU17="P",CT17,(CT17+BQ17)/2)</f>
        <v>0</v>
      </c>
      <c r="QY17" s="28" t="s">
        <v>57</v>
      </c>
      <c r="QZ17" s="41">
        <f>IF(SUM(QF17,QJ17)&gt;0,SUM(QF17,QJ17),"")</f>
        <v>13.200000000000001</v>
      </c>
      <c r="RA17" s="41">
        <f>IF(SUM(QE17:QF17,QH17:QJ17,QL17)-QG17-QK17&gt;0,SUM(QE17:QF17,QH17:QJ17,QL17)-QG17-QK17,"")</f>
        <v>49.650000000000006</v>
      </c>
      <c r="RB17" s="41">
        <f>IF(SUM(QM17:QN17,QP17)-QO17&gt;0,SUM(QM17:QN17,QP17)-QO17,"")</f>
        <v>24.95</v>
      </c>
      <c r="RC17" s="41">
        <f>IF(SUM(QF17,QJ17,QN17)&gt;0,SUM(QF17,QJ17,QN17),"")</f>
        <v>19.650000000000002</v>
      </c>
      <c r="RD17" s="41">
        <f>IF(SUM(RA17,RB17)&gt;0,SUM(RA17,RB17),"")</f>
        <v>74.600000000000009</v>
      </c>
      <c r="RE17" s="41">
        <f>IF(SUM(QR17,QV17)&gt;0,SUM(QR17,QV17),"")</f>
        <v>13.600000000000001</v>
      </c>
      <c r="RF17" s="41">
        <f>IF(SUM(QQ17:QR17,QT17:QV17,QX17)-SUM(QS17,QW17)&gt;0,SUM(QQ17:QR17,QT17:QV17,QX17)-SUM(QS17,QW17),"")</f>
        <v>50.399999999999991</v>
      </c>
      <c r="RG17" s="41">
        <f>IF(SUM(RA17,RF17)&gt;0,SUM(RA17,RF17),"")</f>
        <v>100.05</v>
      </c>
    </row>
    <row r="18" spans="1:475" x14ac:dyDescent="0.2">
      <c r="A18" s="4" t="str">
        <f>IF(AND(F18="P",G18="P"),SUMPRODUCT((F$4:F$28="P")*(G$4:G$28="P")*(E$4:E$28&gt;E18))+1,IF(G18="P",SUMPRODUCT((F$4:F$28="")*(G$4:G$28="P")*(E$4:E$28&gt;E18))+1+SUMPRODUCT((F$4:F$28="P")*(G$4:G$28="P")),""))</f>
        <v/>
      </c>
      <c r="B18" s="5" t="s">
        <v>199</v>
      </c>
      <c r="C18" s="4" t="s">
        <v>3</v>
      </c>
      <c r="D18" s="4">
        <v>2005</v>
      </c>
      <c r="E18" s="9">
        <f>SUM(J18:R18)+SUM(J18:O18)*0.0000001+SUM(J18)*0.0000000000001</f>
        <v>172.70001223000494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49.499999999999993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47.099999999999994</v>
      </c>
      <c r="M18" s="8" t="str">
        <f>IF(L18=0,"",IF(L18=CW18,$CA$1,IF(L18=BT18,$AX$1,IF(L18=AQ18,$U$1,""))))</f>
        <v>2022 3rd Domestic Trial</v>
      </c>
      <c r="N18" s="8">
        <f>IF(COUNT(AR18,BU18,CX18)&gt;0,LARGE((AR18,BU18,CX18),1),0)</f>
        <v>25.7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50.4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18.600000000000001</v>
      </c>
      <c r="V18" s="19">
        <v>4.8</v>
      </c>
      <c r="W18" s="19">
        <v>0</v>
      </c>
      <c r="X18" s="19">
        <v>0</v>
      </c>
      <c r="Y18" s="19">
        <v>18.899999999999999</v>
      </c>
      <c r="Z18" s="19">
        <v>4.8</v>
      </c>
      <c r="AA18" s="19">
        <v>0</v>
      </c>
      <c r="AB18" s="19">
        <v>0</v>
      </c>
      <c r="AC18" s="19">
        <v>19.04</v>
      </c>
      <c r="AD18" s="19">
        <v>4.3</v>
      </c>
      <c r="AE18" s="19">
        <v>0</v>
      </c>
      <c r="AF18" s="19">
        <v>0</v>
      </c>
      <c r="AG18" s="19">
        <v>18.600000000000001</v>
      </c>
      <c r="AH18" s="19">
        <v>4.8</v>
      </c>
      <c r="AI18" s="19">
        <v>0.2</v>
      </c>
      <c r="AJ18" s="19">
        <v>0</v>
      </c>
      <c r="AK18" s="19">
        <v>17.2</v>
      </c>
      <c r="AL18" s="19">
        <v>2</v>
      </c>
      <c r="AM18" s="19">
        <v>0</v>
      </c>
      <c r="AN18" s="19">
        <v>0</v>
      </c>
      <c r="AO18" s="28"/>
      <c r="AP18" s="41">
        <f>IF(SUM(V18,Z18)&gt;0,SUM(V18,Z18),"")</f>
        <v>9.6</v>
      </c>
      <c r="AQ18" s="41">
        <f>IF(SUM(U18:V18,X18:Z18,AB18)-W18-AA18&gt;0,SUM(U18:V18,X18:Z18,AB18)-W18-AA18,"")</f>
        <v>47.099999999999994</v>
      </c>
      <c r="AR18" s="41">
        <f>IF(SUM(AC18:AD18,AF18)-AE18&gt;0,SUM(AC18:AD18,AF18)-AE18,"")</f>
        <v>23.34</v>
      </c>
      <c r="AS18" s="41">
        <f>IF(SUM(V18,Z18,AD18)&gt;0,SUM(V18,Z18,AD18),"")</f>
        <v>13.899999999999999</v>
      </c>
      <c r="AT18" s="41">
        <f>IF(SUM(AQ18,AR18)&gt;0,SUM(AQ18,AR18),"")</f>
        <v>70.44</v>
      </c>
      <c r="AU18" s="41">
        <f>IF(SUM(AH18,AL18)&gt;0,SUM(AH18,AL18),"")</f>
        <v>6.8</v>
      </c>
      <c r="AV18" s="41">
        <f>IF(SUM(AG18:AH18,AJ18:AL18,AN18)-SUM(AI18,AM18)&gt;0,SUM(AG18:AH18,AJ18:AL18,AN18)-SUM(AI18,AM18),"")</f>
        <v>42.4</v>
      </c>
      <c r="AW18" s="41">
        <f>IF(SUM(AQ18,AV18)&gt;0,SUM(AQ18,AV18),"")</f>
        <v>89.5</v>
      </c>
      <c r="AX18" s="18">
        <v>18.8</v>
      </c>
      <c r="AY18" s="18">
        <v>6</v>
      </c>
      <c r="AZ18" s="18">
        <v>0.6</v>
      </c>
      <c r="BA18" s="18">
        <v>0</v>
      </c>
      <c r="BB18" s="18">
        <v>0</v>
      </c>
      <c r="BC18" s="18">
        <v>0</v>
      </c>
      <c r="BD18" s="18">
        <v>0</v>
      </c>
      <c r="BE18" s="18">
        <v>0</v>
      </c>
      <c r="BF18" s="18">
        <v>18.5</v>
      </c>
      <c r="BG18" s="18">
        <v>7.2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>IF(SUM(AY18,BC18)&gt;0,SUM(AY18,BC18),"")</f>
        <v>6</v>
      </c>
      <c r="BT18" s="11">
        <f>IF(SUM(AX18:AY18,BA18:BC18,BE18)-AZ18-BD18&gt;0,SUM(AX18:AY18,BA18:BC18,BE18)-AZ18-BD18,"")</f>
        <v>24.2</v>
      </c>
      <c r="BU18" s="11">
        <f>IF(SUM(BF18:BG18,BI18)-BH18&gt;0,SUM(BF18:BG18,BI18)-BH18,"")</f>
        <v>25.7</v>
      </c>
      <c r="BV18" s="11">
        <f>IF(SUM(AY18,BC18,BG18)&gt;0,SUM(AY18,BC18,BG18),"")</f>
        <v>13.2</v>
      </c>
      <c r="BW18" s="11">
        <f>IF(SUM(BT18,BU18)&gt;0,SUM(BT18,BU18),"")</f>
        <v>49.9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IF(SUM(BT18,BY18)&gt;0,SUM(BT18,BY18),"")</f>
        <v>24.2</v>
      </c>
      <c r="CA18" s="19">
        <v>18.7</v>
      </c>
      <c r="CB18" s="19">
        <v>6</v>
      </c>
      <c r="CC18" s="19">
        <v>0</v>
      </c>
      <c r="CD18" s="19">
        <v>0</v>
      </c>
      <c r="CE18" s="19">
        <v>18.399999999999999</v>
      </c>
      <c r="CF18" s="19">
        <v>6.4</v>
      </c>
      <c r="CG18" s="19">
        <v>0</v>
      </c>
      <c r="CH18" s="19">
        <v>0</v>
      </c>
      <c r="CI18" s="19">
        <v>18.399999999999999</v>
      </c>
      <c r="CJ18" s="19">
        <v>6.4</v>
      </c>
      <c r="CK18" s="19">
        <v>0</v>
      </c>
      <c r="CL18" s="19">
        <v>0</v>
      </c>
      <c r="CM18" s="19">
        <v>18.8</v>
      </c>
      <c r="CN18" s="19">
        <v>6.4</v>
      </c>
      <c r="CO18" s="19">
        <v>0</v>
      </c>
      <c r="CP18" s="19">
        <v>0</v>
      </c>
      <c r="CQ18" s="19">
        <v>18.399999999999999</v>
      </c>
      <c r="CR18" s="19">
        <v>6.8</v>
      </c>
      <c r="CS18" s="19">
        <v>0</v>
      </c>
      <c r="CT18" s="19">
        <v>0</v>
      </c>
      <c r="CU18" s="28"/>
      <c r="CV18" s="41">
        <f>IF(SUM(CB18,CF18)&gt;0,SUM(CB18,CF18),"")</f>
        <v>12.4</v>
      </c>
      <c r="CW18" s="41">
        <f>IF(SUM(CA18:CB18,CD18:CF18,CH18)-CC18-CG18&gt;0,SUM(CA18:CB18,CD18:CF18,CH18)-CC18-CG18,"")</f>
        <v>49.499999999999993</v>
      </c>
      <c r="CX18" s="41">
        <f>IF(SUM(CI18:CJ18,CL18)-CK18&gt;0,SUM(CI18:CJ18,CL18)-CK18,"")</f>
        <v>24.799999999999997</v>
      </c>
      <c r="CY18" s="41">
        <f>IF(SUM(CB18,CF18,CJ18)&gt;0,SUM(CB18,CF18,CJ18),"")</f>
        <v>18.8</v>
      </c>
      <c r="CZ18" s="41">
        <f>IF(SUM(CW18,CX18)&gt;0,SUM(CW18,CX18),"")</f>
        <v>74.299999999999983</v>
      </c>
      <c r="DA18" s="41">
        <f>IF(SUM(CN18,CR18)&gt;0,SUM(CN18,CR18),"")</f>
        <v>13.2</v>
      </c>
      <c r="DB18" s="41">
        <f>IF(SUM(CM18:CN18,CP18:CR18,CT18)-SUM(CO18,CS18)&gt;0,SUM(CM18:CN18,CP18:CR18,CT18)-SUM(CO18,CS18),"")</f>
        <v>50.4</v>
      </c>
      <c r="DC18" s="41">
        <f>IF(SUM(CW18,DB18)&gt;0,SUM(CW18,DB18),"")</f>
        <v>99.899999999999991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18.75</v>
      </c>
      <c r="QF18" s="23">
        <f>IF($CU18="P",CB18,(CB18+AY18)/2)</f>
        <v>6</v>
      </c>
      <c r="QG18" s="23">
        <f>IF($CU18="P",CC18,(CC18+AZ18)/2)</f>
        <v>0.3</v>
      </c>
      <c r="QH18" s="23">
        <f>IF($CU18="P",CD18,(CD18+BA18)/2)</f>
        <v>0</v>
      </c>
      <c r="QI18" s="23">
        <f>IF($CU18="P",CE18,(CE18+BB18)/2)</f>
        <v>9.1999999999999993</v>
      </c>
      <c r="QJ18" s="23">
        <f>IF($CU18="P",CF18,(CF18+BC18)/2)</f>
        <v>3.2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18.45</v>
      </c>
      <c r="QN18" s="23">
        <f>IF($CU18="P",CJ18,(CJ18+BG18)/2)</f>
        <v>6.8000000000000007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9.4</v>
      </c>
      <c r="QR18" s="23">
        <f>IF($CU18="P",CN18,(CN18+BK18)/2)</f>
        <v>3.2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9.1999999999999993</v>
      </c>
      <c r="QV18" s="23">
        <f>IF($CU18="P",CR18,(CR18+BO18)/2)</f>
        <v>3.4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9.1999999999999993</v>
      </c>
      <c r="RA18" s="41">
        <f>IF(SUM(QE18:QF18,QH18:QJ18,QL18)-QG18-QK18&gt;0,SUM(QE18:QF18,QH18:QJ18,QL18)-QG18-QK18,"")</f>
        <v>36.850000000000009</v>
      </c>
      <c r="RB18" s="41">
        <f>IF(SUM(QM18:QN18,QP18)-QO18&gt;0,SUM(QM18:QN18,QP18)-QO18,"")</f>
        <v>25.25</v>
      </c>
      <c r="RC18" s="41">
        <f>IF(SUM(QF18,QJ18,QN18)&gt;0,SUM(QF18,QJ18,QN18),"")</f>
        <v>16</v>
      </c>
      <c r="RD18" s="41">
        <f>IF(SUM(RA18,RB18)&gt;0,SUM(RA18,RB18),"")</f>
        <v>62.100000000000009</v>
      </c>
      <c r="RE18" s="41">
        <f>IF(SUM(QR18,QV18)&gt;0,SUM(QR18,QV18),"")</f>
        <v>6.6</v>
      </c>
      <c r="RF18" s="41">
        <f>IF(SUM(QQ18:QR18,QT18:QV18,QX18)-SUM(QS18,QW18)&gt;0,SUM(QQ18:QR18,QT18:QV18,QX18)-SUM(QS18,QW18),"")</f>
        <v>25.2</v>
      </c>
      <c r="RG18" s="41">
        <f>IF(SUM(RA18,RF18)&gt;0,SUM(RA18,RF18),"")</f>
        <v>62.050000000000011</v>
      </c>
    </row>
    <row r="19" spans="1:475" x14ac:dyDescent="0.2">
      <c r="A19" s="4" t="str">
        <f>IF(AND(F19="P",G19="P"),SUMPRODUCT((F$4:F$28="P")*(G$4:G$28="P")*(E$4:E$28&gt;E19))+1,IF(G19="P",SUMPRODUCT((F$4:F$28="")*(G$4:G$28="P")*(E$4:E$28&gt;E19))+1+SUMPRODUCT((F$4:F$28="P")*(G$4:G$28="P")),""))</f>
        <v/>
      </c>
      <c r="B19" s="5" t="s">
        <v>200</v>
      </c>
      <c r="C19" s="4" t="s">
        <v>6</v>
      </c>
      <c r="D19" s="4">
        <v>1998</v>
      </c>
      <c r="E19" s="9">
        <f>SUM(J19:R19)+SUM(J19:O19)*0.0000001+SUM(J19)*0.0000000000001</f>
        <v>168.80001212000491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48.899999999999991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46.500000000000007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25.8</v>
      </c>
      <c r="O19" s="8" t="str">
        <f>IF(N19=0,"",IF(N19=CX19,$CA$1,IF(N19=BU19,$AX$1,IF(N19=AR19,$U$1,""))))</f>
        <v>2023 Nationals</v>
      </c>
      <c r="P19" s="8">
        <f>IF(MAX(AV19,BY19,DB19)&gt;0,MAX(AV19,BY19,DB19),0)</f>
        <v>47.600000000000009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8"/>
      <c r="AP19" s="41" t="str">
        <f>IF(SUM(V19,Z19)&gt;0,SUM(V19,Z19),"")</f>
        <v/>
      </c>
      <c r="AQ19" s="41" t="str">
        <f>IF(SUM(U19:V19,X19:Z19,AB19)-W19-AA19&gt;0,SUM(U19:V19,X19:Z19,AB19)-W19-AA19,"")</f>
        <v/>
      </c>
      <c r="AR19" s="41" t="str">
        <f>IF(SUM(AC19:AD19,AF19)-AE19&gt;0,SUM(AC19:AD19,AF19)-AE19,"")</f>
        <v/>
      </c>
      <c r="AS19" s="41" t="str">
        <f>IF(SUM(V19,Z19,AD19)&gt;0,SUM(V19,Z19,AD19),"")</f>
        <v/>
      </c>
      <c r="AT19" s="41" t="str">
        <f>IF(SUM(AQ19,AR19)&gt;0,SUM(AQ19,AR19),"")</f>
        <v/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 t="str">
        <f>IF(SUM(AQ19,AV19)&gt;0,SUM(AQ19,AV19),"")</f>
        <v/>
      </c>
      <c r="AX19" s="18">
        <v>18.8</v>
      </c>
      <c r="AY19" s="18">
        <v>7.6</v>
      </c>
      <c r="AZ19" s="18">
        <v>0.2</v>
      </c>
      <c r="BA19" s="18">
        <v>0</v>
      </c>
      <c r="BB19" s="18">
        <v>16.7</v>
      </c>
      <c r="BC19" s="18">
        <v>6.8</v>
      </c>
      <c r="BD19" s="18">
        <v>0.8</v>
      </c>
      <c r="BE19" s="18">
        <v>0</v>
      </c>
      <c r="BF19" s="18">
        <v>16.8</v>
      </c>
      <c r="BG19" s="18">
        <v>7.3</v>
      </c>
      <c r="BH19" s="18">
        <v>0.2</v>
      </c>
      <c r="BI19" s="18">
        <v>0</v>
      </c>
      <c r="BJ19" s="18">
        <v>0</v>
      </c>
      <c r="BK19" s="18">
        <v>0</v>
      </c>
      <c r="BL19" s="18">
        <v>0</v>
      </c>
      <c r="BM19" s="18">
        <v>0</v>
      </c>
      <c r="BN19" s="18">
        <v>18.5</v>
      </c>
      <c r="BO19" s="18">
        <v>8.4</v>
      </c>
      <c r="BP19" s="18">
        <v>0.2</v>
      </c>
      <c r="BQ19" s="18">
        <v>0</v>
      </c>
      <c r="BR19" s="29"/>
      <c r="BS19" s="11">
        <f>IF(SUM(AY19,BC19)&gt;0,SUM(AY19,BC19),"")</f>
        <v>14.399999999999999</v>
      </c>
      <c r="BT19" s="11">
        <f>IF(SUM(AX19:AY19,BA19:BC19,BE19)-AZ19-BD19&gt;0,SUM(AX19:AY19,BA19:BC19,BE19)-AZ19-BD19,"")</f>
        <v>48.899999999999991</v>
      </c>
      <c r="BU19" s="11">
        <f>IF(SUM(BF19:BG19,BI19)-BH19&gt;0,SUM(BF19:BG19,BI19)-BH19,"")</f>
        <v>23.900000000000002</v>
      </c>
      <c r="BV19" s="11">
        <f>IF(SUM(AY19,BC19,BG19)&gt;0,SUM(AY19,BC19,BG19),"")</f>
        <v>21.7</v>
      </c>
      <c r="BW19" s="11">
        <f>IF(SUM(BT19,BU19)&gt;0,SUM(BT19,BU19),"")</f>
        <v>72.8</v>
      </c>
      <c r="BX19" s="11">
        <f>IF(SUM(BK19,BO19)&gt;0,SUM(BK19,BO19),"")</f>
        <v>8.4</v>
      </c>
      <c r="BY19" s="11">
        <f>IF(SUM(BJ19:BK19,BM19:BO19,BQ19)-SUM(BL19,BP19)&gt;0,SUM(BJ19:BK19,BM19:BO19,BQ19)-SUM(BL19,BP19),"")</f>
        <v>26.7</v>
      </c>
      <c r="BZ19" s="11">
        <f>IF(SUM(BT19,BY19)&gt;0,SUM(BT19,BY19),"")</f>
        <v>75.599999999999994</v>
      </c>
      <c r="CA19" s="19">
        <v>17.600000000000001</v>
      </c>
      <c r="CB19" s="19">
        <v>2.8</v>
      </c>
      <c r="CC19" s="19">
        <v>0</v>
      </c>
      <c r="CD19" s="19">
        <v>0</v>
      </c>
      <c r="CE19" s="19">
        <v>18.5</v>
      </c>
      <c r="CF19" s="19">
        <v>8.4</v>
      </c>
      <c r="CG19" s="19">
        <v>0.8</v>
      </c>
      <c r="CH19" s="19">
        <v>0</v>
      </c>
      <c r="CI19" s="19">
        <v>18.399999999999999</v>
      </c>
      <c r="CJ19" s="19">
        <v>7.6</v>
      </c>
      <c r="CK19" s="19">
        <v>0.2</v>
      </c>
      <c r="CL19" s="19">
        <v>0</v>
      </c>
      <c r="CM19" s="19">
        <v>17.5</v>
      </c>
      <c r="CN19" s="19">
        <v>4.8</v>
      </c>
      <c r="CO19" s="19">
        <v>0</v>
      </c>
      <c r="CP19" s="19">
        <v>0.3</v>
      </c>
      <c r="CQ19" s="19">
        <v>18.8</v>
      </c>
      <c r="CR19" s="19">
        <v>7.2</v>
      </c>
      <c r="CS19" s="19">
        <v>1</v>
      </c>
      <c r="CT19" s="19">
        <v>0</v>
      </c>
      <c r="CU19" s="28"/>
      <c r="CV19" s="41">
        <f>IF(SUM(CB19,CF19)&gt;0,SUM(CB19,CF19),"")</f>
        <v>11.2</v>
      </c>
      <c r="CW19" s="41">
        <f>IF(SUM(CA19:CB19,CD19:CF19,CH19)-CC19-CG19&gt;0,SUM(CA19:CB19,CD19:CF19,CH19)-CC19-CG19,"")</f>
        <v>46.500000000000007</v>
      </c>
      <c r="CX19" s="41">
        <f>IF(SUM(CI19:CJ19,CL19)-CK19&gt;0,SUM(CI19:CJ19,CL19)-CK19,"")</f>
        <v>25.8</v>
      </c>
      <c r="CY19" s="41">
        <f>IF(SUM(CB19,CF19,CJ19)&gt;0,SUM(CB19,CF19,CJ19),"")</f>
        <v>18.799999999999997</v>
      </c>
      <c r="CZ19" s="41">
        <f>IF(SUM(CW19,CX19)&gt;0,SUM(CW19,CX19),"")</f>
        <v>72.300000000000011</v>
      </c>
      <c r="DA19" s="41">
        <f>IF(SUM(CN19,CR19)&gt;0,SUM(CN19,CR19),"")</f>
        <v>12</v>
      </c>
      <c r="DB19" s="41">
        <f>IF(SUM(CM19:CN19,CP19:CR19,CT19)-SUM(CO19,CS19)&gt;0,SUM(CM19:CN19,CP19:CR19,CT19)-SUM(CO19,CS19),"")</f>
        <v>47.600000000000009</v>
      </c>
      <c r="DC19" s="41">
        <f>IF(SUM(CW19,DB19)&gt;0,SUM(CW19,DB19),"")</f>
        <v>94.100000000000023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3">
        <f>IF($CU19="P",CA19,(CA19+AX19)/2)</f>
        <v>18.200000000000003</v>
      </c>
      <c r="QF19" s="23">
        <f>IF($CU19="P",CB19,(CB19+AY19)/2)</f>
        <v>5.1999999999999993</v>
      </c>
      <c r="QG19" s="23">
        <f>IF($CU19="P",CC19,(CC19+AZ19)/2)</f>
        <v>0.1</v>
      </c>
      <c r="QH19" s="23">
        <f>IF($CU19="P",CD19,(CD19+BA19)/2)</f>
        <v>0</v>
      </c>
      <c r="QI19" s="23">
        <f>IF($CU19="P",CE19,(CE19+BB19)/2)</f>
        <v>17.600000000000001</v>
      </c>
      <c r="QJ19" s="23">
        <f>IF($CU19="P",CF19,(CF19+BC19)/2)</f>
        <v>7.6</v>
      </c>
      <c r="QK19" s="23">
        <f>IF($CU19="P",CG19,(CG19+BD19)/2)</f>
        <v>0.8</v>
      </c>
      <c r="QL19" s="23">
        <f>IF($CU19="P",CH19,(CH19+BE19)/2)</f>
        <v>0</v>
      </c>
      <c r="QM19" s="23">
        <f>IF($CU19="P",CI19,(CI19+BF19)/2)</f>
        <v>17.600000000000001</v>
      </c>
      <c r="QN19" s="23">
        <f>IF($CU19="P",CJ19,(CJ19+BG19)/2)</f>
        <v>7.4499999999999993</v>
      </c>
      <c r="QO19" s="23">
        <f>IF($CU19="P",CK19,(CK19+BH19)/2)</f>
        <v>0.2</v>
      </c>
      <c r="QP19" s="23">
        <f>IF($CU19="P",CL19,(CL19+BI19)/2)</f>
        <v>0</v>
      </c>
      <c r="QQ19" s="23">
        <f>IF($CU19="P",CM19,(CM19+BJ19)/2)</f>
        <v>8.75</v>
      </c>
      <c r="QR19" s="23">
        <f>IF($CU19="P",CN19,(CN19+BK19)/2)</f>
        <v>2.4</v>
      </c>
      <c r="QS19" s="23">
        <f>IF($CU19="P",CO19,(CO19+BL19)/2)</f>
        <v>0</v>
      </c>
      <c r="QT19" s="23">
        <f>IF($CU19="P",CP19,(CP19+BM19)/2)</f>
        <v>0.15</v>
      </c>
      <c r="QU19" s="23">
        <f>IF($CU19="P",CQ19,(CQ19+BN19)/2)</f>
        <v>18.649999999999999</v>
      </c>
      <c r="QV19" s="23">
        <f>IF($CU19="P",CR19,(CR19+BO19)/2)</f>
        <v>7.8000000000000007</v>
      </c>
      <c r="QW19" s="23">
        <f>IF($CU19="P",CS19,(CS19+BP19)/2)</f>
        <v>0.6</v>
      </c>
      <c r="QX19" s="23">
        <f>IF($CU19="P",CT19,(CT19+BQ19)/2)</f>
        <v>0</v>
      </c>
      <c r="QY19" s="28" t="s">
        <v>57</v>
      </c>
      <c r="QZ19" s="41">
        <f>IF(SUM(QF19,QJ19)&gt;0,SUM(QF19,QJ19),"")</f>
        <v>12.799999999999999</v>
      </c>
      <c r="RA19" s="41">
        <f>IF(SUM(QE19:QF19,QH19:QJ19,QL19)-QG19-QK19&gt;0,SUM(QE19:QF19,QH19:QJ19,QL19)-QG19-QK19,"")</f>
        <v>47.7</v>
      </c>
      <c r="RB19" s="41">
        <f>IF(SUM(QM19:QN19,QP19)-QO19&gt;0,SUM(QM19:QN19,QP19)-QO19,"")</f>
        <v>24.85</v>
      </c>
      <c r="RC19" s="41">
        <f>IF(SUM(QF19,QJ19,QN19)&gt;0,SUM(QF19,QJ19,QN19),"")</f>
        <v>20.25</v>
      </c>
      <c r="RD19" s="41">
        <f>IF(SUM(RA19,RB19)&gt;0,SUM(RA19,RB19),"")</f>
        <v>72.550000000000011</v>
      </c>
      <c r="RE19" s="41">
        <f>IF(SUM(QR19,QV19)&gt;0,SUM(QR19,QV19),"")</f>
        <v>10.200000000000001</v>
      </c>
      <c r="RF19" s="41">
        <f>IF(SUM(QQ19:QR19,QT19:QV19,QX19)-SUM(QS19,QW19)&gt;0,SUM(QQ19:QR19,QT19:QV19,QX19)-SUM(QS19,QW19),"")</f>
        <v>37.15</v>
      </c>
      <c r="RG19" s="41">
        <f>IF(SUM(RA19,RF19)&gt;0,SUM(RA19,RF19),"")</f>
        <v>84.85</v>
      </c>
    </row>
    <row r="20" spans="1:475" x14ac:dyDescent="0.2">
      <c r="A20" s="4" t="str">
        <f>IF(AND(F20="P",G20="P"),SUMPRODUCT((F$4:F$28="P")*(G$4:G$28="P")*(E$4:E$28&gt;E20))+1,IF(G20="P",SUMPRODUCT((F$4:F$28="")*(G$4:G$28="P")*(E$4:E$28&gt;E20))+1+SUMPRODUCT((F$4:F$28="P")*(G$4:G$28="P")),""))</f>
        <v/>
      </c>
      <c r="B20" s="5" t="s">
        <v>174</v>
      </c>
      <c r="C20" s="4" t="s">
        <v>3</v>
      </c>
      <c r="D20" s="4">
        <v>2000</v>
      </c>
      <c r="E20" s="9">
        <f>SUM(J20:R20)+SUM(J20:O20)*0.0000001+SUM(J20)*0.0000000000001</f>
        <v>168.40001239000497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49.7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49</v>
      </c>
      <c r="M20" s="8" t="str">
        <f>IF(L20=0,"",IF(L20=CW20,$CA$1,IF(L20=BT20,$AX$1,IF(L20=AQ20,$U$1,""))))</f>
        <v>2022 3rd Domestic Trial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Elite Canada</v>
      </c>
      <c r="P20" s="8">
        <f>IF(MAX(AV20,BY20,DB20)&gt;0,MAX(AV20,BY20,DB20),0)</f>
        <v>44.499999999999993</v>
      </c>
      <c r="Q20" s="8" t="str">
        <f>IF(P20=0,"",IF(P20=DB20,$CA$1,IF(P20=BY20,$AX$1,IF(P20=AV20,$U$1,""))))</f>
        <v>2022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18.2</v>
      </c>
      <c r="V20" s="19">
        <v>6</v>
      </c>
      <c r="W20" s="19">
        <v>0.6</v>
      </c>
      <c r="X20" s="19">
        <v>0</v>
      </c>
      <c r="Y20" s="19">
        <v>18.8</v>
      </c>
      <c r="Z20" s="19">
        <v>7.2</v>
      </c>
      <c r="AA20" s="19">
        <v>0.6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17.2</v>
      </c>
      <c r="AH20" s="19">
        <v>3.2</v>
      </c>
      <c r="AI20" s="19">
        <v>0</v>
      </c>
      <c r="AJ20" s="19">
        <v>0</v>
      </c>
      <c r="AK20" s="19">
        <v>18.7</v>
      </c>
      <c r="AL20" s="19">
        <v>6</v>
      </c>
      <c r="AM20" s="19">
        <v>0.6</v>
      </c>
      <c r="AN20" s="19">
        <v>0</v>
      </c>
      <c r="AO20" s="28"/>
      <c r="AP20" s="41">
        <f>IF(SUM(V20,Z20)&gt;0,SUM(V20,Z20),"")</f>
        <v>13.2</v>
      </c>
      <c r="AQ20" s="41">
        <f>IF(SUM(U20:V20,X20:Z20,AB20)-W20-AA20&gt;0,SUM(U20:V20,X20:Z20,AB20)-W20-AA20,"")</f>
        <v>49</v>
      </c>
      <c r="AR20" s="41">
        <f>IF(SUM(AC20:AD20,AF20)-AE20&gt;0,SUM(AC20:AD20,AF20)-AE20,"")</f>
        <v>25.2</v>
      </c>
      <c r="AS20" s="41">
        <f>IF(SUM(V20,Z20,AD20)&gt;0,SUM(V20,Z20,AD20),"")</f>
        <v>20</v>
      </c>
      <c r="AT20" s="41">
        <f>IF(SUM(AQ20,AR20)&gt;0,SUM(AQ20,AR20),"")</f>
        <v>74.2</v>
      </c>
      <c r="AU20" s="41">
        <f>IF(SUM(AH20,AL20)&gt;0,SUM(AH20,AL20),"")</f>
        <v>9.1999999999999993</v>
      </c>
      <c r="AV20" s="41">
        <f>IF(SUM(AG20:AH20,AJ20:AL20,AN20)-SUM(AI20,AM20)&gt;0,SUM(AG20:AH20,AJ20:AL20,AN20)-SUM(AI20,AM20),"")</f>
        <v>44.499999999999993</v>
      </c>
      <c r="AW20" s="41">
        <f>IF(SUM(AQ20,AV20)&gt;0,SUM(AQ20,AV20),"")</f>
        <v>93.5</v>
      </c>
      <c r="AX20" s="18">
        <v>18.2</v>
      </c>
      <c r="AY20" s="18">
        <v>7.2</v>
      </c>
      <c r="AZ20" s="18">
        <v>0</v>
      </c>
      <c r="BA20" s="18">
        <v>0</v>
      </c>
      <c r="BB20" s="18">
        <v>16.8</v>
      </c>
      <c r="BC20" s="18">
        <v>6.9</v>
      </c>
      <c r="BD20" s="18">
        <v>0.2</v>
      </c>
      <c r="BE20" s="18">
        <v>0</v>
      </c>
      <c r="BF20" s="18">
        <v>18.399999999999999</v>
      </c>
      <c r="BG20" s="18">
        <v>6.8</v>
      </c>
      <c r="BH20" s="18">
        <v>0</v>
      </c>
      <c r="BI20" s="18">
        <v>0</v>
      </c>
      <c r="BJ20" s="18">
        <v>17.399999999999999</v>
      </c>
      <c r="BK20" s="18">
        <v>2.4</v>
      </c>
      <c r="BL20" s="18">
        <v>0</v>
      </c>
      <c r="BM20" s="18">
        <v>0</v>
      </c>
      <c r="BN20" s="18">
        <v>18.399999999999999</v>
      </c>
      <c r="BO20" s="18">
        <v>6.4</v>
      </c>
      <c r="BP20" s="18">
        <v>1</v>
      </c>
      <c r="BQ20" s="18">
        <v>0</v>
      </c>
      <c r="BR20" s="29"/>
      <c r="BS20" s="11">
        <f>IF(SUM(AY20,BC20)&gt;0,SUM(AY20,BC20),"")</f>
        <v>14.100000000000001</v>
      </c>
      <c r="BT20" s="11">
        <f>IF(SUM(AX20:AY20,BA20:BC20,BE20)-AZ20-BD20&gt;0,SUM(AX20:AY20,BA20:BC20,BE20)-AZ20-BD20,"")</f>
        <v>48.9</v>
      </c>
      <c r="BU20" s="11">
        <f>IF(SUM(BF20:BG20,BI20)-BH20&gt;0,SUM(BF20:BG20,BI20)-BH20,"")</f>
        <v>25.2</v>
      </c>
      <c r="BV20" s="11">
        <f>IF(SUM(AY20,BC20,BG20)&gt;0,SUM(AY20,BC20,BG20),"")</f>
        <v>20.900000000000002</v>
      </c>
      <c r="BW20" s="11">
        <f>IF(SUM(BT20,BU20)&gt;0,SUM(BT20,BU20),"")</f>
        <v>74.099999999999994</v>
      </c>
      <c r="BX20" s="11">
        <f>IF(SUM(BK20,BO20)&gt;0,SUM(BK20,BO20),"")</f>
        <v>8.8000000000000007</v>
      </c>
      <c r="BY20" s="11">
        <f>IF(SUM(BJ20:BK20,BM20:BO20,BQ20)-SUM(BL20,BP20)&gt;0,SUM(BJ20:BK20,BM20:BO20,BQ20)-SUM(BL20,BP20),"")</f>
        <v>43.599999999999994</v>
      </c>
      <c r="BZ20" s="11">
        <f>IF(SUM(BT20,BY20)&gt;0,SUM(BT20,BY20),"")</f>
        <v>92.5</v>
      </c>
      <c r="CA20" s="19">
        <v>18.7</v>
      </c>
      <c r="CB20" s="19">
        <v>6.8</v>
      </c>
      <c r="CC20" s="19">
        <v>0</v>
      </c>
      <c r="CD20" s="19">
        <v>0</v>
      </c>
      <c r="CE20" s="19">
        <v>18.2</v>
      </c>
      <c r="CF20" s="19">
        <v>6.8</v>
      </c>
      <c r="CG20" s="19">
        <v>0.8</v>
      </c>
      <c r="CH20" s="19">
        <v>0</v>
      </c>
      <c r="CI20" s="19">
        <v>17.2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13.6</v>
      </c>
      <c r="CW20" s="41">
        <f>IF(SUM(CA20:CB20,CD20:CF20,CH20)-CC20-CG20&gt;0,SUM(CA20:CB20,CD20:CF20,CH20)-CC20-CG20,"")</f>
        <v>49.7</v>
      </c>
      <c r="CX20" s="41">
        <f>IF(SUM(CI20:CJ20,CL20)-CK20&gt;0,SUM(CI20:CJ20,CL20)-CK20,"")</f>
        <v>20</v>
      </c>
      <c r="CY20" s="41">
        <f>IF(SUM(CB20,CF20,CJ20)&gt;0,SUM(CB20,CF20,CJ20),"")</f>
        <v>16.399999999999999</v>
      </c>
      <c r="CZ20" s="41">
        <f>IF(SUM(CW20,CX20)&gt;0,SUM(CW20,CX20),"")</f>
        <v>69.7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IF(SUM(CW20,DB20)&gt;0,SUM(CW20,DB20),"")</f>
        <v>49.7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3">
        <f>IF($CU20="P",CA20,(CA20+AX20)/2)</f>
        <v>18.45</v>
      </c>
      <c r="QF20" s="23">
        <f>IF($CU20="P",CB20,(CB20+AY20)/2)</f>
        <v>7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17.5</v>
      </c>
      <c r="QJ20" s="23">
        <f>IF($CU20="P",CF20,(CF20+BC20)/2)</f>
        <v>6.85</v>
      </c>
      <c r="QK20" s="23">
        <f>IF($CU20="P",CG20,(CG20+BD20)/2)</f>
        <v>0.5</v>
      </c>
      <c r="QL20" s="23">
        <f>IF($CU20="P",CH20,(CH20+BE20)/2)</f>
        <v>0</v>
      </c>
      <c r="QM20" s="23">
        <f>IF($CU20="P",CI20,(CI20+BF20)/2)</f>
        <v>17.799999999999997</v>
      </c>
      <c r="QN20" s="23">
        <f>IF($CU20="P",CJ20,(CJ20+BG20)/2)</f>
        <v>4.8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8.6999999999999993</v>
      </c>
      <c r="QR20" s="23">
        <f>IF($CU20="P",CN20,(CN20+BK20)/2)</f>
        <v>1.2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9.1999999999999993</v>
      </c>
      <c r="QV20" s="23">
        <f>IF($CU20="P",CR20,(CR20+BO20)/2)</f>
        <v>3.2</v>
      </c>
      <c r="QW20" s="23">
        <f>IF($CU20="P",CS20,(CS20+BP20)/2)</f>
        <v>0.5</v>
      </c>
      <c r="QX20" s="23">
        <f>IF($CU20="P",CT20,(CT20+BQ20)/2)</f>
        <v>0</v>
      </c>
      <c r="QY20" s="28" t="s">
        <v>57</v>
      </c>
      <c r="QZ20" s="41">
        <f>IF(SUM(QF20,QJ20)&gt;0,SUM(QF20,QJ20),"")</f>
        <v>13.85</v>
      </c>
      <c r="RA20" s="41">
        <f>IF(SUM(QE20:QF20,QH20:QJ20,QL20)-QG20-QK20&gt;0,SUM(QE20:QF20,QH20:QJ20,QL20)-QG20-QK20,"")</f>
        <v>49.300000000000004</v>
      </c>
      <c r="RB20" s="41">
        <f>IF(SUM(QM20:QN20,QP20)-QO20&gt;0,SUM(QM20:QN20,QP20)-QO20,"")</f>
        <v>22.599999999999998</v>
      </c>
      <c r="RC20" s="41">
        <f>IF(SUM(QF20,QJ20,QN20)&gt;0,SUM(QF20,QJ20,QN20),"")</f>
        <v>18.649999999999999</v>
      </c>
      <c r="RD20" s="41">
        <f>IF(SUM(RA20,RB20)&gt;0,SUM(RA20,RB20),"")</f>
        <v>71.900000000000006</v>
      </c>
      <c r="RE20" s="41">
        <f>IF(SUM(QR20,QV20)&gt;0,SUM(QR20,QV20),"")</f>
        <v>4.4000000000000004</v>
      </c>
      <c r="RF20" s="41">
        <f>IF(SUM(QQ20:QR20,QT20:QV20,QX20)-SUM(QS20,QW20)&gt;0,SUM(QQ20:QR20,QT20:QV20,QX20)-SUM(QS20,QW20),"")</f>
        <v>21.799999999999997</v>
      </c>
      <c r="RG20" s="41">
        <f>IF(SUM(RA20,RF20)&gt;0,SUM(RA20,RF20),"")</f>
        <v>71.099999999999994</v>
      </c>
    </row>
    <row r="21" spans="1:475" x14ac:dyDescent="0.2">
      <c r="A21" s="4" t="str">
        <f>IF(AND(F21="P",G21="P"),SUMPRODUCT((F$4:F$28="P")*(G$4:G$28="P")*(E$4:E$28&gt;E21))+1,IF(G21="P",SUMPRODUCT((F$4:F$28="")*(G$4:G$28="P")*(E$4:E$28&gt;E21))+1+SUMPRODUCT((F$4:F$28="P")*(G$4:G$28="P")),""))</f>
        <v/>
      </c>
      <c r="B21" s="5" t="s">
        <v>201</v>
      </c>
      <c r="C21" s="4" t="s">
        <v>8</v>
      </c>
      <c r="D21" s="4">
        <v>2006</v>
      </c>
      <c r="E21" s="9">
        <f>SUM(J21:R21)+SUM(J21:O21)*0.0000001+SUM(J21)*0.0000000000001</f>
        <v>152.40001014000507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25.199999999999996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25.2</v>
      </c>
      <c r="O21" s="8" t="str">
        <f>IF(N21=0,"",IF(N21=CX21,$CA$1,IF(N21=BU21,$AX$1,IF(N21=AR21,$U$1,""))))</f>
        <v>2023 Nationals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IF(SUM(AQ21,AV21)&gt;0,SUM(AQ21,AV21),"")</f>
        <v/>
      </c>
      <c r="AX21" s="18">
        <v>18.399999999999999</v>
      </c>
      <c r="AY21" s="18">
        <v>7.6</v>
      </c>
      <c r="AZ21" s="18">
        <v>0.2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18.8</v>
      </c>
      <c r="BG21" s="18">
        <v>5.6</v>
      </c>
      <c r="BH21" s="18">
        <v>1</v>
      </c>
      <c r="BI21" s="18">
        <v>0</v>
      </c>
      <c r="BJ21" s="18">
        <v>17.8</v>
      </c>
      <c r="BK21" s="18">
        <v>7.6</v>
      </c>
      <c r="BL21" s="18">
        <v>0.2</v>
      </c>
      <c r="BM21" s="18">
        <v>0</v>
      </c>
      <c r="BN21" s="18">
        <v>18.2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15.2</v>
      </c>
      <c r="BT21" s="11">
        <f>IF(SUM(AX21:AY21,BA21:BC21,BE21)-AZ21-BD21&gt;0,SUM(AX21:AY21,BA21:BC21,BE21)-AZ21-BD21,"")</f>
        <v>51</v>
      </c>
      <c r="BU21" s="11">
        <f>IF(SUM(BF21:BG21,BI21)-BH21&gt;0,SUM(BF21:BG21,BI21)-BH21,"")</f>
        <v>23.4</v>
      </c>
      <c r="BV21" s="11">
        <f>IF(SUM(AY21,BC21,BG21)&gt;0,SUM(AY21,BC21,BG21),"")</f>
        <v>20.799999999999997</v>
      </c>
      <c r="BW21" s="11">
        <f>IF(SUM(BT21,BU21)&gt;0,SUM(BT21,BU21),"")</f>
        <v>74.400000000000006</v>
      </c>
      <c r="BX21" s="11">
        <f>IF(SUM(BK21,BO21)&gt;0,SUM(BK21,BO21),"")</f>
        <v>15.2</v>
      </c>
      <c r="BY21" s="11">
        <f>IF(SUM(BJ21:BK21,BM21:BO21,BQ21)-SUM(BL21,BP21)&gt;0,SUM(BJ21:BK21,BM21:BO21,BQ21)-SUM(BL21,BP21),"")</f>
        <v>50.999999999999993</v>
      </c>
      <c r="BZ21" s="11">
        <f>IF(SUM(BT21,BY21)&gt;0,SUM(BT21,BY21),"")</f>
        <v>102</v>
      </c>
      <c r="CA21" s="19">
        <v>0</v>
      </c>
      <c r="CB21" s="19">
        <v>0</v>
      </c>
      <c r="CC21" s="19">
        <v>0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18.5</v>
      </c>
      <c r="CJ21" s="19">
        <v>7.3</v>
      </c>
      <c r="CK21" s="19">
        <v>0.6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7.6</v>
      </c>
      <c r="CW21" s="41">
        <f>IF(SUM(CA21:CB21,CD21:CF21,CH21)-CC21-CG21&gt;0,SUM(CA21:CB21,CD21:CF21,CH21)-CC21-CG21,"")</f>
        <v>25.199999999999996</v>
      </c>
      <c r="CX21" s="41">
        <f>IF(SUM(CI21:CJ21,CL21)-CK21&gt;0,SUM(CI21:CJ21,CL21)-CK21,"")</f>
        <v>25.2</v>
      </c>
      <c r="CY21" s="41">
        <f>IF(SUM(CB21,CF21,CJ21)&gt;0,SUM(CB21,CF21,CJ21),"")</f>
        <v>14.899999999999999</v>
      </c>
      <c r="CZ21" s="41">
        <f>IF(SUM(CW21,CX21)&gt;0,SUM(CW21,CX21),"")</f>
        <v>50.399999999999991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IF(SUM(CW21,DB21)&gt;0,SUM(CW21,DB21),"")</f>
        <v>25.199999999999996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3">
        <f>IF($CU21="P",CA21,(CA21+AX21)/2)</f>
        <v>9.1999999999999993</v>
      </c>
      <c r="QF21" s="23">
        <f>IF($CU21="P",CB21,(CB21+AY21)/2)</f>
        <v>3.8</v>
      </c>
      <c r="QG21" s="23">
        <f>IF($CU21="P",CC21,(CC21+AZ21)/2)</f>
        <v>0.1</v>
      </c>
      <c r="QH21" s="23">
        <f>IF($CU21="P",CD21,(CD21+BA21)/2)</f>
        <v>0</v>
      </c>
      <c r="QI21" s="23">
        <f>IF($CU21="P",CE21,(CE21+BB21)/2)</f>
        <v>18.2</v>
      </c>
      <c r="QJ21" s="23">
        <f>IF($CU21="P",CF21,(CF21+BC21)/2)</f>
        <v>7.6</v>
      </c>
      <c r="QK21" s="23">
        <f>IF($CU21="P",CG21,(CG21+BD21)/2)</f>
        <v>0.6</v>
      </c>
      <c r="QL21" s="23">
        <f>IF($CU21="P",CH21,(CH21+BE21)/2)</f>
        <v>0</v>
      </c>
      <c r="QM21" s="23">
        <f>IF($CU21="P",CI21,(CI21+BF21)/2)</f>
        <v>18.649999999999999</v>
      </c>
      <c r="QN21" s="23">
        <f>IF($CU21="P",CJ21,(CJ21+BG21)/2)</f>
        <v>6.4499999999999993</v>
      </c>
      <c r="QO21" s="23">
        <f>IF($CU21="P",CK21,(CK21+BH21)/2)</f>
        <v>0.8</v>
      </c>
      <c r="QP21" s="23">
        <f>IF($CU21="P",CL21,(CL21+BI21)/2)</f>
        <v>0</v>
      </c>
      <c r="QQ21" s="23">
        <f>IF($CU21="P",CM21,(CM21+BJ21)/2)</f>
        <v>8.9</v>
      </c>
      <c r="QR21" s="23">
        <f>IF($CU21="P",CN21,(CN21+BK21)/2)</f>
        <v>3.8</v>
      </c>
      <c r="QS21" s="23">
        <f>IF($CU21="P",CO21,(CO21+BL21)/2)</f>
        <v>0.1</v>
      </c>
      <c r="QT21" s="23">
        <f>IF($CU21="P",CP21,(CP21+BM21)/2)</f>
        <v>0</v>
      </c>
      <c r="QU21" s="23">
        <f>IF($CU21="P",CQ21,(CQ21+BN21)/2)</f>
        <v>9.1</v>
      </c>
      <c r="QV21" s="23">
        <f>IF($CU21="P",CR21,(CR21+BO21)/2)</f>
        <v>3.8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11.399999999999999</v>
      </c>
      <c r="RA21" s="41">
        <f>IF(SUM(QE21:QF21,QH21:QJ21,QL21)-QG21-QK21&gt;0,SUM(QE21:QF21,QH21:QJ21,QL21)-QG21-QK21,"")</f>
        <v>38.099999999999994</v>
      </c>
      <c r="RB21" s="41">
        <f>IF(SUM(QM21:QN21,QP21)-QO21&gt;0,SUM(QM21:QN21,QP21)-QO21,"")</f>
        <v>24.299999999999997</v>
      </c>
      <c r="RC21" s="41">
        <f>IF(SUM(QF21,QJ21,QN21)&gt;0,SUM(QF21,QJ21,QN21),"")</f>
        <v>17.849999999999998</v>
      </c>
      <c r="RD21" s="41">
        <f>IF(SUM(RA21,RB21)&gt;0,SUM(RA21,RB21),"")</f>
        <v>62.399999999999991</v>
      </c>
      <c r="RE21" s="41">
        <f>IF(SUM(QR21,QV21)&gt;0,SUM(QR21,QV21),"")</f>
        <v>7.6</v>
      </c>
      <c r="RF21" s="41">
        <f>IF(SUM(QQ21:QR21,QT21:QV21,QX21)-SUM(QS21,QW21)&gt;0,SUM(QQ21:QR21,QT21:QV21,QX21)-SUM(QS21,QW21),"")</f>
        <v>25.499999999999996</v>
      </c>
      <c r="RG21" s="41">
        <f>IF(SUM(RA21,RF21)&gt;0,SUM(RA21,RF21),"")</f>
        <v>63.599999999999994</v>
      </c>
    </row>
    <row r="22" spans="1:475" x14ac:dyDescent="0.2">
      <c r="A22" s="4" t="str">
        <f>IF(AND(F22="P",G22="P"),SUMPRODUCT((F$4:F$28="P")*(G$4:G$28="P")*(E$4:E$28&gt;E22))+1,IF(G22="P",SUMPRODUCT((F$4:F$28="")*(G$4:G$28="P")*(E$4:E$28&gt;E22))+1+SUMPRODUCT((F$4:F$28="P")*(G$4:G$28="P")),""))</f>
        <v/>
      </c>
      <c r="B22" s="5" t="s">
        <v>135</v>
      </c>
      <c r="C22" s="4" t="s">
        <v>8</v>
      </c>
      <c r="D22" s="4">
        <v>2005</v>
      </c>
      <c r="E22" s="9">
        <f>SUM(J22:R22)+SUM(J22:O22)*0.0000001+SUM(J22)*0.0000000000001</f>
        <v>120.40000745000495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49.500000000000007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25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45.9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8"/>
      <c r="AP22" s="41" t="str">
        <f>IF(SUM(V22,Z22)&gt;0,SUM(V22,Z22),"")</f>
        <v/>
      </c>
      <c r="AQ22" s="41" t="str">
        <f>IF(SUM(U22:V22,X22:Z22,AB22)-W22-AA22&gt;0,SUM(U22:V22,X22:Z22,AB22)-W22-AA22,"")</f>
        <v/>
      </c>
      <c r="AR22" s="41" t="str">
        <f>IF(SUM(AC22:AD22,AF22)-AE22&gt;0,SUM(AC22:AD22,AF22)-AE22,"")</f>
        <v/>
      </c>
      <c r="AS22" s="41" t="str">
        <f>IF(SUM(V22,Z22,AD22)&gt;0,SUM(V22,Z22,AD22),"")</f>
        <v/>
      </c>
      <c r="AT22" s="41" t="str">
        <f>IF(SUM(AQ22,AR22)&gt;0,SUM(AQ22,AR22),"")</f>
        <v/>
      </c>
      <c r="AU22" s="41" t="str">
        <f>IF(SUM(AH22,AL22)&gt;0,SUM(AH22,AL22),"")</f>
        <v/>
      </c>
      <c r="AV22" s="41" t="str">
        <f>IF(SUM(AG22:AH22,AJ22:AL22,AN22)-SUM(AI22,AM22)&gt;0,SUM(AG22:AH22,AJ22:AL22,AN22)-SUM(AI22,AM22),"")</f>
        <v/>
      </c>
      <c r="AW22" s="41" t="str">
        <f>IF(SUM(AQ22,AV22)&gt;0,SUM(AQ22,AV22),"")</f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9"/>
      <c r="BS22" s="11">
        <f>IF(SUM(AY22,BC22)&gt;0,SUM(AY22,BC22),"")</f>
        <v>12.399999999999999</v>
      </c>
      <c r="BT22" s="11">
        <f>IF(SUM(AX22:AY22,BA22:BC22,BE22)-AZ22-BD22&gt;0,SUM(AX22:AY22,BA22:BC22,BE22)-AZ22-BD22,"")</f>
        <v>49.500000000000007</v>
      </c>
      <c r="BU22" s="11">
        <f>IF(SUM(BF22:BG22,BI22)-BH22&gt;0,SUM(BF22:BG22,BI22)-BH22,"")</f>
        <v>25</v>
      </c>
      <c r="BV22" s="11">
        <f>IF(SUM(AY22,BC22,BG22)&gt;0,SUM(AY22,BC22,BG22),"")</f>
        <v>19.2</v>
      </c>
      <c r="BW22" s="11">
        <f>IF(SUM(BT22,BU22)&gt;0,SUM(BT22,BU22),"")</f>
        <v>74.5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45.9</v>
      </c>
      <c r="BZ22" s="11">
        <f>IF(SUM(BT22,BY22)&gt;0,SUM(BT22,BY22),"")</f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>IF(SUM(CB22,CF22)&gt;0,SUM(CB22,CF22),"")</f>
        <v/>
      </c>
      <c r="CW22" s="41" t="str">
        <f>IF(SUM(CA22:CB22,CD22:CF22,CH22)-CC22-CG22&gt;0,SUM(CA22:CB22,CD22:CF22,CH22)-CC22-CG22,"")</f>
        <v/>
      </c>
      <c r="CX22" s="41" t="str">
        <f>IF(SUM(CI22:CJ22,CL22)-CK22&gt;0,SUM(CI22:CJ22,CL22)-CK22,"")</f>
        <v/>
      </c>
      <c r="CY22" s="41" t="str">
        <f>IF(SUM(CB22,CF22,CJ22)&gt;0,SUM(CB22,CF22,CJ22),"")</f>
        <v/>
      </c>
      <c r="CZ22" s="41" t="str">
        <f>IF(SUM(CW22,CX22)&gt;0,SUM(CW22,CX22),"")</f>
        <v/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 t="str">
        <f>IF(SUM(CW22,DB22)&gt;0,SUM(CW22,DB22),"")</f>
        <v/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3">
        <f>IF($CU22="P",CA22,(CA22+AX22)/2)</f>
        <v>9.65</v>
      </c>
      <c r="QF22" s="23">
        <f>IF($CU22="P",CB22,(CB22+AY22)/2)</f>
        <v>3.4</v>
      </c>
      <c r="QG22" s="23">
        <f>IF($CU22="P",CC22,(CC22+AZ22)/2)</f>
        <v>0.3</v>
      </c>
      <c r="QH22" s="23">
        <f>IF($CU22="P",CD22,(CD22+BA22)/2)</f>
        <v>0</v>
      </c>
      <c r="QI22" s="23">
        <f>IF($CU22="P",CE22,(CE22+BB22)/2)</f>
        <v>9.4</v>
      </c>
      <c r="QJ22" s="23">
        <f>IF($CU22="P",CF22,(CF22+BC22)/2)</f>
        <v>2.8</v>
      </c>
      <c r="QK22" s="23">
        <f>IF($CU22="P",CG22,(CG22+BD22)/2)</f>
        <v>0.2</v>
      </c>
      <c r="QL22" s="23">
        <f>IF($CU22="P",CH22,(CH22+BE22)/2)</f>
        <v>0</v>
      </c>
      <c r="QM22" s="23">
        <f>IF($CU22="P",CI22,(CI22+BF22)/2)</f>
        <v>9.4</v>
      </c>
      <c r="QN22" s="23">
        <f>IF($CU22="P",CJ22,(CJ22+BG22)/2)</f>
        <v>3.4</v>
      </c>
      <c r="QO22" s="23">
        <f>IF($CU22="P",CK22,(CK22+BH22)/2)</f>
        <v>0.3</v>
      </c>
      <c r="QP22" s="23">
        <f>IF($CU22="P",CL22,(CL22+BI22)/2)</f>
        <v>0</v>
      </c>
      <c r="QQ22" s="23">
        <f>IF($CU22="P",CM22,(CM22+BJ22)/2)</f>
        <v>9.5</v>
      </c>
      <c r="QR22" s="23">
        <f>IF($CU22="P",CN22,(CN22+BK22)/2)</f>
        <v>2.6</v>
      </c>
      <c r="QS22" s="23">
        <f>IF($CU22="P",CO22,(CO22+BL22)/2)</f>
        <v>0.8</v>
      </c>
      <c r="QT22" s="23">
        <f>IF($CU22="P",CP22,(CP22+BM22)/2)</f>
        <v>0</v>
      </c>
      <c r="QU22" s="23">
        <f>IF($CU22="P",CQ22,(CQ22+BN22)/2)</f>
        <v>9.35</v>
      </c>
      <c r="QV22" s="23">
        <f>IF($CU22="P",CR22,(CR22+BO22)/2)</f>
        <v>2.8</v>
      </c>
      <c r="QW22" s="23">
        <f>IF($CU22="P",CS22,(CS22+BP22)/2)</f>
        <v>0.5</v>
      </c>
      <c r="QX22" s="23">
        <f>IF($CU22="P",CT22,(CT22+BQ22)/2)</f>
        <v>0</v>
      </c>
      <c r="QY22" s="28" t="s">
        <v>57</v>
      </c>
      <c r="QZ22" s="41">
        <f>IF(SUM(QF22,QJ22)&gt;0,SUM(QF22,QJ22),"")</f>
        <v>6.1999999999999993</v>
      </c>
      <c r="RA22" s="41">
        <f>IF(SUM(QE22:QF22,QH22:QJ22,QL22)-QG22-QK22&gt;0,SUM(QE22:QF22,QH22:QJ22,QL22)-QG22-QK22,"")</f>
        <v>24.750000000000004</v>
      </c>
      <c r="RB22" s="41">
        <f>IF(SUM(QM22:QN22,QP22)-QO22&gt;0,SUM(QM22:QN22,QP22)-QO22,"")</f>
        <v>12.5</v>
      </c>
      <c r="RC22" s="41">
        <f>IF(SUM(QF22,QJ22,QN22)&gt;0,SUM(QF22,QJ22,QN22),"")</f>
        <v>9.6</v>
      </c>
      <c r="RD22" s="41">
        <f>IF(SUM(RA22,RB22)&gt;0,SUM(RA22,RB22),"")</f>
        <v>37.25</v>
      </c>
      <c r="RE22" s="41">
        <f>IF(SUM(QR22,QV22)&gt;0,SUM(QR22,QV22),"")</f>
        <v>5.4</v>
      </c>
      <c r="RF22" s="41">
        <f>IF(SUM(QQ22:QR22,QT22:QV22,QX22)-SUM(QS22,QW22)&gt;0,SUM(QQ22:QR22,QT22:QV22,QX22)-SUM(QS22,QW22),"")</f>
        <v>22.95</v>
      </c>
      <c r="RG22" s="41">
        <f>IF(SUM(RA22,RF22)&gt;0,SUM(RA22,RF22),"")</f>
        <v>47.7</v>
      </c>
    </row>
    <row r="23" spans="1:475" x14ac:dyDescent="0.2">
      <c r="A23" s="4" t="str">
        <f>IF(AND(F23="P",G23="P"),SUMPRODUCT((F$4:F$28="P")*(G$4:G$28="P")*(E$4:E$28&gt;E23))+1,IF(G23="P",SUMPRODUCT((F$4:F$28="")*(G$4:G$28="P")*(E$4:E$28&gt;E23))+1+SUMPRODUCT((F$4:F$28="P")*(G$4:G$28="P")),""))</f>
        <v/>
      </c>
      <c r="B23" s="5" t="s">
        <v>202</v>
      </c>
      <c r="C23" s="4" t="s">
        <v>6</v>
      </c>
      <c r="D23" s="4">
        <v>2005</v>
      </c>
      <c r="E23" s="9">
        <f>SUM(J23:R23)+SUM(J23:O23)*0.0000001+SUM(J23)*0.0000000000001</f>
        <v>88.900008890004969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49.7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18.399999999999999</v>
      </c>
      <c r="M23" s="8" t="str">
        <f>IF(L23=0,"",IF(L23=CW23,$CA$1,IF(L23=BT23,$AX$1,IF(L23=AQ23,$U$1,""))))</f>
        <v>2023 Nationals</v>
      </c>
      <c r="N23" s="8">
        <f>IF(COUNT(AR23,BU23,CX23)&gt;0,LARGE((AR23,BU23,CX23),1),0)</f>
        <v>20.8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8"/>
      <c r="AP23" s="41" t="str">
        <f>IF(SUM(V23,Z23)&gt;0,SUM(V23,Z23),"")</f>
        <v/>
      </c>
      <c r="AQ23" s="41" t="str">
        <f>IF(SUM(U23:V23,X23:Z23,AB23)-W23-AA23&gt;0,SUM(U23:V23,X23:Z23,AB23)-W23-AA23,"")</f>
        <v/>
      </c>
      <c r="AR23" s="41" t="str">
        <f>IF(SUM(AC23:AD23,AF23)-AE23&gt;0,SUM(AC23:AD23,AF23)-AE23,"")</f>
        <v/>
      </c>
      <c r="AS23" s="41" t="str">
        <f>IF(SUM(V23,Z23,AD23)&gt;0,SUM(V23,Z23,AD23),"")</f>
        <v/>
      </c>
      <c r="AT23" s="41" t="str">
        <f>IF(SUM(AQ23,AR23)&gt;0,SUM(AQ23,AR23),"")</f>
        <v/>
      </c>
      <c r="AU23" s="41" t="str">
        <f>IF(SUM(AH23,AL23)&gt;0,SUM(AH23,AL23),"")</f>
        <v/>
      </c>
      <c r="AV23" s="41" t="str">
        <f>IF(SUM(AG23:AH23,AJ23:AL23,AN23)-SUM(AI23,AM23)&gt;0,SUM(AG23:AH23,AJ23:AL23,AN23)-SUM(AI23,AM23),"")</f>
        <v/>
      </c>
      <c r="AW23" s="41" t="str">
        <f>IF(SUM(AQ23,AV23)&gt;0,SUM(AQ23,AV23),"")</f>
        <v/>
      </c>
      <c r="AX23" s="18">
        <v>18.5</v>
      </c>
      <c r="AY23" s="18">
        <v>7.2</v>
      </c>
      <c r="AZ23" s="18">
        <v>0</v>
      </c>
      <c r="BA23" s="18">
        <v>0</v>
      </c>
      <c r="BB23" s="18">
        <v>18</v>
      </c>
      <c r="BC23" s="18">
        <v>6.8</v>
      </c>
      <c r="BD23" s="18">
        <v>0.8</v>
      </c>
      <c r="BE23" s="18">
        <v>0</v>
      </c>
      <c r="BF23" s="18">
        <v>17.600000000000001</v>
      </c>
      <c r="BG23" s="18">
        <v>4.4000000000000004</v>
      </c>
      <c r="BH23" s="18">
        <v>1.2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>IF(SUM(AY23,BC23)&gt;0,SUM(AY23,BC23),"")</f>
        <v>14</v>
      </c>
      <c r="BT23" s="11">
        <f>IF(SUM(AX23:AY23,BA23:BC23,BE23)-AZ23-BD23&gt;0,SUM(AX23:AY23,BA23:BC23,BE23)-AZ23-BD23,"")</f>
        <v>49.7</v>
      </c>
      <c r="BU23" s="11">
        <f>IF(SUM(BF23:BG23,BI23)-BH23&gt;0,SUM(BF23:BG23,BI23)-BH23,"")</f>
        <v>20.8</v>
      </c>
      <c r="BV23" s="11">
        <f>IF(SUM(AY23,BC23,BG23)&gt;0,SUM(AY23,BC23,BG23),"")</f>
        <v>18.399999999999999</v>
      </c>
      <c r="BW23" s="11">
        <f>IF(SUM(BT23,BU23)&gt;0,SUM(BT23,BU23),"")</f>
        <v>70.5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IF(SUM(BT23,BY23)&gt;0,SUM(BT23,BY23),"")</f>
        <v>49.7</v>
      </c>
      <c r="CA23" s="19">
        <v>16.8</v>
      </c>
      <c r="CB23" s="19">
        <v>3.4</v>
      </c>
      <c r="CC23" s="19">
        <v>1.8</v>
      </c>
      <c r="CD23" s="19">
        <v>0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8"/>
      <c r="CV23" s="41">
        <f>IF(SUM(CB23,CF23)&gt;0,SUM(CB23,CF23),"")</f>
        <v>3.4</v>
      </c>
      <c r="CW23" s="41">
        <f>IF(SUM(CA23:CB23,CD23:CF23,CH23)-CC23-CG23&gt;0,SUM(CA23:CB23,CD23:CF23,CH23)-CC23-CG23,"")</f>
        <v>18.399999999999999</v>
      </c>
      <c r="CX23" s="41" t="str">
        <f>IF(SUM(CI23:CJ23,CL23)-CK23&gt;0,SUM(CI23:CJ23,CL23)-CK23,"")</f>
        <v/>
      </c>
      <c r="CY23" s="41">
        <f>IF(SUM(CB23,CF23,CJ23)&gt;0,SUM(CB23,CF23,CJ23),"")</f>
        <v>3.4</v>
      </c>
      <c r="CZ23" s="41">
        <f>IF(SUM(CW23,CX23)&gt;0,SUM(CW23,CX23),"")</f>
        <v>18.399999999999999</v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>
        <f>IF(SUM(CW23,DB23)&gt;0,SUM(CW23,DB23),"")</f>
        <v>18.399999999999999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3">
        <f>IF($CU23="P",CA23,(CA23+AX23)/2)</f>
        <v>17.649999999999999</v>
      </c>
      <c r="QF23" s="23">
        <f>IF($CU23="P",CB23,(CB23+AY23)/2)</f>
        <v>5.3</v>
      </c>
      <c r="QG23" s="23">
        <f>IF($CU23="P",CC23,(CC23+AZ23)/2)</f>
        <v>0.9</v>
      </c>
      <c r="QH23" s="23">
        <f>IF($CU23="P",CD23,(CD23+BA23)/2)</f>
        <v>0</v>
      </c>
      <c r="QI23" s="23">
        <f>IF($CU23="P",CE23,(CE23+BB23)/2)</f>
        <v>9</v>
      </c>
      <c r="QJ23" s="23">
        <f>IF($CU23="P",CF23,(CF23+BC23)/2)</f>
        <v>3.4</v>
      </c>
      <c r="QK23" s="23">
        <f>IF($CU23="P",CG23,(CG23+BD23)/2)</f>
        <v>0.4</v>
      </c>
      <c r="QL23" s="23">
        <f>IF($CU23="P",CH23,(CH23+BE23)/2)</f>
        <v>0</v>
      </c>
      <c r="QM23" s="23">
        <f>IF($CU23="P",CI23,(CI23+BF23)/2)</f>
        <v>8.8000000000000007</v>
      </c>
      <c r="QN23" s="23">
        <f>IF($CU23="P",CJ23,(CJ23+BG23)/2)</f>
        <v>2.2000000000000002</v>
      </c>
      <c r="QO23" s="23">
        <f>IF($CU23="P",CK23,(CK23+BH23)/2)</f>
        <v>0.6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>
        <f>IF(SUM(QF23,QJ23)&gt;0,SUM(QF23,QJ23),"")</f>
        <v>8.6999999999999993</v>
      </c>
      <c r="RA23" s="41">
        <f>IF(SUM(QE23:QF23,QH23:QJ23,QL23)-QG23-QK23&gt;0,SUM(QE23:QF23,QH23:QJ23,QL23)-QG23-QK23,"")</f>
        <v>34.050000000000004</v>
      </c>
      <c r="RB23" s="41">
        <f>IF(SUM(QM23:QN23,QP23)-QO23&gt;0,SUM(QM23:QN23,QP23)-QO23,"")</f>
        <v>10.4</v>
      </c>
      <c r="RC23" s="41">
        <f>IF(SUM(QF23,QJ23,QN23)&gt;0,SUM(QF23,QJ23,QN23),"")</f>
        <v>10.899999999999999</v>
      </c>
      <c r="RD23" s="41">
        <f>IF(SUM(RA23,RB23)&gt;0,SUM(RA23,RB23),"")</f>
        <v>44.45</v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>
        <f>IF(SUM(RA23,RF23)&gt;0,SUM(RA23,RF23),"")</f>
        <v>34.050000000000004</v>
      </c>
    </row>
    <row r="24" spans="1:475" x14ac:dyDescent="0.2">
      <c r="A24" s="4" t="str">
        <f>IF(AND(F24="P",G24="P"),SUMPRODUCT((F$4:F$28="P")*(G$4:G$28="P")*(E$4:E$28&gt;E24))+1,IF(G24="P",SUMPRODUCT((F$4:F$28="")*(G$4:G$28="P")*(E$4:E$28&gt;E24))+1+SUMPRODUCT((F$4:F$28="P")*(G$4:G$28="P")),""))</f>
        <v/>
      </c>
      <c r="B24" s="5" t="s">
        <v>137</v>
      </c>
      <c r="C24" s="4" t="s">
        <v>6</v>
      </c>
      <c r="D24" s="4">
        <v>2001</v>
      </c>
      <c r="E24" s="9">
        <f>SUM(J24:R24)+SUM(J24:O24)*0.0000001+SUM(J24)*0.0000000000001</f>
        <v>70.10000701000493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49.2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0</v>
      </c>
      <c r="M24" s="8" t="str">
        <f>IF(L24=0,"",IF(L24=CW24,$CA$1,IF(L24=BT24,$AX$1,IF(L24=AQ24,$U$1,""))))</f>
        <v/>
      </c>
      <c r="N24" s="8">
        <f>IF(COUNT(AR24,BU24,CX24)&gt;0,LARGE((AR24,BU24,CX24),1),0)</f>
        <v>20.900000000000002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8"/>
      <c r="AP24" s="41" t="str">
        <f>IF(SUM(V24,Z24)&gt;0,SUM(V24,Z24),"")</f>
        <v/>
      </c>
      <c r="AQ24" s="41" t="str">
        <f>IF(SUM(U24:V24,X24:Z24,AB24)-W24-AA24&gt;0,SUM(U24:V24,X24:Z24,AB24)-W24-AA24,"")</f>
        <v/>
      </c>
      <c r="AR24" s="41" t="str">
        <f>IF(SUM(AC24:AD24,AF24)-AE24&gt;0,SUM(AC24:AD24,AF24)-AE24,"")</f>
        <v/>
      </c>
      <c r="AS24" s="41" t="str">
        <f>IF(SUM(V24,Z24,AD24)&gt;0,SUM(V24,Z24,AD24),"")</f>
        <v/>
      </c>
      <c r="AT24" s="41" t="str">
        <f>IF(SUM(AQ24,AR24)&gt;0,SUM(AQ24,AR24),"")</f>
        <v/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 t="str">
        <f>IF(SUM(AQ24,AV24)&gt;0,SUM(AQ24,AV24),"")</f>
        <v/>
      </c>
      <c r="AX24" s="18">
        <v>18.8</v>
      </c>
      <c r="AY24" s="18">
        <v>7.2</v>
      </c>
      <c r="AZ24" s="18">
        <v>0.6</v>
      </c>
      <c r="BA24" s="18">
        <v>0</v>
      </c>
      <c r="BB24" s="18">
        <v>18.600000000000001</v>
      </c>
      <c r="BC24" s="18">
        <v>6</v>
      </c>
      <c r="BD24" s="18">
        <v>0.8</v>
      </c>
      <c r="BE24" s="18">
        <v>0</v>
      </c>
      <c r="BF24" s="18">
        <v>16.5</v>
      </c>
      <c r="BG24" s="18">
        <v>5.0999999999999996</v>
      </c>
      <c r="BH24" s="18">
        <v>1</v>
      </c>
      <c r="BI24" s="18">
        <v>0.3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13.2</v>
      </c>
      <c r="BT24" s="11">
        <f>IF(SUM(AX24:AY24,BA24:BC24,BE24)-AZ24-BD24&gt;0,SUM(AX24:AY24,BA24:BC24,BE24)-AZ24-BD24,"")</f>
        <v>49.2</v>
      </c>
      <c r="BU24" s="11">
        <f>IF(SUM(BF24:BG24,BI24)-BH24&gt;0,SUM(BF24:BG24,BI24)-BH24,"")</f>
        <v>20.900000000000002</v>
      </c>
      <c r="BV24" s="11">
        <f>IF(SUM(AY24,BC24,BG24)&gt;0,SUM(AY24,BC24,BG24),"")</f>
        <v>18.299999999999997</v>
      </c>
      <c r="BW24" s="11">
        <f>IF(SUM(BT24,BU24)&gt;0,SUM(BT24,BU24),"")</f>
        <v>70.100000000000009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49.2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8"/>
      <c r="CV24" s="41" t="str">
        <f>IF(SUM(CB24,CF24)&gt;0,SUM(CB24,CF24),"")</f>
        <v/>
      </c>
      <c r="CW24" s="41" t="str">
        <f>IF(SUM(CA24:CB24,CD24:CF24,CH24)-CC24-CG24&gt;0,SUM(CA24:CB24,CD24:CF24,CH24)-CC24-CG24,"")</f>
        <v/>
      </c>
      <c r="CX24" s="41" t="str">
        <f>IF(SUM(CI24:CJ24,CL24)-CK24&gt;0,SUM(CI24:CJ24,CL24)-CK24,"")</f>
        <v/>
      </c>
      <c r="CY24" s="41" t="str">
        <f>IF(SUM(CB24,CF24,CJ24)&gt;0,SUM(CB24,CF24,CJ24),"")</f>
        <v/>
      </c>
      <c r="CZ24" s="41" t="str">
        <f>IF(SUM(CW24,CX24)&gt;0,SUM(CW24,CX24),"")</f>
        <v/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 t="str">
        <f>IF(SUM(CW24,DB24)&gt;0,SUM(CW24,DB24),"")</f>
        <v/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3">
        <f>IF($CU24="P",CA24,(CA24+AX24)/2)</f>
        <v>9.4</v>
      </c>
      <c r="QF24" s="23">
        <f>IF($CU24="P",CB24,(CB24+AY24)/2)</f>
        <v>3.6</v>
      </c>
      <c r="QG24" s="23">
        <f>IF($CU24="P",CC24,(CC24+AZ24)/2)</f>
        <v>0.3</v>
      </c>
      <c r="QH24" s="23">
        <f>IF($CU24="P",CD24,(CD24+BA24)/2)</f>
        <v>0</v>
      </c>
      <c r="QI24" s="23">
        <f>IF($CU24="P",CE24,(CE24+BB24)/2)</f>
        <v>9.3000000000000007</v>
      </c>
      <c r="QJ24" s="23">
        <f>IF($CU24="P",CF24,(CF24+BC24)/2)</f>
        <v>3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8.25</v>
      </c>
      <c r="QN24" s="23">
        <f>IF($CU24="P",CJ24,(CJ24+BG24)/2)</f>
        <v>2.5499999999999998</v>
      </c>
      <c r="QO24" s="23">
        <f>IF($CU24="P",CK24,(CK24+BH24)/2)</f>
        <v>0.5</v>
      </c>
      <c r="QP24" s="23">
        <f>IF($CU24="P",CL24,(CL24+BI24)/2)</f>
        <v>0.15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6.6</v>
      </c>
      <c r="RA24" s="41">
        <f>IF(SUM(QE24:QF24,QH24:QJ24,QL24)-QG24-QK24&gt;0,SUM(QE24:QF24,QH24:QJ24,QL24)-QG24-QK24,"")</f>
        <v>24.6</v>
      </c>
      <c r="RB24" s="41">
        <f>IF(SUM(QM24:QN24,QP24)-QO24&gt;0,SUM(QM24:QN24,QP24)-QO24,"")</f>
        <v>10.450000000000001</v>
      </c>
      <c r="RC24" s="41">
        <f>IF(SUM(QF24,QJ24,QN24)&gt;0,SUM(QF24,QJ24,QN24),"")</f>
        <v>9.1499999999999986</v>
      </c>
      <c r="RD24" s="41">
        <f>IF(SUM(RA24,RB24)&gt;0,SUM(RA24,RB24),"")</f>
        <v>35.050000000000004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IF(SUM(RA24,RF24)&gt;0,SUM(RA24,RF24),"")</f>
        <v>24.6</v>
      </c>
    </row>
    <row r="25" spans="1:475" x14ac:dyDescent="0.2">
      <c r="A25" s="4" t="str">
        <f>IF(AND(F25="P",G25="P"),SUMPRODUCT((F$4:F$28="P")*(G$4:G$28="P")*(E$4:E$28&gt;E25))+1,IF(G25="P",SUMPRODUCT((F$4:F$28="")*(G$4:G$28="P")*(E$4:E$28&gt;E25))+1+SUMPRODUCT((F$4:F$28="P")*(G$4:G$28="P")),""))</f>
        <v/>
      </c>
      <c r="B25" s="5" t="s">
        <v>198</v>
      </c>
      <c r="C25" s="4" t="s">
        <v>5</v>
      </c>
      <c r="D25" s="4">
        <v>1993</v>
      </c>
      <c r="E25" s="9">
        <f>SUM(J25:R25)+SUM(J25:O25)*0.0000001+SUM(J25)*0.0000000000001</f>
        <v>60.900006090004133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41.399999999999991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19.5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IF(SUM(AQ25,AV25)&gt;0,SUM(AQ25,AV25),"")</f>
        <v/>
      </c>
      <c r="AX25" s="18">
        <v>17.8</v>
      </c>
      <c r="AY25" s="18">
        <v>3</v>
      </c>
      <c r="AZ25" s="18">
        <v>1.2</v>
      </c>
      <c r="BA25" s="18">
        <v>0</v>
      </c>
      <c r="BB25" s="18">
        <v>18.2</v>
      </c>
      <c r="BC25" s="18">
        <v>4.8</v>
      </c>
      <c r="BD25" s="18">
        <v>1.2</v>
      </c>
      <c r="BE25" s="18">
        <v>0</v>
      </c>
      <c r="BF25" s="18">
        <v>18.3</v>
      </c>
      <c r="BG25" s="18">
        <v>3.2</v>
      </c>
      <c r="BH25" s="18">
        <v>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7.8</v>
      </c>
      <c r="BT25" s="11">
        <f>IF(SUM(AX25:AY25,BA25:BC25,BE25)-AZ25-BD25&gt;0,SUM(AX25:AY25,BA25:BC25,BE25)-AZ25-BD25,"")</f>
        <v>41.399999999999991</v>
      </c>
      <c r="BU25" s="11">
        <f>IF(SUM(BF25:BG25,BI25)-BH25&gt;0,SUM(BF25:BG25,BI25)-BH25,"")</f>
        <v>19.5</v>
      </c>
      <c r="BV25" s="11">
        <f>IF(SUM(AY25,BC25,BG25)&gt;0,SUM(AY25,BC25,BG25),"")</f>
        <v>11</v>
      </c>
      <c r="BW25" s="11">
        <f>IF(SUM(BT25,BU25)&gt;0,SUM(BT25,BU25),"")</f>
        <v>60.899999999999991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41.399999999999991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IF(SUM(CW25,DB25)&gt;0,SUM(CW25,DB25),"")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3">
        <f>IF($CU25="P",CA25,(CA25+AX25)/2)</f>
        <v>8.9</v>
      </c>
      <c r="QF25" s="23">
        <f>IF($CU25="P",CB25,(CB25+AY25)/2)</f>
        <v>1.5</v>
      </c>
      <c r="QG25" s="23">
        <f>IF($CU25="P",CC25,(CC25+AZ25)/2)</f>
        <v>0.6</v>
      </c>
      <c r="QH25" s="23">
        <f>IF($CU25="P",CD25,(CD25+BA25)/2)</f>
        <v>0</v>
      </c>
      <c r="QI25" s="23">
        <f>IF($CU25="P",CE25,(CE25+BB25)/2)</f>
        <v>9.1</v>
      </c>
      <c r="QJ25" s="23">
        <f>IF($CU25="P",CF25,(CF25+BC25)/2)</f>
        <v>2.4</v>
      </c>
      <c r="QK25" s="23">
        <f>IF($CU25="P",CG25,(CG25+BD25)/2)</f>
        <v>0.6</v>
      </c>
      <c r="QL25" s="23">
        <f>IF($CU25="P",CH25,(CH25+BE25)/2)</f>
        <v>0</v>
      </c>
      <c r="QM25" s="23">
        <f>IF($CU25="P",CI25,(CI25+BF25)/2)</f>
        <v>9.15</v>
      </c>
      <c r="QN25" s="23">
        <f>IF($CU25="P",CJ25,(CJ25+BG25)/2)</f>
        <v>1.6</v>
      </c>
      <c r="QO25" s="23">
        <f>IF($CU25="P",CK25,(CK25+BH25)/2)</f>
        <v>1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>
        <f>IF(SUM(QF25,QJ25)&gt;0,SUM(QF25,QJ25),"")</f>
        <v>3.9</v>
      </c>
      <c r="RA25" s="41">
        <f>IF(SUM(QE25:QF25,QH25:QJ25,QL25)-QG25-QK25&gt;0,SUM(QE25:QF25,QH25:QJ25,QL25)-QG25-QK25,"")</f>
        <v>20.699999999999996</v>
      </c>
      <c r="RB25" s="41">
        <f>IF(SUM(QM25:QN25,QP25)-QO25&gt;0,SUM(QM25:QN25,QP25)-QO25,"")</f>
        <v>9.75</v>
      </c>
      <c r="RC25" s="41">
        <f>IF(SUM(QF25,QJ25,QN25)&gt;0,SUM(QF25,QJ25,QN25),"")</f>
        <v>5.5</v>
      </c>
      <c r="RD25" s="41">
        <f>IF(SUM(RA25,RB25)&gt;0,SUM(RA25,RB25),"")</f>
        <v>30.449999999999996</v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>
        <f>IF(SUM(RA25,RF25)&gt;0,SUM(RA25,RF25),"")</f>
        <v>20.699999999999996</v>
      </c>
    </row>
    <row r="26" spans="1:475" x14ac:dyDescent="0.2">
      <c r="A26" s="4" t="str">
        <f>IF(AND(F26="P",G26="P"),SUMPRODUCT((F$4:F$28="P")*(G$4:G$28="P")*(E$4:E$28&gt;E26))+1,IF(G26="P",SUMPRODUCT((F$4:F$28="")*(G$4:G$28="P")*(E$4:E$28&gt;E26))+1+SUMPRODUCT((F$4:F$28="P")*(G$4:G$28="P")),""))</f>
        <v/>
      </c>
      <c r="B26" s="5" t="s">
        <v>133</v>
      </c>
      <c r="C26" s="4" t="s">
        <v>6</v>
      </c>
      <c r="D26" s="4">
        <v>2005</v>
      </c>
      <c r="E26" s="9">
        <f>SUM(J26:R26)+SUM(J26:O26)*0.0000001+SUM(J26)*0.0000000000001</f>
        <v>48.400004840002609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26</v>
      </c>
      <c r="K26" s="8" t="str">
        <f>IF(J26=0,"",IF(J26=CW26,$CA$1,IF(J26=BT26,$AX$1,IF(J26=AQ26,$U$1,""))))</f>
        <v>2022 3rd Domestic Trial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22.400000000000002</v>
      </c>
      <c r="O26" s="8" t="str">
        <f>IF(N26=0,"",IF(N26=CX26,$CA$1,IF(N26=BU26,$AX$1,IF(N26=AR26,$U$1,""))))</f>
        <v>2022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19</v>
      </c>
      <c r="V26" s="19">
        <v>7.2</v>
      </c>
      <c r="W26" s="19">
        <v>0.2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16.600000000000001</v>
      </c>
      <c r="AD26" s="19">
        <v>6.8</v>
      </c>
      <c r="AE26" s="19">
        <v>1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>IF(SUM(V26,Z26)&gt;0,SUM(V26,Z26),"")</f>
        <v>7.2</v>
      </c>
      <c r="AQ26" s="41">
        <f>IF(SUM(U26:V26,X26:Z26,AB26)-W26-AA26&gt;0,SUM(U26:V26,X26:Z26,AB26)-W26-AA26,"")</f>
        <v>26</v>
      </c>
      <c r="AR26" s="41">
        <f>IF(SUM(AC26:AD26,AF26)-AE26&gt;0,SUM(AC26:AD26,AF26)-AE26,"")</f>
        <v>22.400000000000002</v>
      </c>
      <c r="AS26" s="41">
        <f>IF(SUM(V26,Z26,AD26)&gt;0,SUM(V26,Z26,AD26),"")</f>
        <v>14</v>
      </c>
      <c r="AT26" s="41">
        <f>IF(SUM(AQ26,AR26)&gt;0,SUM(AQ26,AR26),"")</f>
        <v>48.400000000000006</v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>
        <f>IF(SUM(AQ26,AV26)&gt;0,SUM(AQ26,AV26),"")</f>
        <v>26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IF(SUM(CW26,DB26)&gt;0,SUM(CW26,DB26),"")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IF(SUM(RA26,RF26)&gt;0,SUM(RA26,RF26),"")</f>
        <v/>
      </c>
    </row>
    <row r="27" spans="1:475" x14ac:dyDescent="0.2">
      <c r="A27" s="4" t="str">
        <f>IF(AND(F27="P",G27="P"),SUMPRODUCT((F$4:F$28="P")*(G$4:G$28="P")*(E$4:E$28&gt;E27))+1,IF(G27="P",SUMPRODUCT((F$4:F$28="")*(G$4:G$28="P")*(E$4:E$28&gt;E27))+1+SUMPRODUCT((F$4:F$28="P")*(G$4:G$28="P")),""))</f>
        <v/>
      </c>
      <c r="B27" s="5" t="s">
        <v>88</v>
      </c>
      <c r="C27" s="4" t="s">
        <v>6</v>
      </c>
      <c r="D27" s="4">
        <v>2002</v>
      </c>
      <c r="E27" s="9">
        <f>SUM(J27:R27)+SUM(J27:O27)*0.0000001+SUM(J27)*0.0000000000001</f>
        <v>46.000004600004594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46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0</v>
      </c>
      <c r="O27" s="8" t="str">
        <f>IF(N27=0,"",IF(N27=CX27,$CA$1,IF(N27=BU27,$AX$1,IF(N27=AR27,$U$1,""))))</f>
        <v/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>IF(SUM(V27,Z27)&gt;0,SUM(V27,Z27),"")</f>
        <v/>
      </c>
      <c r="AQ27" s="41" t="str">
        <f>IF(SUM(U27:V27,X27:Z27,AB27)-W27-AA27&gt;0,SUM(U27:V27,X27:Z27,AB27)-W27-AA27,"")</f>
        <v/>
      </c>
      <c r="AR27" s="41" t="str">
        <f>IF(SUM(AC27:AD27,AF27)-AE27&gt;0,SUM(AC27:AD27,AF27)-AE27,"")</f>
        <v/>
      </c>
      <c r="AS27" s="41" t="str">
        <f>IF(SUM(V27,Z27,AD27)&gt;0,SUM(V27,Z27,AD27),"")</f>
        <v/>
      </c>
      <c r="AT27" s="41" t="str">
        <f>IF(SUM(AQ27,AR27)&gt;0,SUM(AQ27,AR27),"")</f>
        <v/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 t="str">
        <f>IF(SUM(AQ27,AV27)&gt;0,SUM(AQ27,AV27),"")</f>
        <v/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9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IF(SUM(BT27,BY27)&gt;0,SUM(BT27,BY27),"")</f>
        <v/>
      </c>
      <c r="CA27" s="19">
        <v>16.600000000000001</v>
      </c>
      <c r="CB27" s="19">
        <v>6</v>
      </c>
      <c r="CC27" s="19">
        <v>1</v>
      </c>
      <c r="CD27" s="19">
        <v>0</v>
      </c>
      <c r="CE27" s="19">
        <v>18.600000000000001</v>
      </c>
      <c r="CF27" s="19">
        <v>6.4</v>
      </c>
      <c r="CG27" s="19">
        <v>0.6</v>
      </c>
      <c r="CH27" s="19">
        <v>0</v>
      </c>
      <c r="CI27" s="19">
        <v>0</v>
      </c>
      <c r="CJ27" s="19">
        <v>0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12.4</v>
      </c>
      <c r="CW27" s="41">
        <f>IF(SUM(CA27:CB27,CD27:CF27,CH27)-CC27-CG27&gt;0,SUM(CA27:CB27,CD27:CF27,CH27)-CC27-CG27,"")</f>
        <v>46</v>
      </c>
      <c r="CX27" s="41" t="str">
        <f>IF(SUM(CI27:CJ27,CL27)-CK27&gt;0,SUM(CI27:CJ27,CL27)-CK27,"")</f>
        <v/>
      </c>
      <c r="CY27" s="41">
        <f>IF(SUM(CB27,CF27,CJ27)&gt;0,SUM(CB27,CF27,CJ27),"")</f>
        <v>12.4</v>
      </c>
      <c r="CZ27" s="41">
        <f>IF(SUM(CW27,CX27)&gt;0,SUM(CW27,CX27),"")</f>
        <v>46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IF(SUM(CW27,DB27)&gt;0,SUM(CW27,DB27),"")</f>
        <v>46</v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3">
        <f>IF($CU27="P",CA27,(CA27+AX27)/2)</f>
        <v>8.3000000000000007</v>
      </c>
      <c r="QF27" s="23">
        <f>IF($CU27="P",CB27,(CB27+AY27)/2)</f>
        <v>3</v>
      </c>
      <c r="QG27" s="23">
        <f>IF($CU27="P",CC27,(CC27+AZ27)/2)</f>
        <v>0.5</v>
      </c>
      <c r="QH27" s="23">
        <f>IF($CU27="P",CD27,(CD27+BA27)/2)</f>
        <v>0</v>
      </c>
      <c r="QI27" s="23">
        <f>IF($CU27="P",CE27,(CE27+BB27)/2)</f>
        <v>9.3000000000000007</v>
      </c>
      <c r="QJ27" s="23">
        <f>IF($CU27="P",CF27,(CF27+BC27)/2)</f>
        <v>3.2</v>
      </c>
      <c r="QK27" s="23">
        <f>IF($CU27="P",CG27,(CG27+BD27)/2)</f>
        <v>0.3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6.2</v>
      </c>
      <c r="RA27" s="41">
        <f>IF(SUM(QE27:QF27,QH27:QJ27,QL27)-QG27-QK27&gt;0,SUM(QE27:QF27,QH27:QJ27,QL27)-QG27-QK27,"")</f>
        <v>23</v>
      </c>
      <c r="RB27" s="41" t="str">
        <f>IF(SUM(QM27:QN27,QP27)-QO27&gt;0,SUM(QM27:QN27,QP27)-QO27,"")</f>
        <v/>
      </c>
      <c r="RC27" s="41">
        <f>IF(SUM(QF27,QJ27,QN27)&gt;0,SUM(QF27,QJ27,QN27),"")</f>
        <v>6.2</v>
      </c>
      <c r="RD27" s="41">
        <f>IF(SUM(RA27,RB27)&gt;0,SUM(RA27,RB27),"")</f>
        <v>23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IF(SUM(RA27,RF27)&gt;0,SUM(RA27,RF27),"")</f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184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182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185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214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223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230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IF(AND(F4="P",G4="P"),SUMPRODUCT((F$4:F$19="P")*(G$4:G$19="P")*(E$4:E$19&gt;E4))+1,IF(G4="P",SUMPRODUCT((F$4:F$19="")*(G$4:G$19="P")*(E$4:E$19&gt;E4))+1+SUMPRODUCT((F$4:F$19="P")*(G$4:G$19="P")),""))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182.50001294000529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50.8</v>
      </c>
      <c r="M4" s="8" t="str">
        <f>IF(L4=0,"",IF(L4=CW4,$CA$1,IF(L4=BT4,$AX$1,IF(L4=AQ4,$U$1,""))))</f>
        <v>2023 Elite Canada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18.899999999999999</v>
      </c>
      <c r="V4" s="19">
        <v>6</v>
      </c>
      <c r="W4" s="19">
        <v>0.2</v>
      </c>
      <c r="X4" s="19">
        <v>0.3</v>
      </c>
      <c r="Y4" s="19">
        <v>19</v>
      </c>
      <c r="Z4" s="19">
        <v>6.4</v>
      </c>
      <c r="AA4" s="19">
        <v>0</v>
      </c>
      <c r="AB4" s="19">
        <v>0</v>
      </c>
      <c r="AC4" s="19">
        <v>18.399999999999999</v>
      </c>
      <c r="AD4" s="19">
        <v>6.8</v>
      </c>
      <c r="AE4" s="19">
        <v>0.6</v>
      </c>
      <c r="AF4" s="19">
        <v>0.3</v>
      </c>
      <c r="AG4" s="19">
        <v>18.600000000000001</v>
      </c>
      <c r="AH4" s="19">
        <v>6.8</v>
      </c>
      <c r="AI4" s="19">
        <v>0.2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>IF(SUM(V4,Z4)&gt;0,SUM(V4,Z4),"")</f>
        <v>12.4</v>
      </c>
      <c r="AQ4" s="41">
        <f>IF(SUM(U4:V4,X4:Z4,AB4)-W4-AA4&gt;0,SUM(U4:V4,X4:Z4,AB4)-W4-AA4,"")</f>
        <v>50.4</v>
      </c>
      <c r="AR4" s="41">
        <f>IF(SUM(AC4:AD4,AF4)-AE4&gt;0,SUM(AC4:AD4,AF4)-AE4,"")</f>
        <v>24.9</v>
      </c>
      <c r="AS4" s="41">
        <f>IF(SUM(V4,Z4,AD4)&gt;0,SUM(V4,Z4,AD4),"")</f>
        <v>19.2</v>
      </c>
      <c r="AT4" s="41">
        <f>IF(SUM(AQ4,AR4)&gt;0,SUM(AQ4,AR4),"")</f>
        <v>75.3</v>
      </c>
      <c r="AU4" s="41">
        <f>IF(SUM(AH4,AL4)&gt;0,SUM(AH4,AL4),"")</f>
        <v>14</v>
      </c>
      <c r="AV4" s="41">
        <f>IF(SUM(AG4:AH4,AJ4:AL4,AN4)-SUM(AI4,AM4)&gt;0,SUM(AG4:AH4,AJ4:AL4,AN4)-SUM(AI4,AM4),"")</f>
        <v>51.8</v>
      </c>
      <c r="AW4" s="41">
        <f>IF(SUM(AQ4,AV4)&gt;0,SUM(AQ4,AV4),"")</f>
        <v>102.19999999999999</v>
      </c>
      <c r="AX4" s="18">
        <v>18.600000000000001</v>
      </c>
      <c r="AY4" s="18">
        <v>6.8</v>
      </c>
      <c r="AZ4" s="18">
        <v>0.2</v>
      </c>
      <c r="BA4" s="18">
        <v>0.3</v>
      </c>
      <c r="BB4" s="18">
        <v>18.899999999999999</v>
      </c>
      <c r="BC4" s="18">
        <v>6.4</v>
      </c>
      <c r="BD4" s="18">
        <v>0</v>
      </c>
      <c r="BE4" s="18">
        <v>0</v>
      </c>
      <c r="BF4" s="18">
        <v>18.600000000000001</v>
      </c>
      <c r="BG4" s="18">
        <v>6</v>
      </c>
      <c r="BH4" s="18">
        <v>0</v>
      </c>
      <c r="BI4" s="18">
        <v>0.3</v>
      </c>
      <c r="BJ4" s="18">
        <v>19</v>
      </c>
      <c r="BK4" s="18">
        <v>7.6</v>
      </c>
      <c r="BL4" s="18">
        <v>0</v>
      </c>
      <c r="BM4" s="18">
        <v>0.3</v>
      </c>
      <c r="BN4" s="18">
        <v>18.600000000000001</v>
      </c>
      <c r="BO4" s="18">
        <v>7.6</v>
      </c>
      <c r="BP4" s="18">
        <v>0.6</v>
      </c>
      <c r="BQ4" s="18">
        <v>0.6</v>
      </c>
      <c r="BR4" s="29"/>
      <c r="BS4" s="11">
        <f>IF(SUM(AY4,BC4)&gt;0,SUM(AY4,BC4),"")</f>
        <v>13.2</v>
      </c>
      <c r="BT4" s="11">
        <f>IF(SUM(AX4:AY4,BA4:BC4,BE4)-AZ4-BD4&gt;0,SUM(AX4:AY4,BA4:BC4,BE4)-AZ4-BD4,"")</f>
        <v>50.8</v>
      </c>
      <c r="BU4" s="11">
        <f>IF(SUM(BF4:BG4,BI4)-BH4&gt;0,SUM(BF4:BG4,BI4)-BH4,"")</f>
        <v>24.900000000000002</v>
      </c>
      <c r="BV4" s="11">
        <f>IF(SUM(AY4,BC4,BG4)&gt;0,SUM(AY4,BC4,BG4),"")</f>
        <v>19.2</v>
      </c>
      <c r="BW4" s="11">
        <f>IF(SUM(BT4,BU4)&gt;0,SUM(BT4,BU4),"")</f>
        <v>75.7</v>
      </c>
      <c r="BX4" s="11">
        <f>IF(SUM(BK4,BO4)&gt;0,SUM(BK4,BO4),"")</f>
        <v>15.2</v>
      </c>
      <c r="BY4" s="11">
        <f>IF(SUM(BJ4:BK4,BM4:BO4,BQ4)-SUM(BL4,BP4)&gt;0,SUM(BJ4:BK4,BM4:BO4,BQ4)-SUM(BL4,BP4),"")</f>
        <v>53.1</v>
      </c>
      <c r="BZ4" s="11">
        <f>IF(SUM(BT4,BY4)&gt;0,SUM(BT4,BY4),"")</f>
        <v>103.9</v>
      </c>
      <c r="CA4" s="19">
        <v>18.8</v>
      </c>
      <c r="CB4" s="19">
        <v>7.2</v>
      </c>
      <c r="CC4" s="19">
        <v>0</v>
      </c>
      <c r="CD4" s="19">
        <v>0.3</v>
      </c>
      <c r="CE4" s="19">
        <v>18.8</v>
      </c>
      <c r="CF4" s="19">
        <v>7.6</v>
      </c>
      <c r="CG4" s="19">
        <v>0.2</v>
      </c>
      <c r="CH4" s="19">
        <v>0.3</v>
      </c>
      <c r="CI4" s="19">
        <v>18.399999999999999</v>
      </c>
      <c r="CJ4" s="19">
        <v>6.8</v>
      </c>
      <c r="CK4" s="19">
        <v>0</v>
      </c>
      <c r="CL4" s="19">
        <v>0.6</v>
      </c>
      <c r="CM4" s="19">
        <v>18.5</v>
      </c>
      <c r="CN4" s="19">
        <v>5.2</v>
      </c>
      <c r="CO4" s="19">
        <v>0.6</v>
      </c>
      <c r="CP4" s="19">
        <v>0.3</v>
      </c>
      <c r="CQ4" s="19">
        <v>18.8</v>
      </c>
      <c r="CR4" s="19">
        <v>7.2</v>
      </c>
      <c r="CS4" s="19">
        <v>0</v>
      </c>
      <c r="CT4" s="19">
        <v>0.3</v>
      </c>
      <c r="CU4" s="28"/>
      <c r="CV4" s="41">
        <f>IF(SUM(CB4,CF4)&gt;0,SUM(CB4,CF4),"")</f>
        <v>14.8</v>
      </c>
      <c r="CW4" s="41">
        <f>IF(SUM(CA4:CB4,CD4:CF4,CH4)-CC4-CG4&gt;0,SUM(CA4:CB4,CD4:CF4,CH4)-CC4-CG4,"")</f>
        <v>52.8</v>
      </c>
      <c r="CX4" s="41">
        <f>IF(SUM(CI4:CJ4,CL4)-CK4&gt;0,SUM(CI4:CJ4,CL4)-CK4,"")</f>
        <v>25.8</v>
      </c>
      <c r="CY4" s="41">
        <f>IF(SUM(CB4,CF4,CJ4)&gt;0,SUM(CB4,CF4,CJ4),"")</f>
        <v>21.6</v>
      </c>
      <c r="CZ4" s="41">
        <f>IF(SUM(CW4,CX4)&gt;0,SUM(CW4,CX4),"")</f>
        <v>78.599999999999994</v>
      </c>
      <c r="DA4" s="41">
        <f>IF(SUM(CN4,CR4)&gt;0,SUM(CN4,CR4),"")</f>
        <v>12.4</v>
      </c>
      <c r="DB4" s="41">
        <f>IF(SUM(CM4:CN4,CP4:CR4,CT4)-SUM(CO4,CS4)&gt;0,SUM(CM4:CN4,CP4:CR4,CT4)-SUM(CO4,CS4),"")</f>
        <v>49.699999999999996</v>
      </c>
      <c r="DC4" s="41">
        <f>IF(SUM(CW4,DB4)&gt;0,SUM(CW4,DB4),"")</f>
        <v>102.5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11.2</v>
      </c>
      <c r="EB4" s="41">
        <f>IF(SUM(DG4:DH4,DJ4:DL4,DN4)-DI4-DM4&gt;0,SUM(DG4:DH4,DJ4:DL4,DN4)-DI4-DM4,"")</f>
        <v>46.4</v>
      </c>
      <c r="EC4" s="41" t="str">
        <f>IF(SUM(DO4:DP4,DR4)-DQ4&gt;0,SUM(DO4:DP4,DR4)-DQ4,"")</f>
        <v/>
      </c>
      <c r="ED4" s="41">
        <f>IF(SUM(DH4,DL4,DP4)&gt;0,SUM(DH4,DL4,DP4),"")</f>
        <v>11.2</v>
      </c>
      <c r="EE4" s="41">
        <f>IF(SUM(EB4,EC4)&gt;0,SUM(EB4,EC4),"")</f>
        <v>46.4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7.6</v>
      </c>
      <c r="FI4" s="11">
        <f>IF(SUM(EU4:EV4,EX4:EZ4,FB4)-SUM(EW4,FA4)&gt;0,SUM(EU4:EV4,EX4:EZ4,FB4)-SUM(EW4,FA4),"")</f>
        <v>22.9</v>
      </c>
      <c r="FJ4" s="11">
        <f>IF(SUM(FD4,FI4)&gt;0,SUM(FD4,FI4),"")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8.4</v>
      </c>
      <c r="GK4" s="41">
        <f>IF(SUM(FW4:FX4,FZ4:GB4,GD4)-SUM(FY4,GC4)&gt;0,SUM(FW4:FX4,FZ4:GB4,GD4)-SUM(FY4,GC4),"")</f>
        <v>27.1</v>
      </c>
      <c r="GL4" s="41">
        <f>IF(SUM(GF4,GK4)&gt;0,SUM(GF4,GK4),"")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>IF(SUM(IR4,IV4)&gt;0,SUM(IR4,IV4),"")</f>
        <v>14</v>
      </c>
      <c r="JL4" s="11">
        <f>IF(SUM(IQ4:IR4,IT4:IV4,IX4)-IS4-IW4&gt;0,SUM(IQ4:IR4,IT4:IV4,IX4)-IS4-IW4,"")</f>
        <v>50</v>
      </c>
      <c r="JM4" s="11" t="str">
        <f>IF(SUM(IY4:IZ4,JB4)-JA4&gt;0,SUM(IY4:IZ4,JB4)-JA4,"")</f>
        <v/>
      </c>
      <c r="JN4" s="11">
        <f>IF(SUM(IR4,IV4,IZ4)&gt;0,SUM(IR4,IV4,IZ4),"")</f>
        <v>14</v>
      </c>
      <c r="JO4" s="11">
        <f>IF(SUM(JL4,JM4)&gt;0,SUM(JL4,JM4),"")</f>
        <v>50</v>
      </c>
      <c r="JP4" s="11">
        <f>IF(SUM(JD4,JH4)&gt;0,SUM(JD4,JH4),"")</f>
        <v>15.2</v>
      </c>
      <c r="JQ4" s="11">
        <f>IF(SUM(JC4:JD4,JF4:JH4,JJ4)-SUM(JE4,JI4)&gt;0,SUM(JC4:JD4,JF4:JH4,JJ4)-SUM(JE4,JI4),"")</f>
        <v>51.199999999999996</v>
      </c>
      <c r="JR4" s="11">
        <f>IF(SUM(JL4,JQ4)&gt;0,SUM(JL4,JQ4),"")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18.700000000000003</v>
      </c>
      <c r="QF4" s="23">
        <f>IF($CU4="P",CB4,(CB4+AY4)/2)</f>
        <v>7</v>
      </c>
      <c r="QG4" s="23">
        <f>IF($CU4="P",CC4,(CC4+AZ4)/2)</f>
        <v>0.1</v>
      </c>
      <c r="QH4" s="23">
        <f>IF($CU4="P",CD4,(CD4+BA4)/2)</f>
        <v>0.3</v>
      </c>
      <c r="QI4" s="23">
        <f>IF($CU4="P",CE4,(CE4+BB4)/2)</f>
        <v>18.850000000000001</v>
      </c>
      <c r="QJ4" s="23">
        <f>IF($CU4="P",CF4,(CF4+BC4)/2)</f>
        <v>7</v>
      </c>
      <c r="QK4" s="23">
        <f>IF($CU4="P",CG4,(CG4+BD4)/2)</f>
        <v>0.1</v>
      </c>
      <c r="QL4" s="23">
        <f>IF($CU4="P",CH4,(CH4+BE4)/2)</f>
        <v>0.15</v>
      </c>
      <c r="QM4" s="23">
        <f>IF($CU4="P",CI4,(CI4+BF4)/2)</f>
        <v>18.5</v>
      </c>
      <c r="QN4" s="23">
        <f>IF($CU4="P",CJ4,(CJ4+BG4)/2)</f>
        <v>6.4</v>
      </c>
      <c r="QO4" s="23">
        <f>IF($CU4="P",CK4,(CK4+BH4)/2)</f>
        <v>0</v>
      </c>
      <c r="QP4" s="23">
        <f>IF($CU4="P",CL4,(CL4+BI4)/2)</f>
        <v>0.44999999999999996</v>
      </c>
      <c r="QQ4" s="23">
        <f>IF($CU4="P",CM4,(CM4+BJ4)/2)</f>
        <v>18.75</v>
      </c>
      <c r="QR4" s="23">
        <f>IF($CU4="P",CN4,(CN4+BK4)/2)</f>
        <v>6.4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7.4</v>
      </c>
      <c r="QW4" s="23">
        <f>IF($CU4="P",CS4,(CS4+BP4)/2)</f>
        <v>0.3</v>
      </c>
      <c r="QX4" s="23">
        <f>IF($CU4="P",CT4,(CT4+BQ4)/2)</f>
        <v>0.44999999999999996</v>
      </c>
      <c r="QY4" s="28" t="s">
        <v>57</v>
      </c>
      <c r="QZ4" s="41">
        <f>IF(SUM(QF4,QJ4)&gt;0,SUM(QF4,QJ4),"")</f>
        <v>14</v>
      </c>
      <c r="RA4" s="41">
        <f>IF(SUM(QE4:QF4,QH4:QJ4,QL4)-QG4-QK4&gt;0,SUM(QE4:QF4,QH4:QJ4,QL4)-QG4-QK4,"")</f>
        <v>51.800000000000004</v>
      </c>
      <c r="RB4" s="41">
        <f>IF(SUM(QM4:QN4,QP4)-QO4&gt;0,SUM(QM4:QN4,QP4)-QO4,"")</f>
        <v>25.349999999999998</v>
      </c>
      <c r="RC4" s="41">
        <f>IF(SUM(QF4,QJ4,QN4)&gt;0,SUM(QF4,QJ4,QN4),"")</f>
        <v>20.399999999999999</v>
      </c>
      <c r="RD4" s="41">
        <f>IF(SUM(RA4,RB4)&gt;0,SUM(RA4,RB4),"")</f>
        <v>77.150000000000006</v>
      </c>
      <c r="RE4" s="41">
        <f>IF(SUM(QR4,QV4)&gt;0,SUM(QR4,QV4),"")</f>
        <v>13.8</v>
      </c>
      <c r="RF4" s="41">
        <f>IF(SUM(QQ4:QR4,QT4:QV4,QX4)-SUM(QS4,QW4)&gt;0,SUM(QQ4:QR4,QT4:QV4,QX4)-SUM(QS4,QW4),"")</f>
        <v>51.400000000000006</v>
      </c>
      <c r="RG4" s="41">
        <f>IF(SUM(RA4,RF4)&gt;0,SUM(RA4,RF4),"")</f>
        <v>103.20000000000002</v>
      </c>
    </row>
    <row r="5" spans="1:475" x14ac:dyDescent="0.2">
      <c r="A5" s="4">
        <f>IF(AND(F5="P",G5="P"),SUMPRODUCT((F$4:F$19="P")*(G$4:G$19="P")*(E$4:E$19&gt;E5))+1,IF(G5="P",SUMPRODUCT((F$4:F$19="")*(G$4:G$19="P")*(E$4:E$19&gt;E5))+1+SUMPRODUCT((F$4:F$19="P")*(G$4:G$19="P")),""))</f>
        <v>2</v>
      </c>
      <c r="B5" s="5" t="s">
        <v>96</v>
      </c>
      <c r="C5" s="4" t="s">
        <v>39</v>
      </c>
      <c r="D5" s="4">
        <v>2002</v>
      </c>
      <c r="E5" s="9">
        <f>SUM(J5:R5)+SUM(J5:N5)*0.0000001+SUM(J5)*0.0000000000001</f>
        <v>173.80001238000503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Worlds Team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50.499999999999993</v>
      </c>
      <c r="K5" s="8" t="str">
        <f>IF(J5=0,"",IF(J5=CW5,$CA$1,IF(J5=BT5,$AX$1,IF(J5=AQ5,$U$1,""))))</f>
        <v>2023 Elite Canada</v>
      </c>
      <c r="L5" s="8">
        <f>IF(COUNT(AQ5,BT5,CW5)&gt;1,LARGE((AQ5,BT5,CW5),2),0)</f>
        <v>48.2</v>
      </c>
      <c r="M5" s="8" t="str">
        <f>IF(L5=0,"",IF(L5=CW5,$CA$1,IF(L5=BT5,$AX$1,IF(L5=AQ5,$U$1,""))))</f>
        <v>2023 Nationals</v>
      </c>
      <c r="N5" s="8">
        <f>IF(COUNT(AR5,BU5,CX5)&gt;0,LARGE((AR5,BU5,CX5),1),0)</f>
        <v>25.1</v>
      </c>
      <c r="O5" s="8" t="str">
        <f>IF(N5=0,"",IF(N5=CX5,$CA$1,IF(N5=BU5,$AX$1,IF(N5=AR5,$U$1,""))))</f>
        <v>2022 3rd Domestic Trial</v>
      </c>
      <c r="P5" s="8">
        <f>IF(MAX(AV5,BY5,DB5)&gt;0,MAX(AV5,BY5,DB5),0)</f>
        <v>49.999999999999993</v>
      </c>
      <c r="Q5" s="8" t="str">
        <f>IF(P5=0,"",IF(P5=DB5,$CA$1,IF(P5=BY5,$AX$1,IF(P5=AV5,$U$1,""))))</f>
        <v>2023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18.7</v>
      </c>
      <c r="V5" s="19">
        <v>5.6</v>
      </c>
      <c r="W5" s="19">
        <v>0.2</v>
      </c>
      <c r="X5" s="19">
        <v>0</v>
      </c>
      <c r="Y5" s="19">
        <v>18.2</v>
      </c>
      <c r="Z5" s="19">
        <v>6</v>
      </c>
      <c r="AA5" s="19">
        <v>0.8</v>
      </c>
      <c r="AB5" s="19">
        <v>0.3</v>
      </c>
      <c r="AC5" s="19">
        <v>18.7</v>
      </c>
      <c r="AD5" s="19">
        <v>6.4</v>
      </c>
      <c r="AE5" s="19">
        <v>0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18.7</v>
      </c>
      <c r="AL5" s="19">
        <v>5.2</v>
      </c>
      <c r="AM5" s="19">
        <v>0.2</v>
      </c>
      <c r="AN5" s="19">
        <v>0</v>
      </c>
      <c r="AO5" s="28"/>
      <c r="AP5" s="41">
        <f>IF(SUM(V5,Z5)&gt;0,SUM(V5,Z5),"")</f>
        <v>11.6</v>
      </c>
      <c r="AQ5" s="41">
        <f>IF(SUM(U5:V5,X5:Z5,AB5)-W5-AA5&gt;0,SUM(U5:V5,X5:Z5,AB5)-W5-AA5,"")</f>
        <v>47.8</v>
      </c>
      <c r="AR5" s="41">
        <f>IF(SUM(AC5:AD5,AF5)-AE5&gt;0,SUM(AC5:AD5,AF5)-AE5,"")</f>
        <v>25.1</v>
      </c>
      <c r="AS5" s="41">
        <f>IF(SUM(V5,Z5,AD5)&gt;0,SUM(V5,Z5,AD5),"")</f>
        <v>18</v>
      </c>
      <c r="AT5" s="41">
        <f>IF(SUM(AQ5,AR5)&gt;0,SUM(AQ5,AR5),"")</f>
        <v>72.900000000000006</v>
      </c>
      <c r="AU5" s="41">
        <f>IF(SUM(AH5,AL5)&gt;0,SUM(AH5,AL5),"")</f>
        <v>11.600000000000001</v>
      </c>
      <c r="AV5" s="41">
        <f>IF(SUM(AG5:AH5,AJ5:AL5,AN5)-SUM(AI5,AM5)&gt;0,SUM(AG5:AH5,AJ5:AL5,AN5)-SUM(AI5,AM5),"")</f>
        <v>48.7</v>
      </c>
      <c r="AW5" s="41">
        <f>IF(SUM(AQ5,AV5)&gt;0,SUM(AQ5,AV5),"")</f>
        <v>96.5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18.399999999999999</v>
      </c>
      <c r="BC5" s="18">
        <v>6.8</v>
      </c>
      <c r="BD5" s="18">
        <v>0</v>
      </c>
      <c r="BE5" s="18">
        <v>0.3</v>
      </c>
      <c r="BF5" s="18">
        <v>16.2</v>
      </c>
      <c r="BG5" s="18">
        <v>5.2</v>
      </c>
      <c r="BH5" s="18">
        <v>0.2</v>
      </c>
      <c r="BI5" s="18">
        <v>0.3</v>
      </c>
      <c r="BJ5" s="18">
        <v>18.399999999999999</v>
      </c>
      <c r="BK5" s="18">
        <v>6.4</v>
      </c>
      <c r="BL5" s="18">
        <v>0.2</v>
      </c>
      <c r="BM5" s="18">
        <v>0</v>
      </c>
      <c r="BN5" s="18">
        <v>18.5</v>
      </c>
      <c r="BO5" s="18">
        <v>6.8</v>
      </c>
      <c r="BP5" s="18">
        <v>0.2</v>
      </c>
      <c r="BQ5" s="18">
        <v>0.3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50.499999999999993</v>
      </c>
      <c r="BU5" s="11">
        <f>IF(SUM(BF5:BG5,BI5)-BH5&gt;0,SUM(BF5:BG5,BI5)-BH5,"")</f>
        <v>21.5</v>
      </c>
      <c r="BV5" s="11">
        <f>IF(SUM(AY5,BC5,BG5)&gt;0,SUM(AY5,BC5,BG5),"")</f>
        <v>18.399999999999999</v>
      </c>
      <c r="BW5" s="11">
        <f>IF(SUM(BT5,BU5)&gt;0,SUM(BT5,BU5),"")</f>
        <v>72</v>
      </c>
      <c r="BX5" s="11">
        <f>IF(SUM(BK5,BO5)&gt;0,SUM(BK5,BO5),"")</f>
        <v>13.2</v>
      </c>
      <c r="BY5" s="11">
        <f>IF(SUM(BJ5:BK5,BM5:BO5,BQ5)-SUM(BL5,BP5)&gt;0,SUM(BJ5:BK5,BM5:BO5,BQ5)-SUM(BL5,BP5),"")</f>
        <v>49.999999999999993</v>
      </c>
      <c r="BZ5" s="11">
        <f>IF(SUM(BT5,BY5)&gt;0,SUM(BT5,BY5),"")</f>
        <v>100.49999999999999</v>
      </c>
      <c r="CA5" s="19">
        <v>17.899999999999999</v>
      </c>
      <c r="CB5" s="19">
        <v>5.6</v>
      </c>
      <c r="CC5" s="19">
        <v>0</v>
      </c>
      <c r="CD5" s="19">
        <v>0</v>
      </c>
      <c r="CE5" s="19">
        <v>18.7</v>
      </c>
      <c r="CF5" s="19">
        <v>6</v>
      </c>
      <c r="CG5" s="19">
        <v>0</v>
      </c>
      <c r="CH5" s="19">
        <v>0</v>
      </c>
      <c r="CI5" s="19">
        <v>18</v>
      </c>
      <c r="CJ5" s="19">
        <v>5.2</v>
      </c>
      <c r="CK5" s="19">
        <v>0.6</v>
      </c>
      <c r="CL5" s="19">
        <v>0.3</v>
      </c>
      <c r="CM5" s="19">
        <v>18.600000000000001</v>
      </c>
      <c r="CN5" s="19">
        <v>6</v>
      </c>
      <c r="CO5" s="19">
        <v>0.2</v>
      </c>
      <c r="CP5" s="19">
        <v>0</v>
      </c>
      <c r="CQ5" s="19">
        <v>18.600000000000001</v>
      </c>
      <c r="CR5" s="19">
        <v>5.6</v>
      </c>
      <c r="CS5" s="19">
        <v>0</v>
      </c>
      <c r="CT5" s="19">
        <v>0</v>
      </c>
      <c r="CU5" s="28"/>
      <c r="CV5" s="41">
        <f>IF(SUM(CB5,CF5)&gt;0,SUM(CB5,CF5),"")</f>
        <v>11.6</v>
      </c>
      <c r="CW5" s="41">
        <f>IF(SUM(CA5:CB5,CD5:CF5,CH5)-CC5-CG5&gt;0,SUM(CA5:CB5,CD5:CF5,CH5)-CC5-CG5,"")</f>
        <v>48.2</v>
      </c>
      <c r="CX5" s="41">
        <f>IF(SUM(CI5:CJ5,CL5)-CK5&gt;0,SUM(CI5:CJ5,CL5)-CK5,"")</f>
        <v>22.9</v>
      </c>
      <c r="CY5" s="41">
        <f>IF(SUM(CB5,CF5,CJ5)&gt;0,SUM(CB5,CF5,CJ5),"")</f>
        <v>16.8</v>
      </c>
      <c r="CZ5" s="41">
        <f>IF(SUM(CW5,CX5)&gt;0,SUM(CW5,CX5),"")</f>
        <v>71.099999999999994</v>
      </c>
      <c r="DA5" s="41">
        <f>IF(SUM(CN5,CR5)&gt;0,SUM(CN5,CR5),"")</f>
        <v>11.6</v>
      </c>
      <c r="DB5" s="41">
        <f>IF(SUM(CM5:CN5,CP5:CR5,CT5)-SUM(CO5,CS5)&gt;0,SUM(CM5:CN5,CP5:CR5,CT5)-SUM(CO5,CS5),"")</f>
        <v>48.6</v>
      </c>
      <c r="DC5" s="41">
        <f>IF(SUM(CW5,DB5)&gt;0,SUM(CW5,DB5),"")</f>
        <v>96.800000000000011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18.2</v>
      </c>
      <c r="DH5" s="17">
        <v>7.2</v>
      </c>
      <c r="DI5" s="17">
        <v>0.2</v>
      </c>
      <c r="DJ5" s="17">
        <v>0</v>
      </c>
      <c r="DK5" s="17">
        <v>17.600000000000001</v>
      </c>
      <c r="DL5" s="17">
        <v>6</v>
      </c>
      <c r="DM5" s="17">
        <v>0.8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13.2</v>
      </c>
      <c r="EB5" s="41">
        <f>IF(SUM(DG5:DH5,DJ5:DL5,DN5)-DI5-DM5&gt;0,SUM(DG5:DH5,DJ5:DL5,DN5)-DI5-DM5,"")</f>
        <v>48</v>
      </c>
      <c r="EC5" s="41" t="str">
        <f>IF(SUM(DO5:DP5,DR5)-DQ5&gt;0,SUM(DO5:DP5,DR5)-DQ5,"")</f>
        <v/>
      </c>
      <c r="ED5" s="41">
        <f>IF(SUM(DH5,DL5,DP5)&gt;0,SUM(DH5,DL5,DP5),"")</f>
        <v>13.2</v>
      </c>
      <c r="EE5" s="41">
        <f>IF(SUM(EB5,EC5)&gt;0,SUM(EB5,EC5),"")</f>
        <v>48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IF(SUM(EB5,EG5)&gt;0,SUM(EB5,EG5),"")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17.8</v>
      </c>
      <c r="EZ5" s="18">
        <v>7.2</v>
      </c>
      <c r="FA5" s="18">
        <v>0.2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7.2</v>
      </c>
      <c r="FI5" s="11">
        <f>IF(SUM(EU5:EV5,EX5:EZ5,FB5)-SUM(EW5,FA5)&gt;0,SUM(EU5:EV5,EX5:EZ5,FB5)-SUM(EW5,FA5),"")</f>
        <v>24.8</v>
      </c>
      <c r="FJ5" s="11">
        <f>IF(SUM(FD5,FI5)&gt;0,SUM(FD5,FI5),"")</f>
        <v>24.8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>
        <v>16.600000000000001</v>
      </c>
      <c r="IB5" s="17">
        <v>6</v>
      </c>
      <c r="IC5" s="17">
        <v>0.8</v>
      </c>
      <c r="ID5" s="17">
        <v>0</v>
      </c>
      <c r="IE5" s="17">
        <v>18.600000000000001</v>
      </c>
      <c r="IF5" s="17">
        <v>6.4</v>
      </c>
      <c r="IG5" s="17">
        <v>0.2</v>
      </c>
      <c r="IH5" s="17">
        <v>0</v>
      </c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>
        <f>IF(SUM(IB5,IF5)&gt;0,SUM(IB5,IF5),"")</f>
        <v>12.4</v>
      </c>
      <c r="IO5" s="41">
        <f>IF(SUM(IA5:IB5,ID5:IF5,IH5)-SUM(IC5,IG5)&gt;0,SUM(IA5:IB5,ID5:IF5,IH5)-SUM(IC5,IG5),"")</f>
        <v>46.6</v>
      </c>
      <c r="IP5" s="41">
        <f>IF(SUM(IJ5,IO5)&gt;0,SUM(IJ5,IO5),"")</f>
        <v>46.6</v>
      </c>
      <c r="IQ5" s="18">
        <v>18.5</v>
      </c>
      <c r="IR5" s="18">
        <v>6.4</v>
      </c>
      <c r="IS5" s="18">
        <v>0</v>
      </c>
      <c r="IT5" s="18">
        <v>0</v>
      </c>
      <c r="IU5" s="18">
        <v>17.5</v>
      </c>
      <c r="IV5" s="18">
        <v>2.4</v>
      </c>
      <c r="IW5" s="18">
        <v>0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8.8000000000000007</v>
      </c>
      <c r="JL5" s="11">
        <f>IF(SUM(IQ5:IR5,IT5:IV5,IX5)-IS5-IW5&gt;0,SUM(IQ5:IR5,IT5:IV5,IX5)-IS5-IW5,"")</f>
        <v>44.8</v>
      </c>
      <c r="JM5" s="11" t="str">
        <f>IF(SUM(IY5:IZ5,JB5)-JA5&gt;0,SUM(IY5:IZ5,JB5)-JA5,"")</f>
        <v/>
      </c>
      <c r="JN5" s="11">
        <f>IF(SUM(IR5,IV5,IZ5)&gt;0,SUM(IR5,IV5,IZ5),"")</f>
        <v>8.8000000000000007</v>
      </c>
      <c r="JO5" s="11">
        <f>IF(SUM(JL5,JM5)&gt;0,SUM(JL5,JM5),"")</f>
        <v>44.8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IF(SUM(JL5,JQ5)&gt;0,SUM(JL5,JQ5),"")</f>
        <v>44.8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18.25</v>
      </c>
      <c r="QF5" s="23">
        <f>IF($CU5="P",CB5,(CB5+AY5)/2)</f>
        <v>6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18.549999999999997</v>
      </c>
      <c r="QJ5" s="23">
        <f>IF($CU5="P",CF5,(CF5+BC5)/2)</f>
        <v>6.4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17.100000000000001</v>
      </c>
      <c r="QN5" s="23">
        <f>IF($CU5="P",CJ5,(CJ5+BG5)/2)</f>
        <v>5.2</v>
      </c>
      <c r="QO5" s="23">
        <f>IF($CU5="P",CK5,(CK5+BH5)/2)</f>
        <v>0.4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6.2</v>
      </c>
      <c r="QS5" s="23">
        <f>IF($CU5="P",CO5,(CO5+BL5)/2)</f>
        <v>0.2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6.1999999999999993</v>
      </c>
      <c r="QW5" s="23">
        <f>IF($CU5="P",CS5,(CS5+BP5)/2)</f>
        <v>0.1</v>
      </c>
      <c r="QX5" s="23">
        <f>IF($CU5="P",CT5,(CT5+BQ5)/2)</f>
        <v>0.15</v>
      </c>
      <c r="QY5" s="28" t="s">
        <v>57</v>
      </c>
      <c r="QZ5" s="41">
        <f>IF(SUM(QF5,QJ5)&gt;0,SUM(QF5,QJ5),"")</f>
        <v>12.4</v>
      </c>
      <c r="RA5" s="41">
        <f>IF(SUM(QE5:QF5,QH5:QJ5,QL5)-QG5-QK5&gt;0,SUM(QE5:QF5,QH5:QJ5,QL5)-QG5-QK5,"")</f>
        <v>49.349999999999994</v>
      </c>
      <c r="RB5" s="41">
        <f>IF(SUM(QM5:QN5,QP5)-QO5&gt;0,SUM(QM5:QN5,QP5)-QO5,"")</f>
        <v>22.200000000000003</v>
      </c>
      <c r="RC5" s="41">
        <f>IF(SUM(QF5,QJ5,QN5)&gt;0,SUM(QF5,QJ5,QN5),"")</f>
        <v>17.600000000000001</v>
      </c>
      <c r="RD5" s="41">
        <f>IF(SUM(RA5,RB5)&gt;0,SUM(RA5,RB5),"")</f>
        <v>71.55</v>
      </c>
      <c r="RE5" s="41">
        <f>IF(SUM(QR5,QV5)&gt;0,SUM(QR5,QV5),"")</f>
        <v>12.399999999999999</v>
      </c>
      <c r="RF5" s="41">
        <f>IF(SUM(QQ5:QR5,QT5:QV5,QX5)-SUM(QS5,QW5)&gt;0,SUM(QQ5:QR5,QT5:QV5,QX5)-SUM(QS5,QW5),"")</f>
        <v>49.300000000000004</v>
      </c>
      <c r="RG5" s="41">
        <f>IF(SUM(RA5,RF5)&gt;0,SUM(RA5,RF5),"")</f>
        <v>98.65</v>
      </c>
    </row>
    <row r="6" spans="1:475" x14ac:dyDescent="0.2">
      <c r="A6" s="4" cm="1">
        <f t="array" ref="A6">IF(AND(F6="P",G6="P"),SUMPRODUCT((F$4:F$19="P")*(G$4:G$19="P")*(E$4:E$19&gt;E6))+1,IF(G6="P",SUMPRODUCT((F$4:F$19="")*(G$4:G$19="P")*(E$4:E$19&gt;E6))+1+SUMPRODUCT((F$4:F$19="P")*(G$4:G$19="P")),""))</f>
        <v>3</v>
      </c>
      <c r="B6" s="5" t="s">
        <v>86</v>
      </c>
      <c r="C6" s="4" t="s">
        <v>6</v>
      </c>
      <c r="D6" s="4">
        <v>1996</v>
      </c>
      <c r="E6" s="9">
        <f>SUM(J6:R6)+SUM(J6:N6)*0.0000001+SUM(J6)*0.0000000000001</f>
        <v>173.20001219200486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48.7</v>
      </c>
      <c r="K6" s="8" t="str">
        <f>IF(J6=0,"",IF(J6=CW6,$CA$1,IF(J6=BT6,$AX$1,IF(J6=AQ6,$U$1,""))))</f>
        <v>2023 Nationals</v>
      </c>
      <c r="L6" s="8">
        <f>IF(COUNT(AQ6,BT6,CW6)&gt;1,LARGE((AQ6,BT6,CW6),2),0)</f>
        <v>47.92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25.299999999999997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49.8</v>
      </c>
      <c r="Q6" s="8" t="str">
        <f>IF(P6=0,"",IF(P6=DB6,$CA$1,IF(P6=BY6,$AX$1,IF(P6=AV6,$U$1,""))))</f>
        <v>2023 Nationals</v>
      </c>
      <c r="R6" s="8">
        <f>IF(MAX(DD6:DF6)&gt;0,MAX(DD6:DF6),"")</f>
        <v>1.4799999999999969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19.02</v>
      </c>
      <c r="V6" s="19">
        <v>5.2</v>
      </c>
      <c r="W6" s="19">
        <v>0</v>
      </c>
      <c r="X6" s="19">
        <v>0</v>
      </c>
      <c r="Y6" s="19">
        <v>18.2</v>
      </c>
      <c r="Z6" s="19">
        <v>5.2</v>
      </c>
      <c r="AA6" s="19">
        <v>0</v>
      </c>
      <c r="AB6" s="19">
        <v>0.3</v>
      </c>
      <c r="AC6" s="19">
        <v>18.899999999999999</v>
      </c>
      <c r="AD6" s="19">
        <v>6.4</v>
      </c>
      <c r="AE6" s="19">
        <v>0</v>
      </c>
      <c r="AF6" s="19">
        <v>0</v>
      </c>
      <c r="AG6" s="19">
        <v>19.2</v>
      </c>
      <c r="AH6" s="19">
        <v>5.2</v>
      </c>
      <c r="AI6" s="19">
        <v>0</v>
      </c>
      <c r="AJ6" s="19">
        <v>0</v>
      </c>
      <c r="AK6" s="19">
        <v>17.600000000000001</v>
      </c>
      <c r="AL6" s="19">
        <v>2.8</v>
      </c>
      <c r="AM6" s="19">
        <v>0</v>
      </c>
      <c r="AN6" s="19">
        <v>0</v>
      </c>
      <c r="AO6" s="28"/>
      <c r="AP6" s="41">
        <f>IF(SUM(V6,Z6)&gt;0,SUM(V6,Z6),"")</f>
        <v>10.4</v>
      </c>
      <c r="AQ6" s="41">
        <f>IF(SUM(U6:V6,X6:Z6,AB6)-W6-AA6&gt;0,SUM(U6:V6,X6:Z6,AB6)-W6-AA6,"")</f>
        <v>47.92</v>
      </c>
      <c r="AR6" s="41">
        <f>IF(SUM(AC6:AD6,AF6)-AE6&gt;0,SUM(AC6:AD6,AF6)-AE6,"")</f>
        <v>25.299999999999997</v>
      </c>
      <c r="AS6" s="41">
        <f>IF(SUM(V6,Z6,AD6)&gt;0,SUM(V6,Z6,AD6),"")</f>
        <v>16.8</v>
      </c>
      <c r="AT6" s="41">
        <f>IF(SUM(AQ6,AR6)&gt;0,SUM(AQ6,AR6),"")</f>
        <v>73.22</v>
      </c>
      <c r="AU6" s="41">
        <f>IF(SUM(AH6,AL6)&gt;0,SUM(AH6,AL6),"")</f>
        <v>8</v>
      </c>
      <c r="AV6" s="41">
        <f>IF(SUM(AG6:AH6,AJ6:AL6,AN6)-SUM(AI6,AM6)&gt;0,SUM(AG6:AH6,AJ6:AL6,AN6)-SUM(AI6,AM6),"")</f>
        <v>44.8</v>
      </c>
      <c r="AW6" s="41">
        <f>IF(SUM(AQ6,AV6)&gt;0,SUM(AQ6,AV6),"")</f>
        <v>92.72</v>
      </c>
      <c r="AX6" s="18">
        <v>18.2</v>
      </c>
      <c r="AY6" s="18">
        <v>5.6</v>
      </c>
      <c r="AZ6" s="18">
        <v>0.2</v>
      </c>
      <c r="BA6" s="18">
        <v>0</v>
      </c>
      <c r="BB6" s="18">
        <v>18.7</v>
      </c>
      <c r="BC6" s="18">
        <v>5.2</v>
      </c>
      <c r="BD6" s="18">
        <v>0.2</v>
      </c>
      <c r="BE6" s="18">
        <v>0</v>
      </c>
      <c r="BF6" s="18">
        <v>18.100000000000001</v>
      </c>
      <c r="BG6" s="18">
        <v>5.2</v>
      </c>
      <c r="BH6" s="18">
        <v>0</v>
      </c>
      <c r="BI6" s="18">
        <v>0.3</v>
      </c>
      <c r="BJ6" s="18">
        <v>18.5</v>
      </c>
      <c r="BK6" s="18">
        <v>6.4</v>
      </c>
      <c r="BL6" s="18">
        <v>0.6</v>
      </c>
      <c r="BM6" s="18">
        <v>0</v>
      </c>
      <c r="BN6" s="18">
        <v>18.8</v>
      </c>
      <c r="BO6" s="18">
        <v>5.2</v>
      </c>
      <c r="BP6" s="18">
        <v>0</v>
      </c>
      <c r="BQ6" s="18">
        <v>0</v>
      </c>
      <c r="BR6" s="29"/>
      <c r="BS6" s="11">
        <f>IF(SUM(AY6,BC6)&gt;0,SUM(AY6,BC6),"")</f>
        <v>10.8</v>
      </c>
      <c r="BT6" s="11">
        <f>IF(SUM(AX6:AY6,BA6:BC6,BE6)-AZ6-BD6&gt;0,SUM(AX6:AY6,BA6:BC6,BE6)-AZ6-BD6,"")</f>
        <v>47.3</v>
      </c>
      <c r="BU6" s="11">
        <f>IF(SUM(BF6:BG6,BI6)-BH6&gt;0,SUM(BF6:BG6,BI6)-BH6,"")</f>
        <v>23.6</v>
      </c>
      <c r="BV6" s="11">
        <f>IF(SUM(AY6,BC6,BG6)&gt;0,SUM(AY6,BC6,BG6),"")</f>
        <v>16</v>
      </c>
      <c r="BW6" s="11">
        <f>IF(SUM(BT6,BU6)&gt;0,SUM(BT6,BU6),"")</f>
        <v>70.900000000000006</v>
      </c>
      <c r="BX6" s="11">
        <f>IF(SUM(BK6,BO6)&gt;0,SUM(BK6,BO6),"")</f>
        <v>11.600000000000001</v>
      </c>
      <c r="BY6" s="11">
        <f>IF(SUM(BJ6:BK6,BM6:BO6,BQ6)-SUM(BL6,BP6)&gt;0,SUM(BJ6:BK6,BM6:BO6,BQ6)-SUM(BL6,BP6),"")</f>
        <v>48.300000000000004</v>
      </c>
      <c r="BZ6" s="11">
        <f>IF(SUM(BT6,BY6)&gt;0,SUM(BT6,BY6),"")</f>
        <v>95.6</v>
      </c>
      <c r="CA6" s="19">
        <v>18.2</v>
      </c>
      <c r="CB6" s="19">
        <v>6.4</v>
      </c>
      <c r="CC6" s="19">
        <v>0.8</v>
      </c>
      <c r="CD6" s="19">
        <v>0</v>
      </c>
      <c r="CE6" s="19">
        <v>18.600000000000001</v>
      </c>
      <c r="CF6" s="19">
        <v>6</v>
      </c>
      <c r="CG6" s="19">
        <v>0</v>
      </c>
      <c r="CH6" s="19">
        <v>0.3</v>
      </c>
      <c r="CI6" s="19">
        <v>18.100000000000001</v>
      </c>
      <c r="CJ6" s="19">
        <v>5.2</v>
      </c>
      <c r="CK6" s="19">
        <v>0.8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0.2</v>
      </c>
      <c r="CT6" s="19">
        <v>0.3</v>
      </c>
      <c r="CU6" s="28"/>
      <c r="CV6" s="41">
        <f>IF(SUM(CB6,CF6)&gt;0,SUM(CB6,CF6),"")</f>
        <v>12.4</v>
      </c>
      <c r="CW6" s="41">
        <f>IF(SUM(CA6:CB6,CD6:CF6,CH6)-CC6-CG6&gt;0,SUM(CA6:CB6,CD6:CF6,CH6)-CC6-CG6,"")</f>
        <v>48.7</v>
      </c>
      <c r="CX6" s="41">
        <f>IF(SUM(CI6:CJ6,CL6)-CK6&gt;0,SUM(CI6:CJ6,CL6)-CK6,"")</f>
        <v>22.5</v>
      </c>
      <c r="CY6" s="41">
        <f>IF(SUM(CB6,CF6,CJ6)&gt;0,SUM(CB6,CF6,CJ6),"")</f>
        <v>17.600000000000001</v>
      </c>
      <c r="CZ6" s="41">
        <f>IF(SUM(CW6,CX6)&gt;0,SUM(CW6,CX6),"")</f>
        <v>71.2</v>
      </c>
      <c r="DA6" s="41">
        <f>IF(SUM(CN6,CR6)&gt;0,SUM(CN6,CR6),"")</f>
        <v>12.4</v>
      </c>
      <c r="DB6" s="41">
        <f>IF(SUM(CM6:CN6,CP6:CR6,CT6)-SUM(CO6,CS6)&gt;0,SUM(CM6:CN6,CP6:CR6,CT6)-SUM(CO6,CS6),"")</f>
        <v>49.8</v>
      </c>
      <c r="DC6" s="41">
        <f>IF(SUM(CW6,DB6)&gt;0,SUM(CW6,DB6),"")</f>
        <v>98.5</v>
      </c>
      <c r="DD6" s="52">
        <f>IF(MAX(EB6,FD6,GF6,HH6,IJ6,JL6,KN6,LP6,MR6,NT6,OV6,PX6)-IF(L6="",0,L6)&gt;0.001,MAX(EB6,FD6,GF6,HH6,IJ6,JL6,KN6,LP6,MR6,NT6,OV6,PX6)-IF(L6="",0,L6),"")</f>
        <v>1.4799999999999969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>
        <v>18.399999999999999</v>
      </c>
      <c r="DH6" s="17">
        <v>6.4</v>
      </c>
      <c r="DI6" s="17">
        <v>0</v>
      </c>
      <c r="DJ6" s="17">
        <v>0</v>
      </c>
      <c r="DK6" s="17">
        <v>18.399999999999999</v>
      </c>
      <c r="DL6" s="17">
        <v>5.2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11.600000000000001</v>
      </c>
      <c r="EB6" s="41">
        <f>IF(SUM(DG6:DH6,DJ6:DL6,DN6)-DI6-DM6&gt;0,SUM(DG6:DH6,DJ6:DL6,DN6)-DI6-DM6,"")</f>
        <v>48.4</v>
      </c>
      <c r="EC6" s="41" t="str">
        <f>IF(SUM(DO6:DP6,DR6)-DQ6&gt;0,SUM(DO6:DP6,DR6)-DQ6,"")</f>
        <v/>
      </c>
      <c r="ED6" s="41">
        <f>IF(SUM(DH6,DL6,DP6)&gt;0,SUM(DH6,DL6,DP6),"")</f>
        <v>11.600000000000001</v>
      </c>
      <c r="EE6" s="41">
        <f>IF(SUM(EB6,EC6)&gt;0,SUM(EB6,EC6),"")</f>
        <v>48.4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IF(SUM(EB6,EG6)&gt;0,SUM(EB6,EG6),"")</f>
        <v>48.4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17.2</v>
      </c>
      <c r="EZ6" s="18">
        <v>2.8</v>
      </c>
      <c r="FA6" s="18">
        <v>0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2.8</v>
      </c>
      <c r="FI6" s="11">
        <f>IF(SUM(EU6:EV6,EX6:EZ6,FB6)-SUM(EW6,FA6)&gt;0,SUM(EU6:EV6,EX6:EZ6,FB6)-SUM(EW6,FA6),"")</f>
        <v>20</v>
      </c>
      <c r="FJ6" s="11">
        <f>IF(SUM(FD6,FI6)&gt;0,SUM(FD6,FI6),"")</f>
        <v>20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>
        <v>18.399999999999999</v>
      </c>
      <c r="IR6" s="18">
        <v>6.4</v>
      </c>
      <c r="IS6" s="18">
        <v>0</v>
      </c>
      <c r="IT6" s="18">
        <v>0</v>
      </c>
      <c r="IU6" s="18">
        <v>18.600000000000001</v>
      </c>
      <c r="IV6" s="18">
        <v>6</v>
      </c>
      <c r="IW6" s="18">
        <v>0</v>
      </c>
      <c r="IX6" s="18">
        <v>0</v>
      </c>
      <c r="IY6" s="18"/>
      <c r="IZ6" s="18"/>
      <c r="JA6" s="18"/>
      <c r="JB6" s="18"/>
      <c r="JC6" s="18">
        <v>18.600000000000001</v>
      </c>
      <c r="JD6" s="18">
        <v>6.4</v>
      </c>
      <c r="JE6" s="18">
        <v>0</v>
      </c>
      <c r="JF6" s="18">
        <v>0</v>
      </c>
      <c r="JG6" s="18">
        <v>18.399999999999999</v>
      </c>
      <c r="JH6" s="18">
        <v>5.2</v>
      </c>
      <c r="JI6" s="18">
        <v>1</v>
      </c>
      <c r="JJ6" s="18">
        <v>0</v>
      </c>
      <c r="JK6" s="11">
        <f>IF(SUM(IR6,IV6)&gt;0,SUM(IR6,IV6),"")</f>
        <v>12.4</v>
      </c>
      <c r="JL6" s="11">
        <f>IF(SUM(IQ6:IR6,IT6:IV6,IX6)-IS6-IW6&gt;0,SUM(IQ6:IR6,IT6:IV6,IX6)-IS6-IW6,"")</f>
        <v>49.4</v>
      </c>
      <c r="JM6" s="11" t="str">
        <f>IF(SUM(IY6:IZ6,JB6)-JA6&gt;0,SUM(IY6:IZ6,JB6)-JA6,"")</f>
        <v/>
      </c>
      <c r="JN6" s="11">
        <f>IF(SUM(IR6,IV6,IZ6)&gt;0,SUM(IR6,IV6,IZ6),"")</f>
        <v>12.4</v>
      </c>
      <c r="JO6" s="11">
        <f>IF(SUM(JL6,JM6)&gt;0,SUM(JL6,JM6),"")</f>
        <v>49.4</v>
      </c>
      <c r="JP6" s="11">
        <f>IF(SUM(JD6,JH6)&gt;0,SUM(JD6,JH6),"")</f>
        <v>11.600000000000001</v>
      </c>
      <c r="JQ6" s="11">
        <f>IF(SUM(JC6:JD6,JF6:JH6,JJ6)-SUM(JE6,JI6)&gt;0,SUM(JC6:JD6,JF6:JH6,JJ6)-SUM(JE6,JI6),"")</f>
        <v>47.6</v>
      </c>
      <c r="JR6" s="11">
        <f>IF(SUM(JL6,JQ6)&gt;0,SUM(JL6,JQ6),"")</f>
        <v>97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18.2</v>
      </c>
      <c r="QF6" s="23">
        <f>IF($CU6="P",CB6,(CB6+AY6)/2)</f>
        <v>6</v>
      </c>
      <c r="QG6" s="23">
        <f>IF($CU6="P",CC6,(CC6+AZ6)/2)</f>
        <v>0.5</v>
      </c>
      <c r="QH6" s="23">
        <f>IF($CU6="P",CD6,(CD6+BA6)/2)</f>
        <v>0</v>
      </c>
      <c r="QI6" s="23">
        <f>IF($CU6="P",CE6,(CE6+BB6)/2)</f>
        <v>18.649999999999999</v>
      </c>
      <c r="QJ6" s="23">
        <f>IF($CU6="P",CF6,(CF6+BC6)/2)</f>
        <v>5.6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18.100000000000001</v>
      </c>
      <c r="QN6" s="23">
        <f>IF($CU6="P",CJ6,(CJ6+BG6)/2)</f>
        <v>5.2</v>
      </c>
      <c r="QO6" s="23">
        <f>IF($CU6="P",CK6,(CK6+BH6)/2)</f>
        <v>0.4</v>
      </c>
      <c r="QP6" s="23">
        <f>IF($CU6="P",CL6,(CL6+BI6)/2)</f>
        <v>0.15</v>
      </c>
      <c r="QQ6" s="23">
        <f>IF($CU6="P",CM6,(CM6+BJ6)/2)</f>
        <v>18.600000000000001</v>
      </c>
      <c r="QR6" s="23">
        <f>IF($CU6="P",CN6,(CN6+BK6)/2)</f>
        <v>6.4</v>
      </c>
      <c r="QS6" s="23">
        <f>IF($CU6="P",CO6,(CO6+BL6)/2)</f>
        <v>0.3</v>
      </c>
      <c r="QT6" s="23">
        <f>IF($CU6="P",CP6,(CP6+BM6)/2)</f>
        <v>0</v>
      </c>
      <c r="QU6" s="23">
        <f>IF($CU6="P",CQ6,(CQ6+BN6)/2)</f>
        <v>18.700000000000003</v>
      </c>
      <c r="QV6" s="23">
        <f>IF($CU6="P",CR6,(CR6+BO6)/2)</f>
        <v>5.6</v>
      </c>
      <c r="QW6" s="23">
        <f>IF($CU6="P",CS6,(CS6+BP6)/2)</f>
        <v>0.1</v>
      </c>
      <c r="QX6" s="23">
        <f>IF($CU6="P",CT6,(CT6+BQ6)/2)</f>
        <v>0.15</v>
      </c>
      <c r="QY6" s="28" t="s">
        <v>57</v>
      </c>
      <c r="QZ6" s="41">
        <f>IF(SUM(QF6,QJ6)&gt;0,SUM(QF6,QJ6),"")</f>
        <v>11.6</v>
      </c>
      <c r="RA6" s="41">
        <f>IF(SUM(QE6:QF6,QH6:QJ6,QL6)-QG6-QK6&gt;0,SUM(QE6:QF6,QH6:QJ6,QL6)-QG6-QK6,"")</f>
        <v>47.999999999999993</v>
      </c>
      <c r="RB6" s="41">
        <f>IF(SUM(QM6:QN6,QP6)-QO6&gt;0,SUM(QM6:QN6,QP6)-QO6,"")</f>
        <v>23.05</v>
      </c>
      <c r="RC6" s="41">
        <f>IF(SUM(QF6,QJ6,QN6)&gt;0,SUM(QF6,QJ6,QN6),"")</f>
        <v>16.8</v>
      </c>
      <c r="RD6" s="41">
        <f>IF(SUM(RA6,RB6)&gt;0,SUM(RA6,RB6),"")</f>
        <v>71.05</v>
      </c>
      <c r="RE6" s="41">
        <f>IF(SUM(QR6,QV6)&gt;0,SUM(QR6,QV6),"")</f>
        <v>12</v>
      </c>
      <c r="RF6" s="41">
        <f>IF(SUM(QQ6:QR6,QT6:QV6,QX6)-SUM(QS6,QW6)&gt;0,SUM(QQ6:QR6,QT6:QV6,QX6)-SUM(QS6,QW6),"")</f>
        <v>49.050000000000004</v>
      </c>
      <c r="RG6" s="41">
        <f>IF(SUM(RA6,RF6)&gt;0,SUM(RA6,RF6),"")</f>
        <v>97.05</v>
      </c>
    </row>
    <row r="7" spans="1:475" x14ac:dyDescent="0.2">
      <c r="A7" s="4">
        <f>IF(AND(F7="P",G7="P"),SUMPRODUCT((F$4:F$19="P")*(G$4:G$19="P")*(E$4:E$19&gt;E7))+1,IF(G7="P",SUMPRODUCT((F$4:F$19="")*(G$4:G$19="P")*(E$4:E$19&gt;E7))+1+SUMPRODUCT((F$4:F$19="P")*(G$4:G$19="P")),""))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171.90001227000499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Worlds Team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23.5</v>
      </c>
      <c r="O7" s="8" t="str">
        <f>IF(N7=0,"",IF(N7=CX7,$CA$1,IF(N7=BU7,$AX$1,IF(N7=AR7,$U$1,""))))</f>
        <v>2022 3rd Domestic Trial</v>
      </c>
      <c r="P7" s="8">
        <f>IF(MAX(AV7,BY7,DB7)&gt;0,MAX(AV7,BY7,DB7),0)</f>
        <v>49.199999999999996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5.2</v>
      </c>
      <c r="W7" s="19">
        <v>0.2</v>
      </c>
      <c r="X7" s="19">
        <v>0</v>
      </c>
      <c r="Y7" s="19">
        <v>18.399999999999999</v>
      </c>
      <c r="Z7" s="19">
        <v>5.2</v>
      </c>
      <c r="AA7" s="19">
        <v>0.2</v>
      </c>
      <c r="AB7" s="19">
        <v>0.3</v>
      </c>
      <c r="AC7" s="19">
        <v>18.5</v>
      </c>
      <c r="AD7" s="19">
        <v>5.6</v>
      </c>
      <c r="AE7" s="19">
        <v>0.6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18.579999999999998</v>
      </c>
      <c r="AL7" s="19">
        <v>5.2</v>
      </c>
      <c r="AM7" s="19">
        <v>0</v>
      </c>
      <c r="AN7" s="19">
        <v>0</v>
      </c>
      <c r="AO7" s="28"/>
      <c r="AP7" s="41">
        <f>IF(SUM(V7,Z7)&gt;0,SUM(V7,Z7),"")</f>
        <v>10.4</v>
      </c>
      <c r="AQ7" s="41">
        <f>IF(SUM(U7:V7,X7:Z7,AB7)-W7-AA7&gt;0,SUM(U7:V7,X7:Z7,AB7)-W7-AA7,"")</f>
        <v>47.599999999999994</v>
      </c>
      <c r="AR7" s="41">
        <f>IF(SUM(AC7:AD7,AF7)-AE7&gt;0,SUM(AC7:AD7,AF7)-AE7,"")</f>
        <v>23.5</v>
      </c>
      <c r="AS7" s="41">
        <f>IF(SUM(V7,Z7,AD7)&gt;0,SUM(V7,Z7,AD7),"")</f>
        <v>16</v>
      </c>
      <c r="AT7" s="41">
        <f>IF(SUM(AQ7,AR7)&gt;0,SUM(AQ7,AR7),"")</f>
        <v>71.099999999999994</v>
      </c>
      <c r="AU7" s="41">
        <f>IF(SUM(AH7,AL7)&gt;0,SUM(AH7,AL7),"")</f>
        <v>11.600000000000001</v>
      </c>
      <c r="AV7" s="41">
        <f>IF(SUM(AG7:AH7,AJ7:AL7,AN7)-SUM(AI7,AM7)&gt;0,SUM(AG7:AH7,AJ7:AL7,AN7)-SUM(AI7,AM7),"")</f>
        <v>48.78</v>
      </c>
      <c r="AW7" s="41">
        <f>IF(SUM(AQ7,AV7)&gt;0,SUM(AQ7,AV7),"")</f>
        <v>96.38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18.600000000000001</v>
      </c>
      <c r="BC7" s="18">
        <v>6</v>
      </c>
      <c r="BD7" s="18">
        <v>0</v>
      </c>
      <c r="BE7" s="18">
        <v>0.3</v>
      </c>
      <c r="BF7" s="18">
        <v>18.100000000000001</v>
      </c>
      <c r="BG7" s="18">
        <v>5.2</v>
      </c>
      <c r="BH7" s="18">
        <v>0.6</v>
      </c>
      <c r="BI7" s="18">
        <v>0</v>
      </c>
      <c r="BJ7" s="18">
        <v>18.7</v>
      </c>
      <c r="BK7" s="18">
        <v>6.4</v>
      </c>
      <c r="BL7" s="18">
        <v>0</v>
      </c>
      <c r="BM7" s="18">
        <v>0</v>
      </c>
      <c r="BN7" s="18">
        <v>18.399999999999999</v>
      </c>
      <c r="BO7" s="18">
        <v>6</v>
      </c>
      <c r="BP7" s="18">
        <v>0.6</v>
      </c>
      <c r="BQ7" s="18">
        <v>0.3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49.9</v>
      </c>
      <c r="BU7" s="11">
        <f>IF(SUM(BF7:BG7,BI7)-BH7&gt;0,SUM(BF7:BG7,BI7)-BH7,"")</f>
        <v>22.7</v>
      </c>
      <c r="BV7" s="11">
        <f>IF(SUM(AY7,BC7,BG7)&gt;0,SUM(AY7,BC7,BG7),"")</f>
        <v>17.600000000000001</v>
      </c>
      <c r="BW7" s="11">
        <f>IF(SUM(BT7,BU7)&gt;0,SUM(BT7,BU7),"")</f>
        <v>72.599999999999994</v>
      </c>
      <c r="BX7" s="11">
        <f>IF(SUM(BK7,BO7)&gt;0,SUM(BK7,BO7),"")</f>
        <v>12.4</v>
      </c>
      <c r="BY7" s="11">
        <f>IF(SUM(BJ7:BK7,BM7:BO7,BQ7)-SUM(BL7,BP7)&gt;0,SUM(BJ7:BK7,BM7:BO7,BQ7)-SUM(BL7,BP7),"")</f>
        <v>49.199999999999996</v>
      </c>
      <c r="BZ7" s="11">
        <f>IF(SUM(BT7,BY7)&gt;0,SUM(BT7,BY7),"")</f>
        <v>99.1</v>
      </c>
      <c r="CA7" s="19">
        <v>18.600000000000001</v>
      </c>
      <c r="CB7" s="19">
        <v>6.4</v>
      </c>
      <c r="CC7" s="19">
        <v>0</v>
      </c>
      <c r="CD7" s="19">
        <v>0</v>
      </c>
      <c r="CE7" s="19">
        <v>18.2</v>
      </c>
      <c r="CF7" s="19">
        <v>6</v>
      </c>
      <c r="CG7" s="19">
        <v>0.2</v>
      </c>
      <c r="CH7" s="19">
        <v>0.3</v>
      </c>
      <c r="CI7" s="19">
        <v>18</v>
      </c>
      <c r="CJ7" s="19">
        <v>5.2</v>
      </c>
      <c r="CK7" s="19">
        <v>0.2</v>
      </c>
      <c r="CL7" s="19">
        <v>0</v>
      </c>
      <c r="CM7" s="19">
        <v>18.600000000000001</v>
      </c>
      <c r="CN7" s="19">
        <v>6.4</v>
      </c>
      <c r="CO7" s="19">
        <v>0</v>
      </c>
      <c r="CP7" s="19">
        <v>0</v>
      </c>
      <c r="CQ7" s="19">
        <v>16.3</v>
      </c>
      <c r="CR7" s="19">
        <v>2.9</v>
      </c>
      <c r="CS7" s="19">
        <v>1.8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49.3</v>
      </c>
      <c r="CX7" s="41">
        <f>IF(SUM(CI7:CJ7,CL7)-CK7&gt;0,SUM(CI7:CJ7,CL7)-CK7,"")</f>
        <v>23</v>
      </c>
      <c r="CY7" s="41">
        <f>IF(SUM(CB7,CF7,CJ7)&gt;0,SUM(CB7,CF7,CJ7),"")</f>
        <v>17.600000000000001</v>
      </c>
      <c r="CZ7" s="41">
        <f>IF(SUM(CW7,CX7)&gt;0,SUM(CW7,CX7),"")</f>
        <v>72.3</v>
      </c>
      <c r="DA7" s="41">
        <f>IF(SUM(CN7,CR7)&gt;0,SUM(CN7,CR7),"")</f>
        <v>9.3000000000000007</v>
      </c>
      <c r="DB7" s="41">
        <f>IF(SUM(CM7:CN7,CP7:CR7,CT7)-SUM(CO7,CS7)&gt;0,SUM(CM7:CN7,CP7:CR7,CT7)-SUM(CO7,CS7),"")</f>
        <v>42.4</v>
      </c>
      <c r="DC7" s="41">
        <f>IF(SUM(CW7,DB7)&gt;0,SUM(CW7,DB7),"")</f>
        <v>91.699999999999989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12.399999999999999</v>
      </c>
      <c r="EB7" s="41">
        <f>IF(SUM(DG7:DH7,DJ7:DL7,DN7)-DI7-DM7&gt;0,SUM(DG7:DH7,DJ7:DL7,DN7)-DI7-DM7,"")</f>
        <v>48</v>
      </c>
      <c r="EC7" s="41" t="str">
        <f>IF(SUM(DO7:DP7,DR7)-DQ7&gt;0,SUM(DO7:DP7,DR7)-DQ7,"")</f>
        <v/>
      </c>
      <c r="ED7" s="41">
        <f>IF(SUM(DH7,DL7,DP7)&gt;0,SUM(DH7,DL7,DP7),"")</f>
        <v>12.399999999999999</v>
      </c>
      <c r="EE7" s="41">
        <f>IF(SUM(EB7,EC7)&gt;0,SUM(EB7,EC7),"")</f>
        <v>48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IF(SUM(EB7,EG7)&gt;0,SUM(EB7,EG7),"")</f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18.600000000000001</v>
      </c>
      <c r="QF7" s="23">
        <f>IF($CU7="P",CB7,(CB7+AY7)/2)</f>
        <v>6.4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18.399999999999999</v>
      </c>
      <c r="QJ7" s="23">
        <f>IF($CU7="P",CF7,(CF7+BC7)/2)</f>
        <v>6</v>
      </c>
      <c r="QK7" s="23">
        <f>IF($CU7="P",CG7,(CG7+BD7)/2)</f>
        <v>0.1</v>
      </c>
      <c r="QL7" s="23">
        <f>IF($CU7="P",CH7,(CH7+BE7)/2)</f>
        <v>0.3</v>
      </c>
      <c r="QM7" s="23">
        <f>IF($CU7="P",CI7,(CI7+BF7)/2)</f>
        <v>18.05</v>
      </c>
      <c r="QN7" s="23">
        <f>IF($CU7="P",CJ7,(CJ7+BG7)/2)</f>
        <v>5.2</v>
      </c>
      <c r="QO7" s="23">
        <f>IF($CU7="P",CK7,(CK7+BH7)/2)</f>
        <v>0.4</v>
      </c>
      <c r="QP7" s="23">
        <f>IF($CU7="P",CL7,(CL7+BI7)/2)</f>
        <v>0</v>
      </c>
      <c r="QQ7" s="23">
        <f>IF($CU7="P",CM7,(CM7+BJ7)/2)</f>
        <v>18.649999999999999</v>
      </c>
      <c r="QR7" s="23">
        <f>IF($CU7="P",CN7,(CN7+BK7)/2)</f>
        <v>6.4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17.350000000000001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0.15</v>
      </c>
      <c r="QY7" s="28" t="s">
        <v>57</v>
      </c>
      <c r="QZ7" s="41">
        <f>IF(SUM(QF7,QJ7)&gt;0,SUM(QF7,QJ7),"")</f>
        <v>12.4</v>
      </c>
      <c r="RA7" s="41">
        <f>IF(SUM(QE7:QF7,QH7:QJ7,QL7)-QG7-QK7&gt;0,SUM(QE7:QF7,QH7:QJ7,QL7)-QG7-QK7,"")</f>
        <v>49.599999999999994</v>
      </c>
      <c r="RB7" s="41">
        <f>IF(SUM(QM7:QN7,QP7)-QO7&gt;0,SUM(QM7:QN7,QP7)-QO7,"")</f>
        <v>22.85</v>
      </c>
      <c r="RC7" s="41">
        <f>IF(SUM(QF7,QJ7,QN7)&gt;0,SUM(QF7,QJ7,QN7),"")</f>
        <v>17.600000000000001</v>
      </c>
      <c r="RD7" s="41">
        <f>IF(SUM(RA7,RB7)&gt;0,SUM(RA7,RB7),"")</f>
        <v>72.449999999999989</v>
      </c>
      <c r="RE7" s="41">
        <f>IF(SUM(QR7,QV7)&gt;0,SUM(QR7,QV7),"")</f>
        <v>10.850000000000001</v>
      </c>
      <c r="RF7" s="41">
        <f>IF(SUM(QQ7:QR7,QT7:QV7,QX7)-SUM(QS7,QW7)&gt;0,SUM(QQ7:QR7,QT7:QV7,QX7)-SUM(QS7,QW7),"")</f>
        <v>45.8</v>
      </c>
      <c r="RG7" s="41">
        <f>IF(SUM(RA7,RF7)&gt;0,SUM(RA7,RF7),"")</f>
        <v>95.399999999999991</v>
      </c>
    </row>
    <row r="8" spans="1:475" x14ac:dyDescent="0.2">
      <c r="A8" s="4">
        <f>IF(AND(F8="P",G8="P"),SUMPRODUCT((F$4:F$19="P")*(G$4:G$19="P")*(E$4:E$19&gt;E8))+1,IF(G8="P",SUMPRODUCT((F$4:F$19="")*(G$4:G$19="P")*(E$4:E$19&gt;E8))+1+SUMPRODUCT((F$4:F$19="P")*(G$4:G$19="P")),""))</f>
        <v>5</v>
      </c>
      <c r="B8" s="5" t="s">
        <v>136</v>
      </c>
      <c r="C8" s="4" t="s">
        <v>39</v>
      </c>
      <c r="D8" s="4">
        <v>2000</v>
      </c>
      <c r="E8" s="9">
        <f>SUM(J8:R8)+SUM(J8:N8)*0.0000001+SUM(J8)*0.0000000000001</f>
        <v>170.50001203000477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Worlds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>P</v>
      </c>
      <c r="J8" s="8">
        <f>IF(COUNT(AQ8,BT8,CW8)&gt;0,LARGE((AQ8,BT8,CW8),1),0)</f>
        <v>47.8</v>
      </c>
      <c r="K8" s="8" t="str">
        <f>IF(J8=0,"",IF(J8=CW8,$CA$1,IF(J8=BT8,$AX$1,IF(J8=AQ8,$U$1,""))))</f>
        <v>2023 Nationals</v>
      </c>
      <c r="L8" s="8">
        <f>IF(COUNT(AQ8,BT8,CW8)&gt;1,LARGE((AQ8,BT8,CW8),2),0)</f>
        <v>47.6</v>
      </c>
      <c r="M8" s="8" t="str">
        <f>IF(L8=0,"",IF(L8=CW8,$CA$1,IF(L8=BT8,$AX$1,IF(L8=AQ8,$U$1,""))))</f>
        <v>2022 3rd Domestic Trial</v>
      </c>
      <c r="N8" s="8">
        <f>IF(COUNT(AR8,BU8,CX8)&gt;0,LARGE((AR8,BU8,CX8),1),0)</f>
        <v>24.900000000000002</v>
      </c>
      <c r="O8" s="8" t="str">
        <f>IF(N8=0,"",IF(N8=CX8,$CA$1,IF(N8=BU8,$AX$1,IF(N8=AR8,$U$1,""))))</f>
        <v>2023 Nationals</v>
      </c>
      <c r="P8" s="8">
        <f>IF(MAX(AV8,BY8,DB8)&gt;0,MAX(AV8,BY8,DB8),0)</f>
        <v>49.5</v>
      </c>
      <c r="Q8" s="8" t="str">
        <f>IF(P8=0,"",IF(P8=DB8,$CA$1,IF(P8=BY8,$AX$1,IF(P8=AV8,$U$1,""))))</f>
        <v>2022 3rd Domestic Trial</v>
      </c>
      <c r="R8" s="8">
        <f>IF(MAX(DD8:DF8)&gt;0,MAX(DD8:DF8),"")</f>
        <v>0.69999999999999574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18.600000000000001</v>
      </c>
      <c r="V8" s="19">
        <v>6</v>
      </c>
      <c r="W8" s="19">
        <v>0.2</v>
      </c>
      <c r="X8" s="19">
        <v>0</v>
      </c>
      <c r="Y8" s="19">
        <v>18.399999999999999</v>
      </c>
      <c r="Z8" s="19">
        <v>5.6</v>
      </c>
      <c r="AA8" s="19">
        <v>0.8</v>
      </c>
      <c r="AB8" s="19">
        <v>0</v>
      </c>
      <c r="AC8" s="19">
        <v>17</v>
      </c>
      <c r="AD8" s="19">
        <v>3.2</v>
      </c>
      <c r="AE8" s="19">
        <v>0</v>
      </c>
      <c r="AF8" s="19">
        <v>0.3</v>
      </c>
      <c r="AG8" s="19">
        <v>18.899999999999999</v>
      </c>
      <c r="AH8" s="19">
        <v>6</v>
      </c>
      <c r="AI8" s="19">
        <v>0</v>
      </c>
      <c r="AJ8" s="19">
        <v>0</v>
      </c>
      <c r="AK8" s="19">
        <v>19</v>
      </c>
      <c r="AL8" s="19">
        <v>5.6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47.6</v>
      </c>
      <c r="AR8" s="41">
        <f>IF(SUM(AC8:AD8,AF8)-AE8&gt;0,SUM(AC8:AD8,AF8)-AE8,"")</f>
        <v>20.5</v>
      </c>
      <c r="AS8" s="41">
        <f>IF(SUM(V8,Z8,AD8)&gt;0,SUM(V8,Z8,AD8),"")</f>
        <v>14.8</v>
      </c>
      <c r="AT8" s="41">
        <f>IF(SUM(AQ8,AR8)&gt;0,SUM(AQ8,AR8),"")</f>
        <v>68.099999999999994</v>
      </c>
      <c r="AU8" s="41">
        <f>IF(SUM(AH8,AL8)&gt;0,SUM(AH8,AL8),"")</f>
        <v>11.6</v>
      </c>
      <c r="AV8" s="41">
        <f>IF(SUM(AG8:AH8,AJ8:AL8,AN8)-SUM(AI8,AM8)&gt;0,SUM(AG8:AH8,AJ8:AL8,AN8)-SUM(AI8,AM8),"")</f>
        <v>49.5</v>
      </c>
      <c r="AW8" s="41">
        <f>IF(SUM(AQ8,AV8)&gt;0,SUM(AQ8,AV8),"")</f>
        <v>97.1</v>
      </c>
      <c r="AX8" s="18">
        <v>18.2</v>
      </c>
      <c r="AY8" s="18">
        <v>5.2</v>
      </c>
      <c r="AZ8" s="18">
        <v>0.2</v>
      </c>
      <c r="BA8" s="18">
        <v>0</v>
      </c>
      <c r="BB8" s="18">
        <v>17.7</v>
      </c>
      <c r="BC8" s="18">
        <v>4.8</v>
      </c>
      <c r="BD8" s="18">
        <v>0.8</v>
      </c>
      <c r="BE8" s="18">
        <v>0</v>
      </c>
      <c r="BF8" s="18">
        <v>18.399999999999999</v>
      </c>
      <c r="BG8" s="18">
        <v>6</v>
      </c>
      <c r="BH8" s="18">
        <v>0.8</v>
      </c>
      <c r="BI8" s="18">
        <v>0.3</v>
      </c>
      <c r="BJ8" s="18">
        <v>18.600000000000001</v>
      </c>
      <c r="BK8" s="18">
        <v>6</v>
      </c>
      <c r="BL8" s="18">
        <v>0</v>
      </c>
      <c r="BM8" s="18">
        <v>0</v>
      </c>
      <c r="BN8" s="18">
        <v>18.8</v>
      </c>
      <c r="BO8" s="18">
        <v>5.6</v>
      </c>
      <c r="BP8" s="18">
        <v>0.6</v>
      </c>
      <c r="BQ8" s="18">
        <v>0</v>
      </c>
      <c r="BR8" s="29"/>
      <c r="BS8" s="11">
        <f>IF(SUM(AY8,BC8)&gt;0,SUM(AY8,BC8),"")</f>
        <v>10</v>
      </c>
      <c r="BT8" s="11">
        <f>IF(SUM(AX8:AY8,BA8:BC8,BE8)-AZ8-BD8&gt;0,SUM(AX8:AY8,BA8:BC8,BE8)-AZ8-BD8,"")</f>
        <v>44.899999999999991</v>
      </c>
      <c r="BU8" s="11">
        <f>IF(SUM(BF8:BG8,BI8)-BH8&gt;0,SUM(BF8:BG8,BI8)-BH8,"")</f>
        <v>23.9</v>
      </c>
      <c r="BV8" s="11">
        <f>IF(SUM(AY8,BC8,BG8)&gt;0,SUM(AY8,BC8,BG8),"")</f>
        <v>16</v>
      </c>
      <c r="BW8" s="11">
        <f>IF(SUM(BT8,BU8)&gt;0,SUM(BT8,BU8),"")</f>
        <v>68.799999999999983</v>
      </c>
      <c r="BX8" s="11">
        <f>IF(SUM(BK8,BO8)&gt;0,SUM(BK8,BO8),"")</f>
        <v>11.6</v>
      </c>
      <c r="BY8" s="11">
        <f>IF(SUM(BJ8:BK8,BM8:BO8,BQ8)-SUM(BL8,BP8)&gt;0,SUM(BJ8:BK8,BM8:BO8,BQ8)-SUM(BL8,BP8),"")</f>
        <v>48.400000000000006</v>
      </c>
      <c r="BZ8" s="11">
        <f>IF(SUM(BT8,BY8)&gt;0,SUM(BT8,BY8),"")</f>
        <v>93.3</v>
      </c>
      <c r="CA8" s="19">
        <v>18.8</v>
      </c>
      <c r="CB8" s="19">
        <v>5.6</v>
      </c>
      <c r="CC8" s="19">
        <v>0</v>
      </c>
      <c r="CD8" s="19">
        <v>0</v>
      </c>
      <c r="CE8" s="19">
        <v>17</v>
      </c>
      <c r="CF8" s="19">
        <v>6.4</v>
      </c>
      <c r="CG8" s="19">
        <v>0</v>
      </c>
      <c r="CH8" s="19">
        <v>0</v>
      </c>
      <c r="CI8" s="19">
        <v>18.600000000000001</v>
      </c>
      <c r="CJ8" s="19">
        <v>6</v>
      </c>
      <c r="CK8" s="19">
        <v>0</v>
      </c>
      <c r="CL8" s="19">
        <v>0.3</v>
      </c>
      <c r="CM8" s="19">
        <v>18.399999999999999</v>
      </c>
      <c r="CN8" s="19">
        <v>6</v>
      </c>
      <c r="CO8" s="19">
        <v>0.2</v>
      </c>
      <c r="CP8" s="19">
        <v>0.3</v>
      </c>
      <c r="CQ8" s="19">
        <v>18.600000000000001</v>
      </c>
      <c r="CR8" s="19">
        <v>6</v>
      </c>
      <c r="CS8" s="19">
        <v>0.2</v>
      </c>
      <c r="CT8" s="19">
        <v>0</v>
      </c>
      <c r="CU8" s="28"/>
      <c r="CV8" s="41">
        <f>IF(SUM(CB8,CF8)&gt;0,SUM(CB8,CF8),"")</f>
        <v>12</v>
      </c>
      <c r="CW8" s="41">
        <f>IF(SUM(CA8:CB8,CD8:CF8,CH8)-CC8-CG8&gt;0,SUM(CA8:CB8,CD8:CF8,CH8)-CC8-CG8,"")</f>
        <v>47.8</v>
      </c>
      <c r="CX8" s="41">
        <f>IF(SUM(CI8:CJ8,CL8)-CK8&gt;0,SUM(CI8:CJ8,CL8)-CK8,"")</f>
        <v>24.900000000000002</v>
      </c>
      <c r="CY8" s="41">
        <f>IF(SUM(CB8,CF8,CJ8)&gt;0,SUM(CB8,CF8,CJ8),"")</f>
        <v>18</v>
      </c>
      <c r="CZ8" s="41">
        <f>IF(SUM(CW8,CX8)&gt;0,SUM(CW8,CX8),"")</f>
        <v>72.7</v>
      </c>
      <c r="DA8" s="41">
        <f>IF(SUM(CN8,CR8)&gt;0,SUM(CN8,CR8),"")</f>
        <v>12</v>
      </c>
      <c r="DB8" s="41">
        <f>IF(SUM(CM8:CN8,CP8:CR8,CT8)-SUM(CO8,CS8)&gt;0,SUM(CM8:CN8,CP8:CR8,CT8)-SUM(CO8,CS8),"")</f>
        <v>48.9</v>
      </c>
      <c r="DC8" s="41">
        <f>IF(SUM(CW8,DB8)&gt;0,SUM(CW8,DB8),"")</f>
        <v>96.699999999999989</v>
      </c>
      <c r="DD8" s="52">
        <f>IF(MAX(EB8,FD8,GF8,HH8,IJ8,JL8,KN8,LP8,MR8,NT8,OV8,PX8)-IF(L8="",0,L8)&gt;0.001,MAX(EB8,FD8,GF8,HH8,IJ8,JL8,KN8,LP8,MR8,NT8,OV8,PX8)-IF(L8="",0,L8),"")</f>
        <v>0.69999999999999574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>
        <v>18.399999999999999</v>
      </c>
      <c r="IR8" s="18">
        <v>6</v>
      </c>
      <c r="IS8" s="18">
        <v>0.2</v>
      </c>
      <c r="IT8" s="18">
        <v>0</v>
      </c>
      <c r="IU8" s="18">
        <v>18.5</v>
      </c>
      <c r="IV8" s="18">
        <v>5.6</v>
      </c>
      <c r="IW8" s="18">
        <v>0</v>
      </c>
      <c r="IX8" s="18">
        <v>0</v>
      </c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>
        <f>IF(SUM(IR8,IV8)&gt;0,SUM(IR8,IV8),"")</f>
        <v>11.6</v>
      </c>
      <c r="JL8" s="11">
        <f>IF(SUM(IQ8:IR8,IT8:IV8,IX8)-IS8-IW8&gt;0,SUM(IQ8:IR8,IT8:IV8,IX8)-IS8-IW8,"")</f>
        <v>48.3</v>
      </c>
      <c r="JM8" s="11" t="str">
        <f>IF(SUM(IY8:IZ8,JB8)-JA8&gt;0,SUM(IY8:IZ8,JB8)-JA8,"")</f>
        <v/>
      </c>
      <c r="JN8" s="11">
        <f>IF(SUM(IR8,IV8,IZ8)&gt;0,SUM(IR8,IV8,IZ8),"")</f>
        <v>11.6</v>
      </c>
      <c r="JO8" s="11">
        <f>IF(SUM(JL8,JM8)&gt;0,SUM(JL8,JM8),"")</f>
        <v>48.3</v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>
        <f>IF(SUM(JL8,JQ8)&gt;0,SUM(JL8,JQ8),"")</f>
        <v>48.3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18.5</v>
      </c>
      <c r="QF8" s="23">
        <f>IF($CU8="P",CB8,(CB8+AY8)/2)</f>
        <v>5.4</v>
      </c>
      <c r="QG8" s="23">
        <f>IF($CU8="P",CC8,(CC8+AZ8)/2)</f>
        <v>0.1</v>
      </c>
      <c r="QH8" s="23">
        <f>IF($CU8="P",CD8,(CD8+BA8)/2)</f>
        <v>0</v>
      </c>
      <c r="QI8" s="23">
        <f>IF($CU8="P",CE8,(CE8+BB8)/2)</f>
        <v>17.350000000000001</v>
      </c>
      <c r="QJ8" s="23">
        <f>IF($CU8="P",CF8,(CF8+BC8)/2)</f>
        <v>5.6</v>
      </c>
      <c r="QK8" s="23">
        <f>IF($CU8="P",CG8,(CG8+BD8)/2)</f>
        <v>0.4</v>
      </c>
      <c r="QL8" s="23">
        <f>IF($CU8="P",CH8,(CH8+BE8)/2)</f>
        <v>0</v>
      </c>
      <c r="QM8" s="23">
        <f>IF($CU8="P",CI8,(CI8+BF8)/2)</f>
        <v>18.5</v>
      </c>
      <c r="QN8" s="23">
        <f>IF($CU8="P",CJ8,(CJ8+BG8)/2)</f>
        <v>6</v>
      </c>
      <c r="QO8" s="23">
        <f>IF($CU8="P",CK8,(CK8+BH8)/2)</f>
        <v>0.4</v>
      </c>
      <c r="QP8" s="23">
        <f>IF($CU8="P",CL8,(CL8+BI8)/2)</f>
        <v>0.3</v>
      </c>
      <c r="QQ8" s="23">
        <f>IF($CU8="P",CM8,(CM8+BJ8)/2)</f>
        <v>18.5</v>
      </c>
      <c r="QR8" s="23">
        <f>IF($CU8="P",CN8,(CN8+BK8)/2)</f>
        <v>6</v>
      </c>
      <c r="QS8" s="23">
        <f>IF($CU8="P",CO8,(CO8+BL8)/2)</f>
        <v>0.1</v>
      </c>
      <c r="QT8" s="23">
        <f>IF($CU8="P",CP8,(CP8+BM8)/2)</f>
        <v>0.15</v>
      </c>
      <c r="QU8" s="23">
        <f>IF($CU8="P",CQ8,(CQ8+BN8)/2)</f>
        <v>18.700000000000003</v>
      </c>
      <c r="QV8" s="23">
        <f>IF($CU8="P",CR8,(CR8+BO8)/2)</f>
        <v>5.8</v>
      </c>
      <c r="QW8" s="23">
        <f>IF($CU8="P",CS8,(CS8+BP8)/2)</f>
        <v>0.4</v>
      </c>
      <c r="QX8" s="23">
        <f>IF($CU8="P",CT8,(CT8+BQ8)/2)</f>
        <v>0</v>
      </c>
      <c r="QY8" s="28" t="s">
        <v>57</v>
      </c>
      <c r="QZ8" s="41">
        <f>IF(SUM(QF8,QJ8)&gt;0,SUM(QF8,QJ8),"")</f>
        <v>11</v>
      </c>
      <c r="RA8" s="41">
        <f>IF(SUM(QE8:QF8,QH8:QJ8,QL8)-QG8-QK8&gt;0,SUM(QE8:QF8,QH8:QJ8,QL8)-QG8-QK8,"")</f>
        <v>46.35</v>
      </c>
      <c r="RB8" s="41">
        <f>IF(SUM(QM8:QN8,QP8)-QO8&gt;0,SUM(QM8:QN8,QP8)-QO8,"")</f>
        <v>24.400000000000002</v>
      </c>
      <c r="RC8" s="41">
        <f>IF(SUM(QF8,QJ8,QN8)&gt;0,SUM(QF8,QJ8,QN8),"")</f>
        <v>17</v>
      </c>
      <c r="RD8" s="41">
        <f>IF(SUM(RA8,RB8)&gt;0,SUM(RA8,RB8),"")</f>
        <v>70.75</v>
      </c>
      <c r="RE8" s="41">
        <f>IF(SUM(QR8,QV8)&gt;0,SUM(QR8,QV8),"")</f>
        <v>11.8</v>
      </c>
      <c r="RF8" s="41">
        <f>IF(SUM(QQ8:QR8,QT8:QV8,QX8)-SUM(QS8,QW8)&gt;0,SUM(QQ8:QR8,QT8:QV8,QX8)-SUM(QS8,QW8),"")</f>
        <v>48.65</v>
      </c>
      <c r="RG8" s="41">
        <f>IF(SUM(RA8,RF8)&gt;0,SUM(RA8,RF8),"")</f>
        <v>95</v>
      </c>
    </row>
    <row r="9" spans="1:475" x14ac:dyDescent="0.2">
      <c r="A9" s="4">
        <f>IF(AND(F9="P",G9="P"),SUMPRODUCT((F$4:F$19="P")*(G$4:G$19="P")*(E$4:E$19&gt;E9))+1,IF(G9="P",SUMPRODUCT((F$4:F$19="")*(G$4:G$19="P")*(E$4:E$19&gt;E9))+1+SUMPRODUCT((F$4:F$19="P")*(G$4:G$19="P")),""))</f>
        <v>6</v>
      </c>
      <c r="B9" s="5" t="s">
        <v>99</v>
      </c>
      <c r="C9" s="4" t="s">
        <v>5</v>
      </c>
      <c r="D9" s="4">
        <v>1999</v>
      </c>
      <c r="E9" s="9">
        <f>SUM(J9:R9)+SUM(J9:N9)*0.0000001+SUM(J9)*0.0000000000001</f>
        <v>169.14001196000481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48.4</v>
      </c>
      <c r="K9" s="8" t="str">
        <f>IF(J9=0,"",IF(J9=CW9,$CA$1,IF(J9=BT9,$AX$1,IF(J9=AQ9,$U$1,""))))</f>
        <v>2023 Nationals</v>
      </c>
      <c r="L9" s="8">
        <f>IF(COUNT(AQ9,BT9,CW9)&gt;1,LARGE((AQ9,BT9,CW9),2),0)</f>
        <v>47.099999999999994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24.1</v>
      </c>
      <c r="O9" s="8" t="str">
        <f>IF(N9=0,"",IF(N9=CX9,$CA$1,IF(N9=BU9,$AX$1,IF(N9=AR9,$U$1,""))))</f>
        <v>2023 Nationals</v>
      </c>
      <c r="P9" s="8">
        <f>IF(MAX(AV9,BY9,DB9)&gt;0,MAX(AV9,BY9,DB9),0)</f>
        <v>48.84</v>
      </c>
      <c r="Q9" s="8" t="str">
        <f>IF(P9=0,"",IF(P9=DB9,$CA$1,IF(P9=BY9,$AX$1,IF(P9=AV9,$U$1,""))))</f>
        <v>2022 3rd Domestic Trial</v>
      </c>
      <c r="R9" s="8">
        <f>IF(MAX(DD9:DF9)&gt;0,MAX(DD9:DF9),"")</f>
        <v>0.70000000000000284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2 (July 8)</v>
      </c>
      <c r="U9" s="19">
        <v>18.5</v>
      </c>
      <c r="V9" s="19">
        <v>4.4000000000000004</v>
      </c>
      <c r="W9" s="19">
        <v>0.2</v>
      </c>
      <c r="X9" s="19">
        <v>0</v>
      </c>
      <c r="Y9" s="19">
        <v>19</v>
      </c>
      <c r="Z9" s="19">
        <v>6</v>
      </c>
      <c r="AA9" s="19">
        <v>0.6</v>
      </c>
      <c r="AB9" s="19">
        <v>0</v>
      </c>
      <c r="AC9" s="19">
        <v>18.8</v>
      </c>
      <c r="AD9" s="19">
        <v>5.6</v>
      </c>
      <c r="AE9" s="19">
        <v>0.6</v>
      </c>
      <c r="AF9" s="19">
        <v>0.3</v>
      </c>
      <c r="AG9" s="19">
        <v>18.739999999999998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6</v>
      </c>
      <c r="AM9" s="19">
        <v>0.6</v>
      </c>
      <c r="AN9" s="19">
        <v>0.3</v>
      </c>
      <c r="AO9" s="28"/>
      <c r="AP9" s="41">
        <f>IF(SUM(V9,Z9)&gt;0,SUM(V9,Z9),"")</f>
        <v>10.4</v>
      </c>
      <c r="AQ9" s="41">
        <f>IF(SUM(U9:V9,X9:Z9,AB9)-W9-AA9&gt;0,SUM(U9:V9,X9:Z9,AB9)-W9-AA9,"")</f>
        <v>47.099999999999994</v>
      </c>
      <c r="AR9" s="41">
        <f>IF(SUM(AC9:AD9,AF9)-AE9&gt;0,SUM(AC9:AD9,AF9)-AE9,"")</f>
        <v>24.099999999999998</v>
      </c>
      <c r="AS9" s="41">
        <f>IF(SUM(V9,Z9,AD9)&gt;0,SUM(V9,Z9,AD9),"")</f>
        <v>16</v>
      </c>
      <c r="AT9" s="41">
        <f>IF(SUM(AQ9,AR9)&gt;0,SUM(AQ9,AR9),"")</f>
        <v>71.199999999999989</v>
      </c>
      <c r="AU9" s="41">
        <f>IF(SUM(AH9,AL9)&gt;0,SUM(AH9,AL9),"")</f>
        <v>12</v>
      </c>
      <c r="AV9" s="41">
        <f>IF(SUM(AG9:AH9,AJ9:AL9,AN9)-SUM(AI9,AM9)&gt;0,SUM(AG9:AH9,AJ9:AL9,AN9)-SUM(AI9,AM9),"")</f>
        <v>48.84</v>
      </c>
      <c r="AW9" s="41">
        <f>IF(SUM(AQ9,AV9)&gt;0,SUM(AQ9,AV9),"")</f>
        <v>95.94</v>
      </c>
      <c r="AX9" s="18">
        <v>16.8</v>
      </c>
      <c r="AY9" s="18">
        <v>5.6</v>
      </c>
      <c r="AZ9" s="18">
        <v>0.8</v>
      </c>
      <c r="BA9" s="18">
        <v>0</v>
      </c>
      <c r="BB9" s="18">
        <v>17.399999999999999</v>
      </c>
      <c r="BC9" s="18">
        <v>2.8</v>
      </c>
      <c r="BD9" s="18">
        <v>0</v>
      </c>
      <c r="BE9" s="18">
        <v>0</v>
      </c>
      <c r="BF9" s="18">
        <v>18.3</v>
      </c>
      <c r="BG9" s="18">
        <v>4.8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9"/>
      <c r="BS9" s="11">
        <f>IF(SUM(AY9,BC9)&gt;0,SUM(AY9,BC9),"")</f>
        <v>8.3999999999999986</v>
      </c>
      <c r="BT9" s="11">
        <f>IF(SUM(AX9:AY9,BA9:BC9,BE9)-AZ9-BD9&gt;0,SUM(AX9:AY9,BA9:BC9,BE9)-AZ9-BD9,"")</f>
        <v>41.8</v>
      </c>
      <c r="BU9" s="11">
        <f>IF(SUM(BF9:BG9,BI9)-BH9&gt;0,SUM(BF9:BG9,BI9)-BH9,"")</f>
        <v>23.1</v>
      </c>
      <c r="BV9" s="11">
        <f>IF(SUM(AY9,BC9,BG9)&gt;0,SUM(AY9,BC9,BG9),"")</f>
        <v>13.2</v>
      </c>
      <c r="BW9" s="11">
        <f>IF(SUM(BT9,BU9)&gt;0,SUM(BT9,BU9),"")</f>
        <v>64.900000000000006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IF(SUM(BT9,BY9)&gt;0,SUM(BT9,BY9),"")</f>
        <v>41.8</v>
      </c>
      <c r="CA9" s="19">
        <v>18.8</v>
      </c>
      <c r="CB9" s="19">
        <v>5.6</v>
      </c>
      <c r="CC9" s="19">
        <v>0.6</v>
      </c>
      <c r="CD9" s="19">
        <v>0</v>
      </c>
      <c r="CE9" s="19">
        <v>19</v>
      </c>
      <c r="CF9" s="19">
        <v>5.6</v>
      </c>
      <c r="CG9" s="19">
        <v>0</v>
      </c>
      <c r="CH9" s="19">
        <v>0</v>
      </c>
      <c r="CI9" s="19">
        <v>18.600000000000001</v>
      </c>
      <c r="CJ9" s="19">
        <v>6</v>
      </c>
      <c r="CK9" s="19">
        <v>0.8</v>
      </c>
      <c r="CL9" s="19">
        <v>0.3</v>
      </c>
      <c r="CM9" s="19">
        <v>18.600000000000001</v>
      </c>
      <c r="CN9" s="19">
        <v>6</v>
      </c>
      <c r="CO9" s="19">
        <v>0.6</v>
      </c>
      <c r="CP9" s="19">
        <v>0.3</v>
      </c>
      <c r="CQ9" s="19">
        <v>18.8</v>
      </c>
      <c r="CR9" s="19">
        <v>6</v>
      </c>
      <c r="CS9" s="19">
        <v>0.8</v>
      </c>
      <c r="CT9" s="19">
        <v>0</v>
      </c>
      <c r="CU9" s="28"/>
      <c r="CV9" s="41">
        <f>IF(SUM(CB9,CF9)&gt;0,SUM(CB9,CF9),"")</f>
        <v>11.2</v>
      </c>
      <c r="CW9" s="41">
        <f>IF(SUM(CA9:CB9,CD9:CF9,CH9)-CC9-CG9&gt;0,SUM(CA9:CB9,CD9:CF9,CH9)-CC9-CG9,"")</f>
        <v>48.4</v>
      </c>
      <c r="CX9" s="41">
        <f>IF(SUM(CI9:CJ9,CL9)-CK9&gt;0,SUM(CI9:CJ9,CL9)-CK9,"")</f>
        <v>24.1</v>
      </c>
      <c r="CY9" s="41">
        <f>IF(SUM(CB9,CF9,CJ9)&gt;0,SUM(CB9,CF9,CJ9),"")</f>
        <v>17.2</v>
      </c>
      <c r="CZ9" s="41">
        <f>IF(SUM(CW9,CX9)&gt;0,SUM(CW9,CX9),"")</f>
        <v>72.5</v>
      </c>
      <c r="DA9" s="41">
        <f>IF(SUM(CN9,CR9)&gt;0,SUM(CN9,CR9),"")</f>
        <v>12</v>
      </c>
      <c r="DB9" s="41">
        <f>IF(SUM(CM9:CN9,CP9:CR9,CT9)-SUM(CO9,CS9)&gt;0,SUM(CM9:CN9,CP9:CR9,CT9)-SUM(CO9,CS9),"")</f>
        <v>48.300000000000004</v>
      </c>
      <c r="DC9" s="41">
        <f>IF(SUM(CW9,DB9)&gt;0,SUM(CW9,DB9),"")</f>
        <v>96.7</v>
      </c>
      <c r="DD9" s="52">
        <f>IF(MAX(EB9,FD9,GF9,HH9,IJ9,JL9,KN9,LP9,MR9,NT9,OV9,PX9)-IF(L9="",0,L9)&gt;0.001,MAX(EB9,FD9,GF9,HH9,IJ9,JL9,KN9,LP9,MR9,NT9,OV9,PX9)-IF(L9="",0,L9),"")</f>
        <v>0.70000000000000284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>
        <v>18.5</v>
      </c>
      <c r="JT9" s="17">
        <v>5.6</v>
      </c>
      <c r="JU9" s="17">
        <v>0.6</v>
      </c>
      <c r="JV9" s="17">
        <v>0</v>
      </c>
      <c r="JW9" s="17">
        <v>18.7</v>
      </c>
      <c r="JX9" s="17">
        <v>5.6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>
        <f>IF(SUM(JT9,JX9)&gt;0,SUM(JT9,JX9),"")</f>
        <v>11.2</v>
      </c>
      <c r="KN9" s="41">
        <f>IF(SUM(JS9:JT9,JV9:JX9,JZ9)-JU9-JY9&gt;0,SUM(JS9:JT9,JV9:JX9,JZ9)-JU9-JY9,"")</f>
        <v>47.8</v>
      </c>
      <c r="KO9" s="41" t="str">
        <f>IF(SUM(KA9:KB9,KD9)-KC9&gt;0,SUM(KA9:KB9,KD9)-KC9,"")</f>
        <v/>
      </c>
      <c r="KP9" s="41">
        <f>IF(SUM(JT9,JX9,KB9)&gt;0,SUM(JT9,JX9,KB9),"")</f>
        <v>11.2</v>
      </c>
      <c r="KQ9" s="41">
        <f>IF(SUM(KN9,KO9)&gt;0,SUM(KN9,KO9),"")</f>
        <v>47.8</v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>
        <f>IF(SUM(KN9,KS9)&gt;0,SUM(KN9,KS9),"")</f>
        <v>47.8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17.8</v>
      </c>
      <c r="QF9" s="23">
        <f>IF($CU9="P",CB9,(CB9+AY9)/2)</f>
        <v>5.6</v>
      </c>
      <c r="QG9" s="23">
        <f>IF($CU9="P",CC9,(CC9+AZ9)/2)</f>
        <v>0.7</v>
      </c>
      <c r="QH9" s="23">
        <f>IF($CU9="P",CD9,(CD9+BA9)/2)</f>
        <v>0</v>
      </c>
      <c r="QI9" s="23">
        <f>IF($CU9="P",CE9,(CE9+BB9)/2)</f>
        <v>18.2</v>
      </c>
      <c r="QJ9" s="23">
        <f>IF($CU9="P",CF9,(CF9+BC9)/2)</f>
        <v>4.1999999999999993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18.450000000000003</v>
      </c>
      <c r="QN9" s="23">
        <f>IF($CU9="P",CJ9,(CJ9+BG9)/2)</f>
        <v>5.4</v>
      </c>
      <c r="QO9" s="23">
        <f>IF($CU9="P",CK9,(CK9+BH9)/2)</f>
        <v>0.4</v>
      </c>
      <c r="QP9" s="23">
        <f>IF($CU9="P",CL9,(CL9+BI9)/2)</f>
        <v>0.15</v>
      </c>
      <c r="QQ9" s="23">
        <f>IF($CU9="P",CM9,(CM9+BJ9)/2)</f>
        <v>9.3000000000000007</v>
      </c>
      <c r="QR9" s="23">
        <f>IF($CU9="P",CN9,(CN9+BK9)/2)</f>
        <v>3</v>
      </c>
      <c r="QS9" s="23">
        <f>IF($CU9="P",CO9,(CO9+BL9)/2)</f>
        <v>0.3</v>
      </c>
      <c r="QT9" s="23">
        <f>IF($CU9="P",CP9,(CP9+BM9)/2)</f>
        <v>0.15</v>
      </c>
      <c r="QU9" s="23">
        <f>IF($CU9="P",CQ9,(CQ9+BN9)/2)</f>
        <v>9.4</v>
      </c>
      <c r="QV9" s="23">
        <f>IF($CU9="P",CR9,(CR9+BO9)/2)</f>
        <v>3</v>
      </c>
      <c r="QW9" s="23">
        <f>IF($CU9="P",CS9,(CS9+BP9)/2)</f>
        <v>0.4</v>
      </c>
      <c r="QX9" s="23">
        <f>IF($CU9="P",CT9,(CT9+BQ9)/2)</f>
        <v>0</v>
      </c>
      <c r="QY9" s="28" t="s">
        <v>57</v>
      </c>
      <c r="QZ9" s="41">
        <f>IF(SUM(QF9,QJ9)&gt;0,SUM(QF9,QJ9),"")</f>
        <v>9.7999999999999989</v>
      </c>
      <c r="RA9" s="41">
        <f>IF(SUM(QE9:QF9,QH9:QJ9,QL9)-QG9-QK9&gt;0,SUM(QE9:QF9,QH9:QJ9,QL9)-QG9-QK9,"")</f>
        <v>45.099999999999994</v>
      </c>
      <c r="RB9" s="41">
        <f>IF(SUM(QM9:QN9,QP9)-QO9&gt;0,SUM(QM9:QN9,QP9)-QO9,"")</f>
        <v>23.6</v>
      </c>
      <c r="RC9" s="41">
        <f>IF(SUM(QF9,QJ9,QN9)&gt;0,SUM(QF9,QJ9,QN9),"")</f>
        <v>15.2</v>
      </c>
      <c r="RD9" s="41">
        <f>IF(SUM(RA9,RB9)&gt;0,SUM(RA9,RB9),"")</f>
        <v>68.699999999999989</v>
      </c>
      <c r="RE9" s="41">
        <f>IF(SUM(QR9,QV9)&gt;0,SUM(QR9,QV9),"")</f>
        <v>6</v>
      </c>
      <c r="RF9" s="41">
        <f>IF(SUM(QQ9:QR9,QT9:QV9,QX9)-SUM(QS9,QW9)&gt;0,SUM(QQ9:QR9,QT9:QV9,QX9)-SUM(QS9,QW9),"")</f>
        <v>24.150000000000002</v>
      </c>
      <c r="RG9" s="41">
        <f>IF(SUM(RA9,RF9)&gt;0,SUM(RA9,RF9),"")</f>
        <v>69.25</v>
      </c>
    </row>
    <row r="10" spans="1:475" x14ac:dyDescent="0.2">
      <c r="A10" s="4">
        <f>IF(AND(F10="P",G10="P"),SUMPRODUCT((F$4:F$19="P")*(G$4:G$19="P")*(E$4:E$19&gt;E10))+1,IF(G10="P",SUMPRODUCT((F$4:F$19="")*(G$4:G$19="P")*(E$4:E$19&gt;E10))+1+SUMPRODUCT((F$4:F$19="P")*(G$4:G$19="P")),""))</f>
        <v>7</v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168.20001200000488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48.6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47.100000000000009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24.299999999999997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47.1</v>
      </c>
      <c r="Q10" s="8" t="str">
        <f>IF(P10=0,"",IF(P10=DB10,$CA$1,IF(P10=BY10,$AX$1,IF(P10=AV10,$U$1,""))))</f>
        <v>2023 Elite Canada</v>
      </c>
      <c r="R10" s="8">
        <f>IF(MAX(DD10:DF10)&gt;0,MAX(DD10:DF10),"")</f>
        <v>1.0999999999999872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2 (July 8)</v>
      </c>
      <c r="U10" s="19">
        <v>19</v>
      </c>
      <c r="V10" s="19">
        <v>5.2</v>
      </c>
      <c r="W10" s="19">
        <v>0.2</v>
      </c>
      <c r="X10" s="19">
        <v>0</v>
      </c>
      <c r="Y10" s="19">
        <v>17.399999999999999</v>
      </c>
      <c r="Z10" s="19">
        <v>2.8</v>
      </c>
      <c r="AA10" s="19">
        <v>0</v>
      </c>
      <c r="AB10" s="19">
        <v>0</v>
      </c>
      <c r="AC10" s="19">
        <v>18.5</v>
      </c>
      <c r="AD10" s="19">
        <v>6.4</v>
      </c>
      <c r="AE10" s="19">
        <v>0.6</v>
      </c>
      <c r="AF10" s="19">
        <v>0</v>
      </c>
      <c r="AG10" s="19">
        <v>17</v>
      </c>
      <c r="AH10" s="19">
        <v>6</v>
      </c>
      <c r="AI10" s="19">
        <v>0.8</v>
      </c>
      <c r="AJ10" s="19">
        <v>0</v>
      </c>
      <c r="AK10" s="19">
        <v>18.2</v>
      </c>
      <c r="AL10" s="19">
        <v>6</v>
      </c>
      <c r="AM10" s="19">
        <v>0.8</v>
      </c>
      <c r="AN10" s="19">
        <v>0</v>
      </c>
      <c r="AO10" s="28"/>
      <c r="AP10" s="41">
        <f>IF(SUM(V10,Z10)&gt;0,SUM(V10,Z10),"")</f>
        <v>8</v>
      </c>
      <c r="AQ10" s="41">
        <f>IF(SUM(U10:V10,X10:Z10,AB10)-W10-AA10&gt;0,SUM(U10:V10,X10:Z10,AB10)-W10-AA10,"")</f>
        <v>44.199999999999989</v>
      </c>
      <c r="AR10" s="41">
        <f>IF(SUM(AC10:AD10,AF10)-AE10&gt;0,SUM(AC10:AD10,AF10)-AE10,"")</f>
        <v>24.299999999999997</v>
      </c>
      <c r="AS10" s="41">
        <f>IF(SUM(V10,Z10,AD10)&gt;0,SUM(V10,Z10,AD10),"")</f>
        <v>14.4</v>
      </c>
      <c r="AT10" s="41">
        <f>IF(SUM(AQ10,AR10)&gt;0,SUM(AQ10,AR10),"")</f>
        <v>68.499999999999986</v>
      </c>
      <c r="AU10" s="41">
        <f>IF(SUM(AH10,AL10)&gt;0,SUM(AH10,AL10),"")</f>
        <v>12</v>
      </c>
      <c r="AV10" s="41">
        <f>IF(SUM(AG10:AH10,AJ10:AL10,AN10)-SUM(AI10,AM10)&gt;0,SUM(AG10:AH10,AJ10:AL10,AN10)-SUM(AI10,AM10),"")</f>
        <v>45.6</v>
      </c>
      <c r="AW10" s="41">
        <f>IF(SUM(AQ10,AV10)&gt;0,SUM(AQ10,AV10),"")</f>
        <v>89.799999999999983</v>
      </c>
      <c r="AX10" s="18">
        <v>18.5</v>
      </c>
      <c r="AY10" s="18">
        <v>6</v>
      </c>
      <c r="AZ10" s="18">
        <v>0.2</v>
      </c>
      <c r="BA10" s="18">
        <v>0</v>
      </c>
      <c r="BB10" s="18">
        <v>18.7</v>
      </c>
      <c r="BC10" s="18">
        <v>5.6</v>
      </c>
      <c r="BD10" s="18">
        <v>0</v>
      </c>
      <c r="BE10" s="18">
        <v>0</v>
      </c>
      <c r="BF10" s="18">
        <v>18.8</v>
      </c>
      <c r="BG10" s="18">
        <v>5.2</v>
      </c>
      <c r="BH10" s="18">
        <v>0</v>
      </c>
      <c r="BI10" s="18">
        <v>0</v>
      </c>
      <c r="BJ10" s="18">
        <v>18.2</v>
      </c>
      <c r="BK10" s="18">
        <v>5.6</v>
      </c>
      <c r="BL10" s="18">
        <v>0.2</v>
      </c>
      <c r="BM10" s="18">
        <v>0</v>
      </c>
      <c r="BN10" s="18">
        <v>18.7</v>
      </c>
      <c r="BO10" s="18">
        <v>5.6</v>
      </c>
      <c r="BP10" s="18">
        <v>0.8</v>
      </c>
      <c r="BQ10" s="18">
        <v>0</v>
      </c>
      <c r="BR10" s="29"/>
      <c r="BS10" s="11">
        <f>IF(SUM(AY10,BC10)&gt;0,SUM(AY10,BC10),"")</f>
        <v>11.6</v>
      </c>
      <c r="BT10" s="11">
        <f>IF(SUM(AX10:AY10,BA10:BC10,BE10)-AZ10-BD10&gt;0,SUM(AX10:AY10,BA10:BC10,BE10)-AZ10-BD10,"")</f>
        <v>48.6</v>
      </c>
      <c r="BU10" s="11">
        <f>IF(SUM(BF10:BG10,BI10)-BH10&gt;0,SUM(BF10:BG10,BI10)-BH10,"")</f>
        <v>24</v>
      </c>
      <c r="BV10" s="11">
        <f>IF(SUM(AY10,BC10,BG10)&gt;0,SUM(AY10,BC10,BG10),"")</f>
        <v>16.8</v>
      </c>
      <c r="BW10" s="11">
        <f>IF(SUM(BT10,BU10)&gt;0,SUM(BT10,BU10),"")</f>
        <v>72.599999999999994</v>
      </c>
      <c r="BX10" s="11">
        <f>IF(SUM(BK10,BO10)&gt;0,SUM(BK10,BO10),"")</f>
        <v>11.2</v>
      </c>
      <c r="BY10" s="11">
        <f>IF(SUM(BJ10:BK10,BM10:BO10,BQ10)-SUM(BL10,BP10)&gt;0,SUM(BJ10:BK10,BM10:BO10,BQ10)-SUM(BL10,BP10),"")</f>
        <v>47.1</v>
      </c>
      <c r="BZ10" s="11">
        <f>IF(SUM(BT10,BY10)&gt;0,SUM(BT10,BY10),"")</f>
        <v>95.7</v>
      </c>
      <c r="CA10" s="19">
        <v>17</v>
      </c>
      <c r="CB10" s="19">
        <v>6.4</v>
      </c>
      <c r="CC10" s="19">
        <v>0.8</v>
      </c>
      <c r="CD10" s="19">
        <v>0</v>
      </c>
      <c r="CE10" s="19">
        <v>19.3</v>
      </c>
      <c r="CF10" s="19">
        <v>5.2</v>
      </c>
      <c r="CG10" s="19">
        <v>0</v>
      </c>
      <c r="CH10" s="19">
        <v>0</v>
      </c>
      <c r="CI10" s="19">
        <v>18.7</v>
      </c>
      <c r="CJ10" s="19">
        <v>5.2</v>
      </c>
      <c r="CK10" s="19">
        <v>0</v>
      </c>
      <c r="CL10" s="19">
        <v>0</v>
      </c>
      <c r="CM10" s="19">
        <v>17.600000000000001</v>
      </c>
      <c r="CN10" s="19">
        <v>2.8</v>
      </c>
      <c r="CO10" s="19">
        <v>0</v>
      </c>
      <c r="CP10" s="19">
        <v>0</v>
      </c>
      <c r="CQ10" s="19">
        <v>18.600000000000001</v>
      </c>
      <c r="CR10" s="19">
        <v>6</v>
      </c>
      <c r="CS10" s="19">
        <v>0.6</v>
      </c>
      <c r="CT10" s="19">
        <v>0</v>
      </c>
      <c r="CU10" s="28"/>
      <c r="CV10" s="41">
        <f>IF(SUM(CB10,CF10)&gt;0,SUM(CB10,CF10),"")</f>
        <v>11.600000000000001</v>
      </c>
      <c r="CW10" s="41">
        <f>IF(SUM(CA10:CB10,CD10:CF10,CH10)-CC10-CG10&gt;0,SUM(CA10:CB10,CD10:CF10,CH10)-CC10-CG10,"")</f>
        <v>47.100000000000009</v>
      </c>
      <c r="CX10" s="41">
        <f>IF(SUM(CI10:CJ10,CL10)-CK10&gt;0,SUM(CI10:CJ10,CL10)-CK10,"")</f>
        <v>23.9</v>
      </c>
      <c r="CY10" s="41">
        <f>IF(SUM(CB10,CF10,CJ10)&gt;0,SUM(CB10,CF10,CJ10),"")</f>
        <v>16.8</v>
      </c>
      <c r="CZ10" s="41">
        <f>IF(SUM(CW10,CX10)&gt;0,SUM(CW10,CX10),"")</f>
        <v>71</v>
      </c>
      <c r="DA10" s="41">
        <f>IF(SUM(CN10,CR10)&gt;0,SUM(CN10,CR10),"")</f>
        <v>8.8000000000000007</v>
      </c>
      <c r="DB10" s="41">
        <f>IF(SUM(CM10:CN10,CP10:CR10,CT10)-SUM(CO10,CS10)&gt;0,SUM(CM10:CN10,CP10:CR10,CT10)-SUM(CO10,CS10),"")</f>
        <v>44.4</v>
      </c>
      <c r="DC10" s="41">
        <f>IF(SUM(CW10,DB10)&gt;0,SUM(CW10,DB10),"")</f>
        <v>91.5</v>
      </c>
      <c r="DD10" s="52">
        <f>IF(MAX(EB10,FD10,GF10,HH10,IJ10,JL10,KN10,LP10,MR10,NT10,OV10,PX10)-IF(L10="",0,L10)&gt;0.001,MAX(EB10,FD10,GF10,HH10,IJ10,JL10,KN10,LP10,MR10,NT10,OV10,PX10)-IF(L10="",0,L10),"")</f>
        <v>1.0999999999999872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>
        <v>16.899999999999999</v>
      </c>
      <c r="GN10" s="18">
        <v>6</v>
      </c>
      <c r="GO10" s="18">
        <v>0.8</v>
      </c>
      <c r="GP10" s="18">
        <v>0</v>
      </c>
      <c r="GQ10" s="18">
        <v>18.8</v>
      </c>
      <c r="GR10" s="18">
        <v>5.6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11.6</v>
      </c>
      <c r="HH10" s="11">
        <f>IF(SUM(GM10:GN10,GP10:GR10,GT10)-GO10-GS10&gt;0,SUM(GM10:GN10,GP10:GR10,GT10)-GO10-GS10,"")</f>
        <v>46.500000000000007</v>
      </c>
      <c r="HI10" s="11" t="str">
        <f>IF(SUM(GU10:GV10,GX10)-GW10&gt;0,SUM(GU10:GV10,GX10)-GW10,"")</f>
        <v/>
      </c>
      <c r="HJ10" s="11">
        <f>IF(SUM(GN10,GR10,GV10)&gt;0,SUM(GN10,GR10,GV10),"")</f>
        <v>11.6</v>
      </c>
      <c r="HK10" s="11">
        <f>IF(SUM(HH10,HI10)&gt;0,SUM(HH10,HI10),"")</f>
        <v>46.500000000000007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46.500000000000007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16.7</v>
      </c>
      <c r="IB10" s="17">
        <v>6.9</v>
      </c>
      <c r="IC10" s="17">
        <v>0.2</v>
      </c>
      <c r="ID10" s="17">
        <v>0</v>
      </c>
      <c r="IE10" s="17">
        <v>17.600000000000001</v>
      </c>
      <c r="IF10" s="17">
        <v>2.8</v>
      </c>
      <c r="IG10" s="17">
        <v>0</v>
      </c>
      <c r="IH10" s="17">
        <v>0</v>
      </c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>
        <f>IF(SUM(IB10,IF10)&gt;0,SUM(IB10,IF10),"")</f>
        <v>9.6999999999999993</v>
      </c>
      <c r="IO10" s="41">
        <f>IF(SUM(IA10:IB10,ID10:IF10,IH10)-SUM(IC10,IG10)&gt;0,SUM(IA10:IB10,ID10:IF10,IH10)-SUM(IC10,IG10),"")</f>
        <v>43.8</v>
      </c>
      <c r="IP10" s="41">
        <f>IF(SUM(IJ10,IO10)&gt;0,SUM(IJ10,IO10),"")</f>
        <v>43.8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>
        <v>18.7</v>
      </c>
      <c r="JT10" s="17">
        <v>6.4</v>
      </c>
      <c r="JU10" s="17">
        <v>0.2</v>
      </c>
      <c r="JV10" s="17">
        <v>0</v>
      </c>
      <c r="JW10" s="17">
        <v>16.600000000000001</v>
      </c>
      <c r="JX10" s="17">
        <v>6.9</v>
      </c>
      <c r="JY10" s="17">
        <v>0.2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13.3</v>
      </c>
      <c r="KN10" s="41">
        <f>IF(SUM(JS10:JT10,JV10:JX10,JZ10)-JU10-JY10&gt;0,SUM(JS10:JT10,JV10:JX10,JZ10)-JU10-JY10,"")</f>
        <v>48.199999999999996</v>
      </c>
      <c r="KO10" s="41" t="str">
        <f>IF(SUM(KA10:KB10,KD10)-KC10&gt;0,SUM(KA10:KB10,KD10)-KC10,"")</f>
        <v/>
      </c>
      <c r="KP10" s="41">
        <f>IF(SUM(JT10,JX10,KB10)&gt;0,SUM(JT10,JX10,KB10),"")</f>
        <v>13.3</v>
      </c>
      <c r="KQ10" s="41">
        <f>IF(SUM(KN10,KO10)&gt;0,SUM(KN10,KO10),"")</f>
        <v>48.199999999999996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48.199999999999996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17.75</v>
      </c>
      <c r="QF10" s="23">
        <f>IF($CU10="P",CB10,(CB10+AY10)/2)</f>
        <v>6.2</v>
      </c>
      <c r="QG10" s="23">
        <f>IF($CU10="P",CC10,(CC10+AZ10)/2)</f>
        <v>0.5</v>
      </c>
      <c r="QH10" s="23">
        <f>IF($CU10="P",CD10,(CD10+BA10)/2)</f>
        <v>0</v>
      </c>
      <c r="QI10" s="23">
        <f>IF($CU10="P",CE10,(CE10+BB10)/2)</f>
        <v>19</v>
      </c>
      <c r="QJ10" s="23">
        <f>IF($CU10="P",CF10,(CF10+BC10)/2)</f>
        <v>5.4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18.75</v>
      </c>
      <c r="QN10" s="23">
        <f>IF($CU10="P",CJ10,(CJ10+BG10)/2)</f>
        <v>5.2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17.899999999999999</v>
      </c>
      <c r="QR10" s="23">
        <f>IF($CU10="P",CN10,(CN10+BK10)/2)</f>
        <v>4.1999999999999993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18.649999999999999</v>
      </c>
      <c r="QV10" s="23">
        <f>IF($CU10="P",CR10,(CR10+BO10)/2)</f>
        <v>5.8</v>
      </c>
      <c r="QW10" s="23">
        <f>IF($CU10="P",CS10,(CS10+BP10)/2)</f>
        <v>0.7</v>
      </c>
      <c r="QX10" s="23">
        <f>IF($CU10="P",CT10,(CT10+BQ10)/2)</f>
        <v>0</v>
      </c>
      <c r="QY10" s="28" t="s">
        <v>57</v>
      </c>
      <c r="QZ10" s="41">
        <f>IF(SUM(QF10,QJ10)&gt;0,SUM(QF10,QJ10),"")</f>
        <v>11.600000000000001</v>
      </c>
      <c r="RA10" s="41">
        <f>IF(SUM(QE10:QF10,QH10:QJ10,QL10)-QG10-QK10&gt;0,SUM(QE10:QF10,QH10:QJ10,QL10)-QG10-QK10,"")</f>
        <v>47.85</v>
      </c>
      <c r="RB10" s="41">
        <f>IF(SUM(QM10:QN10,QP10)-QO10&gt;0,SUM(QM10:QN10,QP10)-QO10,"")</f>
        <v>23.95</v>
      </c>
      <c r="RC10" s="41">
        <f>IF(SUM(QF10,QJ10,QN10)&gt;0,SUM(QF10,QJ10,QN10),"")</f>
        <v>16.8</v>
      </c>
      <c r="RD10" s="41">
        <f>IF(SUM(RA10,RB10)&gt;0,SUM(RA10,RB10),"")</f>
        <v>71.8</v>
      </c>
      <c r="RE10" s="41">
        <f>IF(SUM(QR10,QV10)&gt;0,SUM(QR10,QV10),"")</f>
        <v>10</v>
      </c>
      <c r="RF10" s="41">
        <f>IF(SUM(QQ10:QR10,QT10:QV10,QX10)-SUM(QS10,QW10)&gt;0,SUM(QQ10:QR10,QT10:QV10,QX10)-SUM(QS10,QW10),"")</f>
        <v>45.75</v>
      </c>
      <c r="RG10" s="41">
        <f>IF(SUM(RA10,RF10)&gt;0,SUM(RA10,RF10),"")</f>
        <v>93.6</v>
      </c>
    </row>
    <row r="11" spans="1:475" x14ac:dyDescent="0.2">
      <c r="A11" s="4">
        <f>IF(AND(F11="P",G11="P"),SUMPRODUCT((F$4:F$19="P")*(G$4:G$19="P")*(E$4:E$19&gt;E11))+1,IF(G11="P",SUMPRODUCT((F$4:F$19="")*(G$4:G$19="P")*(E$4:E$19&gt;E11))+1+SUMPRODUCT((F$4:F$19="P")*(G$4:G$19="P")),""))</f>
        <v>8</v>
      </c>
      <c r="B11" s="5" t="s">
        <v>151</v>
      </c>
      <c r="C11" s="4" t="s">
        <v>5</v>
      </c>
      <c r="D11" s="4">
        <v>2001</v>
      </c>
      <c r="E11" s="9">
        <f>SUM(J11:R11)+SUM(J11:N11)*0.0000001+SUM(J11)*0.0000000000001</f>
        <v>167.5000120000048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National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/>
      </c>
      <c r="J11" s="8">
        <f>IF(COUNT(AQ11,BT11,CW11)&gt;0,LARGE((AQ11,BT11,CW11),1),0)</f>
        <v>48.3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48.099999999999994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23.599999999999998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47.499999999999993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18.5</v>
      </c>
      <c r="V11" s="19">
        <v>4.8</v>
      </c>
      <c r="W11" s="19">
        <v>0.6</v>
      </c>
      <c r="X11" s="19">
        <v>0</v>
      </c>
      <c r="Y11" s="19">
        <v>19.2</v>
      </c>
      <c r="Z11" s="19">
        <v>4.3</v>
      </c>
      <c r="AA11" s="19">
        <v>0.1</v>
      </c>
      <c r="AB11" s="19">
        <v>0</v>
      </c>
      <c r="AC11" s="19">
        <v>18.2</v>
      </c>
      <c r="AD11" s="19">
        <v>5.6</v>
      </c>
      <c r="AE11" s="19">
        <v>0.2</v>
      </c>
      <c r="AF11" s="19">
        <v>0</v>
      </c>
      <c r="AG11" s="19">
        <v>18.5</v>
      </c>
      <c r="AH11" s="19">
        <v>4.8</v>
      </c>
      <c r="AI11" s="19">
        <v>0</v>
      </c>
      <c r="AJ11" s="19">
        <v>0</v>
      </c>
      <c r="AK11" s="19">
        <v>18.100000000000001</v>
      </c>
      <c r="AL11" s="19">
        <v>4.8</v>
      </c>
      <c r="AM11" s="19">
        <v>0.8</v>
      </c>
      <c r="AN11" s="19">
        <v>0</v>
      </c>
      <c r="AO11" s="28"/>
      <c r="AP11" s="41">
        <f>IF(SUM(V11,Z11)&gt;0,SUM(V11,Z11),"")</f>
        <v>9.1</v>
      </c>
      <c r="AQ11" s="41">
        <f>IF(SUM(U11:V11,X11:Z11,AB11)-W11-AA11&gt;0,SUM(U11:V11,X11:Z11,AB11)-W11-AA11,"")</f>
        <v>46.099999999999994</v>
      </c>
      <c r="AR11" s="41">
        <f>IF(SUM(AC11:AD11,AF11)-AE11&gt;0,SUM(AC11:AD11,AF11)-AE11,"")</f>
        <v>23.599999999999998</v>
      </c>
      <c r="AS11" s="41">
        <f>IF(SUM(V11,Z11,AD11)&gt;0,SUM(V11,Z11,AD11),"")</f>
        <v>14.7</v>
      </c>
      <c r="AT11" s="41">
        <f>IF(SUM(AQ11,AR11)&gt;0,SUM(AQ11,AR11),"")</f>
        <v>69.699999999999989</v>
      </c>
      <c r="AU11" s="41">
        <f>IF(SUM(AH11,AL11)&gt;0,SUM(AH11,AL11),"")</f>
        <v>9.6</v>
      </c>
      <c r="AV11" s="41">
        <f>IF(SUM(AG11:AH11,AJ11:AL11,AN11)-SUM(AI11,AM11)&gt;0,SUM(AG11:AH11,AJ11:AL11,AN11)-SUM(AI11,AM11),"")</f>
        <v>45.400000000000006</v>
      </c>
      <c r="AW11" s="41">
        <f>IF(SUM(AQ11,AV11)&gt;0,SUM(AQ11,AV11),"")</f>
        <v>91.5</v>
      </c>
      <c r="AX11" s="18">
        <v>18.399999999999999</v>
      </c>
      <c r="AY11" s="18">
        <v>5.6</v>
      </c>
      <c r="AZ11" s="18">
        <v>0</v>
      </c>
      <c r="BA11" s="18">
        <v>0</v>
      </c>
      <c r="BB11" s="18">
        <v>18.5</v>
      </c>
      <c r="BC11" s="18">
        <v>6</v>
      </c>
      <c r="BD11" s="18">
        <v>0.2</v>
      </c>
      <c r="BE11" s="18">
        <v>0</v>
      </c>
      <c r="BF11" s="18">
        <v>16.2</v>
      </c>
      <c r="BG11" s="18">
        <v>4.8</v>
      </c>
      <c r="BH11" s="18">
        <v>1</v>
      </c>
      <c r="BI11" s="18">
        <v>0</v>
      </c>
      <c r="BJ11" s="18">
        <v>18.399999999999999</v>
      </c>
      <c r="BK11" s="18">
        <v>5.2</v>
      </c>
      <c r="BL11" s="18">
        <v>1</v>
      </c>
      <c r="BM11" s="18">
        <v>0</v>
      </c>
      <c r="BN11" s="18">
        <v>18.3</v>
      </c>
      <c r="BO11" s="18">
        <v>2</v>
      </c>
      <c r="BP11" s="18">
        <v>1</v>
      </c>
      <c r="BQ11" s="18">
        <v>0</v>
      </c>
      <c r="BR11" s="29"/>
      <c r="BS11" s="11">
        <f>IF(SUM(AY11,BC11)&gt;0,SUM(AY11,BC11),"")</f>
        <v>11.6</v>
      </c>
      <c r="BT11" s="11">
        <f>IF(SUM(AX11:AY11,BA11:BC11,BE11)-AZ11-BD11&gt;0,SUM(AX11:AY11,BA11:BC11,BE11)-AZ11-BD11,"")</f>
        <v>48.3</v>
      </c>
      <c r="BU11" s="11">
        <f>IF(SUM(BF11:BG11,BI11)-BH11&gt;0,SUM(BF11:BG11,BI11)-BH11,"")</f>
        <v>20</v>
      </c>
      <c r="BV11" s="11">
        <f>IF(SUM(AY11,BC11,BG11)&gt;0,SUM(AY11,BC11,BG11),"")</f>
        <v>16.399999999999999</v>
      </c>
      <c r="BW11" s="11">
        <f>IF(SUM(BT11,BU11)&gt;0,SUM(BT11,BU11),"")</f>
        <v>68.3</v>
      </c>
      <c r="BX11" s="11">
        <f>IF(SUM(BK11,BO11)&gt;0,SUM(BK11,BO11),"")</f>
        <v>7.2</v>
      </c>
      <c r="BY11" s="11">
        <f>IF(SUM(BJ11:BK11,BM11:BO11,BQ11)-SUM(BL11,BP11)&gt;0,SUM(BJ11:BK11,BM11:BO11,BQ11)-SUM(BL11,BP11),"")</f>
        <v>41.9</v>
      </c>
      <c r="BZ11" s="11">
        <f>IF(SUM(BT11,BY11)&gt;0,SUM(BT11,BY11),"")</f>
        <v>90.199999999999989</v>
      </c>
      <c r="CA11" s="19">
        <v>18.399999999999999</v>
      </c>
      <c r="CB11" s="19">
        <v>5.6</v>
      </c>
      <c r="CC11" s="19">
        <v>0.2</v>
      </c>
      <c r="CD11" s="19">
        <v>0</v>
      </c>
      <c r="CE11" s="19">
        <v>18.5</v>
      </c>
      <c r="CF11" s="19">
        <v>6</v>
      </c>
      <c r="CG11" s="19">
        <v>0.2</v>
      </c>
      <c r="CH11" s="19">
        <v>0</v>
      </c>
      <c r="CI11" s="19">
        <v>18.399999999999999</v>
      </c>
      <c r="CJ11" s="19">
        <v>4.8</v>
      </c>
      <c r="CK11" s="19">
        <v>0.2</v>
      </c>
      <c r="CL11" s="19">
        <v>0</v>
      </c>
      <c r="CM11" s="19">
        <v>18.5</v>
      </c>
      <c r="CN11" s="19">
        <v>5.2</v>
      </c>
      <c r="CO11" s="19">
        <v>0.2</v>
      </c>
      <c r="CP11" s="19">
        <v>0</v>
      </c>
      <c r="CQ11" s="19">
        <v>18.399999999999999</v>
      </c>
      <c r="CR11" s="19">
        <v>6.4</v>
      </c>
      <c r="CS11" s="19">
        <v>0.8</v>
      </c>
      <c r="CT11" s="19">
        <v>0</v>
      </c>
      <c r="CU11" s="28"/>
      <c r="CV11" s="41">
        <f>IF(SUM(CB11,CF11)&gt;0,SUM(CB11,CF11),"")</f>
        <v>11.6</v>
      </c>
      <c r="CW11" s="41">
        <f>IF(SUM(CA11:CB11,CD11:CF11,CH11)-CC11-CG11&gt;0,SUM(CA11:CB11,CD11:CF11,CH11)-CC11-CG11,"")</f>
        <v>48.099999999999994</v>
      </c>
      <c r="CX11" s="41">
        <f>IF(SUM(CI11:CJ11,CL11)-CK11&gt;0,SUM(CI11:CJ11,CL11)-CK11,"")</f>
        <v>23</v>
      </c>
      <c r="CY11" s="41">
        <f>IF(SUM(CB11,CF11,CJ11)&gt;0,SUM(CB11,CF11,CJ11),"")</f>
        <v>16.399999999999999</v>
      </c>
      <c r="CZ11" s="41">
        <f>IF(SUM(CW11,CX11)&gt;0,SUM(CW11,CX11),"")</f>
        <v>71.099999999999994</v>
      </c>
      <c r="DA11" s="41">
        <f>IF(SUM(CN11,CR11)&gt;0,SUM(CN11,CR11),"")</f>
        <v>11.600000000000001</v>
      </c>
      <c r="DB11" s="41">
        <f>IF(SUM(CM11:CN11,CP11:CR11,CT11)-SUM(CO11,CS11)&gt;0,SUM(CM11:CN11,CP11:CR11,CT11)-SUM(CO11,CS11),"")</f>
        <v>47.499999999999993</v>
      </c>
      <c r="DC11" s="41">
        <f>IF(SUM(CW11,DB11)&gt;0,SUM(CW11,DB11),"")</f>
        <v>95.6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>
        <v>17.899999999999999</v>
      </c>
      <c r="GN11" s="18">
        <v>4.8</v>
      </c>
      <c r="GO11" s="18">
        <v>0.6</v>
      </c>
      <c r="GP11" s="18">
        <v>0</v>
      </c>
      <c r="GQ11" s="18">
        <v>16.5</v>
      </c>
      <c r="GR11" s="18">
        <v>6</v>
      </c>
      <c r="GS11" s="18">
        <v>0.2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10.8</v>
      </c>
      <c r="HH11" s="11">
        <f>IF(SUM(GM11:GN11,GP11:GR11,GT11)-GO11-GS11&gt;0,SUM(GM11:GN11,GP11:GR11,GT11)-GO11-GS11,"")</f>
        <v>44.4</v>
      </c>
      <c r="HI11" s="11" t="str">
        <f>IF(SUM(GU11:GV11,GX11)-GW11&gt;0,SUM(GU11:GV11,GX11)-GW11,"")</f>
        <v/>
      </c>
      <c r="HJ11" s="11">
        <f>IF(SUM(GN11,GR11,GV11)&gt;0,SUM(GN11,GR11,GV11),"")</f>
        <v>10.8</v>
      </c>
      <c r="HK11" s="11">
        <f>IF(SUM(HH11,HI11)&gt;0,SUM(HH11,HI11),"")</f>
        <v>44.4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IF(SUM(HH11,HM11)&gt;0,SUM(HH11,HM11),"")</f>
        <v>44.4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18.399999999999999</v>
      </c>
      <c r="QF11" s="23">
        <f>IF($CU11="P",CB11,(CB11+AY11)/2)</f>
        <v>5.6</v>
      </c>
      <c r="QG11" s="23">
        <f>IF($CU11="P",CC11,(CC11+AZ11)/2)</f>
        <v>0.1</v>
      </c>
      <c r="QH11" s="23">
        <f>IF($CU11="P",CD11,(CD11+BA11)/2)</f>
        <v>0</v>
      </c>
      <c r="QI11" s="23">
        <f>IF($CU11="P",CE11,(CE11+BB11)/2)</f>
        <v>18.5</v>
      </c>
      <c r="QJ11" s="23">
        <f>IF($CU11="P",CF11,(CF11+BC11)/2)</f>
        <v>6</v>
      </c>
      <c r="QK11" s="23">
        <f>IF($CU11="P",CG11,(CG11+BD11)/2)</f>
        <v>0.2</v>
      </c>
      <c r="QL11" s="23">
        <f>IF($CU11="P",CH11,(CH11+BE11)/2)</f>
        <v>0</v>
      </c>
      <c r="QM11" s="23">
        <f>IF($CU11="P",CI11,(CI11+BF11)/2)</f>
        <v>17.299999999999997</v>
      </c>
      <c r="QN11" s="23">
        <f>IF($CU11="P",CJ11,(CJ11+BG11)/2)</f>
        <v>4.8</v>
      </c>
      <c r="QO11" s="23">
        <f>IF($CU11="P",CK11,(CK11+BH11)/2)</f>
        <v>0.6</v>
      </c>
      <c r="QP11" s="23">
        <f>IF($CU11="P",CL11,(CL11+BI11)/2)</f>
        <v>0</v>
      </c>
      <c r="QQ11" s="23">
        <f>IF($CU11="P",CM11,(CM11+BJ11)/2)</f>
        <v>18.45</v>
      </c>
      <c r="QR11" s="23">
        <f>IF($CU11="P",CN11,(CN11+BK11)/2)</f>
        <v>5.2</v>
      </c>
      <c r="QS11" s="23">
        <f>IF($CU11="P",CO11,(CO11+BL11)/2)</f>
        <v>0.6</v>
      </c>
      <c r="QT11" s="23">
        <f>IF($CU11="P",CP11,(CP11+BM11)/2)</f>
        <v>0</v>
      </c>
      <c r="QU11" s="23">
        <f>IF($CU11="P",CQ11,(CQ11+BN11)/2)</f>
        <v>18.350000000000001</v>
      </c>
      <c r="QV11" s="23">
        <f>IF($CU11="P",CR11,(CR11+BO11)/2)</f>
        <v>4.2</v>
      </c>
      <c r="QW11" s="23">
        <f>IF($CU11="P",CS11,(CS11+BP11)/2)</f>
        <v>0.9</v>
      </c>
      <c r="QX11" s="23">
        <f>IF($CU11="P",CT11,(CT11+BQ11)/2)</f>
        <v>0</v>
      </c>
      <c r="QY11" s="28" t="s">
        <v>57</v>
      </c>
      <c r="QZ11" s="41">
        <f>IF(SUM(QF11,QJ11)&gt;0,SUM(QF11,QJ11),"")</f>
        <v>11.6</v>
      </c>
      <c r="RA11" s="41">
        <f>IF(SUM(QE11:QF11,QH11:QJ11,QL11)-QG11-QK11&gt;0,SUM(QE11:QF11,QH11:QJ11,QL11)-QG11-QK11,"")</f>
        <v>48.199999999999996</v>
      </c>
      <c r="RB11" s="41">
        <f>IF(SUM(QM11:QN11,QP11)-QO11&gt;0,SUM(QM11:QN11,QP11)-QO11,"")</f>
        <v>21.499999999999996</v>
      </c>
      <c r="RC11" s="41">
        <f>IF(SUM(QF11,QJ11,QN11)&gt;0,SUM(QF11,QJ11,QN11),"")</f>
        <v>16.399999999999999</v>
      </c>
      <c r="RD11" s="41">
        <f>IF(SUM(RA11,RB11)&gt;0,SUM(RA11,RB11),"")</f>
        <v>69.699999999999989</v>
      </c>
      <c r="RE11" s="41">
        <f>IF(SUM(QR11,QV11)&gt;0,SUM(QR11,QV11),"")</f>
        <v>9.4</v>
      </c>
      <c r="RF11" s="41">
        <f>IF(SUM(QQ11:QR11,QT11:QV11,QX11)-SUM(QS11,QW11)&gt;0,SUM(QQ11:QR11,QT11:QV11,QX11)-SUM(QS11,QW11),"")</f>
        <v>44.7</v>
      </c>
      <c r="RG11" s="41">
        <f>IF(SUM(RA11,RF11)&gt;0,SUM(RA11,RF11),"")</f>
        <v>92.9</v>
      </c>
    </row>
    <row r="12" spans="1:475" x14ac:dyDescent="0.2">
      <c r="A12" s="4" t="str">
        <f>IF(AND(F12="P",G12="P"),SUMPRODUCT((F$4:F$19="P")*(G$4:G$19="P")*(E$4:E$19&gt;E12))+1,IF(G12="P",SUMPRODUCT((F$4:F$19="")*(G$4:G$19="P")*(E$4:E$19&gt;E12))+1+SUMPRODUCT((F$4:F$19="P")*(G$4:G$19="P")),""))</f>
        <v/>
      </c>
      <c r="B12" s="5" t="s">
        <v>75</v>
      </c>
      <c r="C12" s="4" t="s">
        <v>6</v>
      </c>
      <c r="D12" s="4">
        <v>2001</v>
      </c>
      <c r="E12" s="9">
        <f>SUM(J12:R12)+SUM(J12:N12)*0.0000001+SUM(J12)*0.0000000000001</f>
        <v>166.30001169500474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/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/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/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/>
      </c>
      <c r="J12" s="8">
        <f>IF(COUNT(AQ12,BT12,CW12)&gt;0,LARGE((AQ12,BT12,CW12),1),0)</f>
        <v>47.300000000000004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46.050000000000004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23.6</v>
      </c>
      <c r="O12" s="8" t="str">
        <f>IF(N12=0,"",IF(N12=CX12,$CA$1,IF(N12=BU12,$AX$1,IF(N12=AR12,$U$1,""))))</f>
        <v>2022 3rd Domestic Trial</v>
      </c>
      <c r="P12" s="8">
        <f>IF(MAX(AV12,BY12,DB12)&gt;0,MAX(AV12,BY12,DB12),0)</f>
        <v>47.7</v>
      </c>
      <c r="Q12" s="8" t="str">
        <f>IF(P12=0,"",IF(P12=DB12,$CA$1,IF(P12=BY12,$AX$1,IF(P12=AV12,$U$1,""))))</f>
        <v>2023 Elite Canada</v>
      </c>
      <c r="R12" s="8">
        <f>IF(MAX(DD12:DF12)&gt;0,MAX(DD12:DF12),"")</f>
        <v>1.6499999999999915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18.5</v>
      </c>
      <c r="V12" s="19">
        <v>5.6</v>
      </c>
      <c r="W12" s="19">
        <v>0.1</v>
      </c>
      <c r="X12" s="19">
        <v>0</v>
      </c>
      <c r="Y12" s="19">
        <v>17.850000000000001</v>
      </c>
      <c r="Z12" s="19">
        <v>4.2</v>
      </c>
      <c r="AA12" s="19">
        <v>0</v>
      </c>
      <c r="AB12" s="19">
        <v>0</v>
      </c>
      <c r="AC12" s="19">
        <v>18.8</v>
      </c>
      <c r="AD12" s="19">
        <v>4.8</v>
      </c>
      <c r="AE12" s="19">
        <v>0</v>
      </c>
      <c r="AF12" s="19">
        <v>0</v>
      </c>
      <c r="AG12" s="19">
        <v>18.350000000000001</v>
      </c>
      <c r="AH12" s="19">
        <v>5.6</v>
      </c>
      <c r="AI12" s="19">
        <v>0.1</v>
      </c>
      <c r="AJ12" s="19">
        <v>0</v>
      </c>
      <c r="AK12" s="19">
        <v>18.149999999999999</v>
      </c>
      <c r="AL12" s="19">
        <v>4.5</v>
      </c>
      <c r="AM12" s="19">
        <v>0.79999999999999993</v>
      </c>
      <c r="AN12" s="19">
        <v>0</v>
      </c>
      <c r="AO12" s="28" t="s">
        <v>57</v>
      </c>
      <c r="AP12" s="41">
        <f>IF(SUM(V12,Z12)&gt;0,SUM(V12,Z12),"")</f>
        <v>9.8000000000000007</v>
      </c>
      <c r="AQ12" s="41">
        <f>IF(SUM(U12:V12,X12:Z12,AB12)-W12-AA12&gt;0,SUM(U12:V12,X12:Z12,AB12)-W12-AA12,"")</f>
        <v>46.050000000000004</v>
      </c>
      <c r="AR12" s="41">
        <f>IF(SUM(AC12:AD12,AF12)-AE12&gt;0,SUM(AC12:AD12,AF12)-AE12,"")</f>
        <v>23.6</v>
      </c>
      <c r="AS12" s="41">
        <f>IF(SUM(V12,Z12,AD12)&gt;0,SUM(V12,Z12,AD12),"")</f>
        <v>14.600000000000001</v>
      </c>
      <c r="AT12" s="41">
        <f>IF(SUM(AQ12,AR12)&gt;0,SUM(AQ12,AR12),"")</f>
        <v>69.650000000000006</v>
      </c>
      <c r="AU12" s="41">
        <f>IF(SUM(AH12,AL12)&gt;0,SUM(AH12,AL12),"")</f>
        <v>10.1</v>
      </c>
      <c r="AV12" s="41">
        <f>IF(SUM(AG12:AH12,AJ12:AL12,AN12)-SUM(AI12,AM12)&gt;0,SUM(AG12:AH12,AJ12:AL12,AN12)-SUM(AI12,AM12),"")</f>
        <v>45.7</v>
      </c>
      <c r="AW12" s="41">
        <f>IF(SUM(AQ12,AV12)&gt;0,SUM(AQ12,AV12),"")</f>
        <v>91.75</v>
      </c>
      <c r="AX12" s="18">
        <v>18.5</v>
      </c>
      <c r="AY12" s="18">
        <v>5.6</v>
      </c>
      <c r="AZ12" s="18">
        <v>0</v>
      </c>
      <c r="BA12" s="18">
        <v>0</v>
      </c>
      <c r="BB12" s="18">
        <v>18</v>
      </c>
      <c r="BC12" s="18">
        <v>6</v>
      </c>
      <c r="BD12" s="18">
        <v>0.8</v>
      </c>
      <c r="BE12" s="18">
        <v>0</v>
      </c>
      <c r="BF12" s="18">
        <v>18.3</v>
      </c>
      <c r="BG12" s="18">
        <v>5.2</v>
      </c>
      <c r="BH12" s="18">
        <v>0.6</v>
      </c>
      <c r="BI12" s="18">
        <v>0</v>
      </c>
      <c r="BJ12" s="18">
        <v>18.399999999999999</v>
      </c>
      <c r="BK12" s="18">
        <v>5.6</v>
      </c>
      <c r="BL12" s="18">
        <v>0.2</v>
      </c>
      <c r="BM12" s="18">
        <v>0</v>
      </c>
      <c r="BN12" s="18">
        <v>18.5</v>
      </c>
      <c r="BO12" s="18">
        <v>5.6</v>
      </c>
      <c r="BP12" s="18">
        <v>0.2</v>
      </c>
      <c r="BQ12" s="18">
        <v>0</v>
      </c>
      <c r="BR12" s="29"/>
      <c r="BS12" s="11">
        <f>IF(SUM(AY12,BC12)&gt;0,SUM(AY12,BC12),"")</f>
        <v>11.6</v>
      </c>
      <c r="BT12" s="11">
        <f>IF(SUM(AX12:AY12,BA12:BC12,BE12)-AZ12-BD12&gt;0,SUM(AX12:AY12,BA12:BC12,BE12)-AZ12-BD12,"")</f>
        <v>47.300000000000004</v>
      </c>
      <c r="BU12" s="11">
        <f>IF(SUM(BF12:BG12,BI12)-BH12&gt;0,SUM(BF12:BG12,BI12)-BH12,"")</f>
        <v>22.9</v>
      </c>
      <c r="BV12" s="11">
        <f>IF(SUM(AY12,BC12,BG12)&gt;0,SUM(AY12,BC12,BG12),"")</f>
        <v>16.8</v>
      </c>
      <c r="BW12" s="11">
        <f>IF(SUM(BT12,BU12)&gt;0,SUM(BT12,BU12),"")</f>
        <v>70.2</v>
      </c>
      <c r="BX12" s="11">
        <f>IF(SUM(BK12,BO12)&gt;0,SUM(BK12,BO12),"")</f>
        <v>11.2</v>
      </c>
      <c r="BY12" s="11">
        <f>IF(SUM(BJ12:BK12,BM12:BO12,BQ12)-SUM(BL12,BP12)&gt;0,SUM(BJ12:BK12,BM12:BO12,BQ12)-SUM(BL12,BP12),"")</f>
        <v>47.7</v>
      </c>
      <c r="BZ12" s="11">
        <f>IF(SUM(BT12,BY12)&gt;0,SUM(BT12,BY12),"")</f>
        <v>95</v>
      </c>
      <c r="CA12" s="19">
        <v>17.399999999999999</v>
      </c>
      <c r="CB12" s="19">
        <v>2.8</v>
      </c>
      <c r="CC12" s="19">
        <v>0</v>
      </c>
      <c r="CD12" s="19">
        <v>0</v>
      </c>
      <c r="CE12" s="19">
        <v>0</v>
      </c>
      <c r="CF12" s="19">
        <v>0</v>
      </c>
      <c r="CG12" s="19">
        <v>0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2.8</v>
      </c>
      <c r="CW12" s="41">
        <f>IF(SUM(CA12:CB12,CD12:CF12,CH12)-CC12-CG12&gt;0,SUM(CA12:CB12,CD12:CF12,CH12)-CC12-CG12,"")</f>
        <v>20.2</v>
      </c>
      <c r="CX12" s="41" t="str">
        <f>IF(SUM(CI12:CJ12,CL12)-CK12&gt;0,SUM(CI12:CJ12,CL12)-CK12,"")</f>
        <v/>
      </c>
      <c r="CY12" s="41">
        <f>IF(SUM(CB12,CF12,CJ12)&gt;0,SUM(CB12,CF12,CJ12),"")</f>
        <v>2.8</v>
      </c>
      <c r="CZ12" s="41">
        <f>IF(SUM(CW12,CX12)&gt;0,SUM(CW12,CX12),"")</f>
        <v>20.2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IF(SUM(CW12,DB12)&gt;0,SUM(CW12,DB12),"")</f>
        <v>20.2</v>
      </c>
      <c r="DD12" s="52">
        <f>IF(MAX(EB12,FD12,GF12,HH12,IJ12,JL12,KN12,LP12,MR12,NT12,OV12,PX12)-IF(L12="",0,L12)&gt;0.001,MAX(EB12,FD12,GF12,HH12,IJ12,JL12,KN12,LP12,MR12,NT12,OV12,PX12)-IF(L12="",0,L12),"")</f>
        <v>1.6499999999999915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>IF(SUM(GN12,GR12)&gt;0,SUM(GN12,GR12),"")</f>
        <v>11.6</v>
      </c>
      <c r="HH12" s="11">
        <f>IF(SUM(GM12:GN12,GP12:GR12,GT12)-GO12-GS12&gt;0,SUM(GM12:GN12,GP12:GR12,GT12)-GO12-GS12,"")</f>
        <v>47.699999999999996</v>
      </c>
      <c r="HI12" s="11" t="str">
        <f>IF(SUM(GU12:GV12,GX12)-GW12&gt;0,SUM(GU12:GV12,GX12)-GW12,"")</f>
        <v/>
      </c>
      <c r="HJ12" s="11">
        <f>IF(SUM(GN12,GR12,GV12)&gt;0,SUM(GN12,GR12,GV12),"")</f>
        <v>11.6</v>
      </c>
      <c r="HK12" s="11">
        <f>IF(SUM(HH12,HI12)&gt;0,SUM(HH12,HI12),"")</f>
        <v>47.699999999999996</v>
      </c>
      <c r="HL12" s="11">
        <f>IF(SUM(GZ12,HD12)&gt;0,SUM(GZ12,HD12),"")</f>
        <v>5.6</v>
      </c>
      <c r="HM12" s="11">
        <f>IF(SUM(GY12:GZ12,HB12:HD12,HF12)-SUM(HA12,HE12)&gt;0,SUM(GY12:GZ12,HB12:HD12,HF12)-SUM(HA12,HE12),"")</f>
        <v>23.799999999999997</v>
      </c>
      <c r="HN12" s="11">
        <f>IF(SUM(HH12,HM12)&gt;0,SUM(HH12,HM12),"")</f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17.95</v>
      </c>
      <c r="QF12" s="23">
        <f>IF($CU12="P",CB12,(CB12+AY12)/2)</f>
        <v>4.1999999999999993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</v>
      </c>
      <c r="QJ12" s="23">
        <f>IF($CU12="P",CF12,(CF12+BC12)/2)</f>
        <v>3</v>
      </c>
      <c r="QK12" s="23">
        <f>IF($CU12="P",CG12,(CG12+BD12)/2)</f>
        <v>0.4</v>
      </c>
      <c r="QL12" s="23">
        <f>IF($CU12="P",CH12,(CH12+BE12)/2)</f>
        <v>0</v>
      </c>
      <c r="QM12" s="23">
        <f>IF($CU12="P",CI12,(CI12+BF12)/2)</f>
        <v>9.15</v>
      </c>
      <c r="QN12" s="23">
        <f>IF($CU12="P",CJ12,(CJ12+BG12)/2)</f>
        <v>2.6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9.1999999999999993</v>
      </c>
      <c r="QR12" s="23">
        <f>IF($CU12="P",CN12,(CN12+BK12)/2)</f>
        <v>2.8</v>
      </c>
      <c r="QS12" s="23">
        <f>IF($CU12="P",CO12,(CO12+BL12)/2)</f>
        <v>0.1</v>
      </c>
      <c r="QT12" s="23">
        <f>IF($CU12="P",CP12,(CP12+BM12)/2)</f>
        <v>0</v>
      </c>
      <c r="QU12" s="23">
        <f>IF($CU12="P",CQ12,(CQ12+BN12)/2)</f>
        <v>9.25</v>
      </c>
      <c r="QV12" s="23">
        <f>IF($CU12="P",CR12,(CR12+BO12)/2)</f>
        <v>2.8</v>
      </c>
      <c r="QW12" s="23">
        <f>IF($CU12="P",CS12,(CS12+BP12)/2)</f>
        <v>0.1</v>
      </c>
      <c r="QX12" s="23">
        <f>IF($CU12="P",CT12,(CT12+BQ12)/2)</f>
        <v>0</v>
      </c>
      <c r="QY12" s="28" t="s">
        <v>57</v>
      </c>
      <c r="QZ12" s="41">
        <f>IF(SUM(QF12,QJ12)&gt;0,SUM(QF12,QJ12),"")</f>
        <v>7.1999999999999993</v>
      </c>
      <c r="RA12" s="41">
        <f>IF(SUM(QE12:QF12,QH12:QJ12,QL12)-QG12-QK12&gt;0,SUM(QE12:QF12,QH12:QJ12,QL12)-QG12-QK12,"")</f>
        <v>33.75</v>
      </c>
      <c r="RB12" s="41">
        <f>IF(SUM(QM12:QN12,QP12)-QO12&gt;0,SUM(QM12:QN12,QP12)-QO12,"")</f>
        <v>11.45</v>
      </c>
      <c r="RC12" s="41">
        <f>IF(SUM(QF12,QJ12,QN12)&gt;0,SUM(QF12,QJ12,QN12),"")</f>
        <v>9.7999999999999989</v>
      </c>
      <c r="RD12" s="41">
        <f>IF(SUM(RA12,RB12)&gt;0,SUM(RA12,RB12),"")</f>
        <v>45.2</v>
      </c>
      <c r="RE12" s="41">
        <f>IF(SUM(QR12,QV12)&gt;0,SUM(QR12,QV12),"")</f>
        <v>5.6</v>
      </c>
      <c r="RF12" s="41">
        <f>IF(SUM(QQ12:QR12,QT12:QV12,QX12)-SUM(QS12,QW12)&gt;0,SUM(QQ12:QR12,QT12:QV12,QX12)-SUM(QS12,QW12),"")</f>
        <v>23.85</v>
      </c>
      <c r="RG12" s="41">
        <f>IF(SUM(RA12,RF12)&gt;0,SUM(RA12,RF12),"")</f>
        <v>57.6</v>
      </c>
    </row>
    <row r="13" spans="1:475" x14ac:dyDescent="0.2">
      <c r="A13" s="4" t="str">
        <f>IF(AND(F13="P",G13="P"),SUMPRODUCT((F$4:F$19="P")*(G$4:G$19="P")*(E$4:E$19&gt;E13))+1,IF(G13="P",SUMPRODUCT((F$4:F$19="")*(G$4:G$19="P")*(E$4:E$19&gt;E13))+1+SUMPRODUCT((F$4:F$19="P")*(G$4:G$19="P")),""))</f>
        <v/>
      </c>
      <c r="B13" s="5" t="s">
        <v>203</v>
      </c>
      <c r="C13" s="4" t="s">
        <v>8</v>
      </c>
      <c r="D13" s="4">
        <v>2002</v>
      </c>
      <c r="E13" s="9">
        <f>SUM(J13:R13)+SUM(J13:N13)*0.0000001+SUM(J13)*0.0000000000001</f>
        <v>163.60001158000472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/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/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/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47.199999999999996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47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21.6</v>
      </c>
      <c r="O13" s="8" t="str">
        <f>IF(N13=0,"",IF(N13=CX13,$CA$1,IF(N13=BU13,$AX$1,IF(N13=AR13,$U$1,""))))</f>
        <v>2023 Nationals</v>
      </c>
      <c r="P13" s="8">
        <f>IF(MAX(AV13,BY13,DB13)&gt;0,MAX(AV13,BY13,DB13),0)</f>
        <v>47.800000000000004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IF(SUM(AQ13,AV13)&gt;0,SUM(AQ13,AV13),"")</f>
        <v/>
      </c>
      <c r="AX13" s="18">
        <v>18.2</v>
      </c>
      <c r="AY13" s="18">
        <v>5.6</v>
      </c>
      <c r="AZ13" s="18">
        <v>0.6</v>
      </c>
      <c r="BA13" s="18">
        <v>0</v>
      </c>
      <c r="BB13" s="18">
        <v>18.600000000000001</v>
      </c>
      <c r="BC13" s="18">
        <v>5.2</v>
      </c>
      <c r="BD13" s="18">
        <v>0</v>
      </c>
      <c r="BE13" s="18">
        <v>0</v>
      </c>
      <c r="BF13" s="18">
        <v>19</v>
      </c>
      <c r="BG13" s="18">
        <v>3.1</v>
      </c>
      <c r="BH13" s="18">
        <v>1</v>
      </c>
      <c r="BI13" s="18">
        <v>0</v>
      </c>
      <c r="BJ13" s="18">
        <v>0</v>
      </c>
      <c r="BK13" s="18">
        <v>0</v>
      </c>
      <c r="BL13" s="18">
        <v>0</v>
      </c>
      <c r="BM13" s="18">
        <v>0</v>
      </c>
      <c r="BN13" s="18">
        <v>18.8</v>
      </c>
      <c r="BO13" s="18">
        <v>5.2</v>
      </c>
      <c r="BP13" s="18">
        <v>0.8</v>
      </c>
      <c r="BQ13" s="18">
        <v>0</v>
      </c>
      <c r="BR13" s="29"/>
      <c r="BS13" s="11">
        <f>IF(SUM(AY13,BC13)&gt;0,SUM(AY13,BC13),"")</f>
        <v>10.8</v>
      </c>
      <c r="BT13" s="11">
        <f>IF(SUM(AX13:AY13,BA13:BC13,BE13)-AZ13-BD13&gt;0,SUM(AX13:AY13,BA13:BC13,BE13)-AZ13-BD13,"")</f>
        <v>47</v>
      </c>
      <c r="BU13" s="11">
        <f>IF(SUM(BF13:BG13,BI13)-BH13&gt;0,SUM(BF13:BG13,BI13)-BH13,"")</f>
        <v>21.1</v>
      </c>
      <c r="BV13" s="11">
        <f>IF(SUM(AY13,BC13,BG13)&gt;0,SUM(AY13,BC13,BG13),"")</f>
        <v>13.9</v>
      </c>
      <c r="BW13" s="11">
        <f>IF(SUM(BT13,BU13)&gt;0,SUM(BT13,BU13),"")</f>
        <v>68.099999999999994</v>
      </c>
      <c r="BX13" s="11">
        <f>IF(SUM(BK13,BO13)&gt;0,SUM(BK13,BO13),"")</f>
        <v>5.2</v>
      </c>
      <c r="BY13" s="11">
        <f>IF(SUM(BJ13:BK13,BM13:BO13,BQ13)-SUM(BL13,BP13)&gt;0,SUM(BJ13:BK13,BM13:BO13,BQ13)-SUM(BL13,BP13),"")</f>
        <v>23.2</v>
      </c>
      <c r="BZ13" s="11">
        <f>IF(SUM(BT13,BY13)&gt;0,SUM(BT13,BY13),"")</f>
        <v>70.2</v>
      </c>
      <c r="CA13" s="19">
        <v>18.5</v>
      </c>
      <c r="CB13" s="19">
        <v>5.6</v>
      </c>
      <c r="CC13" s="19">
        <v>0</v>
      </c>
      <c r="CD13" s="19">
        <v>0</v>
      </c>
      <c r="CE13" s="19">
        <v>18.7</v>
      </c>
      <c r="CF13" s="19">
        <v>4.4000000000000004</v>
      </c>
      <c r="CG13" s="19">
        <v>0</v>
      </c>
      <c r="CH13" s="19">
        <v>0</v>
      </c>
      <c r="CI13" s="19">
        <v>19</v>
      </c>
      <c r="CJ13" s="19">
        <v>3.5</v>
      </c>
      <c r="CK13" s="19">
        <v>0.9</v>
      </c>
      <c r="CL13" s="19">
        <v>0</v>
      </c>
      <c r="CM13" s="19">
        <v>18.8</v>
      </c>
      <c r="CN13" s="19">
        <v>5.6</v>
      </c>
      <c r="CO13" s="19">
        <v>0.2</v>
      </c>
      <c r="CP13" s="19">
        <v>0</v>
      </c>
      <c r="CQ13" s="19">
        <v>18.600000000000001</v>
      </c>
      <c r="CR13" s="19">
        <v>5.2</v>
      </c>
      <c r="CS13" s="19">
        <v>0.2</v>
      </c>
      <c r="CT13" s="19">
        <v>0</v>
      </c>
      <c r="CU13" s="28"/>
      <c r="CV13" s="41">
        <f>IF(SUM(CB13,CF13)&gt;0,SUM(CB13,CF13),"")</f>
        <v>10</v>
      </c>
      <c r="CW13" s="41">
        <f>IF(SUM(CA13:CB13,CD13:CF13,CH13)-CC13-CG13&gt;0,SUM(CA13:CB13,CD13:CF13,CH13)-CC13-CG13,"")</f>
        <v>47.199999999999996</v>
      </c>
      <c r="CX13" s="41">
        <f>IF(SUM(CI13:CJ13,CL13)-CK13&gt;0,SUM(CI13:CJ13,CL13)-CK13,"")</f>
        <v>21.6</v>
      </c>
      <c r="CY13" s="41">
        <f>IF(SUM(CB13,CF13,CJ13)&gt;0,SUM(CB13,CF13,CJ13),"")</f>
        <v>13.5</v>
      </c>
      <c r="CZ13" s="41">
        <f>IF(SUM(CW13,CX13)&gt;0,SUM(CW13,CX13),"")</f>
        <v>68.8</v>
      </c>
      <c r="DA13" s="41">
        <f>IF(SUM(CN13,CR13)&gt;0,SUM(CN13,CR13),"")</f>
        <v>10.8</v>
      </c>
      <c r="DB13" s="41">
        <f>IF(SUM(CM13:CN13,CP13:CR13,CT13)-SUM(CO13,CS13)&gt;0,SUM(CM13:CN13,CP13:CR13,CT13)-SUM(CO13,CS13),"")</f>
        <v>47.800000000000004</v>
      </c>
      <c r="DC13" s="41">
        <f>IF(SUM(CW13,DB13)&gt;0,SUM(CW13,DB13),"")</f>
        <v>95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18.350000000000001</v>
      </c>
      <c r="QF13" s="23">
        <f>IF($CU13="P",CB13,(CB13+AY13)/2)</f>
        <v>5.6</v>
      </c>
      <c r="QG13" s="23">
        <f>IF($CU13="P",CC13,(CC13+AZ13)/2)</f>
        <v>0.3</v>
      </c>
      <c r="QH13" s="23">
        <f>IF($CU13="P",CD13,(CD13+BA13)/2)</f>
        <v>0</v>
      </c>
      <c r="QI13" s="23">
        <f>IF($CU13="P",CE13,(CE13+BB13)/2)</f>
        <v>18.649999999999999</v>
      </c>
      <c r="QJ13" s="23">
        <f>IF($CU13="P",CF13,(CF13+BC13)/2)</f>
        <v>4.8000000000000007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19</v>
      </c>
      <c r="QN13" s="23">
        <f>IF($CU13="P",CJ13,(CJ13+BG13)/2)</f>
        <v>3.3</v>
      </c>
      <c r="QO13" s="23">
        <f>IF($CU13="P",CK13,(CK13+BH13)/2)</f>
        <v>0.95</v>
      </c>
      <c r="QP13" s="23">
        <f>IF($CU13="P",CL13,(CL13+BI13)/2)</f>
        <v>0</v>
      </c>
      <c r="QQ13" s="23">
        <f>IF($CU13="P",CM13,(CM13+BJ13)/2)</f>
        <v>9.4</v>
      </c>
      <c r="QR13" s="23">
        <f>IF($CU13="P",CN13,(CN13+BK13)/2)</f>
        <v>2.8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18.700000000000003</v>
      </c>
      <c r="QV13" s="23">
        <f>IF($CU13="P",CR13,(CR13+BO13)/2)</f>
        <v>5.2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10.4</v>
      </c>
      <c r="RA13" s="41">
        <f>IF(SUM(QE13:QF13,QH13:QJ13,QL13)-QG13-QK13&gt;0,SUM(QE13:QF13,QH13:QJ13,QL13)-QG13-QK13,"")</f>
        <v>47.100000000000009</v>
      </c>
      <c r="RB13" s="41">
        <f>IF(SUM(QM13:QN13,QP13)-QO13&gt;0,SUM(QM13:QN13,QP13)-QO13,"")</f>
        <v>21.35</v>
      </c>
      <c r="RC13" s="41">
        <f>IF(SUM(QF13,QJ13,QN13)&gt;0,SUM(QF13,QJ13,QN13),"")</f>
        <v>13.7</v>
      </c>
      <c r="RD13" s="41">
        <f>IF(SUM(RA13,RB13)&gt;0,SUM(RA13,RB13),"")</f>
        <v>68.450000000000017</v>
      </c>
      <c r="RE13" s="41">
        <f>IF(SUM(QR13,QV13)&gt;0,SUM(QR13,QV13),"")</f>
        <v>8</v>
      </c>
      <c r="RF13" s="41">
        <f>IF(SUM(QQ13:QR13,QT13:QV13,QX13)-SUM(QS13,QW13)&gt;0,SUM(QQ13:QR13,QT13:QV13,QX13)-SUM(QS13,QW13),"")</f>
        <v>35.5</v>
      </c>
      <c r="RG13" s="41">
        <f>IF(SUM(RA13,RF13)&gt;0,SUM(RA13,RF13),"")</f>
        <v>82.600000000000009</v>
      </c>
    </row>
    <row r="14" spans="1:475" x14ac:dyDescent="0.2">
      <c r="A14" s="4" t="str">
        <f>IF(AND(F14="P",G14="P"),SUMPRODUCT((F$4:F$19="P")*(G$4:G$19="P")*(E$4:E$19&gt;E14))+1,IF(G14="P",SUMPRODUCT((F$4:F$19="")*(G$4:G$19="P")*(E$4:E$19&gt;E14))+1+SUMPRODUCT((F$4:F$19="P")*(G$4:G$19="P")),""))</f>
        <v/>
      </c>
      <c r="B14" s="5" t="s">
        <v>242</v>
      </c>
      <c r="C14" s="4" t="s">
        <v>5</v>
      </c>
      <c r="D14" s="4">
        <v>1999</v>
      </c>
      <c r="E14" s="9">
        <f>SUM(J14:R14)+SUM(J14:N14)*0.0000001+SUM(J14)*0.0000000000001</f>
        <v>162.80001155000471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/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/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/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46.800000000000004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45.3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23.400000000000002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47.3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IF(SUM(AQ14,AV14)&gt;0,SUM(AQ14,AV14),"")</f>
        <v/>
      </c>
      <c r="AX14" s="18">
        <v>18.2</v>
      </c>
      <c r="AY14" s="18">
        <v>4.8</v>
      </c>
      <c r="AZ14" s="18">
        <v>0.2</v>
      </c>
      <c r="BA14" s="18">
        <v>0</v>
      </c>
      <c r="BB14" s="18">
        <v>19</v>
      </c>
      <c r="BC14" s="18">
        <v>3.5</v>
      </c>
      <c r="BD14" s="18">
        <v>0</v>
      </c>
      <c r="BE14" s="18">
        <v>0</v>
      </c>
      <c r="BF14" s="18">
        <v>18.3</v>
      </c>
      <c r="BG14" s="18">
        <v>4.8</v>
      </c>
      <c r="BH14" s="18">
        <v>0</v>
      </c>
      <c r="BI14" s="18">
        <v>0.3</v>
      </c>
      <c r="BJ14" s="18">
        <v>19</v>
      </c>
      <c r="BK14" s="18">
        <v>4.8</v>
      </c>
      <c r="BL14" s="18">
        <v>0</v>
      </c>
      <c r="BM14" s="18">
        <v>0</v>
      </c>
      <c r="BN14" s="18">
        <v>18.399999999999999</v>
      </c>
      <c r="BO14" s="18">
        <v>4.8</v>
      </c>
      <c r="BP14" s="18">
        <v>0</v>
      </c>
      <c r="BQ14" s="18">
        <v>0.3</v>
      </c>
      <c r="BR14" s="29"/>
      <c r="BS14" s="11">
        <f>IF(SUM(AY14,BC14)&gt;0,SUM(AY14,BC14),"")</f>
        <v>8.3000000000000007</v>
      </c>
      <c r="BT14" s="11">
        <f>IF(SUM(AX14:AY14,BA14:BC14,BE14)-AZ14-BD14&gt;0,SUM(AX14:AY14,BA14:BC14,BE14)-AZ14-BD14,"")</f>
        <v>45.3</v>
      </c>
      <c r="BU14" s="11">
        <f>IF(SUM(BF14:BG14,BI14)-BH14&gt;0,SUM(BF14:BG14,BI14)-BH14,"")</f>
        <v>23.400000000000002</v>
      </c>
      <c r="BV14" s="11">
        <f>IF(SUM(AY14,BC14,BG14)&gt;0,SUM(AY14,BC14,BG14),"")</f>
        <v>13.100000000000001</v>
      </c>
      <c r="BW14" s="11">
        <f>IF(SUM(BT14,BU14)&gt;0,SUM(BT14,BU14),"")</f>
        <v>68.7</v>
      </c>
      <c r="BX14" s="11">
        <f>IF(SUM(BK14,BO14)&gt;0,SUM(BK14,BO14),"")</f>
        <v>9.6</v>
      </c>
      <c r="BY14" s="11">
        <f>IF(SUM(BJ14:BK14,BM14:BO14,BQ14)-SUM(BL14,BP14)&gt;0,SUM(BJ14:BK14,BM14:BO14,BQ14)-SUM(BL14,BP14),"")</f>
        <v>47.3</v>
      </c>
      <c r="BZ14" s="11">
        <f>IF(SUM(BT14,BY14)&gt;0,SUM(BT14,BY14),"")</f>
        <v>92.6</v>
      </c>
      <c r="CA14" s="19">
        <v>18.600000000000001</v>
      </c>
      <c r="CB14" s="19">
        <v>5.2</v>
      </c>
      <c r="CC14" s="19">
        <v>0</v>
      </c>
      <c r="CD14" s="19">
        <v>0</v>
      </c>
      <c r="CE14" s="19">
        <v>18.399999999999999</v>
      </c>
      <c r="CF14" s="19">
        <v>5.2</v>
      </c>
      <c r="CG14" s="19">
        <v>0.6</v>
      </c>
      <c r="CH14" s="19">
        <v>0</v>
      </c>
      <c r="CI14" s="19">
        <v>17</v>
      </c>
      <c r="CJ14" s="19">
        <v>2.4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10.4</v>
      </c>
      <c r="CW14" s="41">
        <f>IF(SUM(CA14:CB14,CD14:CF14,CH14)-CC14-CG14&gt;0,SUM(CA14:CB14,CD14:CF14,CH14)-CC14-CG14,"")</f>
        <v>46.800000000000004</v>
      </c>
      <c r="CX14" s="41">
        <f>IF(SUM(CI14:CJ14,CL14)-CK14&gt;0,SUM(CI14:CJ14,CL14)-CK14,"")</f>
        <v>19.399999999999999</v>
      </c>
      <c r="CY14" s="41">
        <f>IF(SUM(CB14,CF14,CJ14)&gt;0,SUM(CB14,CF14,CJ14),"")</f>
        <v>12.8</v>
      </c>
      <c r="CZ14" s="41">
        <f>IF(SUM(CW14,CX14)&gt;0,SUM(CW14,CX14),"")</f>
        <v>66.2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IF(SUM(CW14,DB14)&gt;0,SUM(CW14,DB14),"")</f>
        <v>46.800000000000004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18.399999999999999</v>
      </c>
      <c r="QF14" s="23">
        <f>IF($CU14="P",CB14,(CB14+AY14)/2)</f>
        <v>5</v>
      </c>
      <c r="QG14" s="23">
        <f>IF($CU14="P",CC14,(CC14+AZ14)/2)</f>
        <v>0.1</v>
      </c>
      <c r="QH14" s="23">
        <f>IF($CU14="P",CD14,(CD14+BA14)/2)</f>
        <v>0</v>
      </c>
      <c r="QI14" s="23">
        <f>IF($CU14="P",CE14,(CE14+BB14)/2)</f>
        <v>18.7</v>
      </c>
      <c r="QJ14" s="23">
        <f>IF($CU14="P",CF14,(CF14+BC14)/2)</f>
        <v>4.3499999999999996</v>
      </c>
      <c r="QK14" s="23">
        <f>IF($CU14="P",CG14,(CG14+BD14)/2)</f>
        <v>0.3</v>
      </c>
      <c r="QL14" s="23">
        <f>IF($CU14="P",CH14,(CH14+BE14)/2)</f>
        <v>0</v>
      </c>
      <c r="QM14" s="23">
        <f>IF($CU14="P",CI14,(CI14+BF14)/2)</f>
        <v>17.649999999999999</v>
      </c>
      <c r="QN14" s="23">
        <f>IF($CU14="P",CJ14,(CJ14+BG14)/2)</f>
        <v>3.5999999999999996</v>
      </c>
      <c r="QO14" s="23">
        <f>IF($CU14="P",CK14,(CK14+BH14)/2)</f>
        <v>0</v>
      </c>
      <c r="QP14" s="23">
        <f>IF($CU14="P",CL14,(CL14+BI14)/2)</f>
        <v>0.15</v>
      </c>
      <c r="QQ14" s="23">
        <f>IF($CU14="P",CM14,(CM14+BJ14)/2)</f>
        <v>9.5</v>
      </c>
      <c r="QR14" s="23">
        <f>IF($CU14="P",CN14,(CN14+BK14)/2)</f>
        <v>2.4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9.1999999999999993</v>
      </c>
      <c r="QV14" s="23">
        <f>IF($CU14="P",CR14,(CR14+BO14)/2)</f>
        <v>2.4</v>
      </c>
      <c r="QW14" s="23">
        <f>IF($CU14="P",CS14,(CS14+BP14)/2)</f>
        <v>0</v>
      </c>
      <c r="QX14" s="23">
        <f>IF($CU14="P",CT14,(CT14+BQ14)/2)</f>
        <v>0.15</v>
      </c>
      <c r="QY14" s="28" t="s">
        <v>57</v>
      </c>
      <c r="QZ14" s="41">
        <f>IF(SUM(QF14,QJ14)&gt;0,SUM(QF14,QJ14),"")</f>
        <v>9.35</v>
      </c>
      <c r="RA14" s="41">
        <f>IF(SUM(QE14:QF14,QH14:QJ14,QL14)-QG14-QK14&gt;0,SUM(QE14:QF14,QH14:QJ14,QL14)-QG14-QK14,"")</f>
        <v>46.05</v>
      </c>
      <c r="RB14" s="41">
        <f>IF(SUM(QM14:QN14,QP14)-QO14&gt;0,SUM(QM14:QN14,QP14)-QO14,"")</f>
        <v>21.4</v>
      </c>
      <c r="RC14" s="41">
        <f>IF(SUM(QF14,QJ14,QN14)&gt;0,SUM(QF14,QJ14,QN14),"")</f>
        <v>12.95</v>
      </c>
      <c r="RD14" s="41">
        <f>IF(SUM(RA14,RB14)&gt;0,SUM(RA14,RB14),"")</f>
        <v>67.449999999999989</v>
      </c>
      <c r="RE14" s="41">
        <f>IF(SUM(QR14,QV14)&gt;0,SUM(QR14,QV14),"")</f>
        <v>4.8</v>
      </c>
      <c r="RF14" s="41">
        <f>IF(SUM(QQ14:QR14,QT14:QV14,QX14)-SUM(QS14,QW14)&gt;0,SUM(QQ14:QR14,QT14:QV14,QX14)-SUM(QS14,QW14),"")</f>
        <v>23.65</v>
      </c>
      <c r="RG14" s="41">
        <f>IF(SUM(RA14,RF14)&gt;0,SUM(RA14,RF14),"")</f>
        <v>69.699999999999989</v>
      </c>
    </row>
    <row r="15" spans="1:475" x14ac:dyDescent="0.2">
      <c r="A15" s="4" t="str">
        <f>IF(AND(F15="P",G15="P"),SUMPRODUCT((F$4:F$19="P")*(G$4:G$19="P")*(E$4:E$19&gt;E15))+1,IF(G15="P",SUMPRODUCT((F$4:F$19="")*(G$4:G$19="P")*(E$4:E$19&gt;E15))+1+SUMPRODUCT((F$4:F$19="P")*(G$4:G$19="P")),""))</f>
        <v/>
      </c>
      <c r="B15" s="5" t="s">
        <v>240</v>
      </c>
      <c r="C15" s="4" t="s">
        <v>5</v>
      </c>
      <c r="D15" s="4">
        <v>2006</v>
      </c>
      <c r="E15" s="9">
        <f>SUM(J15:R15)+SUM(J15:N15)*0.0000001+SUM(J15)*0.0000000000001</f>
        <v>114.00000690000466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46.6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22.4</v>
      </c>
      <c r="O15" s="8" t="str">
        <f>IF(N15=0,"",IF(N15=CX15,$CA$1,IF(N15=BU15,$AX$1,IF(N15=AR15,$U$1,""))))</f>
        <v>2023 Nationals</v>
      </c>
      <c r="P15" s="8">
        <f>IF(MAX(AV15,BY15,DB15)&gt;0,MAX(AV15,BY15,DB15),0)</f>
        <v>45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IF(SUM(AQ15,AV15)&gt;0,SUM(AQ15,AV15),"")</f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18.399999999999999</v>
      </c>
      <c r="CB15" s="19">
        <v>5.6</v>
      </c>
      <c r="CC15" s="19">
        <v>0.8</v>
      </c>
      <c r="CD15" s="19">
        <v>0</v>
      </c>
      <c r="CE15" s="19">
        <v>18.399999999999999</v>
      </c>
      <c r="CF15" s="19">
        <v>6</v>
      </c>
      <c r="CG15" s="19">
        <v>1</v>
      </c>
      <c r="CH15" s="19">
        <v>0</v>
      </c>
      <c r="CI15" s="19">
        <v>17.7</v>
      </c>
      <c r="CJ15" s="19">
        <v>5.2</v>
      </c>
      <c r="CK15" s="19">
        <v>0.8</v>
      </c>
      <c r="CL15" s="19">
        <v>0.3</v>
      </c>
      <c r="CM15" s="19">
        <v>18</v>
      </c>
      <c r="CN15" s="19">
        <v>4.8</v>
      </c>
      <c r="CO15" s="19">
        <v>0.2</v>
      </c>
      <c r="CP15" s="19">
        <v>0</v>
      </c>
      <c r="CQ15" s="19">
        <v>18</v>
      </c>
      <c r="CR15" s="19">
        <v>5.2</v>
      </c>
      <c r="CS15" s="19">
        <v>0.8</v>
      </c>
      <c r="CT15" s="19">
        <v>0</v>
      </c>
      <c r="CU15" s="28"/>
      <c r="CV15" s="41">
        <f>IF(SUM(CB15,CF15)&gt;0,SUM(CB15,CF15),"")</f>
        <v>11.6</v>
      </c>
      <c r="CW15" s="41">
        <f>IF(SUM(CA15:CB15,CD15:CF15,CH15)-CC15-CG15&gt;0,SUM(CA15:CB15,CD15:CF15,CH15)-CC15-CG15,"")</f>
        <v>46.6</v>
      </c>
      <c r="CX15" s="41">
        <f>IF(SUM(CI15:CJ15,CL15)-CK15&gt;0,SUM(CI15:CJ15,CL15)-CK15,"")</f>
        <v>22.4</v>
      </c>
      <c r="CY15" s="41">
        <f>IF(SUM(CB15,CF15,CJ15)&gt;0,SUM(CB15,CF15,CJ15),"")</f>
        <v>16.8</v>
      </c>
      <c r="CZ15" s="41">
        <f>IF(SUM(CW15,CX15)&gt;0,SUM(CW15,CX15),"")</f>
        <v>69</v>
      </c>
      <c r="DA15" s="41">
        <f>IF(SUM(CN15,CR15)&gt;0,SUM(CN15,CR15),"")</f>
        <v>10</v>
      </c>
      <c r="DB15" s="41">
        <f>IF(SUM(CM15:CN15,CP15:CR15,CT15)-SUM(CO15,CS15)&gt;0,SUM(CM15:CN15,CP15:CR15,CT15)-SUM(CO15,CS15),"")</f>
        <v>45</v>
      </c>
      <c r="DC15" s="41">
        <f>IF(SUM(CW15,DB15)&gt;0,SUM(CW15,DB15),"")</f>
        <v>91.6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9.1999999999999993</v>
      </c>
      <c r="QF15" s="23">
        <f>IF($CU15="P",CB15,(CB15+AY15)/2)</f>
        <v>2.8</v>
      </c>
      <c r="QG15" s="23">
        <f>IF($CU15="P",CC15,(CC15+AZ15)/2)</f>
        <v>0.4</v>
      </c>
      <c r="QH15" s="23">
        <f>IF($CU15="P",CD15,(CD15+BA15)/2)</f>
        <v>0</v>
      </c>
      <c r="QI15" s="23">
        <f>IF($CU15="P",CE15,(CE15+BB15)/2)</f>
        <v>9.1999999999999993</v>
      </c>
      <c r="QJ15" s="23">
        <f>IF($CU15="P",CF15,(CF15+BC15)/2)</f>
        <v>3</v>
      </c>
      <c r="QK15" s="23">
        <f>IF($CU15="P",CG15,(CG15+BD15)/2)</f>
        <v>0.5</v>
      </c>
      <c r="QL15" s="23">
        <f>IF($CU15="P",CH15,(CH15+BE15)/2)</f>
        <v>0</v>
      </c>
      <c r="QM15" s="23">
        <f>IF($CU15="P",CI15,(CI15+BF15)/2)</f>
        <v>8.85</v>
      </c>
      <c r="QN15" s="23">
        <f>IF($CU15="P",CJ15,(CJ15+BG15)/2)</f>
        <v>2.6</v>
      </c>
      <c r="QO15" s="23">
        <f>IF($CU15="P",CK15,(CK15+BH15)/2)</f>
        <v>0.4</v>
      </c>
      <c r="QP15" s="23">
        <f>IF($CU15="P",CL15,(CL15+BI15)/2)</f>
        <v>0.15</v>
      </c>
      <c r="QQ15" s="23">
        <f>IF($CU15="P",CM15,(CM15+BJ15)/2)</f>
        <v>9</v>
      </c>
      <c r="QR15" s="23">
        <f>IF($CU15="P",CN15,(CN15+BK15)/2)</f>
        <v>2.4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9</v>
      </c>
      <c r="QV15" s="23">
        <f>IF($CU15="P",CR15,(CR15+BO15)/2)</f>
        <v>2.6</v>
      </c>
      <c r="QW15" s="23">
        <f>IF($CU15="P",CS15,(CS15+BP15)/2)</f>
        <v>0.4</v>
      </c>
      <c r="QX15" s="23">
        <f>IF($CU15="P",CT15,(CT15+BQ15)/2)</f>
        <v>0</v>
      </c>
      <c r="QY15" s="28" t="s">
        <v>57</v>
      </c>
      <c r="QZ15" s="41">
        <f>IF(SUM(QF15,QJ15)&gt;0,SUM(QF15,QJ15),"")</f>
        <v>5.8</v>
      </c>
      <c r="RA15" s="41">
        <f>IF(SUM(QE15:QF15,QH15:QJ15,QL15)-QG15-QK15&gt;0,SUM(QE15:QF15,QH15:QJ15,QL15)-QG15-QK15,"")</f>
        <v>23.3</v>
      </c>
      <c r="RB15" s="41">
        <f>IF(SUM(QM15:QN15,QP15)-QO15&gt;0,SUM(QM15:QN15,QP15)-QO15,"")</f>
        <v>11.2</v>
      </c>
      <c r="RC15" s="41">
        <f>IF(SUM(QF15,QJ15,QN15)&gt;0,SUM(QF15,QJ15,QN15),"")</f>
        <v>8.4</v>
      </c>
      <c r="RD15" s="41">
        <f>IF(SUM(RA15,RB15)&gt;0,SUM(RA15,RB15),"")</f>
        <v>34.5</v>
      </c>
      <c r="RE15" s="41">
        <f>IF(SUM(QR15,QV15)&gt;0,SUM(QR15,QV15),"")</f>
        <v>5</v>
      </c>
      <c r="RF15" s="41">
        <f>IF(SUM(QQ15:QR15,QT15:QV15,QX15)-SUM(QS15,QW15)&gt;0,SUM(QQ15:QR15,QT15:QV15,QX15)-SUM(QS15,QW15),"")</f>
        <v>22.5</v>
      </c>
      <c r="RG15" s="41">
        <f>IF(SUM(RA15,RF15)&gt;0,SUM(RA15,RF15),"")</f>
        <v>45.8</v>
      </c>
    </row>
    <row r="16" spans="1:475" x14ac:dyDescent="0.2">
      <c r="A16" s="4" t="str">
        <f>IF(AND(F16="P",G16="P"),SUMPRODUCT((F$4:F$19="P")*(G$4:G$19="P")*(E$4:E$19&gt;E16))+1,IF(G16="P",SUMPRODUCT((F$4:F$19="")*(G$4:G$19="P")*(E$4:E$19&gt;E16))+1+SUMPRODUCT((F$4:F$19="P")*(G$4:G$19="P")),""))</f>
        <v/>
      </c>
      <c r="B16" s="5" t="s">
        <v>92</v>
      </c>
      <c r="C16" s="4" t="s">
        <v>6</v>
      </c>
      <c r="D16" s="4">
        <v>2003</v>
      </c>
      <c r="E16" s="9">
        <f>SUM(J16:R16)+SUM(J16:N16)*0.0000001+SUM(J16)*0.0000000000001</f>
        <v>110.6000110600045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45.099999999999994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42.9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22.6</v>
      </c>
      <c r="O16" s="8" t="str">
        <f>IF(N16=0,"",IF(N16=CX16,$CA$1,IF(N16=BU16,$AX$1,IF(N16=AR16,$U$1,""))))</f>
        <v>2023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IF(SUM(AQ16,AV16)&gt;0,SUM(AQ16,AV16),"")</f>
        <v/>
      </c>
      <c r="AX16" s="18">
        <v>17.399999999999999</v>
      </c>
      <c r="AY16" s="18">
        <v>2.9</v>
      </c>
      <c r="AZ16" s="18">
        <v>1.2</v>
      </c>
      <c r="BA16" s="18">
        <v>0</v>
      </c>
      <c r="BB16" s="18">
        <v>18.2</v>
      </c>
      <c r="BC16" s="18">
        <v>5.6</v>
      </c>
      <c r="BD16" s="18">
        <v>0</v>
      </c>
      <c r="BE16" s="18">
        <v>0</v>
      </c>
      <c r="BF16" s="18">
        <v>17</v>
      </c>
      <c r="BG16" s="18">
        <v>2.8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8.5</v>
      </c>
      <c r="BT16" s="11">
        <f>IF(SUM(AX16:AY16,BA16:BC16,BE16)-AZ16-BD16&gt;0,SUM(AX16:AY16,BA16:BC16,BE16)-AZ16-BD16,"")</f>
        <v>42.9</v>
      </c>
      <c r="BU16" s="11">
        <f>IF(SUM(BF16:BG16,BI16)-BH16&gt;0,SUM(BF16:BG16,BI16)-BH16,"")</f>
        <v>19.8</v>
      </c>
      <c r="BV16" s="11">
        <f>IF(SUM(AY16,BC16,BG16)&gt;0,SUM(AY16,BC16,BG16),"")</f>
        <v>11.3</v>
      </c>
      <c r="BW16" s="11">
        <f>IF(SUM(BT16,BU16)&gt;0,SUM(BT16,BU16),"")</f>
        <v>62.7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IF(SUM(BT16,BY16)&gt;0,SUM(BT16,BY16),"")</f>
        <v>42.9</v>
      </c>
      <c r="CA16" s="19">
        <v>18</v>
      </c>
      <c r="CB16" s="19">
        <v>5.6</v>
      </c>
      <c r="CC16" s="19">
        <v>0.2</v>
      </c>
      <c r="CD16" s="19">
        <v>0</v>
      </c>
      <c r="CE16" s="19">
        <v>16.2</v>
      </c>
      <c r="CF16" s="19">
        <v>6</v>
      </c>
      <c r="CG16" s="19">
        <v>0.8</v>
      </c>
      <c r="CH16" s="19">
        <v>0.3</v>
      </c>
      <c r="CI16" s="19">
        <v>18</v>
      </c>
      <c r="CJ16" s="19">
        <v>4.8</v>
      </c>
      <c r="CK16" s="19">
        <v>0.2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11.6</v>
      </c>
      <c r="CW16" s="41">
        <f>IF(SUM(CA16:CB16,CD16:CF16,CH16)-CC16-CG16&gt;0,SUM(CA16:CB16,CD16:CF16,CH16)-CC16-CG16,"")</f>
        <v>45.099999999999994</v>
      </c>
      <c r="CX16" s="41">
        <f>IF(SUM(CI16:CJ16,CL16)-CK16&gt;0,SUM(CI16:CJ16,CL16)-CK16,"")</f>
        <v>22.6</v>
      </c>
      <c r="CY16" s="41">
        <f>IF(SUM(CB16,CF16,CJ16)&gt;0,SUM(CB16,CF16,CJ16),"")</f>
        <v>16.399999999999999</v>
      </c>
      <c r="CZ16" s="41">
        <f>IF(SUM(CW16,CX16)&gt;0,SUM(CW16,CX16),"")</f>
        <v>67.699999999999989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IF(SUM(CW16,DB16)&gt;0,SUM(CW16,DB16),"")</f>
        <v>45.099999999999994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17.7</v>
      </c>
      <c r="QF16" s="23">
        <f>IF($CU16="P",CB16,(CB16+AY16)/2)</f>
        <v>4.25</v>
      </c>
      <c r="QG16" s="23">
        <f>IF($CU16="P",CC16,(CC16+AZ16)/2)</f>
        <v>0.7</v>
      </c>
      <c r="QH16" s="23">
        <f>IF($CU16="P",CD16,(CD16+BA16)/2)</f>
        <v>0</v>
      </c>
      <c r="QI16" s="23">
        <f>IF($CU16="P",CE16,(CE16+BB16)/2)</f>
        <v>17.2</v>
      </c>
      <c r="QJ16" s="23">
        <f>IF($CU16="P",CF16,(CF16+BC16)/2)</f>
        <v>5.8</v>
      </c>
      <c r="QK16" s="23">
        <f>IF($CU16="P",CG16,(CG16+BD16)/2)</f>
        <v>0.4</v>
      </c>
      <c r="QL16" s="23">
        <f>IF($CU16="P",CH16,(CH16+BE16)/2)</f>
        <v>0.15</v>
      </c>
      <c r="QM16" s="23">
        <f>IF($CU16="P",CI16,(CI16+BF16)/2)</f>
        <v>17.5</v>
      </c>
      <c r="QN16" s="23">
        <f>IF($CU16="P",CJ16,(CJ16+BG16)/2)</f>
        <v>3.8</v>
      </c>
      <c r="QO16" s="23">
        <f>IF($CU16="P",CK16,(CK16+BH16)/2)</f>
        <v>0.1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10.050000000000001</v>
      </c>
      <c r="RA16" s="41">
        <f>IF(SUM(QE16:QF16,QH16:QJ16,QL16)-QG16-QK16&gt;0,SUM(QE16:QF16,QH16:QJ16,QL16)-QG16-QK16,"")</f>
        <v>43.999999999999993</v>
      </c>
      <c r="RB16" s="41">
        <f>IF(SUM(QM16:QN16,QP16)-QO16&gt;0,SUM(QM16:QN16,QP16)-QO16,"")</f>
        <v>21.2</v>
      </c>
      <c r="RC16" s="41">
        <f>IF(SUM(QF16,QJ16,QN16)&gt;0,SUM(QF16,QJ16,QN16),"")</f>
        <v>13.850000000000001</v>
      </c>
      <c r="RD16" s="41">
        <f>IF(SUM(RA16,RB16)&gt;0,SUM(RA16,RB16),"")</f>
        <v>65.199999999999989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IF(SUM(RA16,RF16)&gt;0,SUM(RA16,RF16),"")</f>
        <v>43.999999999999993</v>
      </c>
    </row>
    <row r="17" spans="1:475" x14ac:dyDescent="0.2">
      <c r="A17" s="4" t="str">
        <f>IF(AND(F17="P",G17="P"),SUMPRODUCT((F$4:F$19="P")*(G$4:G$19="P")*(E$4:E$19&gt;E17))+1,IF(G17="P",SUMPRODUCT((F$4:F$19="")*(G$4:G$19="P")*(E$4:E$19&gt;E17))+1+SUMPRODUCT((F$4:F$19="P")*(G$4:G$19="P")),""))</f>
        <v/>
      </c>
      <c r="B17" s="5" t="s">
        <v>204</v>
      </c>
      <c r="C17" s="4" t="s">
        <v>6</v>
      </c>
      <c r="D17" s="4">
        <v>2001</v>
      </c>
      <c r="E17" s="9">
        <f>SUM(J17:R17)+SUM(J17:N17)*0.0000001+SUM(J17)*0.0000000000001</f>
        <v>105.30001053000427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42.9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40.299999999999997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22.099999999999998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>IF(SUM(V17,Z17)&gt;0,SUM(V17,Z17),"")</f>
        <v/>
      </c>
      <c r="AQ17" s="41" t="str">
        <f>IF(SUM(U17:V17,X17:Z17,AB17)-W17-AA17&gt;0,SUM(U17:V17,X17:Z17,AB17)-W17-AA17,"")</f>
        <v/>
      </c>
      <c r="AR17" s="41" t="str">
        <f>IF(SUM(AC17:AD17,AF17)-AE17&gt;0,SUM(AC17:AD17,AF17)-AE17,"")</f>
        <v/>
      </c>
      <c r="AS17" s="41" t="str">
        <f>IF(SUM(V17,Z17,AD17)&gt;0,SUM(V17,Z17,AD17),"")</f>
        <v/>
      </c>
      <c r="AT17" s="41" t="str">
        <f>IF(SUM(AQ17,AR17)&gt;0,SUM(AQ17,AR17),"")</f>
        <v/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 t="str">
        <f>IF(SUM(AQ17,AV17)&gt;0,SUM(AQ17,AV17),"")</f>
        <v/>
      </c>
      <c r="AX17" s="18">
        <v>18.3</v>
      </c>
      <c r="AY17" s="18">
        <v>3.1</v>
      </c>
      <c r="AZ17" s="18">
        <v>1</v>
      </c>
      <c r="BA17" s="18">
        <v>0</v>
      </c>
      <c r="BB17" s="18">
        <v>17.100000000000001</v>
      </c>
      <c r="BC17" s="18">
        <v>2.8</v>
      </c>
      <c r="BD17" s="18">
        <v>0</v>
      </c>
      <c r="BE17" s="18">
        <v>0</v>
      </c>
      <c r="BF17" s="18">
        <v>17.899999999999999</v>
      </c>
      <c r="BG17" s="18">
        <v>4.8</v>
      </c>
      <c r="BH17" s="18">
        <v>0.6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5.9</v>
      </c>
      <c r="BT17" s="11">
        <f>IF(SUM(AX17:AY17,BA17:BC17,BE17)-AZ17-BD17&gt;0,SUM(AX17:AY17,BA17:BC17,BE17)-AZ17-BD17,"")</f>
        <v>40.299999999999997</v>
      </c>
      <c r="BU17" s="11">
        <f>IF(SUM(BF17:BG17,BI17)-BH17&gt;0,SUM(BF17:BG17,BI17)-BH17,"")</f>
        <v>22.099999999999998</v>
      </c>
      <c r="BV17" s="11">
        <f>IF(SUM(AY17,BC17,BG17)&gt;0,SUM(AY17,BC17,BG17),"")</f>
        <v>10.7</v>
      </c>
      <c r="BW17" s="11">
        <f>IF(SUM(BT17,BU17)&gt;0,SUM(BT17,BU17),"")</f>
        <v>62.399999999999991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IF(SUM(BT17,BY17)&gt;0,SUM(BT17,BY17),"")</f>
        <v>40.299999999999997</v>
      </c>
      <c r="CA17" s="19">
        <v>16.2</v>
      </c>
      <c r="CB17" s="19">
        <v>5.2</v>
      </c>
      <c r="CC17" s="19">
        <v>0.8</v>
      </c>
      <c r="CD17" s="19">
        <v>0</v>
      </c>
      <c r="CE17" s="19">
        <v>18.100000000000001</v>
      </c>
      <c r="CF17" s="19">
        <v>4.8</v>
      </c>
      <c r="CG17" s="19">
        <v>0.6</v>
      </c>
      <c r="CH17" s="19">
        <v>0</v>
      </c>
      <c r="CI17" s="19">
        <v>17</v>
      </c>
      <c r="CJ17" s="19">
        <v>2.4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10</v>
      </c>
      <c r="CW17" s="41">
        <f>IF(SUM(CA17:CB17,CD17:CF17,CH17)-CC17-CG17&gt;0,SUM(CA17:CB17,CD17:CF17,CH17)-CC17-CG17,"")</f>
        <v>42.9</v>
      </c>
      <c r="CX17" s="41">
        <f>IF(SUM(CI17:CJ17,CL17)-CK17&gt;0,SUM(CI17:CJ17,CL17)-CK17,"")</f>
        <v>19.399999999999999</v>
      </c>
      <c r="CY17" s="41">
        <f>IF(SUM(CB17,CF17,CJ17)&gt;0,SUM(CB17,CF17,CJ17),"")</f>
        <v>12.4</v>
      </c>
      <c r="CZ17" s="41">
        <f>IF(SUM(CW17,CX17)&gt;0,SUM(CW17,CX17),"")</f>
        <v>62.3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IF(SUM(CW17,DB17)&gt;0,SUM(CW17,DB17),"")</f>
        <v>42.9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17.25</v>
      </c>
      <c r="QF17" s="23">
        <f>IF($CU17="P",CB17,(CB17+AY17)/2)</f>
        <v>4.1500000000000004</v>
      </c>
      <c r="QG17" s="23">
        <f>IF($CU17="P",CC17,(CC17+AZ17)/2)</f>
        <v>0.9</v>
      </c>
      <c r="QH17" s="23">
        <f>IF($CU17="P",CD17,(CD17+BA17)/2)</f>
        <v>0</v>
      </c>
      <c r="QI17" s="23">
        <f>IF($CU17="P",CE17,(CE17+BB17)/2)</f>
        <v>17.600000000000001</v>
      </c>
      <c r="QJ17" s="23">
        <f>IF($CU17="P",CF17,(CF17+BC17)/2)</f>
        <v>3.8</v>
      </c>
      <c r="QK17" s="23">
        <f>IF($CU17="P",CG17,(CG17+BD17)/2)</f>
        <v>0.3</v>
      </c>
      <c r="QL17" s="23">
        <f>IF($CU17="P",CH17,(CH17+BE17)/2)</f>
        <v>0</v>
      </c>
      <c r="QM17" s="23">
        <f>IF($CU17="P",CI17,(CI17+BF17)/2)</f>
        <v>17.45</v>
      </c>
      <c r="QN17" s="23">
        <f>IF($CU17="P",CJ17,(CJ17+BG17)/2)</f>
        <v>3.5999999999999996</v>
      </c>
      <c r="QO17" s="23">
        <f>IF($CU17="P",CK17,(CK17+BH17)/2)</f>
        <v>0.3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7.95</v>
      </c>
      <c r="RA17" s="41">
        <f>IF(SUM(QE17:QF17,QH17:QJ17,QL17)-QG17-QK17&gt;0,SUM(QE17:QF17,QH17:QJ17,QL17)-QG17-QK17,"")</f>
        <v>41.6</v>
      </c>
      <c r="RB17" s="41">
        <f>IF(SUM(QM17:QN17,QP17)-QO17&gt;0,SUM(QM17:QN17,QP17)-QO17,"")</f>
        <v>20.749999999999996</v>
      </c>
      <c r="RC17" s="41">
        <f>IF(SUM(QF17,QJ17,QN17)&gt;0,SUM(QF17,QJ17,QN17),"")</f>
        <v>11.55</v>
      </c>
      <c r="RD17" s="41">
        <f>IF(SUM(RA17,RB17)&gt;0,SUM(RA17,RB17),"")</f>
        <v>62.349999999999994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IF(SUM(RA17,RF17)&gt;0,SUM(RA17,RF17),"")</f>
        <v>41.6</v>
      </c>
    </row>
    <row r="18" spans="1:475" x14ac:dyDescent="0.2">
      <c r="A18" s="4" t="str">
        <f>IF(AND(F18="P",G18="P"),SUMPRODUCT((F$4:F$19="P")*(G$4:G$19="P")*(E$4:E$19&gt;E18))+1,IF(G18="P",SUMPRODUCT((F$4:F$19="")*(G$4:G$19="P")*(E$4:E$19&gt;E18))+1+SUMPRODUCT((F$4:F$19="P")*(G$4:G$19="P")),""))</f>
        <v/>
      </c>
      <c r="B18" s="5" t="s">
        <v>91</v>
      </c>
      <c r="C18" s="4" t="s">
        <v>6</v>
      </c>
      <c r="D18" s="4">
        <v>2003</v>
      </c>
      <c r="E18" s="9">
        <f>SUM(J18:R18)+SUM(J18:N18)*0.0000001+SUM(J18)*0.0000000000001</f>
        <v>47.400000000000006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47.400000000000006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IF(SUM(CW18,DB18)&gt;0,SUM(CW18,DB18),"")</f>
        <v/>
      </c>
      <c r="DD18" s="52">
        <f>IF(MAX(EB18,FD18,GF18,HH18,IJ18,JL18,KN18,LP18,MR18,NT18,OV18,PX18)-IF(L18="",0,L18)&gt;0.001,MAX(EB18,FD18,GF18,HH18,IJ18,JL18,KN18,LP18,MR18,NT18,OV18,PX18)-IF(L18="",0,L18),"")</f>
        <v>47.400000000000006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11.6</v>
      </c>
      <c r="HH18" s="11">
        <f>IF(SUM(GM18:GN18,GP18:GR18,GT18)-GO18-GS18&gt;0,SUM(GM18:GN18,GP18:GR18,GT18)-GO18-GS18,"")</f>
        <v>47.400000000000006</v>
      </c>
      <c r="HI18" s="11" t="str">
        <f>IF(SUM(GU18:GV18,GX18)-GW18&gt;0,SUM(GU18:GV18,GX18)-GW18,"")</f>
        <v/>
      </c>
      <c r="HJ18" s="11">
        <f>IF(SUM(GN18,GR18,GV18)&gt;0,SUM(GN18,GR18,GV18),"")</f>
        <v>11.6</v>
      </c>
      <c r="HK18" s="11">
        <f>IF(SUM(HH18,HI18)&gt;0,SUM(HH18,HI18),"")</f>
        <v>47.400000000000006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IF(SUM(HH18,HM18)&gt;0,SUM(HH18,HM18),"")</f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IF(SUM(RA18,RF18)&gt;0,SUM(RA18,RF18),"")</f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2023-07-24T01:07:50Z</dcterms:modified>
</cp:coreProperties>
</file>