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047A228-C0AC-3249-8608-1FFD98975640}" xr6:coauthVersionLast="47" xr6:coauthVersionMax="47" xr10:uidLastSave="{00000000-0000-0000-0000-000000000000}"/>
  <bookViews>
    <workbookView xWindow="35020" yWindow="-734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0" i="24" l="1"/>
  <c r="AH10" i="24"/>
  <c r="AI10" i="24"/>
  <c r="AJ10" i="24"/>
  <c r="AK10" i="24"/>
  <c r="AL10" i="24"/>
  <c r="AN10" i="24"/>
  <c r="AO10" i="24"/>
  <c r="AP10" i="24"/>
  <c r="BH10" i="24"/>
  <c r="BI10" i="24"/>
  <c r="BJ10" i="24"/>
  <c r="BK10" i="24"/>
  <c r="BL10" i="24"/>
  <c r="BM10" i="24"/>
  <c r="BN10" i="24"/>
  <c r="BR10" i="24" s="1"/>
  <c r="BO10" i="24"/>
  <c r="BP10" i="24"/>
  <c r="BQ10" i="24"/>
  <c r="CI10" i="24"/>
  <c r="CJ10" i="24"/>
  <c r="CK10" i="24"/>
  <c r="CO10" i="24" s="1"/>
  <c r="CS10" i="24" s="1"/>
  <c r="CL10" i="24"/>
  <c r="CM10" i="24"/>
  <c r="CN10" i="24"/>
  <c r="CP10" i="24"/>
  <c r="CQ10" i="24"/>
  <c r="CR10" i="24"/>
  <c r="DP10" i="24"/>
  <c r="DQ10" i="24"/>
  <c r="DR10" i="24"/>
  <c r="DV10" i="24" s="1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D10" i="24" s="1"/>
  <c r="FK10" i="24" s="1"/>
  <c r="FE10" i="24"/>
  <c r="FF10" i="24"/>
  <c r="FG10" i="24"/>
  <c r="FH10" i="24"/>
  <c r="FI10" i="24"/>
  <c r="FJ10" i="24"/>
  <c r="GF10" i="24"/>
  <c r="GG10" i="24"/>
  <c r="GH10" i="24"/>
  <c r="GL10" i="24" s="1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JB10" i="24" s="1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J10" i="24"/>
  <c r="KQ10" i="24" s="1"/>
  <c r="KK10" i="24"/>
  <c r="KL10" i="24"/>
  <c r="KM10" i="24"/>
  <c r="KN10" i="24"/>
  <c r="KO10" i="24"/>
  <c r="KP10" i="24"/>
  <c r="LL10" i="24"/>
  <c r="LM10" i="24"/>
  <c r="LN10" i="24"/>
  <c r="LR10" i="24" s="1"/>
  <c r="LY10" i="24" s="1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H10" i="24" s="1"/>
  <c r="OO10" i="24" s="1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P10" i="24"/>
  <c r="PW10" i="24" s="1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TH10" i="24"/>
  <c r="TI10" i="24"/>
  <c r="TJ10" i="24"/>
  <c r="TK10" i="24"/>
  <c r="TL10" i="24"/>
  <c r="TM10" i="24"/>
  <c r="TO10" i="24"/>
  <c r="TP10" i="24"/>
  <c r="TQ10" i="24"/>
  <c r="TR10" i="24"/>
  <c r="TS10" i="24"/>
  <c r="TT10" i="24"/>
  <c r="UP10" i="24"/>
  <c r="UQ10" i="24"/>
  <c r="UR10" i="24"/>
  <c r="US10" i="24"/>
  <c r="UT10" i="24"/>
  <c r="UU10" i="24"/>
  <c r="UW10" i="24"/>
  <c r="UX10" i="24"/>
  <c r="UY10" i="24"/>
  <c r="UZ10" i="24"/>
  <c r="VA10" i="24"/>
  <c r="VB10" i="24"/>
  <c r="VX10" i="24"/>
  <c r="VY10" i="24"/>
  <c r="VZ10" i="24"/>
  <c r="WA10" i="24"/>
  <c r="WB10" i="24"/>
  <c r="WC10" i="24"/>
  <c r="WE10" i="24"/>
  <c r="WF10" i="24"/>
  <c r="WG10" i="24"/>
  <c r="WH10" i="24"/>
  <c r="WI10" i="24"/>
  <c r="WJ10" i="24"/>
  <c r="WL10" i="24"/>
  <c r="WM10" i="24"/>
  <c r="WN10" i="24"/>
  <c r="XB10" i="24" s="1"/>
  <c r="WO10" i="24"/>
  <c r="XC10" i="24" s="1"/>
  <c r="WP10" i="24"/>
  <c r="XD10" i="24" s="1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AG20" i="23"/>
  <c r="AH20" i="23"/>
  <c r="AI20" i="23"/>
  <c r="AJ20" i="23"/>
  <c r="AK20" i="23"/>
  <c r="AL20" i="23"/>
  <c r="AN20" i="23"/>
  <c r="AO20" i="23"/>
  <c r="AP20" i="23"/>
  <c r="BH20" i="23"/>
  <c r="BI20" i="23"/>
  <c r="BJ20" i="23"/>
  <c r="BN20" i="23" s="1"/>
  <c r="BR20" i="23" s="1"/>
  <c r="BK20" i="23"/>
  <c r="BL20" i="23"/>
  <c r="BM20" i="23"/>
  <c r="BO20" i="23"/>
  <c r="BP20" i="23"/>
  <c r="BQ20" i="23"/>
  <c r="CI20" i="23"/>
  <c r="CJ20" i="23"/>
  <c r="CK20" i="23"/>
  <c r="CO20" i="23" s="1"/>
  <c r="CS20" i="23" s="1"/>
  <c r="CL20" i="23"/>
  <c r="CM20" i="23"/>
  <c r="CN20" i="23"/>
  <c r="CP20" i="23"/>
  <c r="CQ20" i="23"/>
  <c r="CR20" i="23"/>
  <c r="DP20" i="23"/>
  <c r="DQ20" i="23"/>
  <c r="DR20" i="23"/>
  <c r="DS20" i="23"/>
  <c r="DT20" i="23"/>
  <c r="DU20" i="23"/>
  <c r="DW20" i="23"/>
  <c r="DX20" i="23"/>
  <c r="DY20" i="23"/>
  <c r="DZ20" i="23"/>
  <c r="EA20" i="23"/>
  <c r="EB20" i="23"/>
  <c r="EX20" i="23"/>
  <c r="EY20" i="23"/>
  <c r="EZ20" i="23"/>
  <c r="FA20" i="23"/>
  <c r="FB20" i="23"/>
  <c r="FC20" i="23"/>
  <c r="FD20" i="23"/>
  <c r="FK20" i="23" s="1"/>
  <c r="FE20" i="23"/>
  <c r="FF20" i="23"/>
  <c r="FG20" i="23"/>
  <c r="FH20" i="23"/>
  <c r="FI20" i="23"/>
  <c r="FJ20" i="23"/>
  <c r="GF20" i="23"/>
  <c r="GG20" i="23"/>
  <c r="GH20" i="23"/>
  <c r="GI20" i="23"/>
  <c r="GJ20" i="23"/>
  <c r="GK20" i="23"/>
  <c r="GM20" i="23"/>
  <c r="GN20" i="23"/>
  <c r="GO20" i="23"/>
  <c r="GP20" i="23"/>
  <c r="GQ20" i="23"/>
  <c r="GR20" i="23"/>
  <c r="HN20" i="23"/>
  <c r="HO20" i="23"/>
  <c r="HP20" i="23"/>
  <c r="HQ20" i="23"/>
  <c r="HR20" i="23"/>
  <c r="HS20" i="23"/>
  <c r="HU20" i="23"/>
  <c r="HV20" i="23"/>
  <c r="HW20" i="23"/>
  <c r="HX20" i="23"/>
  <c r="HY20" i="23"/>
  <c r="HZ20" i="23"/>
  <c r="IV20" i="23"/>
  <c r="IW20" i="23"/>
  <c r="IX20" i="23"/>
  <c r="IY20" i="23"/>
  <c r="IZ20" i="23"/>
  <c r="JA20" i="23"/>
  <c r="JC20" i="23"/>
  <c r="JD20" i="23"/>
  <c r="JE20" i="23"/>
  <c r="JF20" i="23"/>
  <c r="JG20" i="23"/>
  <c r="JH20" i="23"/>
  <c r="KD20" i="23"/>
  <c r="KE20" i="23"/>
  <c r="KF20" i="23"/>
  <c r="KG20" i="23"/>
  <c r="KH20" i="23"/>
  <c r="KI20" i="23"/>
  <c r="KJ20" i="23" s="1"/>
  <c r="KQ20" i="23" s="1"/>
  <c r="KK20" i="23"/>
  <c r="KL20" i="23"/>
  <c r="KM20" i="23"/>
  <c r="KN20" i="23"/>
  <c r="KO20" i="23"/>
  <c r="KP20" i="23"/>
  <c r="LL20" i="23"/>
  <c r="LM20" i="23"/>
  <c r="LN20" i="23"/>
  <c r="LR20" i="23" s="1"/>
  <c r="LO20" i="23"/>
  <c r="LP20" i="23"/>
  <c r="LQ20" i="23"/>
  <c r="LS20" i="23"/>
  <c r="LT20" i="23"/>
  <c r="LU20" i="23"/>
  <c r="LV20" i="23"/>
  <c r="LW20" i="23"/>
  <c r="LX20" i="23"/>
  <c r="MT20" i="23"/>
  <c r="MU20" i="23"/>
  <c r="MV20" i="23"/>
  <c r="MW20" i="23"/>
  <c r="MX20" i="23"/>
  <c r="MY20" i="23"/>
  <c r="NA20" i="23"/>
  <c r="NB20" i="23"/>
  <c r="NC20" i="23"/>
  <c r="ND20" i="23"/>
  <c r="NE20" i="23"/>
  <c r="NF20" i="23"/>
  <c r="OB20" i="23"/>
  <c r="OC20" i="23"/>
  <c r="OD20" i="23"/>
  <c r="OE20" i="23"/>
  <c r="OF20" i="23"/>
  <c r="OG20" i="23"/>
  <c r="OI20" i="23"/>
  <c r="OJ20" i="23"/>
  <c r="OK20" i="23"/>
  <c r="OL20" i="23"/>
  <c r="OM20" i="23"/>
  <c r="ON20" i="23"/>
  <c r="PJ20" i="23"/>
  <c r="PK20" i="23"/>
  <c r="PL20" i="23"/>
  <c r="PM20" i="23"/>
  <c r="PN20" i="23"/>
  <c r="PO20" i="23"/>
  <c r="PP20" i="23" s="1"/>
  <c r="PQ20" i="23"/>
  <c r="PR20" i="23"/>
  <c r="PS20" i="23"/>
  <c r="PT20" i="23"/>
  <c r="PU20" i="23"/>
  <c r="PV20" i="23"/>
  <c r="QR20" i="23"/>
  <c r="QS20" i="23"/>
  <c r="QT20" i="23"/>
  <c r="QU20" i="23"/>
  <c r="QV20" i="23"/>
  <c r="QW20" i="23"/>
  <c r="QY20" i="23"/>
  <c r="QZ20" i="23"/>
  <c r="RA20" i="23"/>
  <c r="RB20" i="23"/>
  <c r="RC20" i="23"/>
  <c r="RD20" i="23"/>
  <c r="RZ20" i="23"/>
  <c r="SA20" i="23"/>
  <c r="SB20" i="23"/>
  <c r="SC20" i="23"/>
  <c r="SD20" i="23"/>
  <c r="SE20" i="23"/>
  <c r="SG20" i="23"/>
  <c r="SH20" i="23"/>
  <c r="SI20" i="23"/>
  <c r="SJ20" i="23"/>
  <c r="SK20" i="23"/>
  <c r="SL20" i="23"/>
  <c r="TH20" i="23"/>
  <c r="TI20" i="23"/>
  <c r="TJ20" i="23"/>
  <c r="TN20" i="23" s="1"/>
  <c r="TU20" i="23" s="1"/>
  <c r="TK20" i="23"/>
  <c r="TL20" i="23"/>
  <c r="TM20" i="23"/>
  <c r="TO20" i="23"/>
  <c r="TP20" i="23"/>
  <c r="TQ20" i="23"/>
  <c r="TR20" i="23"/>
  <c r="TS20" i="23"/>
  <c r="TT20" i="23"/>
  <c r="UP20" i="23"/>
  <c r="UQ20" i="23"/>
  <c r="UR20" i="23"/>
  <c r="US20" i="23"/>
  <c r="UT20" i="23"/>
  <c r="UU20" i="23"/>
  <c r="UW20" i="23"/>
  <c r="UX20" i="23"/>
  <c r="UY20" i="23"/>
  <c r="UZ20" i="23"/>
  <c r="VA20" i="23"/>
  <c r="VB20" i="23"/>
  <c r="VX20" i="23"/>
  <c r="VY20" i="23"/>
  <c r="VZ20" i="23"/>
  <c r="WA20" i="23"/>
  <c r="WB20" i="23"/>
  <c r="WC20" i="23"/>
  <c r="WE20" i="23"/>
  <c r="WF20" i="23"/>
  <c r="WG20" i="23"/>
  <c r="WH20" i="23"/>
  <c r="WI20" i="23"/>
  <c r="WJ20" i="23"/>
  <c r="WL20" i="23"/>
  <c r="WM20" i="23"/>
  <c r="WN20" i="23"/>
  <c r="XB20" i="23" s="1"/>
  <c r="WO20" i="23"/>
  <c r="XC20" i="23" s="1"/>
  <c r="WP20" i="23"/>
  <c r="WQ20" i="23"/>
  <c r="WR20" i="23"/>
  <c r="WS20" i="23"/>
  <c r="XE20" i="23" s="1"/>
  <c r="WT20" i="23"/>
  <c r="WU20" i="23"/>
  <c r="WV20" i="23"/>
  <c r="WW20" i="23"/>
  <c r="WX20" i="23"/>
  <c r="XI20" i="23" s="1"/>
  <c r="WY20" i="23"/>
  <c r="XJ20" i="23" s="1"/>
  <c r="WZ20" i="23"/>
  <c r="XF20" i="23"/>
  <c r="JI10" i="24" l="1"/>
  <c r="EC10" i="24"/>
  <c r="UV10" i="24"/>
  <c r="VC10" i="24" s="1"/>
  <c r="SF10" i="24"/>
  <c r="SM10" i="24" s="1"/>
  <c r="GL20" i="23"/>
  <c r="MZ20" i="23"/>
  <c r="NG20" i="23" s="1"/>
  <c r="HT20" i="23"/>
  <c r="IA20" i="23" s="1"/>
  <c r="OH20" i="23"/>
  <c r="OO20" i="23" s="1"/>
  <c r="WD20" i="23"/>
  <c r="WK20" i="23" s="1"/>
  <c r="LY20" i="23"/>
  <c r="GS20" i="23"/>
  <c r="TN10" i="24"/>
  <c r="TU10" i="24" s="1"/>
  <c r="WD10" i="24"/>
  <c r="WK10" i="24" s="1"/>
  <c r="QX10" i="24"/>
  <c r="RE10" i="24" s="1"/>
  <c r="MZ10" i="24"/>
  <c r="NG10" i="24" s="1"/>
  <c r="HT10" i="24"/>
  <c r="IA10" i="24" s="1"/>
  <c r="GS10" i="24"/>
  <c r="XG10" i="24"/>
  <c r="XH10" i="24" s="1"/>
  <c r="XK10" i="24"/>
  <c r="L10" i="24"/>
  <c r="J10" i="24"/>
  <c r="K10" i="24" s="1"/>
  <c r="F10" i="24"/>
  <c r="I10" i="24"/>
  <c r="AM10" i="24"/>
  <c r="AQ10" i="24" s="1"/>
  <c r="G10" i="24"/>
  <c r="SF20" i="23"/>
  <c r="SM20" i="23" s="1"/>
  <c r="UV20" i="23"/>
  <c r="VC20" i="23" s="1"/>
  <c r="QX20" i="23"/>
  <c r="RE20" i="23" s="1"/>
  <c r="PW20" i="23"/>
  <c r="JB20" i="23"/>
  <c r="JI20" i="23" s="1"/>
  <c r="DV20" i="23"/>
  <c r="EC20" i="23" s="1"/>
  <c r="XG20" i="23"/>
  <c r="XK20" i="23"/>
  <c r="XD20" i="23"/>
  <c r="L20" i="23"/>
  <c r="J20" i="23"/>
  <c r="K20" i="23" s="1"/>
  <c r="F20" i="23"/>
  <c r="CU20" i="23"/>
  <c r="M20" i="23"/>
  <c r="I20" i="23"/>
  <c r="AM20" i="23"/>
  <c r="AQ20" i="23" s="1"/>
  <c r="G20" i="23"/>
  <c r="AG12" i="24"/>
  <c r="AH12" i="24"/>
  <c r="AI12" i="24"/>
  <c r="AJ12" i="24"/>
  <c r="AK12" i="24"/>
  <c r="AL12" i="24"/>
  <c r="AN12" i="24"/>
  <c r="AO12" i="24"/>
  <c r="AP12" i="24"/>
  <c r="BH12" i="24"/>
  <c r="BI12" i="24"/>
  <c r="BJ12" i="24"/>
  <c r="BN12" i="24" s="1"/>
  <c r="BK12" i="24"/>
  <c r="BL12" i="24"/>
  <c r="BM12" i="24"/>
  <c r="BO12" i="24"/>
  <c r="BP12" i="24"/>
  <c r="BQ12" i="24"/>
  <c r="CI12" i="24"/>
  <c r="CJ12" i="24"/>
  <c r="CK12" i="24"/>
  <c r="CO12" i="24" s="1"/>
  <c r="CL12" i="24"/>
  <c r="CM12" i="24"/>
  <c r="CN12" i="24"/>
  <c r="CP12" i="24"/>
  <c r="CQ12" i="24"/>
  <c r="CR12" i="24"/>
  <c r="DP12" i="24"/>
  <c r="DQ12" i="24"/>
  <c r="DR12" i="24"/>
  <c r="DS12" i="24"/>
  <c r="DT12" i="24"/>
  <c r="DU12" i="24"/>
  <c r="DW12" i="24"/>
  <c r="DX12" i="24"/>
  <c r="DY12" i="24"/>
  <c r="DZ12" i="24"/>
  <c r="EA12" i="24"/>
  <c r="EB12" i="24"/>
  <c r="EX12" i="24"/>
  <c r="EY12" i="24"/>
  <c r="EZ12" i="24"/>
  <c r="FA12" i="24"/>
  <c r="FB12" i="24"/>
  <c r="FC12" i="24"/>
  <c r="FE12" i="24"/>
  <c r="FF12" i="24"/>
  <c r="FG12" i="24"/>
  <c r="FH12" i="24"/>
  <c r="FI12" i="24"/>
  <c r="FJ12" i="24"/>
  <c r="GF12" i="24"/>
  <c r="GG12" i="24"/>
  <c r="GH12" i="24"/>
  <c r="GI12" i="24"/>
  <c r="GJ12" i="24"/>
  <c r="GK12" i="24"/>
  <c r="GM12" i="24"/>
  <c r="GN12" i="24"/>
  <c r="GO12" i="24"/>
  <c r="GP12" i="24"/>
  <c r="GQ12" i="24"/>
  <c r="GR12" i="24"/>
  <c r="HN12" i="24"/>
  <c r="HO12" i="24"/>
  <c r="HP12" i="24"/>
  <c r="HQ12" i="24"/>
  <c r="HR12" i="24"/>
  <c r="HS12" i="24"/>
  <c r="HU12" i="24"/>
  <c r="HV12" i="24"/>
  <c r="HW12" i="24"/>
  <c r="HX12" i="24"/>
  <c r="HY12" i="24"/>
  <c r="HZ12" i="24"/>
  <c r="IV12" i="24"/>
  <c r="IW12" i="24"/>
  <c r="IX12" i="24"/>
  <c r="IY12" i="24"/>
  <c r="IZ12" i="24"/>
  <c r="JA12" i="24"/>
  <c r="JC12" i="24"/>
  <c r="JD12" i="24"/>
  <c r="JE12" i="24"/>
  <c r="JF12" i="24"/>
  <c r="JG12" i="24"/>
  <c r="JH12" i="24"/>
  <c r="KD12" i="24"/>
  <c r="KE12" i="24"/>
  <c r="KF12" i="24"/>
  <c r="KG12" i="24"/>
  <c r="KH12" i="24"/>
  <c r="KI12" i="24"/>
  <c r="KK12" i="24"/>
  <c r="KL12" i="24"/>
  <c r="KM12" i="24"/>
  <c r="KN12" i="24"/>
  <c r="KO12" i="24"/>
  <c r="KP12" i="24"/>
  <c r="LL12" i="24"/>
  <c r="LM12" i="24"/>
  <c r="LN12" i="24"/>
  <c r="LO12" i="24"/>
  <c r="LP12" i="24"/>
  <c r="LQ12" i="24"/>
  <c r="LS12" i="24"/>
  <c r="LT12" i="24"/>
  <c r="LU12" i="24"/>
  <c r="LV12" i="24"/>
  <c r="LW12" i="24"/>
  <c r="LX12" i="24"/>
  <c r="MT12" i="24"/>
  <c r="MU12" i="24"/>
  <c r="MV12" i="24"/>
  <c r="MW12" i="24"/>
  <c r="MX12" i="24"/>
  <c r="MY12" i="24"/>
  <c r="NA12" i="24"/>
  <c r="NB12" i="24"/>
  <c r="NC12" i="24"/>
  <c r="ND12" i="24"/>
  <c r="NE12" i="24"/>
  <c r="NF12" i="24"/>
  <c r="OB12" i="24"/>
  <c r="OC12" i="24"/>
  <c r="OD12" i="24"/>
  <c r="OE12" i="24"/>
  <c r="OF12" i="24"/>
  <c r="OG12" i="24"/>
  <c r="OI12" i="24"/>
  <c r="OJ12" i="24"/>
  <c r="OK12" i="24"/>
  <c r="OL12" i="24"/>
  <c r="OM12" i="24"/>
  <c r="ON12" i="24"/>
  <c r="PJ12" i="24"/>
  <c r="PK12" i="24"/>
  <c r="PL12" i="24"/>
  <c r="PM12" i="24"/>
  <c r="PN12" i="24"/>
  <c r="PO12" i="24"/>
  <c r="PQ12" i="24"/>
  <c r="PR12" i="24"/>
  <c r="PS12" i="24"/>
  <c r="PT12" i="24"/>
  <c r="PU12" i="24"/>
  <c r="PV12" i="24"/>
  <c r="QR12" i="24"/>
  <c r="QS12" i="24"/>
  <c r="QT12" i="24"/>
  <c r="QU12" i="24"/>
  <c r="QV12" i="24"/>
  <c r="QW12" i="24"/>
  <c r="QY12" i="24"/>
  <c r="QZ12" i="24"/>
  <c r="RA12" i="24"/>
  <c r="RB12" i="24"/>
  <c r="RC12" i="24"/>
  <c r="RD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TH12" i="24"/>
  <c r="TI12" i="24"/>
  <c r="TJ12" i="24"/>
  <c r="TK12" i="24"/>
  <c r="TL12" i="24"/>
  <c r="TM12" i="24"/>
  <c r="TO12" i="24"/>
  <c r="TP12" i="24"/>
  <c r="TQ12" i="24"/>
  <c r="TR12" i="24"/>
  <c r="TS12" i="24"/>
  <c r="TT12" i="24"/>
  <c r="UP12" i="24"/>
  <c r="UQ12" i="24"/>
  <c r="UR12" i="24"/>
  <c r="US12" i="24"/>
  <c r="UT12" i="24"/>
  <c r="UU12" i="24"/>
  <c r="UW12" i="24"/>
  <c r="UX12" i="24"/>
  <c r="UY12" i="24"/>
  <c r="UZ12" i="24"/>
  <c r="VA12" i="24"/>
  <c r="VB12" i="24"/>
  <c r="VX12" i="24"/>
  <c r="VY12" i="24"/>
  <c r="VZ12" i="24"/>
  <c r="WA12" i="24"/>
  <c r="WB12" i="24"/>
  <c r="WC12" i="24"/>
  <c r="WE12" i="24"/>
  <c r="WF12" i="24"/>
  <c r="WG12" i="24"/>
  <c r="WH12" i="24"/>
  <c r="WI12" i="24"/>
  <c r="WJ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AG18" i="23"/>
  <c r="AH18" i="23"/>
  <c r="AI18" i="23"/>
  <c r="AJ18" i="23"/>
  <c r="AK18" i="23"/>
  <c r="AL18" i="23"/>
  <c r="AN18" i="23"/>
  <c r="AO18" i="23"/>
  <c r="AP18" i="23"/>
  <c r="BH18" i="23"/>
  <c r="BI18" i="23"/>
  <c r="BJ18" i="23"/>
  <c r="BN18" i="23" s="1"/>
  <c r="BK18" i="23"/>
  <c r="BL18" i="23"/>
  <c r="BM18" i="23"/>
  <c r="BO18" i="23"/>
  <c r="BP18" i="23"/>
  <c r="BQ18" i="23"/>
  <c r="CI18" i="23"/>
  <c r="CJ18" i="23"/>
  <c r="CK18" i="23"/>
  <c r="CO18" i="23" s="1"/>
  <c r="CL18" i="23"/>
  <c r="CM18" i="23"/>
  <c r="CN18" i="23"/>
  <c r="CP18" i="23"/>
  <c r="CQ18" i="23"/>
  <c r="CR18" i="23"/>
  <c r="DP18" i="23"/>
  <c r="DQ18" i="23"/>
  <c r="DR18" i="23"/>
  <c r="DS18" i="23"/>
  <c r="DT18" i="23"/>
  <c r="DU18" i="23"/>
  <c r="DW18" i="23"/>
  <c r="DX18" i="23"/>
  <c r="DY18" i="23"/>
  <c r="DZ18" i="23"/>
  <c r="EA18" i="23"/>
  <c r="EB18" i="23"/>
  <c r="EX18" i="23"/>
  <c r="EY18" i="23"/>
  <c r="EZ18" i="23"/>
  <c r="FA18" i="23"/>
  <c r="FB18" i="23"/>
  <c r="FC18" i="23"/>
  <c r="FE18" i="23"/>
  <c r="FF18" i="23"/>
  <c r="FG18" i="23"/>
  <c r="FH18" i="23"/>
  <c r="FI18" i="23"/>
  <c r="FJ18" i="23"/>
  <c r="GF18" i="23"/>
  <c r="GG18" i="23"/>
  <c r="GH18" i="23"/>
  <c r="GI18" i="23"/>
  <c r="GJ18" i="23"/>
  <c r="GK18" i="23"/>
  <c r="GM18" i="23"/>
  <c r="GN18" i="23"/>
  <c r="GO18" i="23"/>
  <c r="GP18" i="23"/>
  <c r="GQ18" i="23"/>
  <c r="GR18" i="23"/>
  <c r="HN18" i="23"/>
  <c r="HO18" i="23"/>
  <c r="HP18" i="23"/>
  <c r="HQ18" i="23"/>
  <c r="HR18" i="23"/>
  <c r="HS18" i="23"/>
  <c r="HU18" i="23"/>
  <c r="HV18" i="23"/>
  <c r="HW18" i="23"/>
  <c r="HX18" i="23"/>
  <c r="HY18" i="23"/>
  <c r="HZ18" i="23"/>
  <c r="IV18" i="23"/>
  <c r="IW18" i="23"/>
  <c r="IX18" i="23"/>
  <c r="IY18" i="23"/>
  <c r="IZ18" i="23"/>
  <c r="JA18" i="23"/>
  <c r="JC18" i="23"/>
  <c r="JD18" i="23"/>
  <c r="JE18" i="23"/>
  <c r="JF18" i="23"/>
  <c r="JG18" i="23"/>
  <c r="JH18" i="23"/>
  <c r="KD18" i="23"/>
  <c r="KE18" i="23"/>
  <c r="KF18" i="23"/>
  <c r="KG18" i="23"/>
  <c r="KH18" i="23"/>
  <c r="KI18" i="23"/>
  <c r="KK18" i="23"/>
  <c r="KL18" i="23"/>
  <c r="KM18" i="23"/>
  <c r="KN18" i="23"/>
  <c r="KO18" i="23"/>
  <c r="KP18" i="23"/>
  <c r="LL18" i="23"/>
  <c r="LM18" i="23"/>
  <c r="LN18" i="23"/>
  <c r="LO18" i="23"/>
  <c r="LP18" i="23"/>
  <c r="LQ18" i="23"/>
  <c r="LS18" i="23"/>
  <c r="LT18" i="23"/>
  <c r="LU18" i="23"/>
  <c r="LV18" i="23"/>
  <c r="LW18" i="23"/>
  <c r="LX18" i="23"/>
  <c r="MT18" i="23"/>
  <c r="MU18" i="23"/>
  <c r="MV18" i="23"/>
  <c r="MW18" i="23"/>
  <c r="MX18" i="23"/>
  <c r="MY18" i="23"/>
  <c r="NA18" i="23"/>
  <c r="NB18" i="23"/>
  <c r="NC18" i="23"/>
  <c r="ND18" i="23"/>
  <c r="NE18" i="23"/>
  <c r="NF18" i="23"/>
  <c r="OB18" i="23"/>
  <c r="OC18" i="23"/>
  <c r="OD18" i="23"/>
  <c r="OE18" i="23"/>
  <c r="OF18" i="23"/>
  <c r="OG18" i="23"/>
  <c r="OI18" i="23"/>
  <c r="OJ18" i="23"/>
  <c r="OK18" i="23"/>
  <c r="OL18" i="23"/>
  <c r="OM18" i="23"/>
  <c r="ON18" i="23"/>
  <c r="PJ18" i="23"/>
  <c r="PK18" i="23"/>
  <c r="PL18" i="23"/>
  <c r="PM18" i="23"/>
  <c r="PN18" i="23"/>
  <c r="PO18" i="23"/>
  <c r="PQ18" i="23"/>
  <c r="PR18" i="23"/>
  <c r="PS18" i="23"/>
  <c r="PT18" i="23"/>
  <c r="PU18" i="23"/>
  <c r="PV18" i="23"/>
  <c r="QR18" i="23"/>
  <c r="QS18" i="23"/>
  <c r="QT18" i="23"/>
  <c r="QU18" i="23"/>
  <c r="QV18" i="23"/>
  <c r="QW18" i="23"/>
  <c r="QY18" i="23"/>
  <c r="QZ18" i="23"/>
  <c r="RA18" i="23"/>
  <c r="RB18" i="23"/>
  <c r="RC18" i="23"/>
  <c r="RD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TH18" i="23"/>
  <c r="TI18" i="23"/>
  <c r="TJ18" i="23"/>
  <c r="TK18" i="23"/>
  <c r="TL18" i="23"/>
  <c r="TM18" i="23"/>
  <c r="TO18" i="23"/>
  <c r="TP18" i="23"/>
  <c r="TQ18" i="23"/>
  <c r="TR18" i="23"/>
  <c r="TS18" i="23"/>
  <c r="TT18" i="23"/>
  <c r="UP18" i="23"/>
  <c r="UQ18" i="23"/>
  <c r="UR18" i="23"/>
  <c r="US18" i="23"/>
  <c r="UT18" i="23"/>
  <c r="UU18" i="23"/>
  <c r="UW18" i="23"/>
  <c r="UX18" i="23"/>
  <c r="UY18" i="23"/>
  <c r="UZ18" i="23"/>
  <c r="VA18" i="23"/>
  <c r="VB18" i="23"/>
  <c r="VX18" i="23"/>
  <c r="VY18" i="23"/>
  <c r="VZ18" i="23"/>
  <c r="WA18" i="23"/>
  <c r="WB18" i="23"/>
  <c r="WC18" i="23"/>
  <c r="WE18" i="23"/>
  <c r="WF18" i="23"/>
  <c r="WG18" i="23"/>
  <c r="WH18" i="23"/>
  <c r="WI18" i="23"/>
  <c r="WJ18" i="23"/>
  <c r="WL18" i="23"/>
  <c r="WM18" i="23"/>
  <c r="WN18" i="23"/>
  <c r="XB18" i="23" s="1"/>
  <c r="WO18" i="23"/>
  <c r="XC18" i="23" s="1"/>
  <c r="WP18" i="23"/>
  <c r="WQ18" i="23"/>
  <c r="WR18" i="23"/>
  <c r="WS18" i="23"/>
  <c r="WT18" i="23"/>
  <c r="XF18" i="23" s="1"/>
  <c r="WU18" i="23"/>
  <c r="WV18" i="23"/>
  <c r="WW18" i="23"/>
  <c r="WX18" i="23"/>
  <c r="XI18" i="23" s="1"/>
  <c r="WY18" i="23"/>
  <c r="XJ18" i="23" s="1"/>
  <c r="WZ18" i="23"/>
  <c r="XE18" i="23"/>
  <c r="TI21" i="21"/>
  <c r="TH21" i="21"/>
  <c r="TF21" i="21"/>
  <c r="TE21" i="21"/>
  <c r="TD21" i="21"/>
  <c r="TC21" i="21"/>
  <c r="TI20" i="21"/>
  <c r="TH20" i="21"/>
  <c r="TF20" i="21"/>
  <c r="TE20" i="21"/>
  <c r="TD20" i="21"/>
  <c r="TC20" i="21"/>
  <c r="TI19" i="21"/>
  <c r="TH19" i="21"/>
  <c r="TF19" i="21"/>
  <c r="TE19" i="21"/>
  <c r="TD19" i="21"/>
  <c r="TC19" i="21"/>
  <c r="TI18" i="21"/>
  <c r="TH18" i="21"/>
  <c r="TF18" i="21"/>
  <c r="TE18" i="21"/>
  <c r="TD18" i="21"/>
  <c r="TC18" i="21"/>
  <c r="TI17" i="21"/>
  <c r="TH17" i="21"/>
  <c r="TF17" i="21"/>
  <c r="TE17" i="21"/>
  <c r="TD17" i="21"/>
  <c r="TC17" i="21"/>
  <c r="TI16" i="21"/>
  <c r="TH16" i="21"/>
  <c r="TF16" i="21"/>
  <c r="TE16" i="21"/>
  <c r="TD16" i="21"/>
  <c r="TC16" i="21"/>
  <c r="TI15" i="21"/>
  <c r="TH15" i="21"/>
  <c r="TF15" i="21"/>
  <c r="TE15" i="21"/>
  <c r="TD15" i="21"/>
  <c r="TC15" i="21"/>
  <c r="TI14" i="21"/>
  <c r="TH14" i="21"/>
  <c r="TF14" i="21"/>
  <c r="TE14" i="21"/>
  <c r="TD14" i="21"/>
  <c r="TC14" i="21"/>
  <c r="TI13" i="21"/>
  <c r="TH13" i="21"/>
  <c r="TF13" i="21"/>
  <c r="TE13" i="21"/>
  <c r="TD13" i="21"/>
  <c r="TC13" i="21"/>
  <c r="TI12" i="21"/>
  <c r="TH12" i="21"/>
  <c r="TF12" i="21"/>
  <c r="TE12" i="21"/>
  <c r="TD12" i="21"/>
  <c r="TC12" i="21"/>
  <c r="TI8" i="21"/>
  <c r="TH8" i="21"/>
  <c r="TF8" i="21"/>
  <c r="TE8" i="21"/>
  <c r="TD8" i="21"/>
  <c r="TC8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9" i="21"/>
  <c r="TH9" i="21"/>
  <c r="TF9" i="21"/>
  <c r="TE9" i="21"/>
  <c r="TD9" i="21"/>
  <c r="TC9" i="21"/>
  <c r="TI7" i="21"/>
  <c r="TH7" i="21"/>
  <c r="TF7" i="21"/>
  <c r="TE7" i="21"/>
  <c r="TD7" i="21"/>
  <c r="TC7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SG21" i="21"/>
  <c r="SF21" i="21"/>
  <c r="SD21" i="21"/>
  <c r="SC21" i="21"/>
  <c r="SB21" i="21"/>
  <c r="SA21" i="21"/>
  <c r="RE21" i="21"/>
  <c r="RD21" i="21"/>
  <c r="RB21" i="21"/>
  <c r="RA21" i="21"/>
  <c r="QZ21" i="21"/>
  <c r="QY21" i="21"/>
  <c r="SG20" i="21"/>
  <c r="SF20" i="21"/>
  <c r="SD20" i="21"/>
  <c r="SC20" i="21"/>
  <c r="SB20" i="21"/>
  <c r="SA20" i="21"/>
  <c r="RE20" i="21"/>
  <c r="RD20" i="21"/>
  <c r="RB20" i="21"/>
  <c r="RA20" i="21"/>
  <c r="QZ20" i="21"/>
  <c r="QY20" i="21"/>
  <c r="SG19" i="21"/>
  <c r="SF19" i="21"/>
  <c r="SD19" i="21"/>
  <c r="SC19" i="21"/>
  <c r="SB19" i="21"/>
  <c r="SA19" i="21"/>
  <c r="RE19" i="21"/>
  <c r="RD19" i="21"/>
  <c r="RB19" i="21"/>
  <c r="RA19" i="21"/>
  <c r="QZ19" i="21"/>
  <c r="QY19" i="21"/>
  <c r="SG18" i="21"/>
  <c r="SF18" i="21"/>
  <c r="SD18" i="21"/>
  <c r="SC18" i="21"/>
  <c r="SB18" i="21"/>
  <c r="SA18" i="21"/>
  <c r="RE18" i="21"/>
  <c r="RD18" i="21"/>
  <c r="RB18" i="21"/>
  <c r="RA18" i="21"/>
  <c r="QZ18" i="21"/>
  <c r="QY18" i="21"/>
  <c r="SG17" i="21"/>
  <c r="SF17" i="21"/>
  <c r="SD17" i="21"/>
  <c r="SC17" i="21"/>
  <c r="SB17" i="21"/>
  <c r="SA17" i="21"/>
  <c r="RE17" i="21"/>
  <c r="RD17" i="21"/>
  <c r="RB17" i="21"/>
  <c r="RA17" i="21"/>
  <c r="QZ17" i="21"/>
  <c r="QY17" i="21"/>
  <c r="SG16" i="21"/>
  <c r="SF16" i="21"/>
  <c r="SD16" i="21"/>
  <c r="SC16" i="21"/>
  <c r="SB16" i="21"/>
  <c r="SA16" i="21"/>
  <c r="RE16" i="21"/>
  <c r="RD16" i="21"/>
  <c r="RB16" i="21"/>
  <c r="RA16" i="21"/>
  <c r="QZ16" i="21"/>
  <c r="QY16" i="21"/>
  <c r="SG15" i="21"/>
  <c r="SF15" i="21"/>
  <c r="SD15" i="21"/>
  <c r="SC15" i="21"/>
  <c r="SB15" i="21"/>
  <c r="SA15" i="21"/>
  <c r="RE15" i="21"/>
  <c r="RD15" i="21"/>
  <c r="RB15" i="21"/>
  <c r="RA15" i="21"/>
  <c r="QZ15" i="21"/>
  <c r="QY15" i="21"/>
  <c r="SG14" i="21"/>
  <c r="SF14" i="21"/>
  <c r="SD14" i="21"/>
  <c r="SC14" i="21"/>
  <c r="SB14" i="21"/>
  <c r="SA14" i="21"/>
  <c r="RE14" i="21"/>
  <c r="RD14" i="21"/>
  <c r="RB14" i="21"/>
  <c r="RA14" i="21"/>
  <c r="QZ14" i="21"/>
  <c r="QY14" i="21"/>
  <c r="SG13" i="21"/>
  <c r="SF13" i="21"/>
  <c r="SD13" i="21"/>
  <c r="SC13" i="21"/>
  <c r="SB13" i="21"/>
  <c r="SA13" i="21"/>
  <c r="RE13" i="21"/>
  <c r="RD13" i="21"/>
  <c r="RB13" i="21"/>
  <c r="RA13" i="21"/>
  <c r="QZ13" i="21"/>
  <c r="QY13" i="21"/>
  <c r="SG12" i="21"/>
  <c r="SF12" i="21"/>
  <c r="SD12" i="21"/>
  <c r="SC12" i="21"/>
  <c r="SB12" i="21"/>
  <c r="SA12" i="21"/>
  <c r="RE12" i="21"/>
  <c r="RD12" i="21"/>
  <c r="RB12" i="21"/>
  <c r="RA12" i="21"/>
  <c r="QZ12" i="21"/>
  <c r="QY12" i="21"/>
  <c r="SG8" i="21"/>
  <c r="SF8" i="21"/>
  <c r="SD8" i="21"/>
  <c r="SC8" i="21"/>
  <c r="SB8" i="21"/>
  <c r="SA8" i="21"/>
  <c r="RE8" i="21"/>
  <c r="RD8" i="21"/>
  <c r="RB8" i="21"/>
  <c r="RA8" i="21"/>
  <c r="QZ8" i="21"/>
  <c r="QY8" i="21"/>
  <c r="SG11" i="21"/>
  <c r="SF11" i="21"/>
  <c r="SD11" i="21"/>
  <c r="SC11" i="21"/>
  <c r="SB11" i="21"/>
  <c r="SA11" i="21"/>
  <c r="RE11" i="21"/>
  <c r="RD11" i="21"/>
  <c r="RB11" i="21"/>
  <c r="RA11" i="21"/>
  <c r="QZ11" i="21"/>
  <c r="QY11" i="21"/>
  <c r="SG10" i="21"/>
  <c r="SF10" i="21"/>
  <c r="SD10" i="21"/>
  <c r="SC10" i="21"/>
  <c r="SB10" i="21"/>
  <c r="SA10" i="21"/>
  <c r="RE10" i="21"/>
  <c r="RD10" i="21"/>
  <c r="RB10" i="21"/>
  <c r="RA10" i="21"/>
  <c r="QZ10" i="21"/>
  <c r="QY10" i="21"/>
  <c r="SG9" i="21"/>
  <c r="SF9" i="21"/>
  <c r="SD9" i="21"/>
  <c r="SC9" i="21"/>
  <c r="SB9" i="21"/>
  <c r="SA9" i="21"/>
  <c r="RE9" i="21"/>
  <c r="RD9" i="21"/>
  <c r="RB9" i="21"/>
  <c r="RA9" i="21"/>
  <c r="QZ9" i="21"/>
  <c r="QY9" i="21"/>
  <c r="SG7" i="21"/>
  <c r="SF7" i="21"/>
  <c r="SD7" i="21"/>
  <c r="SC7" i="21"/>
  <c r="SB7" i="21"/>
  <c r="SA7" i="21"/>
  <c r="RE7" i="21"/>
  <c r="RD7" i="21"/>
  <c r="RB7" i="21"/>
  <c r="RA7" i="21"/>
  <c r="QZ7" i="21"/>
  <c r="QY7" i="21"/>
  <c r="SG6" i="21"/>
  <c r="SF6" i="21"/>
  <c r="SD6" i="21"/>
  <c r="SC6" i="21"/>
  <c r="SB6" i="21"/>
  <c r="SA6" i="21"/>
  <c r="RE6" i="21"/>
  <c r="RD6" i="21"/>
  <c r="RB6" i="21"/>
  <c r="RA6" i="21"/>
  <c r="QZ6" i="21"/>
  <c r="QY6" i="21"/>
  <c r="SG5" i="21"/>
  <c r="SF5" i="21"/>
  <c r="SD5" i="21"/>
  <c r="SC5" i="21"/>
  <c r="SB5" i="21"/>
  <c r="SA5" i="21"/>
  <c r="RE5" i="21"/>
  <c r="RD5" i="21"/>
  <c r="RB5" i="21"/>
  <c r="RA5" i="21"/>
  <c r="QZ5" i="21"/>
  <c r="QY5" i="21"/>
  <c r="SG4" i="21"/>
  <c r="SF4" i="21"/>
  <c r="SD4" i="21"/>
  <c r="SC4" i="21"/>
  <c r="SB4" i="21"/>
  <c r="SA4" i="21"/>
  <c r="RE4" i="21"/>
  <c r="RD4" i="21"/>
  <c r="RB4" i="21"/>
  <c r="RA4" i="21"/>
  <c r="QZ4" i="21"/>
  <c r="QY4" i="21"/>
  <c r="TI31" i="19"/>
  <c r="TH31" i="19"/>
  <c r="TF31" i="19"/>
  <c r="TE31" i="19"/>
  <c r="TD31" i="19"/>
  <c r="TC31" i="19"/>
  <c r="TI29" i="19"/>
  <c r="TH29" i="19"/>
  <c r="TF29" i="19"/>
  <c r="TE29" i="19"/>
  <c r="TD29" i="19"/>
  <c r="TC29" i="19"/>
  <c r="TI30" i="19"/>
  <c r="TH30" i="19"/>
  <c r="TF30" i="19"/>
  <c r="TE30" i="19"/>
  <c r="TD30" i="19"/>
  <c r="TC30" i="19"/>
  <c r="TI28" i="19"/>
  <c r="TH28" i="19"/>
  <c r="TF28" i="19"/>
  <c r="TE28" i="19"/>
  <c r="TD28" i="19"/>
  <c r="TC28" i="19"/>
  <c r="TI27" i="19"/>
  <c r="TH27" i="19"/>
  <c r="TF27" i="19"/>
  <c r="TE27" i="19"/>
  <c r="TD27" i="19"/>
  <c r="TC27" i="19"/>
  <c r="TI26" i="19"/>
  <c r="TH26" i="19"/>
  <c r="TF26" i="19"/>
  <c r="TE26" i="19"/>
  <c r="TD26" i="19"/>
  <c r="TC26" i="19"/>
  <c r="TI25" i="19"/>
  <c r="TH25" i="19"/>
  <c r="TF25" i="19"/>
  <c r="TE25" i="19"/>
  <c r="TD25" i="19"/>
  <c r="TC25" i="19"/>
  <c r="TI24" i="19"/>
  <c r="TH24" i="19"/>
  <c r="TF24" i="19"/>
  <c r="TE24" i="19"/>
  <c r="TD24" i="19"/>
  <c r="TC24" i="19"/>
  <c r="TI23" i="19"/>
  <c r="TH23" i="19"/>
  <c r="TF23" i="19"/>
  <c r="TE23" i="19"/>
  <c r="TD23" i="19"/>
  <c r="TC23" i="19"/>
  <c r="TI22" i="19"/>
  <c r="TH22" i="19"/>
  <c r="TF22" i="19"/>
  <c r="TE22" i="19"/>
  <c r="TD22" i="19"/>
  <c r="TC22" i="19"/>
  <c r="TI21" i="19"/>
  <c r="TH21" i="19"/>
  <c r="TF21" i="19"/>
  <c r="TE21" i="19"/>
  <c r="TD21" i="19"/>
  <c r="TC21" i="19"/>
  <c r="TI20" i="19"/>
  <c r="TH20" i="19"/>
  <c r="TF20" i="19"/>
  <c r="TE20" i="19"/>
  <c r="TD20" i="19"/>
  <c r="TC20" i="19"/>
  <c r="TI19" i="19"/>
  <c r="TH19" i="19"/>
  <c r="TF19" i="19"/>
  <c r="TE19" i="19"/>
  <c r="TD19" i="19"/>
  <c r="TC19" i="19"/>
  <c r="TI18" i="19"/>
  <c r="TH18" i="19"/>
  <c r="TF18" i="19"/>
  <c r="TE18" i="19"/>
  <c r="TD18" i="19"/>
  <c r="TC18" i="19"/>
  <c r="TI17" i="19"/>
  <c r="TH17" i="19"/>
  <c r="TF17" i="19"/>
  <c r="TE17" i="19"/>
  <c r="TD17" i="19"/>
  <c r="TC17" i="19"/>
  <c r="TI16" i="19"/>
  <c r="TH16" i="19"/>
  <c r="TF16" i="19"/>
  <c r="TE16" i="19"/>
  <c r="TD16" i="19"/>
  <c r="TC16" i="19"/>
  <c r="TI15" i="19"/>
  <c r="TH15" i="19"/>
  <c r="TF15" i="19"/>
  <c r="TE15" i="19"/>
  <c r="TD15" i="19"/>
  <c r="TC15" i="19"/>
  <c r="TI14" i="19"/>
  <c r="TH14" i="19"/>
  <c r="TF14" i="19"/>
  <c r="TE14" i="19"/>
  <c r="TD14" i="19"/>
  <c r="TC14" i="19"/>
  <c r="TI13" i="19"/>
  <c r="TH13" i="19"/>
  <c r="TF13" i="19"/>
  <c r="TE13" i="19"/>
  <c r="TD13" i="19"/>
  <c r="TC13" i="19"/>
  <c r="TI12" i="19"/>
  <c r="TH12" i="19"/>
  <c r="TF12" i="19"/>
  <c r="TE12" i="19"/>
  <c r="TD12" i="19"/>
  <c r="TC12" i="19"/>
  <c r="TI9" i="19"/>
  <c r="TH9" i="19"/>
  <c r="TF9" i="19"/>
  <c r="TE9" i="19"/>
  <c r="TD9" i="19"/>
  <c r="TC9" i="19"/>
  <c r="TI11" i="19"/>
  <c r="TH11" i="19"/>
  <c r="TF11" i="19"/>
  <c r="TE11" i="19"/>
  <c r="TD11" i="19"/>
  <c r="TC11" i="19"/>
  <c r="TI10" i="19"/>
  <c r="TH10" i="19"/>
  <c r="TF10" i="19"/>
  <c r="TE10" i="19"/>
  <c r="TD10" i="19"/>
  <c r="TC10" i="19"/>
  <c r="TI8" i="19"/>
  <c r="TH8" i="19"/>
  <c r="TF8" i="19"/>
  <c r="TE8" i="19"/>
  <c r="TD8" i="19"/>
  <c r="TC8" i="19"/>
  <c r="TI7" i="19"/>
  <c r="TH7" i="19"/>
  <c r="TF7" i="19"/>
  <c r="TE7" i="19"/>
  <c r="TD7" i="19"/>
  <c r="TC7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4" i="19"/>
  <c r="TH4" i="19"/>
  <c r="TF4" i="19"/>
  <c r="TE4" i="19"/>
  <c r="TD4" i="19"/>
  <c r="TC4" i="19"/>
  <c r="SG31" i="19"/>
  <c r="SF31" i="19"/>
  <c r="SD31" i="19"/>
  <c r="SC31" i="19"/>
  <c r="SB31" i="19"/>
  <c r="SA31" i="19"/>
  <c r="RE31" i="19"/>
  <c r="RD31" i="19"/>
  <c r="RB31" i="19"/>
  <c r="RA31" i="19"/>
  <c r="QZ31" i="19"/>
  <c r="QY31" i="19"/>
  <c r="SG29" i="19"/>
  <c r="SF29" i="19"/>
  <c r="SD29" i="19"/>
  <c r="SC29" i="19"/>
  <c r="SB29" i="19"/>
  <c r="SA29" i="19"/>
  <c r="RE29" i="19"/>
  <c r="RD29" i="19"/>
  <c r="RB29" i="19"/>
  <c r="RA29" i="19"/>
  <c r="QZ29" i="19"/>
  <c r="QY29" i="19"/>
  <c r="SG30" i="19"/>
  <c r="SF30" i="19"/>
  <c r="SD30" i="19"/>
  <c r="SC30" i="19"/>
  <c r="SB30" i="19"/>
  <c r="SA30" i="19"/>
  <c r="RE30" i="19"/>
  <c r="RD30" i="19"/>
  <c r="RB30" i="19"/>
  <c r="RA30" i="19"/>
  <c r="QZ30" i="19"/>
  <c r="QY30" i="19"/>
  <c r="SG28" i="19"/>
  <c r="SF28" i="19"/>
  <c r="SD28" i="19"/>
  <c r="SC28" i="19"/>
  <c r="SB28" i="19"/>
  <c r="SA28" i="19"/>
  <c r="RE28" i="19"/>
  <c r="RD28" i="19"/>
  <c r="RB28" i="19"/>
  <c r="RA28" i="19"/>
  <c r="QZ28" i="19"/>
  <c r="QY28" i="19"/>
  <c r="SG27" i="19"/>
  <c r="SF27" i="19"/>
  <c r="SD27" i="19"/>
  <c r="SC27" i="19"/>
  <c r="SB27" i="19"/>
  <c r="SA27" i="19"/>
  <c r="RE27" i="19"/>
  <c r="RD27" i="19"/>
  <c r="RB27" i="19"/>
  <c r="RA27" i="19"/>
  <c r="QZ27" i="19"/>
  <c r="QY27" i="19"/>
  <c r="SG26" i="19"/>
  <c r="SF26" i="19"/>
  <c r="SD26" i="19"/>
  <c r="SC26" i="19"/>
  <c r="SB26" i="19"/>
  <c r="SA26" i="19"/>
  <c r="RE26" i="19"/>
  <c r="RD26" i="19"/>
  <c r="RB26" i="19"/>
  <c r="RA26" i="19"/>
  <c r="QZ26" i="19"/>
  <c r="QY26" i="19"/>
  <c r="SG25" i="19"/>
  <c r="SF25" i="19"/>
  <c r="SD25" i="19"/>
  <c r="SC25" i="19"/>
  <c r="SB25" i="19"/>
  <c r="SA25" i="19"/>
  <c r="RE25" i="19"/>
  <c r="RD25" i="19"/>
  <c r="RB25" i="19"/>
  <c r="RA25" i="19"/>
  <c r="QZ25" i="19"/>
  <c r="QY25" i="19"/>
  <c r="SG24" i="19"/>
  <c r="SF24" i="19"/>
  <c r="SD24" i="19"/>
  <c r="SC24" i="19"/>
  <c r="SB24" i="19"/>
  <c r="SA24" i="19"/>
  <c r="RE24" i="19"/>
  <c r="RD24" i="19"/>
  <c r="RB24" i="19"/>
  <c r="RA24" i="19"/>
  <c r="QZ24" i="19"/>
  <c r="QY24" i="19"/>
  <c r="SG23" i="19"/>
  <c r="SF23" i="19"/>
  <c r="SD23" i="19"/>
  <c r="SC23" i="19"/>
  <c r="SB23" i="19"/>
  <c r="SA23" i="19"/>
  <c r="RE23" i="19"/>
  <c r="RD23" i="19"/>
  <c r="RB23" i="19"/>
  <c r="RA23" i="19"/>
  <c r="QZ23" i="19"/>
  <c r="QY23" i="19"/>
  <c r="SG22" i="19"/>
  <c r="SF22" i="19"/>
  <c r="SD22" i="19"/>
  <c r="SC22" i="19"/>
  <c r="SB22" i="19"/>
  <c r="SA22" i="19"/>
  <c r="RE22" i="19"/>
  <c r="RD22" i="19"/>
  <c r="RB22" i="19"/>
  <c r="RA22" i="19"/>
  <c r="QZ22" i="19"/>
  <c r="QY22" i="19"/>
  <c r="SG21" i="19"/>
  <c r="SF21" i="19"/>
  <c r="SD21" i="19"/>
  <c r="SC21" i="19"/>
  <c r="SB21" i="19"/>
  <c r="SA21" i="19"/>
  <c r="RE21" i="19"/>
  <c r="RD21" i="19"/>
  <c r="RB21" i="19"/>
  <c r="RA21" i="19"/>
  <c r="QZ21" i="19"/>
  <c r="QY21" i="19"/>
  <c r="SG20" i="19"/>
  <c r="SF20" i="19"/>
  <c r="SD20" i="19"/>
  <c r="SC20" i="19"/>
  <c r="SB20" i="19"/>
  <c r="SA20" i="19"/>
  <c r="RE20" i="19"/>
  <c r="RD20" i="19"/>
  <c r="RB20" i="19"/>
  <c r="RA20" i="19"/>
  <c r="QZ20" i="19"/>
  <c r="QY20" i="19"/>
  <c r="SG19" i="19"/>
  <c r="SF19" i="19"/>
  <c r="SD19" i="19"/>
  <c r="SC19" i="19"/>
  <c r="SB19" i="19"/>
  <c r="SA19" i="19"/>
  <c r="RE19" i="19"/>
  <c r="RD19" i="19"/>
  <c r="RB19" i="19"/>
  <c r="RA19" i="19"/>
  <c r="QZ19" i="19"/>
  <c r="QY19" i="19"/>
  <c r="SG18" i="19"/>
  <c r="SF18" i="19"/>
  <c r="SD18" i="19"/>
  <c r="SC18" i="19"/>
  <c r="SB18" i="19"/>
  <c r="SA18" i="19"/>
  <c r="RE18" i="19"/>
  <c r="RD18" i="19"/>
  <c r="RB18" i="19"/>
  <c r="RA18" i="19"/>
  <c r="QZ18" i="19"/>
  <c r="QY18" i="19"/>
  <c r="SG17" i="19"/>
  <c r="SF17" i="19"/>
  <c r="SD17" i="19"/>
  <c r="SC17" i="19"/>
  <c r="SB17" i="19"/>
  <c r="SA17" i="19"/>
  <c r="RE17" i="19"/>
  <c r="RD17" i="19"/>
  <c r="RB17" i="19"/>
  <c r="RA17" i="19"/>
  <c r="QZ17" i="19"/>
  <c r="QY17" i="19"/>
  <c r="SG16" i="19"/>
  <c r="SF16" i="19"/>
  <c r="SD16" i="19"/>
  <c r="SC16" i="19"/>
  <c r="SB16" i="19"/>
  <c r="SA16" i="19"/>
  <c r="RE16" i="19"/>
  <c r="RD16" i="19"/>
  <c r="RB16" i="19"/>
  <c r="RA16" i="19"/>
  <c r="QZ16" i="19"/>
  <c r="QY16" i="19"/>
  <c r="SG15" i="19"/>
  <c r="SF15" i="19"/>
  <c r="SD15" i="19"/>
  <c r="SC15" i="19"/>
  <c r="SB15" i="19"/>
  <c r="SA15" i="19"/>
  <c r="RE15" i="19"/>
  <c r="RD15" i="19"/>
  <c r="RB15" i="19"/>
  <c r="RA15" i="19"/>
  <c r="QZ15" i="19"/>
  <c r="QY15" i="19"/>
  <c r="SG14" i="19"/>
  <c r="SF14" i="19"/>
  <c r="SD14" i="19"/>
  <c r="SC14" i="19"/>
  <c r="SB14" i="19"/>
  <c r="SA14" i="19"/>
  <c r="RE14" i="19"/>
  <c r="RD14" i="19"/>
  <c r="RB14" i="19"/>
  <c r="RA14" i="19"/>
  <c r="QZ14" i="19"/>
  <c r="QY14" i="19"/>
  <c r="SG13" i="19"/>
  <c r="SF13" i="19"/>
  <c r="SD13" i="19"/>
  <c r="SC13" i="19"/>
  <c r="SB13" i="19"/>
  <c r="SA13" i="19"/>
  <c r="RE13" i="19"/>
  <c r="RD13" i="19"/>
  <c r="RB13" i="19"/>
  <c r="RA13" i="19"/>
  <c r="QZ13" i="19"/>
  <c r="QY13" i="19"/>
  <c r="SG12" i="19"/>
  <c r="SF12" i="19"/>
  <c r="SD12" i="19"/>
  <c r="SC12" i="19"/>
  <c r="SB12" i="19"/>
  <c r="SA12" i="19"/>
  <c r="RE12" i="19"/>
  <c r="RD12" i="19"/>
  <c r="RB12" i="19"/>
  <c r="RA12" i="19"/>
  <c r="QZ12" i="19"/>
  <c r="QY12" i="19"/>
  <c r="SG9" i="19"/>
  <c r="SF9" i="19"/>
  <c r="SD9" i="19"/>
  <c r="SC9" i="19"/>
  <c r="SB9" i="19"/>
  <c r="SA9" i="19"/>
  <c r="RE9" i="19"/>
  <c r="RD9" i="19"/>
  <c r="RB9" i="19"/>
  <c r="RA9" i="19"/>
  <c r="QZ9" i="19"/>
  <c r="QY9" i="19"/>
  <c r="SG11" i="19"/>
  <c r="SF11" i="19"/>
  <c r="SD11" i="19"/>
  <c r="SC11" i="19"/>
  <c r="SB11" i="19"/>
  <c r="SA11" i="19"/>
  <c r="RE11" i="19"/>
  <c r="RD11" i="19"/>
  <c r="RB11" i="19"/>
  <c r="RA11" i="19"/>
  <c r="QZ11" i="19"/>
  <c r="QY11" i="19"/>
  <c r="SG10" i="19"/>
  <c r="SF10" i="19"/>
  <c r="SD10" i="19"/>
  <c r="SC10" i="19"/>
  <c r="SB10" i="19"/>
  <c r="SA10" i="19"/>
  <c r="RE10" i="19"/>
  <c r="RD10" i="19"/>
  <c r="RB10" i="19"/>
  <c r="RA10" i="19"/>
  <c r="QZ10" i="19"/>
  <c r="QY10" i="19"/>
  <c r="SG8" i="19"/>
  <c r="SF8" i="19"/>
  <c r="SD8" i="19"/>
  <c r="SC8" i="19"/>
  <c r="SB8" i="19"/>
  <c r="SA8" i="19"/>
  <c r="RE8" i="19"/>
  <c r="RD8" i="19"/>
  <c r="RB8" i="19"/>
  <c r="RA8" i="19"/>
  <c r="QZ8" i="19"/>
  <c r="QY8" i="19"/>
  <c r="SG7" i="19"/>
  <c r="SF7" i="19"/>
  <c r="SD7" i="19"/>
  <c r="SC7" i="19"/>
  <c r="SB7" i="19"/>
  <c r="SA7" i="19"/>
  <c r="RE7" i="19"/>
  <c r="RD7" i="19"/>
  <c r="RB7" i="19"/>
  <c r="RA7" i="19"/>
  <c r="QZ7" i="19"/>
  <c r="QY7" i="19"/>
  <c r="SG6" i="19"/>
  <c r="SF6" i="19"/>
  <c r="SD6" i="19"/>
  <c r="SC6" i="19"/>
  <c r="SB6" i="19"/>
  <c r="SA6" i="19"/>
  <c r="RE6" i="19"/>
  <c r="RD6" i="19"/>
  <c r="RB6" i="19"/>
  <c r="RA6" i="19"/>
  <c r="QZ6" i="19"/>
  <c r="QY6" i="19"/>
  <c r="SG5" i="19"/>
  <c r="SF5" i="19"/>
  <c r="SD5" i="19"/>
  <c r="SC5" i="19"/>
  <c r="SB5" i="19"/>
  <c r="SA5" i="19"/>
  <c r="RE5" i="19"/>
  <c r="RD5" i="19"/>
  <c r="RB5" i="19"/>
  <c r="RA5" i="19"/>
  <c r="QZ5" i="19"/>
  <c r="QY5" i="19"/>
  <c r="SG4" i="19"/>
  <c r="SF4" i="19"/>
  <c r="SD4" i="19"/>
  <c r="SC4" i="19"/>
  <c r="SB4" i="19"/>
  <c r="SA4" i="19"/>
  <c r="RE4" i="19"/>
  <c r="RD4" i="19"/>
  <c r="RB4" i="19"/>
  <c r="RA4" i="19"/>
  <c r="QZ4" i="19"/>
  <c r="QY4" i="19"/>
  <c r="TI16" i="27"/>
  <c r="TH16" i="27"/>
  <c r="TF16" i="27"/>
  <c r="TE16" i="27"/>
  <c r="TD16" i="27"/>
  <c r="TC16" i="27"/>
  <c r="TI15" i="27"/>
  <c r="TH15" i="27"/>
  <c r="TF15" i="27"/>
  <c r="TE15" i="27"/>
  <c r="TD15" i="27"/>
  <c r="TC15" i="27"/>
  <c r="TI13" i="27"/>
  <c r="TH13" i="27"/>
  <c r="TF13" i="27"/>
  <c r="TE13" i="27"/>
  <c r="TD13" i="27"/>
  <c r="TC13" i="27"/>
  <c r="TI14" i="27"/>
  <c r="TH14" i="27"/>
  <c r="TF14" i="27"/>
  <c r="TE14" i="27"/>
  <c r="TD14" i="27"/>
  <c r="TC14" i="27"/>
  <c r="TI12" i="27"/>
  <c r="TH12" i="27"/>
  <c r="TF12" i="27"/>
  <c r="TE12" i="27"/>
  <c r="TD12" i="27"/>
  <c r="TC12" i="27"/>
  <c r="TI8" i="27"/>
  <c r="TH8" i="27"/>
  <c r="TF8" i="27"/>
  <c r="TE8" i="27"/>
  <c r="TD8" i="27"/>
  <c r="TC8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9" i="27"/>
  <c r="TH9" i="27"/>
  <c r="TF9" i="27"/>
  <c r="TE9" i="27"/>
  <c r="TD9" i="27"/>
  <c r="TC9" i="27"/>
  <c r="TI7" i="27"/>
  <c r="TH7" i="27"/>
  <c r="TF7" i="27"/>
  <c r="TE7" i="27"/>
  <c r="TD7" i="27"/>
  <c r="TC7" i="27"/>
  <c r="TI6" i="27"/>
  <c r="TH6" i="27"/>
  <c r="TF6" i="27"/>
  <c r="TE6" i="27"/>
  <c r="TD6" i="27"/>
  <c r="TC6" i="27"/>
  <c r="TI5" i="27"/>
  <c r="TH5" i="27"/>
  <c r="TF5" i="27"/>
  <c r="TE5" i="27"/>
  <c r="TD5" i="27"/>
  <c r="TC5" i="27"/>
  <c r="TI4" i="27"/>
  <c r="TH4" i="27"/>
  <c r="TF4" i="27"/>
  <c r="TE4" i="27"/>
  <c r="TD4" i="27"/>
  <c r="TC4" i="27"/>
  <c r="SG16" i="27"/>
  <c r="SF16" i="27"/>
  <c r="SD16" i="27"/>
  <c r="SC16" i="27"/>
  <c r="SB16" i="27"/>
  <c r="SA16" i="27"/>
  <c r="RE16" i="27"/>
  <c r="RD16" i="27"/>
  <c r="RB16" i="27"/>
  <c r="RA16" i="27"/>
  <c r="QZ16" i="27"/>
  <c r="QY16" i="27"/>
  <c r="SG15" i="27"/>
  <c r="SF15" i="27"/>
  <c r="SD15" i="27"/>
  <c r="SC15" i="27"/>
  <c r="SB15" i="27"/>
  <c r="SA15" i="27"/>
  <c r="RE15" i="27"/>
  <c r="RD15" i="27"/>
  <c r="RB15" i="27"/>
  <c r="RA15" i="27"/>
  <c r="QZ15" i="27"/>
  <c r="QY15" i="27"/>
  <c r="SG13" i="27"/>
  <c r="SF13" i="27"/>
  <c r="SD13" i="27"/>
  <c r="SC13" i="27"/>
  <c r="SB13" i="27"/>
  <c r="SA13" i="27"/>
  <c r="RE13" i="27"/>
  <c r="RD13" i="27"/>
  <c r="RB13" i="27"/>
  <c r="RA13" i="27"/>
  <c r="QZ13" i="27"/>
  <c r="QY13" i="27"/>
  <c r="SG14" i="27"/>
  <c r="SF14" i="27"/>
  <c r="SD14" i="27"/>
  <c r="SC14" i="27"/>
  <c r="SB14" i="27"/>
  <c r="SA14" i="27"/>
  <c r="RE14" i="27"/>
  <c r="RD14" i="27"/>
  <c r="RB14" i="27"/>
  <c r="RA14" i="27"/>
  <c r="QZ14" i="27"/>
  <c r="QY14" i="27"/>
  <c r="SG12" i="27"/>
  <c r="SF12" i="27"/>
  <c r="SD12" i="27"/>
  <c r="SC12" i="27"/>
  <c r="SB12" i="27"/>
  <c r="SA12" i="27"/>
  <c r="RE12" i="27"/>
  <c r="RD12" i="27"/>
  <c r="RB12" i="27"/>
  <c r="RA12" i="27"/>
  <c r="QZ12" i="27"/>
  <c r="QY12" i="27"/>
  <c r="SG8" i="27"/>
  <c r="SF8" i="27"/>
  <c r="SD8" i="27"/>
  <c r="SC8" i="27"/>
  <c r="SB8" i="27"/>
  <c r="SA8" i="27"/>
  <c r="RE8" i="27"/>
  <c r="RD8" i="27"/>
  <c r="RB8" i="27"/>
  <c r="RA8" i="27"/>
  <c r="QZ8" i="27"/>
  <c r="QY8" i="27"/>
  <c r="SG11" i="27"/>
  <c r="SF11" i="27"/>
  <c r="SD11" i="27"/>
  <c r="SC11" i="27"/>
  <c r="SB11" i="27"/>
  <c r="SA11" i="27"/>
  <c r="RE11" i="27"/>
  <c r="RD11" i="27"/>
  <c r="RB11" i="27"/>
  <c r="RA11" i="27"/>
  <c r="QZ11" i="27"/>
  <c r="QY11" i="27"/>
  <c r="SG10" i="27"/>
  <c r="SF10" i="27"/>
  <c r="SD10" i="27"/>
  <c r="SC10" i="27"/>
  <c r="SB10" i="27"/>
  <c r="SA10" i="27"/>
  <c r="RE10" i="27"/>
  <c r="RD10" i="27"/>
  <c r="RB10" i="27"/>
  <c r="RA10" i="27"/>
  <c r="QZ10" i="27"/>
  <c r="QY10" i="27"/>
  <c r="SG9" i="27"/>
  <c r="SF9" i="27"/>
  <c r="SD9" i="27"/>
  <c r="SC9" i="27"/>
  <c r="SB9" i="27"/>
  <c r="SA9" i="27"/>
  <c r="RE9" i="27"/>
  <c r="RD9" i="27"/>
  <c r="RB9" i="27"/>
  <c r="RA9" i="27"/>
  <c r="QZ9" i="27"/>
  <c r="QY9" i="27"/>
  <c r="SG7" i="27"/>
  <c r="SF7" i="27"/>
  <c r="SD7" i="27"/>
  <c r="SC7" i="27"/>
  <c r="SB7" i="27"/>
  <c r="SA7" i="27"/>
  <c r="RE7" i="27"/>
  <c r="RD7" i="27"/>
  <c r="RB7" i="27"/>
  <c r="RA7" i="27"/>
  <c r="QZ7" i="27"/>
  <c r="QY7" i="27"/>
  <c r="SG6" i="27"/>
  <c r="SF6" i="27"/>
  <c r="SD6" i="27"/>
  <c r="SC6" i="27"/>
  <c r="SB6" i="27"/>
  <c r="SA6" i="27"/>
  <c r="RE6" i="27"/>
  <c r="RD6" i="27"/>
  <c r="RB6" i="27"/>
  <c r="RA6" i="27"/>
  <c r="QZ6" i="27"/>
  <c r="QY6" i="27"/>
  <c r="SG5" i="27"/>
  <c r="SF5" i="27"/>
  <c r="SD5" i="27"/>
  <c r="SC5" i="27"/>
  <c r="SB5" i="27"/>
  <c r="SA5" i="27"/>
  <c r="RE5" i="27"/>
  <c r="RD5" i="27"/>
  <c r="RB5" i="27"/>
  <c r="RA5" i="27"/>
  <c r="QZ5" i="27"/>
  <c r="QY5" i="27"/>
  <c r="SG4" i="27"/>
  <c r="SF4" i="27"/>
  <c r="SD4" i="27"/>
  <c r="SC4" i="27"/>
  <c r="SB4" i="27"/>
  <c r="SA4" i="27"/>
  <c r="RE4" i="27"/>
  <c r="RD4" i="27"/>
  <c r="RB4" i="27"/>
  <c r="RA4" i="27"/>
  <c r="QZ4" i="27"/>
  <c r="QY4" i="27"/>
  <c r="TI11" i="26"/>
  <c r="TH11" i="26"/>
  <c r="TF11" i="26"/>
  <c r="TE11" i="26"/>
  <c r="TD11" i="26"/>
  <c r="TC11" i="26"/>
  <c r="TI10" i="26"/>
  <c r="TH10" i="26"/>
  <c r="TF10" i="26"/>
  <c r="TE10" i="26"/>
  <c r="TD10" i="26"/>
  <c r="TC10" i="26"/>
  <c r="TI9" i="26"/>
  <c r="TH9" i="26"/>
  <c r="TF9" i="26"/>
  <c r="TE9" i="26"/>
  <c r="TD9" i="26"/>
  <c r="TC9" i="26"/>
  <c r="TI8" i="26"/>
  <c r="TH8" i="26"/>
  <c r="TF8" i="26"/>
  <c r="TE8" i="26"/>
  <c r="TD8" i="26"/>
  <c r="TC8" i="26"/>
  <c r="TI7" i="26"/>
  <c r="TH7" i="26"/>
  <c r="TF7" i="26"/>
  <c r="TE7" i="26"/>
  <c r="TD7" i="26"/>
  <c r="TC7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4" i="26"/>
  <c r="TH4" i="26"/>
  <c r="TF4" i="26"/>
  <c r="TE4" i="26"/>
  <c r="TD4" i="26"/>
  <c r="TC4" i="26"/>
  <c r="SG11" i="26"/>
  <c r="SF11" i="26"/>
  <c r="SD11" i="26"/>
  <c r="SC11" i="26"/>
  <c r="SB11" i="26"/>
  <c r="SA11" i="26"/>
  <c r="RE11" i="26"/>
  <c r="RD11" i="26"/>
  <c r="RB11" i="26"/>
  <c r="RA11" i="26"/>
  <c r="QZ11" i="26"/>
  <c r="QY11" i="26"/>
  <c r="SG10" i="26"/>
  <c r="SF10" i="26"/>
  <c r="SD10" i="26"/>
  <c r="SC10" i="26"/>
  <c r="SB10" i="26"/>
  <c r="SA10" i="26"/>
  <c r="RE10" i="26"/>
  <c r="RD10" i="26"/>
  <c r="RB10" i="26"/>
  <c r="RA10" i="26"/>
  <c r="QZ10" i="26"/>
  <c r="QY10" i="26"/>
  <c r="SG9" i="26"/>
  <c r="SF9" i="26"/>
  <c r="SD9" i="26"/>
  <c r="SC9" i="26"/>
  <c r="SB9" i="26"/>
  <c r="SA9" i="26"/>
  <c r="RE9" i="26"/>
  <c r="RD9" i="26"/>
  <c r="RB9" i="26"/>
  <c r="RA9" i="26"/>
  <c r="QZ9" i="26"/>
  <c r="QY9" i="26"/>
  <c r="SG8" i="26"/>
  <c r="SF8" i="26"/>
  <c r="SD8" i="26"/>
  <c r="SC8" i="26"/>
  <c r="SB8" i="26"/>
  <c r="SA8" i="26"/>
  <c r="RE8" i="26"/>
  <c r="RD8" i="26"/>
  <c r="RB8" i="26"/>
  <c r="RA8" i="26"/>
  <c r="QZ8" i="26"/>
  <c r="QY8" i="26"/>
  <c r="SG7" i="26"/>
  <c r="SF7" i="26"/>
  <c r="SD7" i="26"/>
  <c r="SC7" i="26"/>
  <c r="SB7" i="26"/>
  <c r="SA7" i="26"/>
  <c r="RE7" i="26"/>
  <c r="RD7" i="26"/>
  <c r="RB7" i="26"/>
  <c r="RA7" i="26"/>
  <c r="QZ7" i="26"/>
  <c r="QY7" i="26"/>
  <c r="SG6" i="26"/>
  <c r="SF6" i="26"/>
  <c r="SD6" i="26"/>
  <c r="SC6" i="26"/>
  <c r="SB6" i="26"/>
  <c r="SA6" i="26"/>
  <c r="RE6" i="26"/>
  <c r="RD6" i="26"/>
  <c r="RB6" i="26"/>
  <c r="RA6" i="26"/>
  <c r="QZ6" i="26"/>
  <c r="QY6" i="26"/>
  <c r="SG5" i="26"/>
  <c r="SF5" i="26"/>
  <c r="SD5" i="26"/>
  <c r="SC5" i="26"/>
  <c r="SB5" i="26"/>
  <c r="SA5" i="26"/>
  <c r="RE5" i="26"/>
  <c r="RD5" i="26"/>
  <c r="RB5" i="26"/>
  <c r="RA5" i="26"/>
  <c r="QZ5" i="26"/>
  <c r="QY5" i="26"/>
  <c r="SG4" i="26"/>
  <c r="SF4" i="26"/>
  <c r="SD4" i="26"/>
  <c r="SC4" i="26"/>
  <c r="SB4" i="26"/>
  <c r="SA4" i="26"/>
  <c r="RE4" i="26"/>
  <c r="RD4" i="26"/>
  <c r="RB4" i="26"/>
  <c r="RA4" i="26"/>
  <c r="QZ4" i="26"/>
  <c r="QY4" i="26"/>
  <c r="WJ20" i="24"/>
  <c r="WI20" i="24"/>
  <c r="WH20" i="24"/>
  <c r="WG20" i="24"/>
  <c r="WF20" i="24"/>
  <c r="WE20" i="24"/>
  <c r="WC20" i="24"/>
  <c r="WB20" i="24"/>
  <c r="WA20" i="24"/>
  <c r="VZ20" i="24"/>
  <c r="VY20" i="24"/>
  <c r="VX20" i="24"/>
  <c r="WJ19" i="24"/>
  <c r="WI19" i="24"/>
  <c r="WH19" i="24"/>
  <c r="WG19" i="24"/>
  <c r="WF19" i="24"/>
  <c r="WE19" i="24"/>
  <c r="WC19" i="24"/>
  <c r="WB19" i="24"/>
  <c r="WA19" i="24"/>
  <c r="VZ19" i="24"/>
  <c r="VY19" i="24"/>
  <c r="VX19" i="24"/>
  <c r="WJ18" i="24"/>
  <c r="WI18" i="24"/>
  <c r="WH18" i="24"/>
  <c r="WG18" i="24"/>
  <c r="WF18" i="24"/>
  <c r="WE18" i="24"/>
  <c r="WC18" i="24"/>
  <c r="WB18" i="24"/>
  <c r="WA18" i="24"/>
  <c r="VZ18" i="24"/>
  <c r="VY18" i="24"/>
  <c r="VX18" i="24"/>
  <c r="WJ17" i="24"/>
  <c r="WI17" i="24"/>
  <c r="WH17" i="24"/>
  <c r="WG17" i="24"/>
  <c r="WF17" i="24"/>
  <c r="WE17" i="24"/>
  <c r="WC17" i="24"/>
  <c r="WB17" i="24"/>
  <c r="WA17" i="24"/>
  <c r="VZ17" i="24"/>
  <c r="VY17" i="24"/>
  <c r="VX17" i="24"/>
  <c r="WJ16" i="24"/>
  <c r="WI16" i="24"/>
  <c r="WH16" i="24"/>
  <c r="WG16" i="24"/>
  <c r="WF16" i="24"/>
  <c r="WE16" i="24"/>
  <c r="WC16" i="24"/>
  <c r="WB16" i="24"/>
  <c r="WA16" i="24"/>
  <c r="VZ16" i="24"/>
  <c r="VY16" i="24"/>
  <c r="VX16" i="24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8" i="24"/>
  <c r="WI8" i="24"/>
  <c r="WH8" i="24"/>
  <c r="WG8" i="24"/>
  <c r="WF8" i="24"/>
  <c r="WE8" i="24"/>
  <c r="WC8" i="24"/>
  <c r="WB8" i="24"/>
  <c r="WA8" i="24"/>
  <c r="VZ8" i="24"/>
  <c r="VY8" i="24"/>
  <c r="VX8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VB20" i="24"/>
  <c r="VA20" i="24"/>
  <c r="UZ20" i="24"/>
  <c r="UY20" i="24"/>
  <c r="UX20" i="24"/>
  <c r="UW20" i="24"/>
  <c r="UU20" i="24"/>
  <c r="UT20" i="24"/>
  <c r="US20" i="24"/>
  <c r="UR20" i="24"/>
  <c r="UQ20" i="24"/>
  <c r="UP20" i="24"/>
  <c r="VB19" i="24"/>
  <c r="VA19" i="24"/>
  <c r="UZ19" i="24"/>
  <c r="UY19" i="24"/>
  <c r="UX19" i="24"/>
  <c r="UW19" i="24"/>
  <c r="UU19" i="24"/>
  <c r="UT19" i="24"/>
  <c r="US19" i="24"/>
  <c r="UR19" i="24"/>
  <c r="UQ19" i="24"/>
  <c r="UP19" i="24"/>
  <c r="VB18" i="24"/>
  <c r="VA18" i="24"/>
  <c r="UZ18" i="24"/>
  <c r="UY18" i="24"/>
  <c r="UX18" i="24"/>
  <c r="UW18" i="24"/>
  <c r="UU18" i="24"/>
  <c r="UT18" i="24"/>
  <c r="US18" i="24"/>
  <c r="UR18" i="24"/>
  <c r="UQ18" i="24"/>
  <c r="UP18" i="24"/>
  <c r="VB17" i="24"/>
  <c r="VA17" i="24"/>
  <c r="UZ17" i="24"/>
  <c r="UY17" i="24"/>
  <c r="UX17" i="24"/>
  <c r="UW17" i="24"/>
  <c r="UU17" i="24"/>
  <c r="UT17" i="24"/>
  <c r="US17" i="24"/>
  <c r="UR17" i="24"/>
  <c r="UQ17" i="24"/>
  <c r="UP17" i="24"/>
  <c r="VB16" i="24"/>
  <c r="VA16" i="24"/>
  <c r="UZ16" i="24"/>
  <c r="UY16" i="24"/>
  <c r="UX16" i="24"/>
  <c r="UW16" i="24"/>
  <c r="UU16" i="24"/>
  <c r="UT16" i="24"/>
  <c r="US16" i="24"/>
  <c r="UR16" i="24"/>
  <c r="UQ16" i="24"/>
  <c r="UP16" i="24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20" i="24"/>
  <c r="TS20" i="24"/>
  <c r="TR20" i="24"/>
  <c r="TQ20" i="24"/>
  <c r="TP20" i="24"/>
  <c r="TO20" i="24"/>
  <c r="TM20" i="24"/>
  <c r="TL20" i="24"/>
  <c r="TK20" i="24"/>
  <c r="TJ20" i="24"/>
  <c r="TI20" i="24"/>
  <c r="TH20" i="24"/>
  <c r="TT19" i="24"/>
  <c r="TS19" i="24"/>
  <c r="TR19" i="24"/>
  <c r="TQ19" i="24"/>
  <c r="TP19" i="24"/>
  <c r="TO19" i="24"/>
  <c r="TM19" i="24"/>
  <c r="TL19" i="24"/>
  <c r="TK19" i="24"/>
  <c r="TJ19" i="24"/>
  <c r="TI19" i="24"/>
  <c r="TH19" i="24"/>
  <c r="TT18" i="24"/>
  <c r="TS18" i="24"/>
  <c r="TR18" i="24"/>
  <c r="TQ18" i="24"/>
  <c r="TP18" i="24"/>
  <c r="TO18" i="24"/>
  <c r="TM18" i="24"/>
  <c r="TL18" i="24"/>
  <c r="TK18" i="24"/>
  <c r="TJ18" i="24"/>
  <c r="TI18" i="24"/>
  <c r="TH18" i="24"/>
  <c r="TT17" i="24"/>
  <c r="TS17" i="24"/>
  <c r="TR17" i="24"/>
  <c r="TQ17" i="24"/>
  <c r="TP17" i="24"/>
  <c r="TO17" i="24"/>
  <c r="TM17" i="24"/>
  <c r="TL17" i="24"/>
  <c r="TK17" i="24"/>
  <c r="TJ17" i="24"/>
  <c r="TI17" i="24"/>
  <c r="TH17" i="24"/>
  <c r="TT16" i="24"/>
  <c r="TS16" i="24"/>
  <c r="TR16" i="24"/>
  <c r="TQ16" i="24"/>
  <c r="TP16" i="24"/>
  <c r="TO16" i="24"/>
  <c r="TM16" i="24"/>
  <c r="TL16" i="24"/>
  <c r="TK16" i="24"/>
  <c r="TJ16" i="24"/>
  <c r="TI16" i="24"/>
  <c r="TH16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WJ21" i="23"/>
  <c r="WI21" i="23"/>
  <c r="WH21" i="23"/>
  <c r="WG21" i="23"/>
  <c r="WF21" i="23"/>
  <c r="WE21" i="23"/>
  <c r="WC21" i="23"/>
  <c r="WB21" i="23"/>
  <c r="WA21" i="23"/>
  <c r="VZ21" i="23"/>
  <c r="VY21" i="23"/>
  <c r="VX21" i="23"/>
  <c r="WJ19" i="23"/>
  <c r="WI19" i="23"/>
  <c r="WH19" i="23"/>
  <c r="WG19" i="23"/>
  <c r="WF19" i="23"/>
  <c r="WE19" i="23"/>
  <c r="WC19" i="23"/>
  <c r="WB19" i="23"/>
  <c r="WA19" i="23"/>
  <c r="VZ19" i="23"/>
  <c r="VY19" i="23"/>
  <c r="VX19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VB21" i="23"/>
  <c r="VA21" i="23"/>
  <c r="UZ21" i="23"/>
  <c r="UY21" i="23"/>
  <c r="UX21" i="23"/>
  <c r="UW21" i="23"/>
  <c r="UU21" i="23"/>
  <c r="UT21" i="23"/>
  <c r="US21" i="23"/>
  <c r="UR21" i="23"/>
  <c r="UQ21" i="23"/>
  <c r="UP21" i="23"/>
  <c r="TT21" i="23"/>
  <c r="TS21" i="23"/>
  <c r="TR21" i="23"/>
  <c r="TQ21" i="23"/>
  <c r="TP21" i="23"/>
  <c r="TO21" i="23"/>
  <c r="TM21" i="23"/>
  <c r="TL21" i="23"/>
  <c r="TK21" i="23"/>
  <c r="TJ21" i="23"/>
  <c r="TI21" i="23"/>
  <c r="TH21" i="23"/>
  <c r="VB19" i="23"/>
  <c r="VA19" i="23"/>
  <c r="UZ19" i="23"/>
  <c r="UY19" i="23"/>
  <c r="UX19" i="23"/>
  <c r="UW19" i="23"/>
  <c r="UU19" i="23"/>
  <c r="UT19" i="23"/>
  <c r="US19" i="23"/>
  <c r="UR19" i="23"/>
  <c r="UQ19" i="23"/>
  <c r="UP19" i="23"/>
  <c r="TT19" i="23"/>
  <c r="TS19" i="23"/>
  <c r="TR19" i="23"/>
  <c r="TQ19" i="23"/>
  <c r="TP19" i="23"/>
  <c r="TO19" i="23"/>
  <c r="TM19" i="23"/>
  <c r="TL19" i="23"/>
  <c r="TK19" i="23"/>
  <c r="TJ19" i="23"/>
  <c r="TI19" i="23"/>
  <c r="TH19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WR25" i="4"/>
  <c r="WQ25" i="4"/>
  <c r="WP25" i="4"/>
  <c r="WO25" i="4"/>
  <c r="WN25" i="4"/>
  <c r="WM25" i="4"/>
  <c r="WK25" i="4"/>
  <c r="WJ25" i="4"/>
  <c r="WI25" i="4"/>
  <c r="WH25" i="4"/>
  <c r="WG25" i="4"/>
  <c r="WF25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8" i="4"/>
  <c r="WQ8" i="4"/>
  <c r="WP8" i="4"/>
  <c r="WO8" i="4"/>
  <c r="WN8" i="4"/>
  <c r="WM8" i="4"/>
  <c r="WK8" i="4"/>
  <c r="WJ8" i="4"/>
  <c r="WI8" i="4"/>
  <c r="WH8" i="4"/>
  <c r="WG8" i="4"/>
  <c r="WF8" i="4"/>
  <c r="WR9" i="4"/>
  <c r="WQ9" i="4"/>
  <c r="WP9" i="4"/>
  <c r="WO9" i="4"/>
  <c r="WN9" i="4"/>
  <c r="WM9" i="4"/>
  <c r="WK9" i="4"/>
  <c r="WJ9" i="4"/>
  <c r="WI9" i="4"/>
  <c r="WH9" i="4"/>
  <c r="WG9" i="4"/>
  <c r="WF9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8" i="4"/>
  <c r="VI8" i="4"/>
  <c r="VH8" i="4"/>
  <c r="VG8" i="4"/>
  <c r="VF8" i="4"/>
  <c r="VE8" i="4"/>
  <c r="VC8" i="4"/>
  <c r="VB8" i="4"/>
  <c r="VA8" i="4"/>
  <c r="UZ8" i="4"/>
  <c r="UY8" i="4"/>
  <c r="UX8" i="4"/>
  <c r="VJ9" i="4"/>
  <c r="VI9" i="4"/>
  <c r="VH9" i="4"/>
  <c r="VG9" i="4"/>
  <c r="VF9" i="4"/>
  <c r="VE9" i="4"/>
  <c r="VC9" i="4"/>
  <c r="VB9" i="4"/>
  <c r="VA9" i="4"/>
  <c r="UZ9" i="4"/>
  <c r="UY9" i="4"/>
  <c r="UX9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8" i="4"/>
  <c r="UA8" i="4"/>
  <c r="TZ8" i="4"/>
  <c r="TY8" i="4"/>
  <c r="TX8" i="4"/>
  <c r="TW8" i="4"/>
  <c r="TU8" i="4"/>
  <c r="TT8" i="4"/>
  <c r="TS8" i="4"/>
  <c r="TR8" i="4"/>
  <c r="TQ8" i="4"/>
  <c r="TP8" i="4"/>
  <c r="UB9" i="4"/>
  <c r="UA9" i="4"/>
  <c r="TZ9" i="4"/>
  <c r="TY9" i="4"/>
  <c r="TX9" i="4"/>
  <c r="TW9" i="4"/>
  <c r="TU9" i="4"/>
  <c r="TT9" i="4"/>
  <c r="TS9" i="4"/>
  <c r="TR9" i="4"/>
  <c r="TQ9" i="4"/>
  <c r="TP9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13" i="4"/>
  <c r="WU13" i="4"/>
  <c r="WV13" i="4"/>
  <c r="XJ13" i="4" s="1"/>
  <c r="WW13" i="4"/>
  <c r="XK13" i="4" s="1"/>
  <c r="WX13" i="4"/>
  <c r="WY13" i="4"/>
  <c r="WZ13" i="4"/>
  <c r="XA13" i="4"/>
  <c r="XB13" i="4"/>
  <c r="XN13" i="4" s="1"/>
  <c r="XC13" i="4"/>
  <c r="XD13" i="4"/>
  <c r="XE13" i="4"/>
  <c r="XF13" i="4"/>
  <c r="XQ13" i="4" s="1"/>
  <c r="XG13" i="4"/>
  <c r="XR13" i="4" s="1"/>
  <c r="XH13" i="4"/>
  <c r="XM13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17" i="4"/>
  <c r="WU17" i="4"/>
  <c r="WV17" i="4"/>
  <c r="XJ17" i="4" s="1"/>
  <c r="WW17" i="4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1" i="4"/>
  <c r="WU21" i="4"/>
  <c r="WV21" i="4"/>
  <c r="XJ21" i="4" s="1"/>
  <c r="WW21" i="4"/>
  <c r="XK21" i="4" s="1"/>
  <c r="WX21" i="4"/>
  <c r="WY21" i="4"/>
  <c r="WZ21" i="4"/>
  <c r="XA21" i="4"/>
  <c r="XB21" i="4"/>
  <c r="XN21" i="4" s="1"/>
  <c r="XC21" i="4"/>
  <c r="XD21" i="4"/>
  <c r="XE21" i="4"/>
  <c r="XF21" i="4"/>
  <c r="XQ21" i="4" s="1"/>
  <c r="XG21" i="4"/>
  <c r="XR21" i="4" s="1"/>
  <c r="XH21" i="4"/>
  <c r="XM21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CL9" i="22"/>
  <c r="CM9" i="22"/>
  <c r="CN9" i="22"/>
  <c r="CO9" i="22"/>
  <c r="CK9" i="22"/>
  <c r="CT10" i="24" l="1"/>
  <c r="CU10" i="24"/>
  <c r="XH20" i="23"/>
  <c r="XL20" i="23" s="1"/>
  <c r="N10" i="24"/>
  <c r="O10" i="24" s="1"/>
  <c r="M10" i="24"/>
  <c r="XL10" i="24"/>
  <c r="H10" i="24"/>
  <c r="E10" i="24"/>
  <c r="CT20" i="23"/>
  <c r="N20" i="23" s="1"/>
  <c r="O20" i="23" s="1"/>
  <c r="H20" i="23"/>
  <c r="F18" i="23"/>
  <c r="I18" i="23"/>
  <c r="AM18" i="23"/>
  <c r="G18" i="23"/>
  <c r="AM12" i="24"/>
  <c r="AQ12" i="24" s="1"/>
  <c r="G12" i="24"/>
  <c r="F12" i="24"/>
  <c r="I12" i="24"/>
  <c r="RC7" i="26"/>
  <c r="RC9" i="26"/>
  <c r="RC11" i="26"/>
  <c r="RF5" i="26"/>
  <c r="TJ6" i="26"/>
  <c r="WD12" i="24"/>
  <c r="WK12" i="24" s="1"/>
  <c r="QX12" i="24"/>
  <c r="RE12" i="24" s="1"/>
  <c r="LR12" i="24"/>
  <c r="LY12" i="24" s="1"/>
  <c r="GL12" i="24"/>
  <c r="GS12" i="24" s="1"/>
  <c r="TN11" i="24"/>
  <c r="TU11" i="24" s="1"/>
  <c r="UV7" i="24"/>
  <c r="VC7" i="24" s="1"/>
  <c r="TV17" i="4"/>
  <c r="UC17" i="4" s="1"/>
  <c r="RF5" i="19"/>
  <c r="RF7" i="19"/>
  <c r="RF10" i="19"/>
  <c r="RF9" i="19"/>
  <c r="RF13" i="19"/>
  <c r="RF15" i="19"/>
  <c r="TJ10" i="26"/>
  <c r="UV18" i="23"/>
  <c r="VC18" i="23" s="1"/>
  <c r="FD18" i="23"/>
  <c r="FK18" i="23" s="1"/>
  <c r="VD4" i="4"/>
  <c r="VK4" i="4" s="1"/>
  <c r="VD6" i="4"/>
  <c r="VK6" i="4" s="1"/>
  <c r="WL22" i="4"/>
  <c r="WS22" i="4" s="1"/>
  <c r="RF17" i="19"/>
  <c r="RF19" i="19"/>
  <c r="RF21" i="19"/>
  <c r="RF23" i="19"/>
  <c r="RF25" i="19"/>
  <c r="RF27" i="19"/>
  <c r="RF30" i="19"/>
  <c r="RF31" i="19"/>
  <c r="TJ6" i="19"/>
  <c r="TJ11" i="19"/>
  <c r="UV13" i="24"/>
  <c r="VC13" i="24" s="1"/>
  <c r="UV17" i="24"/>
  <c r="VC17" i="24" s="1"/>
  <c r="WD4" i="24"/>
  <c r="WK4" i="24" s="1"/>
  <c r="WD6" i="24"/>
  <c r="WK6" i="24" s="1"/>
  <c r="WD8" i="24"/>
  <c r="WK8" i="24" s="1"/>
  <c r="WD11" i="24"/>
  <c r="WK11" i="24" s="1"/>
  <c r="CS12" i="24"/>
  <c r="UV11" i="24"/>
  <c r="VC11" i="24" s="1"/>
  <c r="TN18" i="23"/>
  <c r="TU18" i="23" s="1"/>
  <c r="DV18" i="23"/>
  <c r="EC18" i="23" s="1"/>
  <c r="KJ18" i="23"/>
  <c r="KQ18" i="23" s="1"/>
  <c r="UV15" i="23"/>
  <c r="VC15" i="23" s="1"/>
  <c r="UV16" i="23"/>
  <c r="VC16" i="23" s="1"/>
  <c r="UV17" i="23"/>
  <c r="VC17" i="23" s="1"/>
  <c r="WD5" i="23"/>
  <c r="WK5" i="23" s="1"/>
  <c r="WD7" i="23"/>
  <c r="WK7" i="23" s="1"/>
  <c r="WD9" i="23"/>
  <c r="WK9" i="23" s="1"/>
  <c r="WD11" i="23"/>
  <c r="WK11" i="23" s="1"/>
  <c r="WD13" i="23"/>
  <c r="WK13" i="23" s="1"/>
  <c r="WD15" i="23"/>
  <c r="WK15" i="23" s="1"/>
  <c r="WD17" i="23"/>
  <c r="WK17" i="23" s="1"/>
  <c r="WD21" i="23"/>
  <c r="WK21" i="23" s="1"/>
  <c r="AQ18" i="23"/>
  <c r="VD16" i="22"/>
  <c r="VK16" i="22" s="1"/>
  <c r="TV6" i="22"/>
  <c r="UC6" i="22" s="1"/>
  <c r="TV10" i="22"/>
  <c r="UC10" i="22" s="1"/>
  <c r="TV14" i="22"/>
  <c r="UC14" i="22" s="1"/>
  <c r="RF5" i="21"/>
  <c r="RF7" i="21"/>
  <c r="RF10" i="21"/>
  <c r="RF8" i="21"/>
  <c r="RF13" i="21"/>
  <c r="RF15" i="21"/>
  <c r="RF17" i="21"/>
  <c r="RF19" i="21"/>
  <c r="RF21" i="21"/>
  <c r="TJ6" i="21"/>
  <c r="TJ11" i="21"/>
  <c r="TJ14" i="21"/>
  <c r="TJ18" i="21"/>
  <c r="SH4" i="21"/>
  <c r="SH6" i="21"/>
  <c r="SH9" i="21"/>
  <c r="SH11" i="21"/>
  <c r="SH12" i="21"/>
  <c r="SH14" i="21"/>
  <c r="SH16" i="21"/>
  <c r="SH18" i="21"/>
  <c r="SH20" i="21"/>
  <c r="TJ5" i="21"/>
  <c r="TJ10" i="21"/>
  <c r="TJ13" i="21"/>
  <c r="TJ17" i="21"/>
  <c r="TJ21" i="21"/>
  <c r="TJ14" i="19"/>
  <c r="TJ18" i="19"/>
  <c r="TJ22" i="19"/>
  <c r="TJ26" i="19"/>
  <c r="TJ29" i="19"/>
  <c r="SH4" i="19"/>
  <c r="SH6" i="19"/>
  <c r="SH8" i="19"/>
  <c r="SH11" i="19"/>
  <c r="SH12" i="19"/>
  <c r="SH14" i="19"/>
  <c r="SH16" i="19"/>
  <c r="SH18" i="19"/>
  <c r="SH20" i="19"/>
  <c r="SH22" i="19"/>
  <c r="SH24" i="19"/>
  <c r="SH26" i="19"/>
  <c r="SH28" i="19"/>
  <c r="SH29" i="19"/>
  <c r="TJ5" i="19"/>
  <c r="TJ10" i="19"/>
  <c r="TJ13" i="19"/>
  <c r="TJ17" i="19"/>
  <c r="TJ21" i="19"/>
  <c r="TJ25" i="19"/>
  <c r="TJ30" i="19"/>
  <c r="SH4" i="27"/>
  <c r="SH6" i="27"/>
  <c r="SH9" i="27"/>
  <c r="SH11" i="27"/>
  <c r="SH12" i="27"/>
  <c r="SH13" i="27"/>
  <c r="SH16" i="27"/>
  <c r="TJ7" i="27"/>
  <c r="TJ8" i="27"/>
  <c r="TJ15" i="27"/>
  <c r="SE7" i="26"/>
  <c r="SE9" i="26"/>
  <c r="SE11" i="26"/>
  <c r="SE6" i="26"/>
  <c r="SE8" i="26"/>
  <c r="SE10" i="26"/>
  <c r="TN13" i="24"/>
  <c r="TU13" i="24" s="1"/>
  <c r="TN17" i="24"/>
  <c r="TU17" i="24" s="1"/>
  <c r="UV4" i="24"/>
  <c r="VC4" i="24" s="1"/>
  <c r="UV6" i="24"/>
  <c r="VC6" i="24" s="1"/>
  <c r="WD7" i="24"/>
  <c r="WK7" i="24" s="1"/>
  <c r="UV12" i="24"/>
  <c r="VC12" i="24" s="1"/>
  <c r="PP12" i="24"/>
  <c r="PW12" i="24" s="1"/>
  <c r="KJ12" i="24"/>
  <c r="KQ12" i="24" s="1"/>
  <c r="FD12" i="24"/>
  <c r="FK12" i="24" s="1"/>
  <c r="BR12" i="24"/>
  <c r="TN5" i="24"/>
  <c r="TU5" i="24" s="1"/>
  <c r="OH18" i="23"/>
  <c r="OO18" i="23" s="1"/>
  <c r="JB18" i="23"/>
  <c r="JI18" i="23" s="1"/>
  <c r="GL18" i="23"/>
  <c r="GS18" i="23" s="1"/>
  <c r="XD18" i="23"/>
  <c r="CS18" i="23"/>
  <c r="BR18" i="23"/>
  <c r="PP18" i="23"/>
  <c r="PW18" i="23" s="1"/>
  <c r="TN7" i="23"/>
  <c r="TU7" i="23" s="1"/>
  <c r="TN9" i="23"/>
  <c r="TU9" i="23" s="1"/>
  <c r="WD18" i="23"/>
  <c r="WK18" i="23" s="1"/>
  <c r="WL5" i="22"/>
  <c r="WS5" i="22" s="1"/>
  <c r="VD10" i="22"/>
  <c r="VK10" i="22" s="1"/>
  <c r="VD14" i="22"/>
  <c r="VK14" i="22" s="1"/>
  <c r="WL10" i="22"/>
  <c r="WS10" i="22" s="1"/>
  <c r="WL14" i="22"/>
  <c r="WS14" i="22" s="1"/>
  <c r="TV7" i="22"/>
  <c r="UC7" i="22" s="1"/>
  <c r="WL15" i="22"/>
  <c r="WS15" i="22" s="1"/>
  <c r="WL16" i="22"/>
  <c r="WS16" i="22" s="1"/>
  <c r="TV10" i="4"/>
  <c r="UC10" i="4" s="1"/>
  <c r="TV14" i="4"/>
  <c r="UC14" i="4" s="1"/>
  <c r="VD24" i="4"/>
  <c r="VK24" i="4" s="1"/>
  <c r="WL4" i="4"/>
  <c r="WS4" i="4" s="1"/>
  <c r="WL9" i="4"/>
  <c r="WS9" i="4" s="1"/>
  <c r="WL12" i="4"/>
  <c r="WS12" i="4" s="1"/>
  <c r="WL16" i="4"/>
  <c r="WS16" i="4" s="1"/>
  <c r="VD17" i="4"/>
  <c r="VK17" i="4" s="1"/>
  <c r="VD21" i="4"/>
  <c r="VK21" i="4" s="1"/>
  <c r="VD25" i="4"/>
  <c r="VK25" i="4" s="1"/>
  <c r="WL5" i="4"/>
  <c r="WS5" i="4" s="1"/>
  <c r="WL7" i="4"/>
  <c r="WS7" i="4" s="1"/>
  <c r="WL8" i="4"/>
  <c r="WS8" i="4" s="1"/>
  <c r="WL11" i="4"/>
  <c r="WS11" i="4" s="1"/>
  <c r="WL13" i="4"/>
  <c r="WS13" i="4" s="1"/>
  <c r="WL15" i="4"/>
  <c r="WS15" i="4" s="1"/>
  <c r="WL17" i="4"/>
  <c r="WS17" i="4" s="1"/>
  <c r="WL20" i="4"/>
  <c r="WS20" i="4" s="1"/>
  <c r="WL21" i="4"/>
  <c r="WS21" i="4" s="1"/>
  <c r="WL23" i="4"/>
  <c r="WS23" i="4" s="1"/>
  <c r="WL25" i="4"/>
  <c r="WS25" i="4" s="1"/>
  <c r="XS20" i="4"/>
  <c r="XS21" i="4"/>
  <c r="VD19" i="4"/>
  <c r="VK19" i="4" s="1"/>
  <c r="XL11" i="4"/>
  <c r="TV21" i="4"/>
  <c r="UC21" i="4" s="1"/>
  <c r="TV23" i="4"/>
  <c r="UC23" i="4" s="1"/>
  <c r="TV25" i="4"/>
  <c r="UC25" i="4" s="1"/>
  <c r="VD5" i="4"/>
  <c r="VK5" i="4" s="1"/>
  <c r="VD7" i="4"/>
  <c r="VK7" i="4" s="1"/>
  <c r="VD8" i="4"/>
  <c r="VK8" i="4" s="1"/>
  <c r="VD11" i="4"/>
  <c r="VK11" i="4" s="1"/>
  <c r="VD13" i="4"/>
  <c r="VK13" i="4" s="1"/>
  <c r="VD15" i="4"/>
  <c r="VK15" i="4" s="1"/>
  <c r="XS8" i="4"/>
  <c r="TV13" i="4"/>
  <c r="UC13" i="4" s="1"/>
  <c r="TN12" i="24"/>
  <c r="TU12" i="24" s="1"/>
  <c r="SF12" i="24"/>
  <c r="SM12" i="24" s="1"/>
  <c r="OH12" i="24"/>
  <c r="OO12" i="24" s="1"/>
  <c r="MZ12" i="24"/>
  <c r="NG12" i="24" s="1"/>
  <c r="JB12" i="24"/>
  <c r="JI12" i="24" s="1"/>
  <c r="HT12" i="24"/>
  <c r="IA12" i="24" s="1"/>
  <c r="DV12" i="24"/>
  <c r="EC12" i="24" s="1"/>
  <c r="XK12" i="24"/>
  <c r="XG12" i="24"/>
  <c r="L12" i="24"/>
  <c r="CU12" i="24" s="1"/>
  <c r="J12" i="24"/>
  <c r="K12" i="24" s="1"/>
  <c r="XD12" i="24"/>
  <c r="TN16" i="24"/>
  <c r="TU16" i="24" s="1"/>
  <c r="TN20" i="24"/>
  <c r="TU20" i="24" s="1"/>
  <c r="SF18" i="23"/>
  <c r="SM18" i="23" s="1"/>
  <c r="QX18" i="23"/>
  <c r="RE18" i="23" s="1"/>
  <c r="MZ18" i="23"/>
  <c r="NG18" i="23" s="1"/>
  <c r="LR18" i="23"/>
  <c r="LY18" i="23" s="1"/>
  <c r="HT18" i="23"/>
  <c r="IA18" i="23" s="1"/>
  <c r="XG18" i="23"/>
  <c r="L18" i="23"/>
  <c r="M18" i="23" s="1"/>
  <c r="XK18" i="23"/>
  <c r="J18" i="23"/>
  <c r="K18" i="23" s="1"/>
  <c r="UV13" i="23"/>
  <c r="VC13" i="23" s="1"/>
  <c r="TN14" i="23"/>
  <c r="TU14" i="23" s="1"/>
  <c r="TN16" i="23"/>
  <c r="TU16" i="23" s="1"/>
  <c r="TN19" i="23"/>
  <c r="TU19" i="23" s="1"/>
  <c r="WD4" i="23"/>
  <c r="WK4" i="23" s="1"/>
  <c r="TV5" i="22"/>
  <c r="UC5" i="22" s="1"/>
  <c r="TV6" i="4"/>
  <c r="UC6" i="4" s="1"/>
  <c r="TV5" i="4"/>
  <c r="UC5" i="4" s="1"/>
  <c r="RF4" i="21"/>
  <c r="RF6" i="21"/>
  <c r="RF9" i="21"/>
  <c r="RF11" i="21"/>
  <c r="RF12" i="21"/>
  <c r="RF14" i="21"/>
  <c r="RF16" i="21"/>
  <c r="RF18" i="21"/>
  <c r="RF20" i="21"/>
  <c r="TJ4" i="21"/>
  <c r="TJ9" i="21"/>
  <c r="TJ12" i="21"/>
  <c r="TJ16" i="21"/>
  <c r="TJ20" i="21"/>
  <c r="SH5" i="21"/>
  <c r="SH7" i="21"/>
  <c r="SH10" i="21"/>
  <c r="SH8" i="21"/>
  <c r="SH13" i="21"/>
  <c r="SH15" i="21"/>
  <c r="SH17" i="21"/>
  <c r="SH19" i="21"/>
  <c r="SH21" i="21"/>
  <c r="TJ7" i="21"/>
  <c r="TJ8" i="21"/>
  <c r="TJ15" i="21"/>
  <c r="TJ19" i="21"/>
  <c r="RF4" i="19"/>
  <c r="RF6" i="19"/>
  <c r="RF8" i="19"/>
  <c r="RF11" i="19"/>
  <c r="RF12" i="19"/>
  <c r="RF14" i="19"/>
  <c r="RF16" i="19"/>
  <c r="RF18" i="19"/>
  <c r="RF20" i="19"/>
  <c r="RF22" i="19"/>
  <c r="RF24" i="19"/>
  <c r="RF26" i="19"/>
  <c r="RF28" i="19"/>
  <c r="RF29" i="19"/>
  <c r="TJ4" i="19"/>
  <c r="TJ8" i="19"/>
  <c r="TJ12" i="19"/>
  <c r="TJ16" i="19"/>
  <c r="TJ20" i="19"/>
  <c r="TJ24" i="19"/>
  <c r="TJ28" i="19"/>
  <c r="SH5" i="19"/>
  <c r="SH7" i="19"/>
  <c r="SH10" i="19"/>
  <c r="SH9" i="19"/>
  <c r="SH13" i="19"/>
  <c r="SH15" i="19"/>
  <c r="SH17" i="19"/>
  <c r="SH19" i="19"/>
  <c r="SH21" i="19"/>
  <c r="SH23" i="19"/>
  <c r="SH25" i="19"/>
  <c r="SH27" i="19"/>
  <c r="SH30" i="19"/>
  <c r="SH31" i="19"/>
  <c r="TJ7" i="19"/>
  <c r="TJ9" i="19"/>
  <c r="TJ15" i="19"/>
  <c r="TJ19" i="19"/>
  <c r="TJ23" i="19"/>
  <c r="TJ27" i="19"/>
  <c r="TJ31" i="19"/>
  <c r="TJ9" i="27"/>
  <c r="TJ12" i="27"/>
  <c r="TJ16" i="27"/>
  <c r="SH5" i="27"/>
  <c r="SH7" i="27"/>
  <c r="SH10" i="27"/>
  <c r="SH8" i="27"/>
  <c r="SH14" i="27"/>
  <c r="SH15" i="27"/>
  <c r="TJ5" i="27"/>
  <c r="TJ10" i="27"/>
  <c r="TJ14" i="27"/>
  <c r="RF5" i="27"/>
  <c r="RF7" i="27"/>
  <c r="RF10" i="27"/>
  <c r="RF8" i="27"/>
  <c r="RF14" i="27"/>
  <c r="RF15" i="27"/>
  <c r="TJ4" i="27"/>
  <c r="RF4" i="27"/>
  <c r="RF6" i="27"/>
  <c r="RF9" i="27"/>
  <c r="RF11" i="27"/>
  <c r="RF12" i="27"/>
  <c r="RF13" i="27"/>
  <c r="RF16" i="27"/>
  <c r="TJ6" i="27"/>
  <c r="TJ11" i="27"/>
  <c r="TJ13" i="27"/>
  <c r="RF6" i="26"/>
  <c r="RF8" i="26"/>
  <c r="RF10" i="26"/>
  <c r="SH5" i="26"/>
  <c r="TJ7" i="26"/>
  <c r="TJ11" i="26"/>
  <c r="SH9" i="26"/>
  <c r="RF7" i="26"/>
  <c r="RF9" i="26"/>
  <c r="RF11" i="26"/>
  <c r="SH4" i="26"/>
  <c r="TJ5" i="26"/>
  <c r="TJ9" i="26"/>
  <c r="SH11" i="26"/>
  <c r="SH6" i="26"/>
  <c r="SH8" i="26"/>
  <c r="SH10" i="26"/>
  <c r="SH7" i="26"/>
  <c r="RF4" i="26"/>
  <c r="RC6" i="26"/>
  <c r="RC8" i="26"/>
  <c r="RC10" i="26"/>
  <c r="TJ4" i="26"/>
  <c r="TJ8" i="26"/>
  <c r="WD13" i="24"/>
  <c r="WK13" i="24" s="1"/>
  <c r="WD17" i="24"/>
  <c r="WK17" i="24" s="1"/>
  <c r="TN4" i="24"/>
  <c r="TU4" i="24" s="1"/>
  <c r="TN6" i="24"/>
  <c r="TU6" i="24" s="1"/>
  <c r="TN8" i="24"/>
  <c r="TU8" i="24" s="1"/>
  <c r="UV16" i="24"/>
  <c r="VC16" i="24" s="1"/>
  <c r="UV20" i="24"/>
  <c r="VC20" i="24" s="1"/>
  <c r="WD5" i="24"/>
  <c r="WK5" i="24" s="1"/>
  <c r="TN7" i="24"/>
  <c r="TU7" i="24" s="1"/>
  <c r="UV5" i="24"/>
  <c r="VC5" i="24" s="1"/>
  <c r="UV8" i="24"/>
  <c r="VC8" i="24" s="1"/>
  <c r="WD16" i="24"/>
  <c r="WK16" i="24" s="1"/>
  <c r="WD20" i="24"/>
  <c r="WK20" i="24" s="1"/>
  <c r="TN9" i="24"/>
  <c r="TU9" i="24" s="1"/>
  <c r="TN15" i="24"/>
  <c r="TU15" i="24" s="1"/>
  <c r="UV15" i="24"/>
  <c r="VC15" i="24" s="1"/>
  <c r="WD15" i="24"/>
  <c r="WK15" i="24" s="1"/>
  <c r="TN14" i="24"/>
  <c r="TU14" i="24" s="1"/>
  <c r="TN19" i="24"/>
  <c r="TU19" i="24" s="1"/>
  <c r="UV14" i="24"/>
  <c r="VC14" i="24" s="1"/>
  <c r="UV19" i="24"/>
  <c r="VC19" i="24" s="1"/>
  <c r="WD14" i="24"/>
  <c r="WK14" i="24" s="1"/>
  <c r="WD19" i="24"/>
  <c r="WK19" i="24" s="1"/>
  <c r="WD9" i="24"/>
  <c r="WK9" i="24" s="1"/>
  <c r="TN18" i="24"/>
  <c r="TU18" i="24" s="1"/>
  <c r="UV18" i="24"/>
  <c r="VC18" i="24" s="1"/>
  <c r="WD18" i="24"/>
  <c r="WK18" i="24" s="1"/>
  <c r="UV9" i="24"/>
  <c r="VC9" i="24" s="1"/>
  <c r="TN4" i="23"/>
  <c r="TU4" i="23" s="1"/>
  <c r="TN10" i="23"/>
  <c r="TU10" i="23" s="1"/>
  <c r="TN12" i="23"/>
  <c r="TU12" i="23" s="1"/>
  <c r="UV21" i="23"/>
  <c r="VC21" i="23" s="1"/>
  <c r="UV4" i="23"/>
  <c r="VC4" i="23" s="1"/>
  <c r="UV5" i="23"/>
  <c r="VC5" i="23" s="1"/>
  <c r="UV7" i="23"/>
  <c r="VC7" i="23" s="1"/>
  <c r="UV8" i="23"/>
  <c r="VC8" i="23" s="1"/>
  <c r="UV9" i="23"/>
  <c r="VC9" i="23" s="1"/>
  <c r="UV10" i="23"/>
  <c r="VC10" i="23" s="1"/>
  <c r="UV11" i="23"/>
  <c r="VC11" i="23" s="1"/>
  <c r="UV12" i="23"/>
  <c r="VC12" i="23" s="1"/>
  <c r="WD10" i="23"/>
  <c r="WK10" i="23" s="1"/>
  <c r="WD14" i="23"/>
  <c r="WK14" i="23" s="1"/>
  <c r="WD19" i="23"/>
  <c r="WK19" i="23" s="1"/>
  <c r="TN6" i="23"/>
  <c r="TU6" i="23" s="1"/>
  <c r="UV14" i="23"/>
  <c r="VC14" i="23" s="1"/>
  <c r="TN17" i="23"/>
  <c r="TU17" i="23" s="1"/>
  <c r="WD8" i="23"/>
  <c r="WK8" i="23" s="1"/>
  <c r="TN8" i="23"/>
  <c r="TU8" i="23" s="1"/>
  <c r="TN21" i="23"/>
  <c r="TU21" i="23" s="1"/>
  <c r="WD12" i="23"/>
  <c r="WK12" i="23" s="1"/>
  <c r="TN5" i="23"/>
  <c r="TU5" i="23" s="1"/>
  <c r="UV19" i="23"/>
  <c r="VC19" i="23" s="1"/>
  <c r="WD6" i="23"/>
  <c r="WK6" i="23" s="1"/>
  <c r="WD16" i="23"/>
  <c r="WK16" i="23" s="1"/>
  <c r="UV6" i="23"/>
  <c r="VC6" i="23" s="1"/>
  <c r="TN11" i="23"/>
  <c r="TU11" i="23" s="1"/>
  <c r="TN13" i="23"/>
  <c r="TU13" i="23" s="1"/>
  <c r="TN15" i="23"/>
  <c r="TU15" i="23" s="1"/>
  <c r="TV4" i="22"/>
  <c r="UC4" i="22" s="1"/>
  <c r="VD4" i="22"/>
  <c r="VK4" i="22" s="1"/>
  <c r="VD8" i="22"/>
  <c r="VK8" i="22" s="1"/>
  <c r="TV9" i="22"/>
  <c r="UC9" i="22" s="1"/>
  <c r="TV11" i="22"/>
  <c r="UC11" i="22" s="1"/>
  <c r="TV13" i="22"/>
  <c r="UC13" i="22" s="1"/>
  <c r="TV15" i="22"/>
  <c r="UC15" i="22" s="1"/>
  <c r="TV16" i="22"/>
  <c r="UC16" i="22" s="1"/>
  <c r="VD5" i="22"/>
  <c r="VK5" i="22" s="1"/>
  <c r="VD7" i="22"/>
  <c r="VK7" i="22" s="1"/>
  <c r="VD9" i="22"/>
  <c r="VK9" i="22" s="1"/>
  <c r="VD11" i="22"/>
  <c r="VK11" i="22" s="1"/>
  <c r="VD13" i="22"/>
  <c r="VK13" i="22" s="1"/>
  <c r="VD15" i="22"/>
  <c r="VK15" i="22" s="1"/>
  <c r="WL8" i="22"/>
  <c r="WS8" i="22" s="1"/>
  <c r="WL9" i="22"/>
  <c r="WS9" i="22" s="1"/>
  <c r="WL11" i="22"/>
  <c r="WS11" i="22" s="1"/>
  <c r="WL13" i="22"/>
  <c r="WS13" i="22" s="1"/>
  <c r="VD12" i="22"/>
  <c r="VK12" i="22" s="1"/>
  <c r="WL6" i="22"/>
  <c r="WS6" i="22" s="1"/>
  <c r="VD17" i="22"/>
  <c r="VK17" i="22" s="1"/>
  <c r="WL4" i="22"/>
  <c r="WS4" i="22" s="1"/>
  <c r="TV8" i="22"/>
  <c r="UC8" i="22" s="1"/>
  <c r="VD6" i="22"/>
  <c r="VK6" i="22" s="1"/>
  <c r="WL7" i="22"/>
  <c r="WS7" i="22" s="1"/>
  <c r="WL12" i="22"/>
  <c r="WS12" i="22" s="1"/>
  <c r="TV17" i="22"/>
  <c r="UC17" i="22" s="1"/>
  <c r="WL17" i="22"/>
  <c r="WS17" i="22" s="1"/>
  <c r="XS10" i="4"/>
  <c r="XL15" i="4"/>
  <c r="TV8" i="4"/>
  <c r="UC8" i="4" s="1"/>
  <c r="XL7" i="4"/>
  <c r="TV20" i="4"/>
  <c r="UC20" i="4" s="1"/>
  <c r="TV24" i="4"/>
  <c r="UC24" i="4" s="1"/>
  <c r="XO25" i="4"/>
  <c r="XL20" i="4"/>
  <c r="XO20" i="4"/>
  <c r="VD20" i="4"/>
  <c r="VK20" i="4" s="1"/>
  <c r="WL18" i="4"/>
  <c r="WS18" i="4" s="1"/>
  <c r="XL23" i="4"/>
  <c r="XO18" i="4"/>
  <c r="XL16" i="4"/>
  <c r="XO7" i="4"/>
  <c r="XO19" i="4"/>
  <c r="XL8" i="4"/>
  <c r="TV19" i="4"/>
  <c r="UC19" i="4" s="1"/>
  <c r="XS24" i="4"/>
  <c r="XS23" i="4"/>
  <c r="XO22" i="4"/>
  <c r="XL18" i="4"/>
  <c r="XS16" i="4"/>
  <c r="XO15" i="4"/>
  <c r="XS6" i="4"/>
  <c r="XO5" i="4"/>
  <c r="XL4" i="4"/>
  <c r="VD22" i="4"/>
  <c r="VK22" i="4" s="1"/>
  <c r="XO21" i="4"/>
  <c r="XS17" i="4"/>
  <c r="XL17" i="4"/>
  <c r="XO16" i="4"/>
  <c r="XS12" i="4"/>
  <c r="XO11" i="4"/>
  <c r="XL5" i="4"/>
  <c r="VD9" i="4"/>
  <c r="VK9" i="4" s="1"/>
  <c r="VD12" i="4"/>
  <c r="VK12" i="4" s="1"/>
  <c r="VD16" i="4"/>
  <c r="VK16" i="4" s="1"/>
  <c r="WL24" i="4"/>
  <c r="WS24" i="4" s="1"/>
  <c r="XS13" i="4"/>
  <c r="XO12" i="4"/>
  <c r="TV4" i="4"/>
  <c r="UC4" i="4" s="1"/>
  <c r="VD18" i="4"/>
  <c r="VK18" i="4" s="1"/>
  <c r="WL6" i="4"/>
  <c r="WS6" i="4" s="1"/>
  <c r="XS22" i="4"/>
  <c r="XO17" i="4"/>
  <c r="XS15" i="4"/>
  <c r="XO14" i="4"/>
  <c r="XL12" i="4"/>
  <c r="XP12" i="4" s="1"/>
  <c r="XT12" i="4" s="1"/>
  <c r="XS9" i="4"/>
  <c r="TV22" i="4"/>
  <c r="UC22" i="4" s="1"/>
  <c r="WL10" i="4"/>
  <c r="WS10" i="4" s="1"/>
  <c r="XO13" i="4"/>
  <c r="XS11" i="4"/>
  <c r="XO10" i="4"/>
  <c r="XO9" i="4"/>
  <c r="TV7" i="4"/>
  <c r="UC7" i="4" s="1"/>
  <c r="VD23" i="4"/>
  <c r="VK23" i="4" s="1"/>
  <c r="WL14" i="4"/>
  <c r="WS14" i="4" s="1"/>
  <c r="XS25" i="4"/>
  <c r="XO24" i="4"/>
  <c r="XO23" i="4"/>
  <c r="XS19" i="4"/>
  <c r="XL9" i="4"/>
  <c r="XS7" i="4"/>
  <c r="XO6" i="4"/>
  <c r="TV18" i="4"/>
  <c r="UC18" i="4" s="1"/>
  <c r="WL19" i="4"/>
  <c r="WS19" i="4" s="1"/>
  <c r="XL24" i="4"/>
  <c r="XP24" i="4" s="1"/>
  <c r="XS18" i="4"/>
  <c r="XS14" i="4"/>
  <c r="XO8" i="4"/>
  <c r="XS4" i="4"/>
  <c r="TG4" i="21"/>
  <c r="TG5" i="21"/>
  <c r="TG6" i="21"/>
  <c r="TG7" i="21"/>
  <c r="TG9" i="21"/>
  <c r="TG10" i="21"/>
  <c r="TG11" i="21"/>
  <c r="TG8" i="21"/>
  <c r="TG12" i="21"/>
  <c r="TG13" i="21"/>
  <c r="TG14" i="21"/>
  <c r="TG15" i="21"/>
  <c r="TG16" i="21"/>
  <c r="TG17" i="21"/>
  <c r="TG18" i="21"/>
  <c r="TG19" i="21"/>
  <c r="TG20" i="21"/>
  <c r="TG21" i="21"/>
  <c r="SE5" i="21"/>
  <c r="RC7" i="21"/>
  <c r="RC10" i="21"/>
  <c r="RC8" i="21"/>
  <c r="SE12" i="21"/>
  <c r="SE14" i="21"/>
  <c r="SE16" i="21"/>
  <c r="SE18" i="21"/>
  <c r="RC21" i="21"/>
  <c r="RC4" i="21"/>
  <c r="RC5" i="21"/>
  <c r="SE6" i="21"/>
  <c r="RC9" i="21"/>
  <c r="SE10" i="21"/>
  <c r="SE11" i="21"/>
  <c r="RC12" i="21"/>
  <c r="SE13" i="21"/>
  <c r="RC15" i="21"/>
  <c r="RC16" i="21"/>
  <c r="RC18" i="21"/>
  <c r="SE20" i="21"/>
  <c r="SE4" i="21"/>
  <c r="RC6" i="21"/>
  <c r="SE7" i="21"/>
  <c r="SE9" i="21"/>
  <c r="RC11" i="21"/>
  <c r="SE8" i="21"/>
  <c r="RC13" i="21"/>
  <c r="RC14" i="21"/>
  <c r="SE15" i="21"/>
  <c r="RC17" i="21"/>
  <c r="SE17" i="21"/>
  <c r="RC19" i="21"/>
  <c r="SE19" i="21"/>
  <c r="RC20" i="21"/>
  <c r="SE21" i="21"/>
  <c r="TG4" i="19"/>
  <c r="TG5" i="19"/>
  <c r="TG6" i="19"/>
  <c r="TG7" i="19"/>
  <c r="TG8" i="19"/>
  <c r="TG10" i="19"/>
  <c r="TG11" i="19"/>
  <c r="TG9" i="19"/>
  <c r="TG12" i="19"/>
  <c r="TG13" i="19"/>
  <c r="TG14" i="19"/>
  <c r="TG15" i="19"/>
  <c r="TG16" i="19"/>
  <c r="TG17" i="19"/>
  <c r="TG18" i="19"/>
  <c r="TG19" i="19"/>
  <c r="TG20" i="19"/>
  <c r="TG21" i="19"/>
  <c r="TG22" i="19"/>
  <c r="TG23" i="19"/>
  <c r="TG24" i="19"/>
  <c r="TG25" i="19"/>
  <c r="TG26" i="19"/>
  <c r="TG27" i="19"/>
  <c r="TG28" i="19"/>
  <c r="TG30" i="19"/>
  <c r="TG29" i="19"/>
  <c r="TG31" i="19"/>
  <c r="RC4" i="19"/>
  <c r="SE4" i="19"/>
  <c r="RC5" i="19"/>
  <c r="SE5" i="19"/>
  <c r="RC6" i="19"/>
  <c r="SE6" i="19"/>
  <c r="RC7" i="19"/>
  <c r="SE7" i="19"/>
  <c r="RC8" i="19"/>
  <c r="SE8" i="19"/>
  <c r="RC10" i="19"/>
  <c r="SE10" i="19"/>
  <c r="RC11" i="19"/>
  <c r="SE11" i="19"/>
  <c r="RC9" i="19"/>
  <c r="SE9" i="19"/>
  <c r="RC12" i="19"/>
  <c r="SE12" i="19"/>
  <c r="RC13" i="19"/>
  <c r="SE13" i="19"/>
  <c r="RC14" i="19"/>
  <c r="SE14" i="19"/>
  <c r="RC15" i="19"/>
  <c r="SE15" i="19"/>
  <c r="RC16" i="19"/>
  <c r="SE16" i="19"/>
  <c r="RC17" i="19"/>
  <c r="SE17" i="19"/>
  <c r="RC18" i="19"/>
  <c r="SE18" i="19"/>
  <c r="RC19" i="19"/>
  <c r="SE19" i="19"/>
  <c r="RC20" i="19"/>
  <c r="SE20" i="19"/>
  <c r="RC21" i="19"/>
  <c r="SE21" i="19"/>
  <c r="RC22" i="19"/>
  <c r="SE22" i="19"/>
  <c r="RC23" i="19"/>
  <c r="SE23" i="19"/>
  <c r="RC24" i="19"/>
  <c r="SE24" i="19"/>
  <c r="RC25" i="19"/>
  <c r="SE25" i="19"/>
  <c r="RC26" i="19"/>
  <c r="SE26" i="19"/>
  <c r="RC27" i="19"/>
  <c r="SE27" i="19"/>
  <c r="RC28" i="19"/>
  <c r="SE28" i="19"/>
  <c r="RC30" i="19"/>
  <c r="SE30" i="19"/>
  <c r="RC29" i="19"/>
  <c r="SE29" i="19"/>
  <c r="RC31" i="19"/>
  <c r="SE31" i="19"/>
  <c r="TG4" i="27"/>
  <c r="TG5" i="27"/>
  <c r="TG6" i="27"/>
  <c r="TG7" i="27"/>
  <c r="TG9" i="27"/>
  <c r="TG10" i="27"/>
  <c r="TG11" i="27"/>
  <c r="TG8" i="27"/>
  <c r="TG12" i="27"/>
  <c r="TG14" i="27"/>
  <c r="TG13" i="27"/>
  <c r="TG15" i="27"/>
  <c r="TG16" i="27"/>
  <c r="RC4" i="27"/>
  <c r="SE4" i="27"/>
  <c r="RC5" i="27"/>
  <c r="SE5" i="27"/>
  <c r="RC6" i="27"/>
  <c r="SE6" i="27"/>
  <c r="RC7" i="27"/>
  <c r="SE7" i="27"/>
  <c r="RC9" i="27"/>
  <c r="SE9" i="27"/>
  <c r="RC10" i="27"/>
  <c r="SE10" i="27"/>
  <c r="RC11" i="27"/>
  <c r="SE11" i="27"/>
  <c r="RC8" i="27"/>
  <c r="SE8" i="27"/>
  <c r="RC12" i="27"/>
  <c r="SE12" i="27"/>
  <c r="RC14" i="27"/>
  <c r="SE14" i="27"/>
  <c r="RC13" i="27"/>
  <c r="SE13" i="27"/>
  <c r="RC15" i="27"/>
  <c r="SE15" i="27"/>
  <c r="RC16" i="27"/>
  <c r="SE16" i="27"/>
  <c r="TG4" i="26"/>
  <c r="TG5" i="26"/>
  <c r="TG6" i="26"/>
  <c r="TG7" i="26"/>
  <c r="TG8" i="26"/>
  <c r="TG9" i="26"/>
  <c r="TG10" i="26"/>
  <c r="TG11" i="26"/>
  <c r="RC4" i="26"/>
  <c r="SE4" i="26"/>
  <c r="RC5" i="26"/>
  <c r="SE5" i="26"/>
  <c r="TV12" i="22"/>
  <c r="UC12" i="22" s="1"/>
  <c r="TV9" i="4"/>
  <c r="UC9" i="4" s="1"/>
  <c r="TV12" i="4"/>
  <c r="UC12" i="4" s="1"/>
  <c r="TV11" i="4"/>
  <c r="UC11" i="4" s="1"/>
  <c r="TV16" i="4"/>
  <c r="UC16" i="4" s="1"/>
  <c r="TV15" i="4"/>
  <c r="UC15" i="4" s="1"/>
  <c r="VD10" i="4"/>
  <c r="VK10" i="4" s="1"/>
  <c r="VD14" i="4"/>
  <c r="VK14" i="4" s="1"/>
  <c r="XL6" i="4"/>
  <c r="XL22" i="4"/>
  <c r="XL19" i="4"/>
  <c r="XP19" i="4" s="1"/>
  <c r="XL14" i="4"/>
  <c r="XL10" i="4"/>
  <c r="XO4" i="4"/>
  <c r="XL25" i="4"/>
  <c r="XL21" i="4"/>
  <c r="XL13" i="4"/>
  <c r="XK17" i="4"/>
  <c r="XS5" i="4"/>
  <c r="AP29" i="19"/>
  <c r="AQ29" i="19"/>
  <c r="G29" i="19" s="1"/>
  <c r="AR29" i="19"/>
  <c r="AS29" i="19"/>
  <c r="AU29" i="19"/>
  <c r="AV29" i="19"/>
  <c r="BS29" i="19"/>
  <c r="BT29" i="19"/>
  <c r="BU29" i="19"/>
  <c r="BV29" i="19"/>
  <c r="BX29" i="19"/>
  <c r="BY29" i="19"/>
  <c r="CV29" i="19"/>
  <c r="CW29" i="19"/>
  <c r="CX29" i="19"/>
  <c r="CY29" i="19"/>
  <c r="DA29" i="19"/>
  <c r="DB29" i="19"/>
  <c r="EA29" i="19"/>
  <c r="EB29" i="19"/>
  <c r="EC29" i="19"/>
  <c r="ED29" i="19"/>
  <c r="EF29" i="19"/>
  <c r="EG29" i="19"/>
  <c r="FC29" i="19"/>
  <c r="FD29" i="19"/>
  <c r="FE29" i="19"/>
  <c r="FF29" i="19"/>
  <c r="FH29" i="19"/>
  <c r="FI29" i="19"/>
  <c r="GE29" i="19"/>
  <c r="GF29" i="19"/>
  <c r="GG29" i="19"/>
  <c r="GH29" i="19"/>
  <c r="GJ29" i="19"/>
  <c r="GK29" i="19"/>
  <c r="HG29" i="19"/>
  <c r="HH29" i="19"/>
  <c r="HI29" i="19"/>
  <c r="HJ29" i="19"/>
  <c r="HL29" i="19"/>
  <c r="HM29" i="19"/>
  <c r="II29" i="19"/>
  <c r="IJ29" i="19"/>
  <c r="IK29" i="19"/>
  <c r="IL29" i="19"/>
  <c r="IN29" i="19"/>
  <c r="IO29" i="19"/>
  <c r="JK29" i="19"/>
  <c r="JL29" i="19"/>
  <c r="JM29" i="19"/>
  <c r="JN29" i="19"/>
  <c r="JP29" i="19"/>
  <c r="JQ29" i="19"/>
  <c r="KM29" i="19"/>
  <c r="KN29" i="19"/>
  <c r="KO29" i="19"/>
  <c r="KP29" i="19"/>
  <c r="KR29" i="19"/>
  <c r="KS29" i="19"/>
  <c r="LO29" i="19"/>
  <c r="LP29" i="19"/>
  <c r="LQ29" i="19"/>
  <c r="LR29" i="19"/>
  <c r="LT29" i="19"/>
  <c r="LU29" i="19"/>
  <c r="MQ29" i="19"/>
  <c r="MR29" i="19"/>
  <c r="MS29" i="19"/>
  <c r="MT29" i="19"/>
  <c r="MV29" i="19"/>
  <c r="MW29" i="19"/>
  <c r="NS29" i="19"/>
  <c r="NT29" i="19"/>
  <c r="NU29" i="19"/>
  <c r="NV29" i="19"/>
  <c r="NX29" i="19"/>
  <c r="NY29" i="19"/>
  <c r="OU29" i="19"/>
  <c r="OV29" i="19"/>
  <c r="OW29" i="19"/>
  <c r="OX29" i="19"/>
  <c r="OZ29" i="19"/>
  <c r="PA29" i="19"/>
  <c r="PW29" i="19"/>
  <c r="PX29" i="19"/>
  <c r="PY29" i="19"/>
  <c r="PZ29" i="19"/>
  <c r="QB29" i="19"/>
  <c r="QC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UB29" i="19"/>
  <c r="UC29" i="19"/>
  <c r="UD29" i="19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H17" i="21"/>
  <c r="GJ17" i="21"/>
  <c r="GK17" i="21"/>
  <c r="HG17" i="21"/>
  <c r="HH17" i="21"/>
  <c r="HI17" i="2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R17" i="21"/>
  <c r="LT17" i="21"/>
  <c r="LU17" i="21"/>
  <c r="MQ17" i="21"/>
  <c r="MR17" i="21"/>
  <c r="MS17" i="2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PZ17" i="21"/>
  <c r="QB17" i="21"/>
  <c r="QC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F17" i="21" l="1"/>
  <c r="G17" i="21"/>
  <c r="F29" i="19"/>
  <c r="H29" i="19" s="1"/>
  <c r="H18" i="23"/>
  <c r="A18" i="23" s="1" a="1"/>
  <c r="A18" i="23" s="1"/>
  <c r="P10" i="24"/>
  <c r="A20" i="23" a="1"/>
  <c r="A20" i="23" s="1"/>
  <c r="E20" i="23"/>
  <c r="P20" i="23"/>
  <c r="H12" i="24"/>
  <c r="XP9" i="4"/>
  <c r="XT9" i="4" s="1"/>
  <c r="XP11" i="4"/>
  <c r="XT11" i="4" s="1"/>
  <c r="XH18" i="23"/>
  <c r="XL18" i="23" s="1"/>
  <c r="XP23" i="4"/>
  <c r="XH12" i="24"/>
  <c r="XL12" i="24" s="1"/>
  <c r="M12" i="24"/>
  <c r="CU18" i="23"/>
  <c r="XT23" i="4"/>
  <c r="XP20" i="4"/>
  <c r="XT20" i="4" s="1"/>
  <c r="XP14" i="4"/>
  <c r="XT14" i="4" s="1"/>
  <c r="XT19" i="4"/>
  <c r="XP18" i="4"/>
  <c r="XT18" i="4" s="1"/>
  <c r="XT24" i="4"/>
  <c r="XP25" i="4"/>
  <c r="XT25" i="4" s="1"/>
  <c r="XP15" i="4"/>
  <c r="XT15" i="4" s="1"/>
  <c r="XP22" i="4"/>
  <c r="XT22" i="4" s="1"/>
  <c r="XP10" i="4"/>
  <c r="XT10" i="4" s="1"/>
  <c r="XP16" i="4"/>
  <c r="XT16" i="4" s="1"/>
  <c r="CT12" i="24"/>
  <c r="N12" i="24" s="1"/>
  <c r="E12" i="24" s="1"/>
  <c r="CT18" i="23"/>
  <c r="GI17" i="21"/>
  <c r="QA17" i="21"/>
  <c r="LS17" i="21"/>
  <c r="KQ29" i="19"/>
  <c r="GI29" i="19"/>
  <c r="BZ29" i="19"/>
  <c r="XP8" i="4"/>
  <c r="XT8" i="4" s="1"/>
  <c r="XP13" i="4"/>
  <c r="XT13" i="4" s="1"/>
  <c r="XP7" i="4"/>
  <c r="XT7" i="4" s="1"/>
  <c r="XP4" i="4"/>
  <c r="XT4" i="4" s="1"/>
  <c r="XP6" i="4"/>
  <c r="XT6" i="4" s="1"/>
  <c r="XP21" i="4"/>
  <c r="XT21" i="4" s="1"/>
  <c r="XP17" i="4"/>
  <c r="XT17" i="4" s="1"/>
  <c r="XP5" i="4"/>
  <c r="XT5" i="4" s="1"/>
  <c r="HK17" i="21"/>
  <c r="MU17" i="21"/>
  <c r="P29" i="19"/>
  <c r="DF29" i="19" s="1"/>
  <c r="NW29" i="19"/>
  <c r="JO29" i="19"/>
  <c r="PB17" i="21"/>
  <c r="BW17" i="21"/>
  <c r="NW17" i="21"/>
  <c r="JO17" i="21"/>
  <c r="FG17" i="21"/>
  <c r="MU29" i="19"/>
  <c r="IM29" i="19"/>
  <c r="LS29" i="19"/>
  <c r="QA29" i="19"/>
  <c r="UF29" i="19"/>
  <c r="OY29" i="19"/>
  <c r="HK29" i="19"/>
  <c r="FG29" i="19"/>
  <c r="EE29" i="19"/>
  <c r="DC29" i="19"/>
  <c r="UL29" i="19"/>
  <c r="UK29" i="19"/>
  <c r="CZ29" i="19"/>
  <c r="UH29" i="19"/>
  <c r="UG29" i="19"/>
  <c r="BW29" i="19"/>
  <c r="N29" i="19"/>
  <c r="DE29" i="19" s="1"/>
  <c r="L29" i="19"/>
  <c r="AT29" i="19"/>
  <c r="J29" i="19"/>
  <c r="K29" i="19" s="1"/>
  <c r="UI29" i="19"/>
  <c r="QD29" i="19"/>
  <c r="PB29" i="19"/>
  <c r="NZ29" i="19"/>
  <c r="MX29" i="19"/>
  <c r="LV29" i="19"/>
  <c r="KT29" i="19"/>
  <c r="JR29" i="19"/>
  <c r="IP29" i="19"/>
  <c r="HN29" i="19"/>
  <c r="GL29" i="19"/>
  <c r="FJ29" i="19"/>
  <c r="EH29" i="19"/>
  <c r="AW29" i="19"/>
  <c r="AW17" i="21"/>
  <c r="BZ17" i="21"/>
  <c r="UF17" i="21"/>
  <c r="QD17" i="21"/>
  <c r="OY17" i="21"/>
  <c r="KQ17" i="21"/>
  <c r="IM17" i="21"/>
  <c r="EE17" i="21"/>
  <c r="UK17" i="21"/>
  <c r="CZ17" i="21"/>
  <c r="DC17" i="21"/>
  <c r="UI17" i="21"/>
  <c r="UH17" i="21"/>
  <c r="UG17" i="21"/>
  <c r="UL17" i="21"/>
  <c r="N17" i="21"/>
  <c r="L17" i="21"/>
  <c r="J17" i="21"/>
  <c r="AT17" i="21"/>
  <c r="I17" i="21" s="1"/>
  <c r="P17" i="21"/>
  <c r="DF17" i="21" s="1"/>
  <c r="NZ17" i="21"/>
  <c r="MX17" i="21"/>
  <c r="LV17" i="21"/>
  <c r="KT17" i="21"/>
  <c r="JR17" i="21"/>
  <c r="IP17" i="21"/>
  <c r="HN17" i="21"/>
  <c r="GL17" i="21"/>
  <c r="FJ17" i="21"/>
  <c r="EH17" i="21"/>
  <c r="H17" i="21" l="1"/>
  <c r="A17" i="21" s="1" a="1"/>
  <c r="A17" i="21" s="1"/>
  <c r="I29" i="19"/>
  <c r="M29" i="19"/>
  <c r="Q29" i="19"/>
  <c r="N18" i="23"/>
  <c r="E18" i="23" s="1"/>
  <c r="P12" i="24"/>
  <c r="O12" i="24"/>
  <c r="O17" i="21"/>
  <c r="DE17" i="21"/>
  <c r="DD17" i="21"/>
  <c r="DD29" i="19"/>
  <c r="R29" i="19" s="1"/>
  <c r="T29" i="19" s="1"/>
  <c r="UJ29" i="19"/>
  <c r="UM29" i="19"/>
  <c r="O29" i="19"/>
  <c r="UJ17" i="21"/>
  <c r="UM17" i="21"/>
  <c r="K17" i="21"/>
  <c r="M17" i="21" s="1"/>
  <c r="Q17" i="21"/>
  <c r="P18" i="23" l="1"/>
  <c r="O18" i="23"/>
  <c r="E29" i="19"/>
  <c r="S29" i="19"/>
  <c r="R17" i="21"/>
  <c r="S17" i="21" l="1"/>
  <c r="T17" i="21"/>
  <c r="E17" i="21"/>
  <c r="AP6" i="27" l="1"/>
  <c r="AQ6" i="27"/>
  <c r="AR6" i="27"/>
  <c r="AS6" i="27"/>
  <c r="AU6" i="27"/>
  <c r="AV6" i="27"/>
  <c r="BS6" i="27"/>
  <c r="BT6" i="27"/>
  <c r="BU6" i="27"/>
  <c r="BV6" i="27"/>
  <c r="BX6" i="27"/>
  <c r="BY6" i="27"/>
  <c r="CV6" i="27"/>
  <c r="CW6" i="27"/>
  <c r="CX6" i="27"/>
  <c r="CY6" i="27"/>
  <c r="DA6" i="27"/>
  <c r="DB6" i="27"/>
  <c r="EA6" i="27"/>
  <c r="EB6" i="27"/>
  <c r="EC6" i="27"/>
  <c r="ED6" i="27"/>
  <c r="EF6" i="27"/>
  <c r="EG6" i="27"/>
  <c r="FC6" i="27"/>
  <c r="FD6" i="27"/>
  <c r="FE6" i="27"/>
  <c r="FF6" i="27"/>
  <c r="FH6" i="27"/>
  <c r="FI6" i="27"/>
  <c r="GE6" i="27"/>
  <c r="GF6" i="27"/>
  <c r="GG6" i="27"/>
  <c r="GH6" i="27"/>
  <c r="GJ6" i="27"/>
  <c r="GK6" i="27"/>
  <c r="HG6" i="27"/>
  <c r="HH6" i="27"/>
  <c r="HI6" i="27"/>
  <c r="HJ6" i="27"/>
  <c r="HL6" i="27"/>
  <c r="HM6" i="27"/>
  <c r="II6" i="27"/>
  <c r="IJ6" i="27"/>
  <c r="IK6" i="27"/>
  <c r="IL6" i="27"/>
  <c r="IN6" i="27"/>
  <c r="IO6" i="27"/>
  <c r="JK6" i="27"/>
  <c r="JL6" i="27"/>
  <c r="JM6" i="27"/>
  <c r="JN6" i="27"/>
  <c r="JP6" i="27"/>
  <c r="JQ6" i="27"/>
  <c r="KM6" i="27"/>
  <c r="KN6" i="27"/>
  <c r="KQ6" i="27" s="1"/>
  <c r="KO6" i="27"/>
  <c r="KP6" i="27"/>
  <c r="KR6" i="27"/>
  <c r="KS6" i="27"/>
  <c r="LO6" i="27"/>
  <c r="LP6" i="27"/>
  <c r="LQ6" i="27"/>
  <c r="LR6" i="27"/>
  <c r="LT6" i="27"/>
  <c r="LU6" i="27"/>
  <c r="MQ6" i="27"/>
  <c r="MR6" i="27"/>
  <c r="MS6" i="27"/>
  <c r="MT6" i="27"/>
  <c r="MV6" i="27"/>
  <c r="MW6" i="27"/>
  <c r="NS6" i="27"/>
  <c r="NT6" i="27"/>
  <c r="NU6" i="27"/>
  <c r="NV6" i="27"/>
  <c r="NX6" i="27"/>
  <c r="NY6" i="27"/>
  <c r="OU6" i="27"/>
  <c r="OV6" i="27"/>
  <c r="OY6" i="27" s="1"/>
  <c r="OW6" i="27"/>
  <c r="OX6" i="27"/>
  <c r="OZ6" i="27"/>
  <c r="PA6" i="27"/>
  <c r="PW6" i="27"/>
  <c r="PX6" i="27"/>
  <c r="PY6" i="27"/>
  <c r="PZ6" i="27"/>
  <c r="QB6" i="27"/>
  <c r="QC6" i="27"/>
  <c r="TK6" i="27"/>
  <c r="TL6" i="27"/>
  <c r="TM6" i="27"/>
  <c r="TN6" i="27"/>
  <c r="TO6" i="27"/>
  <c r="TP6" i="27"/>
  <c r="TQ6" i="27"/>
  <c r="TR6" i="27"/>
  <c r="TS6" i="27"/>
  <c r="TT6" i="27"/>
  <c r="TU6" i="27"/>
  <c r="TV6" i="27"/>
  <c r="TW6" i="27"/>
  <c r="TX6" i="27"/>
  <c r="TY6" i="27"/>
  <c r="TZ6" i="27"/>
  <c r="UA6" i="27"/>
  <c r="UB6" i="27"/>
  <c r="UC6" i="27"/>
  <c r="UD6" i="27"/>
  <c r="AG10" i="23"/>
  <c r="AH10" i="23"/>
  <c r="AI10" i="23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WL10" i="23"/>
  <c r="WM10" i="23"/>
  <c r="WN10" i="23"/>
  <c r="XB10" i="23" s="1"/>
  <c r="WO10" i="23"/>
  <c r="XC10" i="23" s="1"/>
  <c r="WP10" i="23"/>
  <c r="WQ10" i="23"/>
  <c r="WR10" i="23"/>
  <c r="WS10" i="23"/>
  <c r="WT10" i="23"/>
  <c r="XF10" i="23" s="1"/>
  <c r="WU10" i="23"/>
  <c r="WV10" i="23"/>
  <c r="WW10" i="23"/>
  <c r="WX10" i="23"/>
  <c r="XI10" i="23" s="1"/>
  <c r="WY10" i="23"/>
  <c r="XJ10" i="23" s="1"/>
  <c r="WZ10" i="23"/>
  <c r="XE10" i="23"/>
  <c r="AG21" i="23"/>
  <c r="AH21" i="23"/>
  <c r="AI21" i="23"/>
  <c r="AJ21" i="23"/>
  <c r="AK21" i="23"/>
  <c r="AL21" i="23"/>
  <c r="AN21" i="23"/>
  <c r="AO21" i="23"/>
  <c r="AP21" i="23"/>
  <c r="BH21" i="23"/>
  <c r="BI21" i="23"/>
  <c r="BJ21" i="23"/>
  <c r="BN21" i="23" s="1"/>
  <c r="BK21" i="23"/>
  <c r="BL21" i="23"/>
  <c r="BM21" i="23"/>
  <c r="BO21" i="23"/>
  <c r="BP21" i="23"/>
  <c r="BQ21" i="23"/>
  <c r="CI21" i="23"/>
  <c r="CJ21" i="23"/>
  <c r="CK21" i="23"/>
  <c r="CL21" i="23"/>
  <c r="CM21" i="23"/>
  <c r="CN21" i="23"/>
  <c r="CP21" i="23"/>
  <c r="CQ21" i="23"/>
  <c r="CR21" i="23"/>
  <c r="DP21" i="23"/>
  <c r="DQ21" i="23"/>
  <c r="DR21" i="23"/>
  <c r="DS21" i="23"/>
  <c r="DT21" i="23"/>
  <c r="DU21" i="23"/>
  <c r="DW21" i="23"/>
  <c r="DX21" i="23"/>
  <c r="DY21" i="23"/>
  <c r="DZ21" i="23"/>
  <c r="EA21" i="23"/>
  <c r="EB21" i="23"/>
  <c r="EX21" i="23"/>
  <c r="EY21" i="23"/>
  <c r="EZ21" i="23"/>
  <c r="FA21" i="23"/>
  <c r="FB21" i="23"/>
  <c r="FC21" i="23"/>
  <c r="FE21" i="23"/>
  <c r="FF21" i="23"/>
  <c r="FG21" i="23"/>
  <c r="FH21" i="23"/>
  <c r="FI21" i="23"/>
  <c r="FJ21" i="23"/>
  <c r="GF21" i="23"/>
  <c r="GG21" i="23"/>
  <c r="GH21" i="23"/>
  <c r="GI21" i="23"/>
  <c r="GJ21" i="23"/>
  <c r="GK21" i="23"/>
  <c r="GM21" i="23"/>
  <c r="GN21" i="23"/>
  <c r="GO21" i="23"/>
  <c r="GP21" i="23"/>
  <c r="GQ21" i="23"/>
  <c r="GR21" i="23"/>
  <c r="HN21" i="23"/>
  <c r="HO21" i="23"/>
  <c r="HP21" i="23"/>
  <c r="HQ21" i="23"/>
  <c r="HR21" i="23"/>
  <c r="HS21" i="23"/>
  <c r="HU21" i="23"/>
  <c r="HV21" i="23"/>
  <c r="HW21" i="23"/>
  <c r="HX21" i="23"/>
  <c r="HY21" i="23"/>
  <c r="HZ21" i="23"/>
  <c r="IV21" i="23"/>
  <c r="IW21" i="23"/>
  <c r="IX21" i="23"/>
  <c r="IY21" i="23"/>
  <c r="IZ21" i="23"/>
  <c r="JA21" i="23"/>
  <c r="JC21" i="23"/>
  <c r="JD21" i="23"/>
  <c r="JE21" i="23"/>
  <c r="JF21" i="23"/>
  <c r="JG21" i="23"/>
  <c r="JH21" i="23"/>
  <c r="KD21" i="23"/>
  <c r="KE21" i="23"/>
  <c r="KF21" i="23"/>
  <c r="KG21" i="23"/>
  <c r="KH21" i="23"/>
  <c r="KI21" i="23"/>
  <c r="KK21" i="23"/>
  <c r="KL21" i="23"/>
  <c r="KM21" i="23"/>
  <c r="KN21" i="23"/>
  <c r="KO21" i="23"/>
  <c r="KP21" i="23"/>
  <c r="LL21" i="23"/>
  <c r="LM21" i="23"/>
  <c r="LN21" i="23"/>
  <c r="LO21" i="23"/>
  <c r="LP21" i="23"/>
  <c r="LQ21" i="23"/>
  <c r="LS21" i="23"/>
  <c r="LT21" i="23"/>
  <c r="LU21" i="23"/>
  <c r="LV21" i="23"/>
  <c r="LW21" i="23"/>
  <c r="LX21" i="23"/>
  <c r="MT21" i="23"/>
  <c r="MU21" i="23"/>
  <c r="MV21" i="23"/>
  <c r="MW21" i="23"/>
  <c r="MX21" i="23"/>
  <c r="MY21" i="23"/>
  <c r="NA21" i="23"/>
  <c r="NB21" i="23"/>
  <c r="NC21" i="23"/>
  <c r="ND21" i="23"/>
  <c r="NE21" i="23"/>
  <c r="NF21" i="23"/>
  <c r="OB21" i="23"/>
  <c r="OC21" i="23"/>
  <c r="OD21" i="23"/>
  <c r="OE21" i="23"/>
  <c r="OF21" i="23"/>
  <c r="OG21" i="23"/>
  <c r="OI21" i="23"/>
  <c r="OJ21" i="23"/>
  <c r="OK21" i="23"/>
  <c r="OL21" i="23"/>
  <c r="OM21" i="23"/>
  <c r="ON21" i="23"/>
  <c r="PJ21" i="23"/>
  <c r="PK21" i="23"/>
  <c r="PL21" i="23"/>
  <c r="PM21" i="23"/>
  <c r="PN21" i="23"/>
  <c r="PO21" i="23"/>
  <c r="PQ21" i="23"/>
  <c r="PR21" i="23"/>
  <c r="PS21" i="23"/>
  <c r="PT21" i="23"/>
  <c r="PU21" i="23"/>
  <c r="PV21" i="23"/>
  <c r="QR21" i="23"/>
  <c r="QS21" i="23"/>
  <c r="QT21" i="23"/>
  <c r="QU21" i="23"/>
  <c r="QV21" i="23"/>
  <c r="QW21" i="23"/>
  <c r="QY21" i="23"/>
  <c r="QZ21" i="23"/>
  <c r="RA21" i="23"/>
  <c r="RB21" i="23"/>
  <c r="RC21" i="23"/>
  <c r="RD21" i="23"/>
  <c r="RZ21" i="23"/>
  <c r="SA21" i="23"/>
  <c r="SB21" i="23"/>
  <c r="SC21" i="23"/>
  <c r="SD21" i="23"/>
  <c r="SE21" i="23"/>
  <c r="SG21" i="23"/>
  <c r="SH21" i="23"/>
  <c r="SI21" i="23"/>
  <c r="SJ21" i="23"/>
  <c r="SK21" i="23"/>
  <c r="SL21" i="23"/>
  <c r="WL21" i="23"/>
  <c r="WM21" i="23"/>
  <c r="WN21" i="23"/>
  <c r="XB21" i="23" s="1"/>
  <c r="WO21" i="23"/>
  <c r="XC21" i="23" s="1"/>
  <c r="WP21" i="23"/>
  <c r="WQ21" i="23"/>
  <c r="WR21" i="23"/>
  <c r="WS21" i="23"/>
  <c r="XE21" i="23" s="1"/>
  <c r="WT21" i="23"/>
  <c r="XF21" i="23" s="1"/>
  <c r="WU21" i="23"/>
  <c r="WV21" i="23"/>
  <c r="WW21" i="23"/>
  <c r="WX21" i="23"/>
  <c r="XI21" i="23" s="1"/>
  <c r="WY21" i="23"/>
  <c r="XJ21" i="23" s="1"/>
  <c r="WZ21" i="23"/>
  <c r="BY21" i="21"/>
  <c r="BX21" i="21"/>
  <c r="BV21" i="21"/>
  <c r="BU21" i="21"/>
  <c r="BT21" i="21"/>
  <c r="BS21" i="21"/>
  <c r="BY19" i="21"/>
  <c r="BX19" i="21"/>
  <c r="BV19" i="21"/>
  <c r="BU19" i="21"/>
  <c r="BT19" i="21"/>
  <c r="BS19" i="21"/>
  <c r="BY20" i="21"/>
  <c r="BX20" i="21"/>
  <c r="BV20" i="21"/>
  <c r="BU20" i="21"/>
  <c r="BT20" i="21"/>
  <c r="BS20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2" i="21"/>
  <c r="BX12" i="21"/>
  <c r="BV12" i="21"/>
  <c r="BU12" i="21"/>
  <c r="BT12" i="21"/>
  <c r="BS12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15" i="21"/>
  <c r="BX15" i="21"/>
  <c r="BV15" i="21"/>
  <c r="BU15" i="21"/>
  <c r="BT15" i="21"/>
  <c r="BS15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1" i="21"/>
  <c r="AU21" i="21"/>
  <c r="AS21" i="21"/>
  <c r="AR21" i="21"/>
  <c r="AQ21" i="21"/>
  <c r="AP21" i="21"/>
  <c r="AV19" i="21"/>
  <c r="AU19" i="21"/>
  <c r="AS19" i="21"/>
  <c r="AR19" i="21"/>
  <c r="AQ19" i="21"/>
  <c r="AP19" i="21"/>
  <c r="AV20" i="21"/>
  <c r="AU20" i="21"/>
  <c r="AS20" i="21"/>
  <c r="AR20" i="21"/>
  <c r="AQ20" i="21"/>
  <c r="AP20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2" i="21"/>
  <c r="AU12" i="21"/>
  <c r="AS12" i="21"/>
  <c r="AR12" i="21"/>
  <c r="AQ12" i="21"/>
  <c r="AP12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15" i="21"/>
  <c r="AU15" i="21"/>
  <c r="AS15" i="21"/>
  <c r="AR15" i="21"/>
  <c r="AQ15" i="21"/>
  <c r="AP15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5" i="19"/>
  <c r="BX25" i="19"/>
  <c r="BV25" i="19"/>
  <c r="BU25" i="19"/>
  <c r="BT25" i="19"/>
  <c r="BS25" i="19"/>
  <c r="BY17" i="19"/>
  <c r="BX17" i="19"/>
  <c r="BV17" i="19"/>
  <c r="BU17" i="19"/>
  <c r="BT17" i="19"/>
  <c r="BS17" i="19"/>
  <c r="BY30" i="19"/>
  <c r="BX30" i="19"/>
  <c r="BV30" i="19"/>
  <c r="BU30" i="19"/>
  <c r="BT30" i="19"/>
  <c r="BS30" i="19"/>
  <c r="BY31" i="19"/>
  <c r="BX31" i="19"/>
  <c r="BV31" i="19"/>
  <c r="BU31" i="19"/>
  <c r="BT31" i="19"/>
  <c r="BS31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1" i="19"/>
  <c r="BX21" i="19"/>
  <c r="BV21" i="19"/>
  <c r="BU21" i="19"/>
  <c r="BT21" i="19"/>
  <c r="BS21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10" i="19"/>
  <c r="BX10" i="19"/>
  <c r="BV10" i="19"/>
  <c r="BU10" i="19"/>
  <c r="BT10" i="19"/>
  <c r="BS10" i="19"/>
  <c r="BY20" i="19"/>
  <c r="BX20" i="19"/>
  <c r="BV20" i="19"/>
  <c r="BU20" i="19"/>
  <c r="BT20" i="19"/>
  <c r="BS20" i="19"/>
  <c r="BY11" i="19"/>
  <c r="BX11" i="19"/>
  <c r="BV11" i="19"/>
  <c r="BU11" i="19"/>
  <c r="BT11" i="19"/>
  <c r="BS11" i="19"/>
  <c r="BY9" i="19"/>
  <c r="BX9" i="19"/>
  <c r="BV9" i="19"/>
  <c r="BU9" i="19"/>
  <c r="BT9" i="19"/>
  <c r="BS9" i="19"/>
  <c r="BY16" i="19"/>
  <c r="BX16" i="19"/>
  <c r="BV16" i="19"/>
  <c r="BU16" i="19"/>
  <c r="BT16" i="19"/>
  <c r="BS16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30" i="19"/>
  <c r="AU30" i="19"/>
  <c r="AS30" i="19"/>
  <c r="AR30" i="19"/>
  <c r="AQ30" i="19"/>
  <c r="AP30" i="19"/>
  <c r="AV31" i="19"/>
  <c r="AU31" i="19"/>
  <c r="AS31" i="19"/>
  <c r="AR31" i="19"/>
  <c r="AQ31" i="19"/>
  <c r="AP31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10" i="19"/>
  <c r="AU10" i="19"/>
  <c r="AS10" i="19"/>
  <c r="AR10" i="19"/>
  <c r="AQ10" i="19"/>
  <c r="AP10" i="19"/>
  <c r="AV20" i="19"/>
  <c r="AU20" i="19"/>
  <c r="AS20" i="19"/>
  <c r="AR20" i="19"/>
  <c r="AQ20" i="19"/>
  <c r="AP20" i="19"/>
  <c r="AV11" i="19"/>
  <c r="AU11" i="19"/>
  <c r="AS11" i="19"/>
  <c r="AR11" i="19"/>
  <c r="AQ11" i="19"/>
  <c r="AP11" i="19"/>
  <c r="AV9" i="19"/>
  <c r="AU9" i="19"/>
  <c r="AS9" i="19"/>
  <c r="AR9" i="19"/>
  <c r="AQ9" i="19"/>
  <c r="AP9" i="19"/>
  <c r="AV16" i="19"/>
  <c r="AU16" i="19"/>
  <c r="AS16" i="19"/>
  <c r="AR16" i="19"/>
  <c r="AQ16" i="19"/>
  <c r="AP16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5" i="27"/>
  <c r="BX15" i="27"/>
  <c r="BV15" i="27"/>
  <c r="BU15" i="27"/>
  <c r="BT15" i="27"/>
  <c r="BS15" i="27"/>
  <c r="BY8" i="27"/>
  <c r="BX8" i="27"/>
  <c r="BV8" i="27"/>
  <c r="BU8" i="27"/>
  <c r="BT8" i="27"/>
  <c r="BS8" i="27"/>
  <c r="BY12" i="27"/>
  <c r="BX12" i="27"/>
  <c r="BV12" i="27"/>
  <c r="BU12" i="27"/>
  <c r="BT12" i="27"/>
  <c r="BS12" i="27"/>
  <c r="BY11" i="27"/>
  <c r="BX11" i="27"/>
  <c r="BV11" i="27"/>
  <c r="BU11" i="27"/>
  <c r="BT11" i="27"/>
  <c r="BS11" i="27"/>
  <c r="BY14" i="27"/>
  <c r="BX14" i="27"/>
  <c r="BV14" i="27"/>
  <c r="BU14" i="27"/>
  <c r="BT14" i="27"/>
  <c r="BS14" i="27"/>
  <c r="BY9" i="27"/>
  <c r="BX9" i="27"/>
  <c r="BV9" i="27"/>
  <c r="BU9" i="27"/>
  <c r="BT9" i="27"/>
  <c r="BS9" i="27"/>
  <c r="BY7" i="27"/>
  <c r="BX7" i="27"/>
  <c r="BV7" i="27"/>
  <c r="BU7" i="27"/>
  <c r="BT7" i="27"/>
  <c r="BS7" i="27"/>
  <c r="BY10" i="27"/>
  <c r="BX10" i="27"/>
  <c r="BV10" i="27"/>
  <c r="BU10" i="27"/>
  <c r="BT10" i="27"/>
  <c r="BS10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5" i="27"/>
  <c r="AU15" i="27"/>
  <c r="AS15" i="27"/>
  <c r="AR15" i="27"/>
  <c r="AQ15" i="27"/>
  <c r="AP15" i="27"/>
  <c r="AV8" i="27"/>
  <c r="AU8" i="27"/>
  <c r="AS8" i="27"/>
  <c r="AR8" i="27"/>
  <c r="AQ8" i="27"/>
  <c r="AP8" i="27"/>
  <c r="AV12" i="27"/>
  <c r="AU12" i="27"/>
  <c r="AS12" i="27"/>
  <c r="AR12" i="27"/>
  <c r="AQ12" i="27"/>
  <c r="AP12" i="27"/>
  <c r="AV11" i="27"/>
  <c r="AU11" i="27"/>
  <c r="AS11" i="27"/>
  <c r="AR11" i="27"/>
  <c r="AQ11" i="27"/>
  <c r="AP11" i="27"/>
  <c r="AV14" i="27"/>
  <c r="AU14" i="27"/>
  <c r="AS14" i="27"/>
  <c r="AR14" i="27"/>
  <c r="AQ14" i="27"/>
  <c r="AP14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10" i="27"/>
  <c r="AU10" i="27"/>
  <c r="AS10" i="27"/>
  <c r="AR10" i="27"/>
  <c r="AQ10" i="27"/>
  <c r="AP10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BY10" i="26"/>
  <c r="BX10" i="26"/>
  <c r="BV10" i="26"/>
  <c r="BU10" i="26"/>
  <c r="BT10" i="26"/>
  <c r="BS10" i="26"/>
  <c r="BY11" i="26"/>
  <c r="BX11" i="26"/>
  <c r="BV11" i="26"/>
  <c r="BU11" i="26"/>
  <c r="BT11" i="26"/>
  <c r="BS11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8" i="26"/>
  <c r="BX8" i="26"/>
  <c r="BV8" i="26"/>
  <c r="BU8" i="26"/>
  <c r="BT8" i="26"/>
  <c r="BW8" i="26" s="1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11" i="26"/>
  <c r="AU11" i="26"/>
  <c r="AS11" i="26"/>
  <c r="AR11" i="26"/>
  <c r="AQ11" i="26"/>
  <c r="AP11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4" i="24"/>
  <c r="BP14" i="24"/>
  <c r="BO14" i="24"/>
  <c r="BM14" i="24"/>
  <c r="BL14" i="24"/>
  <c r="BK14" i="24"/>
  <c r="BJ14" i="24"/>
  <c r="BI14" i="24"/>
  <c r="BH14" i="24"/>
  <c r="BQ20" i="24"/>
  <c r="BP20" i="24"/>
  <c r="BO20" i="24"/>
  <c r="BM20" i="24"/>
  <c r="BL20" i="24"/>
  <c r="BK20" i="24"/>
  <c r="BJ20" i="24"/>
  <c r="BN20" i="24" s="1"/>
  <c r="BI20" i="24"/>
  <c r="BH20" i="24"/>
  <c r="BQ17" i="24"/>
  <c r="BP17" i="24"/>
  <c r="BO17" i="24"/>
  <c r="BM17" i="24"/>
  <c r="BL17" i="24"/>
  <c r="BK17" i="24"/>
  <c r="BJ17" i="24"/>
  <c r="BN17" i="24" s="1"/>
  <c r="BI17" i="24"/>
  <c r="BH17" i="24"/>
  <c r="BQ16" i="24"/>
  <c r="BP16" i="24"/>
  <c r="BO16" i="24"/>
  <c r="BM16" i="24"/>
  <c r="BL16" i="24"/>
  <c r="BK16" i="24"/>
  <c r="BJ16" i="24"/>
  <c r="BN16" i="24" s="1"/>
  <c r="BI16" i="24"/>
  <c r="BH16" i="24"/>
  <c r="BQ13" i="24"/>
  <c r="BP13" i="24"/>
  <c r="BO13" i="24"/>
  <c r="BM13" i="24"/>
  <c r="BL13" i="24"/>
  <c r="BK13" i="24"/>
  <c r="BJ13" i="24"/>
  <c r="BI13" i="24"/>
  <c r="BH13" i="24"/>
  <c r="BQ18" i="24"/>
  <c r="BP18" i="24"/>
  <c r="BO18" i="24"/>
  <c r="BM18" i="24"/>
  <c r="BL18" i="24"/>
  <c r="BK18" i="24"/>
  <c r="BJ18" i="24"/>
  <c r="BN18" i="24" s="1"/>
  <c r="BI18" i="24"/>
  <c r="BH18" i="24"/>
  <c r="BQ15" i="24"/>
  <c r="BP15" i="24"/>
  <c r="BO15" i="24"/>
  <c r="BM15" i="24"/>
  <c r="BL15" i="24"/>
  <c r="BK15" i="24"/>
  <c r="BJ15" i="24"/>
  <c r="BN15" i="24" s="1"/>
  <c r="BI15" i="24"/>
  <c r="BH15" i="24"/>
  <c r="BQ19" i="24"/>
  <c r="BP19" i="24"/>
  <c r="BO19" i="24"/>
  <c r="BM19" i="24"/>
  <c r="BL19" i="24"/>
  <c r="BK19" i="24"/>
  <c r="BJ19" i="24"/>
  <c r="BN19" i="24" s="1"/>
  <c r="BI19" i="24"/>
  <c r="BH19" i="24"/>
  <c r="BQ11" i="24"/>
  <c r="BP11" i="24"/>
  <c r="BO11" i="24"/>
  <c r="BM11" i="24"/>
  <c r="BL11" i="24"/>
  <c r="BK11" i="24"/>
  <c r="BJ11" i="24"/>
  <c r="BN11" i="24" s="1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4" i="24"/>
  <c r="AO14" i="24"/>
  <c r="AN14" i="24"/>
  <c r="AL14" i="24"/>
  <c r="AK14" i="24"/>
  <c r="AJ14" i="24"/>
  <c r="AI14" i="24"/>
  <c r="AH14" i="24"/>
  <c r="AG14" i="24"/>
  <c r="AP20" i="24"/>
  <c r="AO20" i="24"/>
  <c r="AN20" i="24"/>
  <c r="AL20" i="24"/>
  <c r="AK20" i="24"/>
  <c r="AJ20" i="24"/>
  <c r="AI20" i="24"/>
  <c r="AH20" i="24"/>
  <c r="AG20" i="24"/>
  <c r="AP17" i="24"/>
  <c r="AO17" i="24"/>
  <c r="AN17" i="24"/>
  <c r="AL17" i="24"/>
  <c r="AK17" i="24"/>
  <c r="AJ17" i="24"/>
  <c r="AI17" i="24"/>
  <c r="AH17" i="24"/>
  <c r="AG17" i="24"/>
  <c r="AP16" i="24"/>
  <c r="AO16" i="24"/>
  <c r="AN16" i="24"/>
  <c r="AL16" i="24"/>
  <c r="AK16" i="24"/>
  <c r="AJ16" i="24"/>
  <c r="AI16" i="24"/>
  <c r="AH16" i="24"/>
  <c r="AG16" i="24"/>
  <c r="AP13" i="24"/>
  <c r="AO13" i="24"/>
  <c r="AN13" i="24"/>
  <c r="AL13" i="24"/>
  <c r="AK13" i="24"/>
  <c r="AJ13" i="24"/>
  <c r="AI13" i="24"/>
  <c r="AH13" i="24"/>
  <c r="AG13" i="24"/>
  <c r="AP18" i="24"/>
  <c r="AO18" i="24"/>
  <c r="AN18" i="24"/>
  <c r="AL18" i="24"/>
  <c r="AK18" i="24"/>
  <c r="AJ18" i="24"/>
  <c r="AI18" i="24"/>
  <c r="AH18" i="24"/>
  <c r="AG18" i="24"/>
  <c r="AP15" i="24"/>
  <c r="AO15" i="24"/>
  <c r="AN15" i="24"/>
  <c r="AL15" i="24"/>
  <c r="AK15" i="24"/>
  <c r="AJ15" i="24"/>
  <c r="AI15" i="24"/>
  <c r="AH15" i="24"/>
  <c r="AG15" i="24"/>
  <c r="AP19" i="24"/>
  <c r="AO19" i="24"/>
  <c r="AN19" i="24"/>
  <c r="AL19" i="24"/>
  <c r="AK19" i="24"/>
  <c r="AJ19" i="24"/>
  <c r="AI19" i="24"/>
  <c r="AH19" i="24"/>
  <c r="AG19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H9" i="24"/>
  <c r="AG9" i="24"/>
  <c r="AP8" i="24"/>
  <c r="AO8" i="24"/>
  <c r="AN8" i="24"/>
  <c r="AL8" i="24"/>
  <c r="AK8" i="24"/>
  <c r="AJ8" i="24"/>
  <c r="AI8" i="24"/>
  <c r="AH8" i="24"/>
  <c r="AG8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9" i="23"/>
  <c r="BP19" i="23"/>
  <c r="BO19" i="23"/>
  <c r="BM19" i="23"/>
  <c r="BL19" i="23"/>
  <c r="BK19" i="23"/>
  <c r="BJ19" i="23"/>
  <c r="BN19" i="23" s="1"/>
  <c r="BI19" i="23"/>
  <c r="BH19" i="23"/>
  <c r="BQ11" i="23"/>
  <c r="BP11" i="23"/>
  <c r="BO11" i="23"/>
  <c r="BM11" i="23"/>
  <c r="BL11" i="23"/>
  <c r="BK11" i="23"/>
  <c r="BJ11" i="23"/>
  <c r="BN11" i="23" s="1"/>
  <c r="BI11" i="23"/>
  <c r="BH11" i="23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2" i="23"/>
  <c r="BP12" i="23"/>
  <c r="BO12" i="23"/>
  <c r="BM12" i="23"/>
  <c r="BL12" i="23"/>
  <c r="BK12" i="23"/>
  <c r="BJ12" i="23"/>
  <c r="BI12" i="23"/>
  <c r="BH12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8" i="23"/>
  <c r="BP8" i="23"/>
  <c r="BO8" i="23"/>
  <c r="BM8" i="23"/>
  <c r="BL8" i="23"/>
  <c r="BK8" i="23"/>
  <c r="BJ8" i="23"/>
  <c r="BI8" i="23"/>
  <c r="BH8" i="23"/>
  <c r="BQ9" i="23"/>
  <c r="BP9" i="23"/>
  <c r="BO9" i="23"/>
  <c r="BM9" i="23"/>
  <c r="BL9" i="23"/>
  <c r="BK9" i="23"/>
  <c r="BJ9" i="23"/>
  <c r="BI9" i="23"/>
  <c r="BH9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9" i="23"/>
  <c r="AO19" i="23"/>
  <c r="AN19" i="23"/>
  <c r="AL19" i="23"/>
  <c r="AK19" i="23"/>
  <c r="AJ19" i="23"/>
  <c r="AI19" i="23"/>
  <c r="AH19" i="23"/>
  <c r="AG19" i="23"/>
  <c r="AP11" i="23"/>
  <c r="AO11" i="23"/>
  <c r="AN11" i="23"/>
  <c r="AL11" i="23"/>
  <c r="AK11" i="23"/>
  <c r="AJ11" i="23"/>
  <c r="AI11" i="23"/>
  <c r="AH11" i="23"/>
  <c r="AG11" i="23"/>
  <c r="AP17" i="23"/>
  <c r="AO17" i="23"/>
  <c r="AN17" i="23"/>
  <c r="AL17" i="23"/>
  <c r="AK17" i="23"/>
  <c r="AJ17" i="23"/>
  <c r="AI17" i="23"/>
  <c r="AH17" i="23"/>
  <c r="AG17" i="23"/>
  <c r="AP16" i="23"/>
  <c r="AO16" i="23"/>
  <c r="AN16" i="23"/>
  <c r="AL16" i="23"/>
  <c r="AK16" i="23"/>
  <c r="AJ16" i="23"/>
  <c r="AI16" i="23"/>
  <c r="AH16" i="23"/>
  <c r="AG16" i="23"/>
  <c r="AP12" i="23"/>
  <c r="AO12" i="23"/>
  <c r="AN12" i="23"/>
  <c r="AL12" i="23"/>
  <c r="AK12" i="23"/>
  <c r="AJ12" i="23"/>
  <c r="AI12" i="23"/>
  <c r="AH12" i="23"/>
  <c r="AG12" i="23"/>
  <c r="AP15" i="23"/>
  <c r="AO15" i="23"/>
  <c r="AN15" i="23"/>
  <c r="AL15" i="23"/>
  <c r="AK15" i="23"/>
  <c r="AJ15" i="23"/>
  <c r="AI15" i="23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H13" i="23"/>
  <c r="AG13" i="23"/>
  <c r="AP8" i="23"/>
  <c r="AO8" i="23"/>
  <c r="AN8" i="23"/>
  <c r="AL8" i="23"/>
  <c r="AK8" i="23"/>
  <c r="AJ8" i="23"/>
  <c r="AI8" i="23"/>
  <c r="AH8" i="23"/>
  <c r="AG8" i="23"/>
  <c r="AP9" i="23"/>
  <c r="AO9" i="23"/>
  <c r="AN9" i="23"/>
  <c r="AL9" i="23"/>
  <c r="AK9" i="23"/>
  <c r="AJ9" i="23"/>
  <c r="AI9" i="23"/>
  <c r="AH9" i="23"/>
  <c r="AG9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Q17" i="22"/>
  <c r="BP17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2" i="4"/>
  <c r="BX22" i="4"/>
  <c r="BW22" i="4"/>
  <c r="BU22" i="4"/>
  <c r="BT22" i="4"/>
  <c r="BS22" i="4"/>
  <c r="BR22" i="4"/>
  <c r="BQ22" i="4"/>
  <c r="BP22" i="4"/>
  <c r="BY21" i="4"/>
  <c r="BX21" i="4"/>
  <c r="BW21" i="4"/>
  <c r="BU21" i="4"/>
  <c r="BT21" i="4"/>
  <c r="BS21" i="4"/>
  <c r="BR21" i="4"/>
  <c r="BQ21" i="4"/>
  <c r="BP21" i="4"/>
  <c r="BY17" i="4"/>
  <c r="BX17" i="4"/>
  <c r="BW17" i="4"/>
  <c r="BU17" i="4"/>
  <c r="BT17" i="4"/>
  <c r="BS17" i="4"/>
  <c r="BR17" i="4"/>
  <c r="BQ17" i="4"/>
  <c r="BP17" i="4"/>
  <c r="BY23" i="4"/>
  <c r="BX23" i="4"/>
  <c r="BW23" i="4"/>
  <c r="BU23" i="4"/>
  <c r="BT23" i="4"/>
  <c r="BS23" i="4"/>
  <c r="BR23" i="4"/>
  <c r="BV23" i="4" s="1"/>
  <c r="BQ23" i="4"/>
  <c r="BP23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8" i="4"/>
  <c r="BX18" i="4"/>
  <c r="BW18" i="4"/>
  <c r="BU18" i="4"/>
  <c r="BT18" i="4"/>
  <c r="BS18" i="4"/>
  <c r="BR18" i="4"/>
  <c r="BQ18" i="4"/>
  <c r="BP18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V11" i="4" s="1"/>
  <c r="BQ11" i="4"/>
  <c r="BP11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9" i="4"/>
  <c r="BX9" i="4"/>
  <c r="BW9" i="4"/>
  <c r="BU9" i="4"/>
  <c r="BT9" i="4"/>
  <c r="BS9" i="4"/>
  <c r="BR9" i="4"/>
  <c r="BQ9" i="4"/>
  <c r="BP9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P21" i="4"/>
  <c r="AO21" i="4"/>
  <c r="AX17" i="4"/>
  <c r="AW17" i="4"/>
  <c r="AV17" i="4"/>
  <c r="AT17" i="4"/>
  <c r="AS17" i="4"/>
  <c r="AR17" i="4"/>
  <c r="AQ17" i="4"/>
  <c r="AP17" i="4"/>
  <c r="AO17" i="4"/>
  <c r="AX23" i="4"/>
  <c r="AW23" i="4"/>
  <c r="AV23" i="4"/>
  <c r="AT23" i="4"/>
  <c r="AS23" i="4"/>
  <c r="AR23" i="4"/>
  <c r="AQ23" i="4"/>
  <c r="AP23" i="4"/>
  <c r="AO23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8" i="4"/>
  <c r="AW18" i="4"/>
  <c r="AV18" i="4"/>
  <c r="AT18" i="4"/>
  <c r="AS18" i="4"/>
  <c r="AR18" i="4"/>
  <c r="AQ18" i="4"/>
  <c r="AP18" i="4"/>
  <c r="AO18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9" i="4"/>
  <c r="AW9" i="4"/>
  <c r="AV9" i="4"/>
  <c r="AT9" i="4"/>
  <c r="AS9" i="4"/>
  <c r="AR9" i="4"/>
  <c r="AQ9" i="4"/>
  <c r="AP9" i="4"/>
  <c r="AO9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6" i="24"/>
  <c r="CJ16" i="24"/>
  <c r="CK16" i="24"/>
  <c r="CO16" i="24" s="1"/>
  <c r="CL16" i="24"/>
  <c r="CM16" i="24"/>
  <c r="CN16" i="24"/>
  <c r="CP16" i="24"/>
  <c r="CQ16" i="24"/>
  <c r="CR16" i="24"/>
  <c r="DP16" i="24"/>
  <c r="DQ16" i="24"/>
  <c r="DR16" i="24"/>
  <c r="DS16" i="24"/>
  <c r="DT16" i="24"/>
  <c r="DU16" i="24"/>
  <c r="DW16" i="24"/>
  <c r="DX16" i="24"/>
  <c r="DY16" i="24"/>
  <c r="DZ16" i="24"/>
  <c r="EA16" i="24"/>
  <c r="EB16" i="24"/>
  <c r="EX16" i="24"/>
  <c r="EY16" i="24"/>
  <c r="EZ16" i="24"/>
  <c r="FA16" i="24"/>
  <c r="FB16" i="24"/>
  <c r="FC16" i="24"/>
  <c r="FE16" i="24"/>
  <c r="FF16" i="24"/>
  <c r="FG16" i="24"/>
  <c r="FH16" i="24"/>
  <c r="FI16" i="24"/>
  <c r="FJ16" i="24"/>
  <c r="GF16" i="24"/>
  <c r="GG16" i="24"/>
  <c r="GH16" i="24"/>
  <c r="GI16" i="24"/>
  <c r="GJ16" i="24"/>
  <c r="GK16" i="24"/>
  <c r="GM16" i="24"/>
  <c r="GN16" i="24"/>
  <c r="GO16" i="24"/>
  <c r="GP16" i="24"/>
  <c r="GQ16" i="24"/>
  <c r="GR16" i="24"/>
  <c r="HN16" i="24"/>
  <c r="HO16" i="24"/>
  <c r="HP16" i="24"/>
  <c r="HQ16" i="24"/>
  <c r="HR16" i="24"/>
  <c r="HS16" i="24"/>
  <c r="HU16" i="24"/>
  <c r="HV16" i="24"/>
  <c r="HW16" i="24"/>
  <c r="HX16" i="24"/>
  <c r="HY16" i="24"/>
  <c r="HZ16" i="24"/>
  <c r="IV16" i="24"/>
  <c r="IW16" i="24"/>
  <c r="IX16" i="24"/>
  <c r="IY16" i="24"/>
  <c r="IZ16" i="24"/>
  <c r="JA16" i="24"/>
  <c r="JC16" i="24"/>
  <c r="JD16" i="24"/>
  <c r="JE16" i="24"/>
  <c r="JF16" i="24"/>
  <c r="JG16" i="24"/>
  <c r="JH16" i="24"/>
  <c r="KD16" i="24"/>
  <c r="KE16" i="24"/>
  <c r="KF16" i="24"/>
  <c r="KG16" i="24"/>
  <c r="KH16" i="24"/>
  <c r="KI16" i="24"/>
  <c r="KK16" i="24"/>
  <c r="KL16" i="24"/>
  <c r="KM16" i="24"/>
  <c r="KN16" i="24"/>
  <c r="KO16" i="24"/>
  <c r="KP16" i="24"/>
  <c r="LL16" i="24"/>
  <c r="LM16" i="24"/>
  <c r="LN16" i="24"/>
  <c r="LO16" i="24"/>
  <c r="LP16" i="24"/>
  <c r="LQ16" i="24"/>
  <c r="LS16" i="24"/>
  <c r="LT16" i="24"/>
  <c r="LU16" i="24"/>
  <c r="LV16" i="24"/>
  <c r="LW16" i="24"/>
  <c r="LX16" i="24"/>
  <c r="MT16" i="24"/>
  <c r="MU16" i="24"/>
  <c r="MV16" i="24"/>
  <c r="MW16" i="24"/>
  <c r="MX16" i="24"/>
  <c r="MY16" i="24"/>
  <c r="NA16" i="24"/>
  <c r="NB16" i="24"/>
  <c r="NC16" i="24"/>
  <c r="ND16" i="24"/>
  <c r="NE16" i="24"/>
  <c r="NF16" i="24"/>
  <c r="OB16" i="24"/>
  <c r="OC16" i="24"/>
  <c r="OD16" i="24"/>
  <c r="OE16" i="24"/>
  <c r="OF16" i="24"/>
  <c r="OG16" i="24"/>
  <c r="OI16" i="24"/>
  <c r="OJ16" i="24"/>
  <c r="OK16" i="24"/>
  <c r="OL16" i="24"/>
  <c r="OM16" i="24"/>
  <c r="ON16" i="24"/>
  <c r="PJ16" i="24"/>
  <c r="PK16" i="24"/>
  <c r="PL16" i="24"/>
  <c r="PM16" i="24"/>
  <c r="PN16" i="24"/>
  <c r="PO16" i="24"/>
  <c r="PQ16" i="24"/>
  <c r="PR16" i="24"/>
  <c r="PS16" i="24"/>
  <c r="PT16" i="24"/>
  <c r="PU16" i="24"/>
  <c r="PV16" i="24"/>
  <c r="QR16" i="24"/>
  <c r="QS16" i="24"/>
  <c r="QT16" i="24"/>
  <c r="QU16" i="24"/>
  <c r="QV16" i="24"/>
  <c r="QW16" i="24"/>
  <c r="QY16" i="24"/>
  <c r="QZ16" i="24"/>
  <c r="RA16" i="24"/>
  <c r="RB16" i="24"/>
  <c r="RC16" i="24"/>
  <c r="RD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WL16" i="24"/>
  <c r="WM16" i="24"/>
  <c r="WN16" i="24"/>
  <c r="XB16" i="24" s="1"/>
  <c r="WO16" i="24"/>
  <c r="XC16" i="24" s="1"/>
  <c r="WP16" i="24"/>
  <c r="WQ16" i="24"/>
  <c r="WR16" i="24"/>
  <c r="WS16" i="24"/>
  <c r="XE16" i="24" s="1"/>
  <c r="WT16" i="24"/>
  <c r="XF16" i="24" s="1"/>
  <c r="WU16" i="24"/>
  <c r="WV16" i="24"/>
  <c r="WW16" i="24"/>
  <c r="WX16" i="24"/>
  <c r="XI16" i="24" s="1"/>
  <c r="WY16" i="24"/>
  <c r="XJ16" i="24" s="1"/>
  <c r="WZ16" i="24"/>
  <c r="CI16" i="23"/>
  <c r="CJ16" i="23"/>
  <c r="CK16" i="23"/>
  <c r="CO16" i="23" s="1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G6" i="27" l="1"/>
  <c r="F6" i="27"/>
  <c r="AU22" i="4"/>
  <c r="AY22" i="4" s="1"/>
  <c r="AU25" i="4"/>
  <c r="AU24" i="4"/>
  <c r="AY24" i="4" s="1"/>
  <c r="AU17" i="4"/>
  <c r="AM7" i="23"/>
  <c r="AM17" i="23"/>
  <c r="AM9" i="23"/>
  <c r="AM11" i="23"/>
  <c r="AQ11" i="23" s="1"/>
  <c r="F10" i="23"/>
  <c r="I10" i="23"/>
  <c r="AM8" i="23"/>
  <c r="AM19" i="23"/>
  <c r="CO21" i="23"/>
  <c r="AM13" i="23"/>
  <c r="AQ13" i="23" s="1"/>
  <c r="AM21" i="23"/>
  <c r="AQ21" i="23" s="1"/>
  <c r="G21" i="23"/>
  <c r="AM4" i="23"/>
  <c r="AM15" i="23"/>
  <c r="AQ15" i="23" s="1"/>
  <c r="F16" i="23"/>
  <c r="I16" i="23"/>
  <c r="AM5" i="23"/>
  <c r="AM12" i="23"/>
  <c r="I21" i="23"/>
  <c r="F21" i="23"/>
  <c r="AM6" i="23"/>
  <c r="AM16" i="23"/>
  <c r="AQ16" i="23" s="1"/>
  <c r="G16" i="23"/>
  <c r="AM10" i="23"/>
  <c r="AQ10" i="23" s="1"/>
  <c r="G10" i="23"/>
  <c r="AM5" i="24"/>
  <c r="AM18" i="24"/>
  <c r="AQ18" i="24" s="1"/>
  <c r="F16" i="24"/>
  <c r="I16" i="24"/>
  <c r="AM6" i="24"/>
  <c r="AM13" i="24"/>
  <c r="AQ13" i="24" s="1"/>
  <c r="AM15" i="24"/>
  <c r="AQ15" i="24" s="1"/>
  <c r="AM7" i="24"/>
  <c r="AM16" i="24"/>
  <c r="G16" i="24"/>
  <c r="AM19" i="24"/>
  <c r="AQ19" i="24" s="1"/>
  <c r="AM8" i="24"/>
  <c r="AQ8" i="24" s="1"/>
  <c r="AM17" i="24"/>
  <c r="AM9" i="24"/>
  <c r="AM20" i="24"/>
  <c r="AQ20" i="24" s="1"/>
  <c r="AM11" i="24"/>
  <c r="AM14" i="24"/>
  <c r="AM4" i="24"/>
  <c r="AQ4" i="24" s="1"/>
  <c r="AU13" i="22"/>
  <c r="AY13" i="22" s="1"/>
  <c r="DV10" i="23"/>
  <c r="GL21" i="23"/>
  <c r="BW10" i="26"/>
  <c r="AU6" i="22"/>
  <c r="AY6" i="22" s="1"/>
  <c r="BV7" i="22"/>
  <c r="BZ7" i="22" s="1"/>
  <c r="BV17" i="22"/>
  <c r="BZ17" i="22" s="1"/>
  <c r="AU10" i="4"/>
  <c r="AY10" i="4" s="1"/>
  <c r="AU16" i="4"/>
  <c r="AY16" i="4" s="1"/>
  <c r="BZ11" i="4"/>
  <c r="SF21" i="23"/>
  <c r="SM21" i="23" s="1"/>
  <c r="BR21" i="23"/>
  <c r="BW4" i="26"/>
  <c r="BW6" i="26"/>
  <c r="BR8" i="24"/>
  <c r="BR17" i="24"/>
  <c r="AW4" i="21"/>
  <c r="AW9" i="21"/>
  <c r="AW8" i="21"/>
  <c r="AW16" i="21"/>
  <c r="AW21" i="21"/>
  <c r="BZ7" i="21"/>
  <c r="BZ10" i="21"/>
  <c r="GI6" i="27"/>
  <c r="AQ5" i="24"/>
  <c r="BN4" i="24"/>
  <c r="BR4" i="24" s="1"/>
  <c r="BR16" i="23"/>
  <c r="AQ14" i="23"/>
  <c r="AU4" i="22"/>
  <c r="AY4" i="22" s="1"/>
  <c r="AU9" i="4"/>
  <c r="AY9" i="4" s="1"/>
  <c r="BV8" i="4"/>
  <c r="BZ8" i="4" s="1"/>
  <c r="BV25" i="4"/>
  <c r="BZ25" i="4" s="1"/>
  <c r="BR14" i="23"/>
  <c r="BN8" i="23"/>
  <c r="BR8" i="23" s="1"/>
  <c r="AQ9" i="23"/>
  <c r="AQ17" i="23"/>
  <c r="MU6" i="27"/>
  <c r="IM6" i="27"/>
  <c r="BZ4" i="26"/>
  <c r="BZ6" i="26"/>
  <c r="AQ14" i="24"/>
  <c r="CS16" i="24"/>
  <c r="BR16" i="24"/>
  <c r="AQ9" i="24"/>
  <c r="BR9" i="24"/>
  <c r="BR20" i="24"/>
  <c r="AQ11" i="24"/>
  <c r="BR11" i="24"/>
  <c r="AQ16" i="24"/>
  <c r="AQ7" i="24"/>
  <c r="BR15" i="24"/>
  <c r="KJ16" i="24"/>
  <c r="KQ16" i="24" s="1"/>
  <c r="FD16" i="24"/>
  <c r="FK16" i="24" s="1"/>
  <c r="BN6" i="24"/>
  <c r="BR6" i="24" s="1"/>
  <c r="AQ8" i="23"/>
  <c r="BR19" i="23"/>
  <c r="GS21" i="23"/>
  <c r="AQ12" i="23"/>
  <c r="BR7" i="23"/>
  <c r="BR10" i="23"/>
  <c r="BR4" i="23"/>
  <c r="FD10" i="23"/>
  <c r="FK10" i="23" s="1"/>
  <c r="LR21" i="23"/>
  <c r="LY21" i="23" s="1"/>
  <c r="AU14" i="22"/>
  <c r="AY14" i="22" s="1"/>
  <c r="BV12" i="22"/>
  <c r="BZ12" i="22" s="1"/>
  <c r="AU16" i="22"/>
  <c r="AY16" i="22" s="1"/>
  <c r="AU5" i="22"/>
  <c r="AY5" i="22" s="1"/>
  <c r="BZ11" i="21"/>
  <c r="BZ13" i="21"/>
  <c r="AW5" i="21"/>
  <c r="AW11" i="21"/>
  <c r="AW13" i="21"/>
  <c r="AW18" i="21"/>
  <c r="BZ4" i="21"/>
  <c r="BZ9" i="21"/>
  <c r="BZ8" i="21"/>
  <c r="BZ16" i="21"/>
  <c r="BZ21" i="21"/>
  <c r="AW7" i="19"/>
  <c r="AW9" i="19"/>
  <c r="AW12" i="19"/>
  <c r="AW19" i="19"/>
  <c r="AW21" i="19"/>
  <c r="AW27" i="19"/>
  <c r="AW25" i="19"/>
  <c r="BZ7" i="19"/>
  <c r="BZ9" i="19"/>
  <c r="BZ12" i="19"/>
  <c r="BZ19" i="19"/>
  <c r="BZ21" i="19"/>
  <c r="BZ27" i="19"/>
  <c r="BZ25" i="19"/>
  <c r="AW5" i="19"/>
  <c r="AW16" i="19"/>
  <c r="AW10" i="19"/>
  <c r="AW15" i="19"/>
  <c r="AW22" i="19"/>
  <c r="AW24" i="19"/>
  <c r="AW17" i="19"/>
  <c r="BZ5" i="19"/>
  <c r="BZ16" i="19"/>
  <c r="BZ10" i="19"/>
  <c r="BZ15" i="19"/>
  <c r="BZ22" i="19"/>
  <c r="BZ24" i="19"/>
  <c r="BZ17" i="19"/>
  <c r="AW5" i="27"/>
  <c r="AW9" i="27"/>
  <c r="AW8" i="27"/>
  <c r="BZ5" i="27"/>
  <c r="BZ9" i="27"/>
  <c r="BZ8" i="27"/>
  <c r="AW7" i="27"/>
  <c r="AW12" i="27"/>
  <c r="AW16" i="27"/>
  <c r="BZ7" i="27"/>
  <c r="BZ12" i="27"/>
  <c r="BZ16" i="27"/>
  <c r="NW6" i="27"/>
  <c r="JO6" i="27"/>
  <c r="FG6" i="27"/>
  <c r="AW7" i="26"/>
  <c r="AW11" i="26"/>
  <c r="BW7" i="26"/>
  <c r="BW11" i="26"/>
  <c r="BZ8" i="26"/>
  <c r="AW4" i="26"/>
  <c r="AW6" i="26"/>
  <c r="BZ7" i="26"/>
  <c r="BZ11" i="26"/>
  <c r="AW8" i="26"/>
  <c r="AW10" i="26"/>
  <c r="BZ5" i="26"/>
  <c r="BZ9" i="26"/>
  <c r="AW5" i="26"/>
  <c r="AW9" i="26"/>
  <c r="BW5" i="26"/>
  <c r="BW9" i="26"/>
  <c r="BZ10" i="26"/>
  <c r="BR19" i="24"/>
  <c r="BR7" i="24"/>
  <c r="AQ17" i="24"/>
  <c r="AQ6" i="24"/>
  <c r="JB16" i="24"/>
  <c r="JI16" i="24" s="1"/>
  <c r="GL16" i="24"/>
  <c r="GS16" i="24" s="1"/>
  <c r="DV16" i="24"/>
  <c r="EC16" i="24" s="1"/>
  <c r="BR18" i="24"/>
  <c r="BN13" i="24"/>
  <c r="BR13" i="24" s="1"/>
  <c r="BN14" i="24"/>
  <c r="BR14" i="24" s="1"/>
  <c r="BN5" i="24"/>
  <c r="BR5" i="24" s="1"/>
  <c r="XD10" i="23"/>
  <c r="AQ4" i="23"/>
  <c r="PP21" i="23"/>
  <c r="PW21" i="23" s="1"/>
  <c r="MZ21" i="23"/>
  <c r="NG21" i="23" s="1"/>
  <c r="HT21" i="23"/>
  <c r="IA21" i="23" s="1"/>
  <c r="AQ19" i="23"/>
  <c r="OH10" i="23"/>
  <c r="OO10" i="23" s="1"/>
  <c r="LR10" i="23"/>
  <c r="LY10" i="23" s="1"/>
  <c r="JB10" i="23"/>
  <c r="JI10" i="23" s="1"/>
  <c r="GL10" i="23"/>
  <c r="GS10" i="23" s="1"/>
  <c r="AQ6" i="23"/>
  <c r="AQ7" i="23"/>
  <c r="BR15" i="23"/>
  <c r="QX21" i="23"/>
  <c r="RE21" i="23" s="1"/>
  <c r="DV21" i="23"/>
  <c r="EC21" i="23" s="1"/>
  <c r="SF10" i="23"/>
  <c r="SM10" i="23" s="1"/>
  <c r="PP10" i="23"/>
  <c r="PW10" i="23" s="1"/>
  <c r="KJ10" i="23"/>
  <c r="KQ10" i="23" s="1"/>
  <c r="BN5" i="23"/>
  <c r="BR5" i="23" s="1"/>
  <c r="KJ21" i="23"/>
  <c r="KQ21" i="23" s="1"/>
  <c r="XG10" i="23"/>
  <c r="MZ10" i="23"/>
  <c r="NG10" i="23" s="1"/>
  <c r="CO10" i="23"/>
  <c r="CS10" i="23" s="1"/>
  <c r="OH21" i="23"/>
  <c r="OO21" i="23" s="1"/>
  <c r="FD21" i="23"/>
  <c r="FK21" i="23" s="1"/>
  <c r="QX10" i="23"/>
  <c r="RE10" i="23" s="1"/>
  <c r="HT10" i="23"/>
  <c r="IA10" i="23" s="1"/>
  <c r="JB21" i="23"/>
  <c r="JI21" i="23" s="1"/>
  <c r="EC10" i="23"/>
  <c r="BV9" i="22"/>
  <c r="BZ9" i="22" s="1"/>
  <c r="BV16" i="22"/>
  <c r="BZ16" i="22" s="1"/>
  <c r="BV10" i="22"/>
  <c r="BZ10" i="22" s="1"/>
  <c r="AU9" i="22"/>
  <c r="AY9" i="22" s="1"/>
  <c r="AU10" i="22"/>
  <c r="AY10" i="22" s="1"/>
  <c r="AU12" i="22"/>
  <c r="AY12" i="22" s="1"/>
  <c r="BV8" i="22"/>
  <c r="BZ8" i="22" s="1"/>
  <c r="BV5" i="22"/>
  <c r="BZ5" i="22" s="1"/>
  <c r="BV11" i="22"/>
  <c r="BZ11" i="22" s="1"/>
  <c r="BV6" i="22"/>
  <c r="BZ6" i="22" s="1"/>
  <c r="BV15" i="22"/>
  <c r="BZ15" i="22" s="1"/>
  <c r="BV14" i="22"/>
  <c r="BZ14" i="22" s="1"/>
  <c r="BV16" i="4"/>
  <c r="BZ16" i="4" s="1"/>
  <c r="BZ24" i="4"/>
  <c r="BV14" i="4"/>
  <c r="BZ14" i="4" s="1"/>
  <c r="AU8" i="4"/>
  <c r="AY8" i="4" s="1"/>
  <c r="BV10" i="4"/>
  <c r="BZ10" i="4" s="1"/>
  <c r="AW4" i="19"/>
  <c r="AW8" i="19"/>
  <c r="AW20" i="19"/>
  <c r="AW13" i="19"/>
  <c r="AW28" i="19"/>
  <c r="AW26" i="19"/>
  <c r="AW30" i="19"/>
  <c r="BZ4" i="19"/>
  <c r="BZ8" i="19"/>
  <c r="BZ20" i="19"/>
  <c r="BZ13" i="19"/>
  <c r="BZ28" i="19"/>
  <c r="BZ26" i="19"/>
  <c r="BZ30" i="19"/>
  <c r="AW6" i="19"/>
  <c r="AW11" i="19"/>
  <c r="AW14" i="19"/>
  <c r="AW18" i="19"/>
  <c r="AW23" i="19"/>
  <c r="AW31" i="19"/>
  <c r="BZ6" i="19"/>
  <c r="BZ11" i="19"/>
  <c r="BZ14" i="19"/>
  <c r="BZ18" i="19"/>
  <c r="BZ23" i="19"/>
  <c r="BZ31" i="19"/>
  <c r="BZ12" i="21"/>
  <c r="BZ19" i="21"/>
  <c r="AW7" i="21"/>
  <c r="AW10" i="21"/>
  <c r="AW12" i="21"/>
  <c r="AW19" i="21"/>
  <c r="BZ6" i="21"/>
  <c r="BZ15" i="21"/>
  <c r="BZ14" i="21"/>
  <c r="BZ20" i="21"/>
  <c r="AW6" i="21"/>
  <c r="AW15" i="21"/>
  <c r="AW14" i="21"/>
  <c r="AW20" i="21"/>
  <c r="BZ5" i="21"/>
  <c r="BZ18" i="21"/>
  <c r="BZ6" i="27"/>
  <c r="UK6" i="27"/>
  <c r="UF6" i="27"/>
  <c r="QA6" i="27"/>
  <c r="LS6" i="27"/>
  <c r="HK6" i="27"/>
  <c r="EE6" i="27"/>
  <c r="DC6" i="27"/>
  <c r="UL6" i="27"/>
  <c r="CZ6" i="27"/>
  <c r="P6" i="27"/>
  <c r="UG6" i="27"/>
  <c r="UH6" i="27"/>
  <c r="BW6" i="27"/>
  <c r="N6" i="27"/>
  <c r="DE6" i="27" s="1"/>
  <c r="L6" i="27"/>
  <c r="AT6" i="27"/>
  <c r="I6" i="27" s="1"/>
  <c r="H6" i="27" s="1"/>
  <c r="J6" i="27"/>
  <c r="K6" i="27" s="1"/>
  <c r="UI6" i="27"/>
  <c r="QD6" i="27"/>
  <c r="PB6" i="27"/>
  <c r="NZ6" i="27"/>
  <c r="MX6" i="27"/>
  <c r="LV6" i="27"/>
  <c r="KT6" i="27"/>
  <c r="JR6" i="27"/>
  <c r="IP6" i="27"/>
  <c r="HN6" i="27"/>
  <c r="GL6" i="27"/>
  <c r="FJ6" i="27"/>
  <c r="EH6" i="27"/>
  <c r="AW6" i="27"/>
  <c r="AW10" i="27"/>
  <c r="AW11" i="27"/>
  <c r="AW13" i="27"/>
  <c r="BZ10" i="27"/>
  <c r="BZ11" i="27"/>
  <c r="BZ13" i="27"/>
  <c r="AW4" i="27"/>
  <c r="AW14" i="27"/>
  <c r="AW15" i="27"/>
  <c r="BZ4" i="27"/>
  <c r="BZ14" i="27"/>
  <c r="BZ15" i="27"/>
  <c r="AU7" i="22"/>
  <c r="AY7" i="22" s="1"/>
  <c r="AU15" i="22"/>
  <c r="AY15" i="22" s="1"/>
  <c r="AU17" i="22"/>
  <c r="AY17" i="22" s="1"/>
  <c r="BZ13" i="22"/>
  <c r="AU8" i="22"/>
  <c r="AY8" i="22" s="1"/>
  <c r="AU11" i="22"/>
  <c r="AY11" i="22" s="1"/>
  <c r="BV4" i="22"/>
  <c r="BZ4" i="22" s="1"/>
  <c r="AU12" i="4"/>
  <c r="AY12" i="4" s="1"/>
  <c r="AU23" i="4"/>
  <c r="AY23" i="4" s="1"/>
  <c r="BV20" i="4"/>
  <c r="BZ20" i="4" s="1"/>
  <c r="AY17" i="4"/>
  <c r="AU7" i="4"/>
  <c r="AY7" i="4" s="1"/>
  <c r="AU11" i="4"/>
  <c r="AY11" i="4" s="1"/>
  <c r="AU13" i="4"/>
  <c r="AY13" i="4" s="1"/>
  <c r="BV13" i="4"/>
  <c r="BZ13" i="4" s="1"/>
  <c r="BV6" i="4"/>
  <c r="BZ6" i="4" s="1"/>
  <c r="BV18" i="4"/>
  <c r="BZ18" i="4" s="1"/>
  <c r="BV21" i="4"/>
  <c r="BZ21" i="4" s="1"/>
  <c r="AU6" i="4"/>
  <c r="AY6" i="4" s="1"/>
  <c r="AY25" i="4"/>
  <c r="BZ23" i="4"/>
  <c r="BV19" i="4"/>
  <c r="BZ19" i="4" s="1"/>
  <c r="AU5" i="4"/>
  <c r="AY5" i="4" s="1"/>
  <c r="AU18" i="4"/>
  <c r="AY18" i="4" s="1"/>
  <c r="AU20" i="4"/>
  <c r="AY20" i="4" s="1"/>
  <c r="BV4" i="4"/>
  <c r="BZ4" i="4" s="1"/>
  <c r="BV15" i="4"/>
  <c r="BZ15" i="4" s="1"/>
  <c r="BV17" i="4"/>
  <c r="BZ17" i="4" s="1"/>
  <c r="AU19" i="4"/>
  <c r="AY19" i="4" s="1"/>
  <c r="AU15" i="4"/>
  <c r="AY15" i="4" s="1"/>
  <c r="AU21" i="4"/>
  <c r="AY21" i="4" s="1"/>
  <c r="BV9" i="4"/>
  <c r="BZ9" i="4" s="1"/>
  <c r="BV22" i="4"/>
  <c r="BZ22" i="4" s="1"/>
  <c r="BV7" i="4"/>
  <c r="BZ7" i="4" s="1"/>
  <c r="BV12" i="4"/>
  <c r="BZ12" i="4" s="1"/>
  <c r="AU4" i="4"/>
  <c r="AY4" i="4" s="1"/>
  <c r="AU14" i="4"/>
  <c r="AY14" i="4" s="1"/>
  <c r="BV5" i="4"/>
  <c r="BZ5" i="4" s="1"/>
  <c r="J21" i="23"/>
  <c r="K21" i="23" s="1"/>
  <c r="CS21" i="23"/>
  <c r="XK21" i="23"/>
  <c r="J10" i="23"/>
  <c r="K10" i="23" s="1"/>
  <c r="L10" i="23"/>
  <c r="XG21" i="23"/>
  <c r="XK10" i="23"/>
  <c r="XD21" i="23"/>
  <c r="L21" i="23"/>
  <c r="BN12" i="23"/>
  <c r="BR12" i="23" s="1"/>
  <c r="BR11" i="23"/>
  <c r="AQ5" i="23"/>
  <c r="BN9" i="23"/>
  <c r="BR9" i="23" s="1"/>
  <c r="BN17" i="23"/>
  <c r="BR17" i="23" s="1"/>
  <c r="BN13" i="23"/>
  <c r="BR13" i="23" s="1"/>
  <c r="BR6" i="23"/>
  <c r="BW6" i="21"/>
  <c r="BW11" i="21"/>
  <c r="BW13" i="21"/>
  <c r="BW16" i="21"/>
  <c r="BW19" i="21"/>
  <c r="BW5" i="21"/>
  <c r="BW9" i="21"/>
  <c r="BW10" i="21"/>
  <c r="BW14" i="21"/>
  <c r="BW20" i="21"/>
  <c r="BW4" i="21"/>
  <c r="BW7" i="21"/>
  <c r="BW15" i="21"/>
  <c r="BW8" i="21"/>
  <c r="BW12" i="21"/>
  <c r="BW18" i="21"/>
  <c r="BW21" i="21"/>
  <c r="AT4" i="21"/>
  <c r="AT5" i="21"/>
  <c r="AT6" i="21"/>
  <c r="AT7" i="21"/>
  <c r="AT9" i="21"/>
  <c r="AT11" i="21"/>
  <c r="AT15" i="21"/>
  <c r="AT10" i="21"/>
  <c r="AT8" i="21"/>
  <c r="AT13" i="21"/>
  <c r="AT14" i="21"/>
  <c r="AT12" i="21"/>
  <c r="AT16" i="21"/>
  <c r="AT18" i="21"/>
  <c r="AT20" i="21"/>
  <c r="AT19" i="21"/>
  <c r="AT21" i="21"/>
  <c r="BW4" i="19"/>
  <c r="BW5" i="19"/>
  <c r="BW7" i="19"/>
  <c r="BW6" i="19"/>
  <c r="BW8" i="19"/>
  <c r="BW16" i="19"/>
  <c r="BW9" i="19"/>
  <c r="BW11" i="19"/>
  <c r="BW20" i="19"/>
  <c r="BW10" i="19"/>
  <c r="BW12" i="19"/>
  <c r="BW14" i="19"/>
  <c r="BW13" i="19"/>
  <c r="BW15" i="19"/>
  <c r="BW19" i="19"/>
  <c r="BW18" i="19"/>
  <c r="BW28" i="19"/>
  <c r="BW22" i="19"/>
  <c r="BW21" i="19"/>
  <c r="BW23" i="19"/>
  <c r="BW26" i="19"/>
  <c r="BW24" i="19"/>
  <c r="BW27" i="19"/>
  <c r="BW31" i="19"/>
  <c r="BW30" i="19"/>
  <c r="BW17" i="19"/>
  <c r="BW25" i="19"/>
  <c r="AT4" i="19"/>
  <c r="AT5" i="19"/>
  <c r="AT7" i="19"/>
  <c r="AT6" i="19"/>
  <c r="AT8" i="19"/>
  <c r="AT16" i="19"/>
  <c r="AT9" i="19"/>
  <c r="AT11" i="19"/>
  <c r="AT20" i="19"/>
  <c r="AT10" i="19"/>
  <c r="AT12" i="19"/>
  <c r="AT14" i="19"/>
  <c r="AT13" i="19"/>
  <c r="AT15" i="19"/>
  <c r="AT19" i="19"/>
  <c r="AT18" i="19"/>
  <c r="AT28" i="19"/>
  <c r="AT22" i="19"/>
  <c r="AT21" i="19"/>
  <c r="AT23" i="19"/>
  <c r="AT26" i="19"/>
  <c r="AT24" i="19"/>
  <c r="AT27" i="19"/>
  <c r="AT31" i="19"/>
  <c r="AT30" i="19"/>
  <c r="AT17" i="19"/>
  <c r="AT25" i="19"/>
  <c r="BW5" i="27"/>
  <c r="BW4" i="27"/>
  <c r="BW10" i="27"/>
  <c r="BW7" i="27"/>
  <c r="BW9" i="27"/>
  <c r="BW14" i="27"/>
  <c r="BW11" i="27"/>
  <c r="BW12" i="27"/>
  <c r="BW8" i="27"/>
  <c r="BW15" i="27"/>
  <c r="BW13" i="27"/>
  <c r="BW16" i="27"/>
  <c r="AT5" i="27"/>
  <c r="AT4" i="27"/>
  <c r="AT10" i="27"/>
  <c r="AT7" i="27"/>
  <c r="AT9" i="27"/>
  <c r="AT14" i="27"/>
  <c r="AT11" i="27"/>
  <c r="AT12" i="27"/>
  <c r="AT8" i="27"/>
  <c r="AT15" i="27"/>
  <c r="AT13" i="27"/>
  <c r="AT16" i="27"/>
  <c r="AT4" i="26"/>
  <c r="AT5" i="26"/>
  <c r="AT7" i="26"/>
  <c r="AT8" i="26"/>
  <c r="AT6" i="26"/>
  <c r="AT9" i="26"/>
  <c r="AT11" i="26"/>
  <c r="AT10" i="26"/>
  <c r="OH16" i="24"/>
  <c r="OO16" i="24" s="1"/>
  <c r="SF16" i="24"/>
  <c r="SM16" i="24" s="1"/>
  <c r="PP16" i="24"/>
  <c r="PW16" i="24" s="1"/>
  <c r="XD16" i="24"/>
  <c r="PP16" i="23"/>
  <c r="PW16" i="23" s="1"/>
  <c r="KJ16" i="23"/>
  <c r="KQ16" i="23" s="1"/>
  <c r="QX16" i="23"/>
  <c r="RE16" i="23" s="1"/>
  <c r="OH16" i="23"/>
  <c r="OO16" i="23" s="1"/>
  <c r="LR16" i="23"/>
  <c r="LY16" i="23" s="1"/>
  <c r="JB16" i="23"/>
  <c r="JI16" i="23" s="1"/>
  <c r="GL16" i="23"/>
  <c r="GS16" i="23" s="1"/>
  <c r="DV16" i="23"/>
  <c r="EC16" i="23" s="1"/>
  <c r="FD16" i="23"/>
  <c r="FK16" i="23" s="1"/>
  <c r="CS16" i="23"/>
  <c r="SF16" i="23"/>
  <c r="SM16" i="23" s="1"/>
  <c r="QX16" i="24"/>
  <c r="RE16" i="24" s="1"/>
  <c r="MZ16" i="24"/>
  <c r="NG16" i="24" s="1"/>
  <c r="LR16" i="24"/>
  <c r="LY16" i="24" s="1"/>
  <c r="HT16" i="24"/>
  <c r="IA16" i="24" s="1"/>
  <c r="L16" i="24"/>
  <c r="XK16" i="24"/>
  <c r="XG16" i="24"/>
  <c r="J16" i="24"/>
  <c r="K16" i="24" s="1"/>
  <c r="MZ16" i="23"/>
  <c r="NG16" i="23" s="1"/>
  <c r="HT16" i="23"/>
  <c r="IA16" i="23" s="1"/>
  <c r="XK16" i="23"/>
  <c r="XG16" i="23"/>
  <c r="L16" i="23"/>
  <c r="J16" i="23"/>
  <c r="K16" i="23" s="1"/>
  <c r="XD16" i="23"/>
  <c r="M6" i="27" l="1"/>
  <c r="H10" i="23"/>
  <c r="A10" i="23" s="1" a="1"/>
  <c r="A10" i="23" s="1"/>
  <c r="H21" i="23"/>
  <c r="A21" i="23" s="1" a="1"/>
  <c r="A21" i="23" s="1"/>
  <c r="H16" i="23"/>
  <c r="A16" i="23" s="1" a="1"/>
  <c r="A16" i="23" s="1"/>
  <c r="H16" i="24"/>
  <c r="DD6" i="27"/>
  <c r="Q6" i="27"/>
  <c r="DF6" i="27"/>
  <c r="M16" i="24"/>
  <c r="CT16" i="24"/>
  <c r="CU16" i="24"/>
  <c r="M16" i="23"/>
  <c r="CU16" i="23"/>
  <c r="CT16" i="23"/>
  <c r="CU10" i="23"/>
  <c r="CT10" i="23"/>
  <c r="CU21" i="23"/>
  <c r="CT21" i="23"/>
  <c r="XH10" i="23"/>
  <c r="XL10" i="23" s="1"/>
  <c r="XH21" i="23"/>
  <c r="XL21" i="23" s="1"/>
  <c r="UJ6" i="27"/>
  <c r="O6" i="27"/>
  <c r="UM6" i="27"/>
  <c r="M10" i="23"/>
  <c r="M21" i="23"/>
  <c r="XH16" i="24"/>
  <c r="XL16" i="24" s="1"/>
  <c r="XH16" i="23"/>
  <c r="XL16" i="23" s="1"/>
  <c r="R6" i="27" l="1"/>
  <c r="T6" i="27" s="1"/>
  <c r="N10" i="23"/>
  <c r="P10" i="23" s="1"/>
  <c r="N21" i="23"/>
  <c r="P21" i="23" s="1"/>
  <c r="N16" i="23"/>
  <c r="N16" i="24"/>
  <c r="E10" i="23" l="1"/>
  <c r="S6" i="27"/>
  <c r="E6" i="27"/>
  <c r="O10" i="23"/>
  <c r="E16" i="24"/>
  <c r="P16" i="24"/>
  <c r="E16" i="23"/>
  <c r="P16" i="23"/>
  <c r="O21" i="23"/>
  <c r="E21" i="23"/>
  <c r="O16" i="23"/>
  <c r="O16" i="24"/>
  <c r="SJ9" i="22"/>
  <c r="PA21" i="21"/>
  <c r="OZ21" i="21"/>
  <c r="OX21" i="21"/>
  <c r="OW21" i="21"/>
  <c r="OV21" i="21"/>
  <c r="OU21" i="21"/>
  <c r="PA19" i="21"/>
  <c r="OZ19" i="21"/>
  <c r="OX19" i="21"/>
  <c r="OW19" i="21"/>
  <c r="OV19" i="21"/>
  <c r="OU19" i="21"/>
  <c r="PA20" i="21"/>
  <c r="OZ20" i="21"/>
  <c r="OX20" i="21"/>
  <c r="OW20" i="21"/>
  <c r="OV20" i="21"/>
  <c r="OU20" i="21"/>
  <c r="PA18" i="21"/>
  <c r="OZ18" i="21"/>
  <c r="OX18" i="21"/>
  <c r="OW18" i="21"/>
  <c r="OV18" i="21"/>
  <c r="OU18" i="21"/>
  <c r="PA16" i="21"/>
  <c r="OZ16" i="21"/>
  <c r="OX16" i="21"/>
  <c r="OW16" i="21"/>
  <c r="OV16" i="21"/>
  <c r="OU16" i="21"/>
  <c r="PA12" i="21"/>
  <c r="OZ12" i="21"/>
  <c r="OX12" i="21"/>
  <c r="OW12" i="21"/>
  <c r="OV12" i="21"/>
  <c r="OU12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8" i="21"/>
  <c r="OZ8" i="21"/>
  <c r="OX8" i="21"/>
  <c r="OW8" i="21"/>
  <c r="OV8" i="21"/>
  <c r="OU8" i="21"/>
  <c r="PA10" i="21"/>
  <c r="OZ10" i="21"/>
  <c r="OX10" i="21"/>
  <c r="OW10" i="21"/>
  <c r="OV10" i="21"/>
  <c r="OU10" i="21"/>
  <c r="PA15" i="21"/>
  <c r="OZ15" i="21"/>
  <c r="OX15" i="21"/>
  <c r="OW15" i="21"/>
  <c r="OV15" i="21"/>
  <c r="OU15" i="21"/>
  <c r="PA11" i="21"/>
  <c r="OZ11" i="21"/>
  <c r="OX11" i="21"/>
  <c r="OW11" i="21"/>
  <c r="OV11" i="21"/>
  <c r="OU11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1" i="21"/>
  <c r="NX21" i="21"/>
  <c r="NV21" i="21"/>
  <c r="NU21" i="21"/>
  <c r="NT21" i="21"/>
  <c r="NS21" i="21"/>
  <c r="NY19" i="21"/>
  <c r="NX19" i="21"/>
  <c r="NV19" i="21"/>
  <c r="NU19" i="21"/>
  <c r="NT19" i="21"/>
  <c r="NS19" i="21"/>
  <c r="NY20" i="21"/>
  <c r="NX20" i="21"/>
  <c r="NV20" i="21"/>
  <c r="NU20" i="21"/>
  <c r="NT20" i="21"/>
  <c r="NS20" i="21"/>
  <c r="NY18" i="21"/>
  <c r="NX18" i="21"/>
  <c r="NV18" i="21"/>
  <c r="NU18" i="21"/>
  <c r="NT18" i="21"/>
  <c r="NS18" i="21"/>
  <c r="NY16" i="21"/>
  <c r="NX16" i="21"/>
  <c r="NV16" i="21"/>
  <c r="NU16" i="21"/>
  <c r="NT16" i="21"/>
  <c r="NS16" i="21"/>
  <c r="NY12" i="21"/>
  <c r="NX12" i="21"/>
  <c r="NV12" i="21"/>
  <c r="NU12" i="21"/>
  <c r="NT12" i="21"/>
  <c r="NS12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8" i="21"/>
  <c r="NX8" i="21"/>
  <c r="NV8" i="21"/>
  <c r="NU8" i="21"/>
  <c r="NT8" i="21"/>
  <c r="NS8" i="21"/>
  <c r="NY10" i="21"/>
  <c r="NX10" i="21"/>
  <c r="NV10" i="21"/>
  <c r="NU10" i="21"/>
  <c r="NT10" i="21"/>
  <c r="NS10" i="21"/>
  <c r="NY15" i="21"/>
  <c r="NX15" i="21"/>
  <c r="NV15" i="21"/>
  <c r="NU15" i="21"/>
  <c r="NT15" i="21"/>
  <c r="NS15" i="21"/>
  <c r="NY11" i="21"/>
  <c r="NX11" i="21"/>
  <c r="NV11" i="21"/>
  <c r="NU11" i="21"/>
  <c r="NT11" i="21"/>
  <c r="NS11" i="21"/>
  <c r="NY9" i="21"/>
  <c r="NX9" i="21"/>
  <c r="NV9" i="21"/>
  <c r="NU9" i="21"/>
  <c r="NT9" i="21"/>
  <c r="NS9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21" i="21"/>
  <c r="MV21" i="21"/>
  <c r="MT21" i="21"/>
  <c r="MS21" i="21"/>
  <c r="MR21" i="21"/>
  <c r="MQ21" i="21"/>
  <c r="MW19" i="21"/>
  <c r="MV19" i="21"/>
  <c r="MT19" i="21"/>
  <c r="MS19" i="21"/>
  <c r="MR19" i="21"/>
  <c r="MQ19" i="21"/>
  <c r="MW20" i="21"/>
  <c r="MV20" i="21"/>
  <c r="MT20" i="21"/>
  <c r="MS20" i="21"/>
  <c r="MR20" i="21"/>
  <c r="MQ20" i="21"/>
  <c r="MW18" i="21"/>
  <c r="MV18" i="21"/>
  <c r="MT18" i="21"/>
  <c r="MS18" i="21"/>
  <c r="MR18" i="21"/>
  <c r="MQ18" i="21"/>
  <c r="MW16" i="21"/>
  <c r="MV16" i="21"/>
  <c r="MT16" i="21"/>
  <c r="MS16" i="21"/>
  <c r="MR16" i="21"/>
  <c r="MQ16" i="21"/>
  <c r="MW12" i="21"/>
  <c r="MV12" i="21"/>
  <c r="MT12" i="21"/>
  <c r="MS12" i="21"/>
  <c r="MR12" i="21"/>
  <c r="MQ12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8" i="21"/>
  <c r="MV8" i="21"/>
  <c r="MT8" i="21"/>
  <c r="MS8" i="21"/>
  <c r="MR8" i="21"/>
  <c r="MQ8" i="21"/>
  <c r="MW10" i="21"/>
  <c r="MV10" i="21"/>
  <c r="MT10" i="21"/>
  <c r="MS10" i="21"/>
  <c r="MR10" i="21"/>
  <c r="MQ10" i="21"/>
  <c r="MW15" i="21"/>
  <c r="MV15" i="21"/>
  <c r="MT15" i="21"/>
  <c r="MS15" i="21"/>
  <c r="MR15" i="21"/>
  <c r="MQ15" i="21"/>
  <c r="MW11" i="21"/>
  <c r="MV11" i="21"/>
  <c r="MT11" i="21"/>
  <c r="MS11" i="21"/>
  <c r="MR11" i="21"/>
  <c r="MQ11" i="21"/>
  <c r="MW9" i="21"/>
  <c r="MV9" i="21"/>
  <c r="MT9" i="21"/>
  <c r="MS9" i="21"/>
  <c r="MR9" i="21"/>
  <c r="MQ9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21" i="21"/>
  <c r="LT21" i="21"/>
  <c r="LR21" i="21"/>
  <c r="LQ21" i="21"/>
  <c r="LP21" i="21"/>
  <c r="LO21" i="21"/>
  <c r="LU19" i="21"/>
  <c r="LT19" i="21"/>
  <c r="LR19" i="21"/>
  <c r="LQ19" i="21"/>
  <c r="LP19" i="21"/>
  <c r="LO19" i="21"/>
  <c r="LU20" i="21"/>
  <c r="LT20" i="21"/>
  <c r="LR20" i="21"/>
  <c r="LQ20" i="21"/>
  <c r="LP20" i="21"/>
  <c r="LO20" i="21"/>
  <c r="LU18" i="21"/>
  <c r="LT18" i="21"/>
  <c r="LR18" i="21"/>
  <c r="LQ18" i="21"/>
  <c r="LP18" i="21"/>
  <c r="LO18" i="21"/>
  <c r="LU16" i="21"/>
  <c r="LT16" i="21"/>
  <c r="LR16" i="21"/>
  <c r="LQ16" i="21"/>
  <c r="LP16" i="21"/>
  <c r="LO16" i="21"/>
  <c r="LU12" i="21"/>
  <c r="LT12" i="21"/>
  <c r="LR12" i="21"/>
  <c r="LQ12" i="21"/>
  <c r="LP12" i="21"/>
  <c r="LO12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8" i="21"/>
  <c r="LT8" i="21"/>
  <c r="LR8" i="21"/>
  <c r="LQ8" i="21"/>
  <c r="LP8" i="21"/>
  <c r="LO8" i="21"/>
  <c r="LU10" i="21"/>
  <c r="LT10" i="21"/>
  <c r="LR10" i="21"/>
  <c r="LQ10" i="21"/>
  <c r="LP10" i="21"/>
  <c r="LO10" i="21"/>
  <c r="LU15" i="21"/>
  <c r="LT15" i="21"/>
  <c r="LR15" i="21"/>
  <c r="LQ15" i="21"/>
  <c r="LP15" i="21"/>
  <c r="LO15" i="21"/>
  <c r="LU11" i="21"/>
  <c r="LT11" i="21"/>
  <c r="LR11" i="21"/>
  <c r="LQ11" i="21"/>
  <c r="LP11" i="21"/>
  <c r="LO11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21" i="21"/>
  <c r="KR21" i="21"/>
  <c r="KP21" i="21"/>
  <c r="KO21" i="21"/>
  <c r="KN21" i="21"/>
  <c r="KM21" i="21"/>
  <c r="KS19" i="21"/>
  <c r="KR19" i="21"/>
  <c r="KP19" i="21"/>
  <c r="KO19" i="21"/>
  <c r="KN19" i="21"/>
  <c r="KM19" i="21"/>
  <c r="KS20" i="21"/>
  <c r="KR20" i="21"/>
  <c r="KP20" i="21"/>
  <c r="KO20" i="21"/>
  <c r="KN20" i="21"/>
  <c r="KM20" i="21"/>
  <c r="KS18" i="21"/>
  <c r="KR18" i="21"/>
  <c r="KP18" i="21"/>
  <c r="KO18" i="21"/>
  <c r="KN18" i="21"/>
  <c r="KM18" i="21"/>
  <c r="KS16" i="21"/>
  <c r="KR16" i="21"/>
  <c r="KP16" i="21"/>
  <c r="KO16" i="21"/>
  <c r="KN16" i="21"/>
  <c r="KM16" i="21"/>
  <c r="KS12" i="21"/>
  <c r="KR12" i="21"/>
  <c r="KP12" i="21"/>
  <c r="KO12" i="21"/>
  <c r="KN12" i="21"/>
  <c r="KM12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8" i="21"/>
  <c r="KR8" i="21"/>
  <c r="KP8" i="21"/>
  <c r="KO8" i="21"/>
  <c r="KN8" i="21"/>
  <c r="KM8" i="21"/>
  <c r="KS10" i="21"/>
  <c r="KR10" i="21"/>
  <c r="KP10" i="21"/>
  <c r="KO10" i="21"/>
  <c r="KN10" i="21"/>
  <c r="KM10" i="21"/>
  <c r="KS15" i="21"/>
  <c r="KR15" i="21"/>
  <c r="KP15" i="21"/>
  <c r="KO15" i="21"/>
  <c r="KN15" i="21"/>
  <c r="KM15" i="21"/>
  <c r="KS11" i="21"/>
  <c r="KR11" i="21"/>
  <c r="KP11" i="21"/>
  <c r="KO11" i="21"/>
  <c r="KN11" i="21"/>
  <c r="KM11" i="21"/>
  <c r="KS9" i="21"/>
  <c r="KR9" i="21"/>
  <c r="KP9" i="21"/>
  <c r="KO9" i="21"/>
  <c r="KN9" i="21"/>
  <c r="KM9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1" i="21"/>
  <c r="JP21" i="21"/>
  <c r="JN21" i="21"/>
  <c r="JM21" i="21"/>
  <c r="JL21" i="21"/>
  <c r="JK21" i="21"/>
  <c r="JQ19" i="21"/>
  <c r="JP19" i="21"/>
  <c r="JN19" i="21"/>
  <c r="JM19" i="21"/>
  <c r="JL19" i="21"/>
  <c r="JK19" i="21"/>
  <c r="JQ20" i="21"/>
  <c r="JP20" i="21"/>
  <c r="JN20" i="21"/>
  <c r="JM20" i="21"/>
  <c r="JL20" i="21"/>
  <c r="JK20" i="21"/>
  <c r="JQ18" i="21"/>
  <c r="JP18" i="21"/>
  <c r="JN18" i="21"/>
  <c r="JM18" i="21"/>
  <c r="JL18" i="21"/>
  <c r="JK18" i="21"/>
  <c r="JQ16" i="21"/>
  <c r="JP16" i="21"/>
  <c r="JN16" i="21"/>
  <c r="JM16" i="21"/>
  <c r="JL16" i="21"/>
  <c r="JK16" i="21"/>
  <c r="JQ12" i="21"/>
  <c r="JP12" i="21"/>
  <c r="JN12" i="21"/>
  <c r="JM12" i="21"/>
  <c r="JL12" i="21"/>
  <c r="JK12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8" i="21"/>
  <c r="JP8" i="21"/>
  <c r="JN8" i="21"/>
  <c r="JM8" i="21"/>
  <c r="JL8" i="21"/>
  <c r="JK8" i="21"/>
  <c r="JQ10" i="21"/>
  <c r="JP10" i="21"/>
  <c r="JN10" i="21"/>
  <c r="JM10" i="21"/>
  <c r="JL10" i="21"/>
  <c r="JK10" i="21"/>
  <c r="JQ15" i="21"/>
  <c r="JP15" i="21"/>
  <c r="JN15" i="21"/>
  <c r="JM15" i="21"/>
  <c r="JL15" i="21"/>
  <c r="JK15" i="21"/>
  <c r="JQ11" i="21"/>
  <c r="JP11" i="21"/>
  <c r="JN11" i="21"/>
  <c r="JM11" i="21"/>
  <c r="JL11" i="21"/>
  <c r="JK11" i="21"/>
  <c r="JQ9" i="21"/>
  <c r="JP9" i="21"/>
  <c r="JN9" i="21"/>
  <c r="JM9" i="21"/>
  <c r="JL9" i="21"/>
  <c r="JK9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21" i="21"/>
  <c r="IN21" i="21"/>
  <c r="IL21" i="21"/>
  <c r="IK21" i="21"/>
  <c r="IJ21" i="21"/>
  <c r="II21" i="21"/>
  <c r="IO19" i="21"/>
  <c r="IN19" i="21"/>
  <c r="IL19" i="21"/>
  <c r="IK19" i="21"/>
  <c r="IJ19" i="21"/>
  <c r="II19" i="21"/>
  <c r="IO20" i="21"/>
  <c r="IN20" i="21"/>
  <c r="IL20" i="21"/>
  <c r="IK20" i="21"/>
  <c r="IJ20" i="21"/>
  <c r="II20" i="21"/>
  <c r="IO18" i="21"/>
  <c r="IN18" i="21"/>
  <c r="IL18" i="21"/>
  <c r="IK18" i="21"/>
  <c r="IJ18" i="21"/>
  <c r="II18" i="21"/>
  <c r="IO16" i="21"/>
  <c r="IN16" i="21"/>
  <c r="IL16" i="21"/>
  <c r="IK16" i="21"/>
  <c r="IJ16" i="21"/>
  <c r="II16" i="21"/>
  <c r="IO12" i="21"/>
  <c r="IN12" i="21"/>
  <c r="IL12" i="21"/>
  <c r="IK12" i="21"/>
  <c r="IJ12" i="21"/>
  <c r="II12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8" i="21"/>
  <c r="IN8" i="21"/>
  <c r="IL8" i="21"/>
  <c r="IK8" i="21"/>
  <c r="IJ8" i="21"/>
  <c r="II8" i="21"/>
  <c r="IO10" i="21"/>
  <c r="IN10" i="21"/>
  <c r="IL10" i="21"/>
  <c r="IK10" i="21"/>
  <c r="IJ10" i="21"/>
  <c r="II10" i="21"/>
  <c r="IO15" i="21"/>
  <c r="IN15" i="21"/>
  <c r="IL15" i="21"/>
  <c r="IK15" i="21"/>
  <c r="IJ15" i="21"/>
  <c r="II15" i="21"/>
  <c r="IO11" i="21"/>
  <c r="IN11" i="21"/>
  <c r="IL11" i="21"/>
  <c r="IK11" i="21"/>
  <c r="IJ11" i="21"/>
  <c r="II11" i="21"/>
  <c r="IO9" i="21"/>
  <c r="IN9" i="21"/>
  <c r="IL9" i="21"/>
  <c r="IK9" i="21"/>
  <c r="IJ9" i="21"/>
  <c r="II9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21" i="21"/>
  <c r="HL21" i="21"/>
  <c r="HJ21" i="21"/>
  <c r="HI21" i="21"/>
  <c r="HH21" i="21"/>
  <c r="HG21" i="21"/>
  <c r="HM19" i="21"/>
  <c r="HL19" i="21"/>
  <c r="HJ19" i="21"/>
  <c r="HI19" i="21"/>
  <c r="HH19" i="21"/>
  <c r="HG19" i="21"/>
  <c r="HM20" i="21"/>
  <c r="HL20" i="21"/>
  <c r="HJ20" i="21"/>
  <c r="HI20" i="21"/>
  <c r="HH20" i="21"/>
  <c r="HG20" i="21"/>
  <c r="HM18" i="21"/>
  <c r="HL18" i="21"/>
  <c r="HJ18" i="21"/>
  <c r="HI18" i="21"/>
  <c r="HH18" i="21"/>
  <c r="HG18" i="21"/>
  <c r="HM16" i="21"/>
  <c r="HL16" i="21"/>
  <c r="HJ16" i="21"/>
  <c r="HI16" i="21"/>
  <c r="HH16" i="21"/>
  <c r="HG16" i="21"/>
  <c r="HM12" i="21"/>
  <c r="HL12" i="21"/>
  <c r="HJ12" i="21"/>
  <c r="HI12" i="21"/>
  <c r="HH12" i="21"/>
  <c r="HG12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8" i="21"/>
  <c r="HL8" i="21"/>
  <c r="HJ8" i="21"/>
  <c r="HI8" i="21"/>
  <c r="HH8" i="21"/>
  <c r="HG8" i="21"/>
  <c r="HM10" i="21"/>
  <c r="HL10" i="21"/>
  <c r="HJ10" i="21"/>
  <c r="HI10" i="21"/>
  <c r="HH10" i="21"/>
  <c r="HG10" i="21"/>
  <c r="HM15" i="21"/>
  <c r="HL15" i="21"/>
  <c r="HJ15" i="21"/>
  <c r="HI15" i="21"/>
  <c r="HH15" i="21"/>
  <c r="HG15" i="21"/>
  <c r="HM11" i="21"/>
  <c r="HL11" i="21"/>
  <c r="HJ11" i="21"/>
  <c r="HI11" i="21"/>
  <c r="HH11" i="21"/>
  <c r="HG11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21" i="21"/>
  <c r="GJ21" i="21"/>
  <c r="GH21" i="21"/>
  <c r="GG21" i="21"/>
  <c r="GF21" i="21"/>
  <c r="GE21" i="21"/>
  <c r="GK19" i="21"/>
  <c r="GJ19" i="21"/>
  <c r="GH19" i="21"/>
  <c r="GG19" i="21"/>
  <c r="GF19" i="21"/>
  <c r="GE19" i="21"/>
  <c r="GK20" i="21"/>
  <c r="GJ20" i="21"/>
  <c r="GH20" i="21"/>
  <c r="GG20" i="21"/>
  <c r="GF20" i="21"/>
  <c r="GE20" i="21"/>
  <c r="GK18" i="21"/>
  <c r="GJ18" i="21"/>
  <c r="GH18" i="21"/>
  <c r="GG18" i="21"/>
  <c r="GF18" i="21"/>
  <c r="GE18" i="21"/>
  <c r="GK16" i="21"/>
  <c r="GJ16" i="21"/>
  <c r="GH16" i="21"/>
  <c r="GG16" i="21"/>
  <c r="GF16" i="21"/>
  <c r="GE16" i="21"/>
  <c r="GK12" i="21"/>
  <c r="GJ12" i="21"/>
  <c r="GH12" i="21"/>
  <c r="GG12" i="21"/>
  <c r="GF12" i="21"/>
  <c r="GE12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8" i="21"/>
  <c r="GJ8" i="21"/>
  <c r="GH8" i="21"/>
  <c r="GG8" i="21"/>
  <c r="GF8" i="21"/>
  <c r="GE8" i="21"/>
  <c r="GK10" i="21"/>
  <c r="GJ10" i="21"/>
  <c r="GH10" i="21"/>
  <c r="GG10" i="21"/>
  <c r="GF10" i="21"/>
  <c r="GE10" i="21"/>
  <c r="GK15" i="21"/>
  <c r="GJ15" i="21"/>
  <c r="GH15" i="21"/>
  <c r="GG15" i="21"/>
  <c r="GF15" i="21"/>
  <c r="GE15" i="21"/>
  <c r="GK11" i="21"/>
  <c r="GJ11" i="21"/>
  <c r="GH11" i="21"/>
  <c r="GG11" i="21"/>
  <c r="GF11" i="21"/>
  <c r="GE11" i="21"/>
  <c r="GK9" i="21"/>
  <c r="GJ9" i="21"/>
  <c r="GH9" i="21"/>
  <c r="GG9" i="21"/>
  <c r="GF9" i="21"/>
  <c r="GE9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1" i="21"/>
  <c r="FH21" i="21"/>
  <c r="FF21" i="21"/>
  <c r="FE21" i="21"/>
  <c r="FD21" i="21"/>
  <c r="FC21" i="21"/>
  <c r="FI19" i="21"/>
  <c r="FH19" i="21"/>
  <c r="FF19" i="21"/>
  <c r="FE19" i="21"/>
  <c r="FD19" i="21"/>
  <c r="FC19" i="21"/>
  <c r="FI20" i="21"/>
  <c r="FH20" i="21"/>
  <c r="FF20" i="21"/>
  <c r="FE20" i="21"/>
  <c r="FD20" i="21"/>
  <c r="FC20" i="21"/>
  <c r="FI18" i="21"/>
  <c r="FH18" i="21"/>
  <c r="FF18" i="21"/>
  <c r="FE18" i="21"/>
  <c r="FD18" i="21"/>
  <c r="FC18" i="21"/>
  <c r="FI16" i="21"/>
  <c r="FH16" i="21"/>
  <c r="FF16" i="21"/>
  <c r="FE16" i="21"/>
  <c r="FD16" i="21"/>
  <c r="FC16" i="21"/>
  <c r="FI12" i="21"/>
  <c r="FH12" i="21"/>
  <c r="FF12" i="21"/>
  <c r="FE12" i="21"/>
  <c r="FD12" i="21"/>
  <c r="FC12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8" i="21"/>
  <c r="FH8" i="21"/>
  <c r="FF8" i="21"/>
  <c r="FE8" i="21"/>
  <c r="FD8" i="21"/>
  <c r="FC8" i="21"/>
  <c r="FI10" i="21"/>
  <c r="FH10" i="21"/>
  <c r="FF10" i="21"/>
  <c r="FE10" i="21"/>
  <c r="FD10" i="21"/>
  <c r="FC10" i="21"/>
  <c r="FI15" i="21"/>
  <c r="FH15" i="21"/>
  <c r="FF15" i="21"/>
  <c r="FE15" i="21"/>
  <c r="FD15" i="21"/>
  <c r="FC15" i="21"/>
  <c r="FI11" i="21"/>
  <c r="FH11" i="21"/>
  <c r="FF11" i="21"/>
  <c r="FE11" i="21"/>
  <c r="FD11" i="21"/>
  <c r="FC11" i="21"/>
  <c r="FI9" i="21"/>
  <c r="FH9" i="21"/>
  <c r="FF9" i="21"/>
  <c r="FE9" i="21"/>
  <c r="FD9" i="21"/>
  <c r="FC9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21" i="21"/>
  <c r="EF21" i="21"/>
  <c r="ED21" i="21"/>
  <c r="EC21" i="21"/>
  <c r="EB21" i="21"/>
  <c r="EA21" i="21"/>
  <c r="EG19" i="21"/>
  <c r="EF19" i="21"/>
  <c r="ED19" i="21"/>
  <c r="EC19" i="21"/>
  <c r="EB19" i="21"/>
  <c r="EA19" i="21"/>
  <c r="EG20" i="21"/>
  <c r="EF20" i="21"/>
  <c r="ED20" i="21"/>
  <c r="EC20" i="21"/>
  <c r="EB20" i="21"/>
  <c r="EA20" i="21"/>
  <c r="EG18" i="21"/>
  <c r="EF18" i="21"/>
  <c r="ED18" i="21"/>
  <c r="EC18" i="21"/>
  <c r="EB18" i="21"/>
  <c r="EA18" i="21"/>
  <c r="EG16" i="21"/>
  <c r="EF16" i="21"/>
  <c r="ED16" i="21"/>
  <c r="EC16" i="21"/>
  <c r="EB16" i="21"/>
  <c r="EA16" i="21"/>
  <c r="EG12" i="21"/>
  <c r="EF12" i="21"/>
  <c r="ED12" i="21"/>
  <c r="EC12" i="21"/>
  <c r="EB12" i="21"/>
  <c r="EA12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8" i="21"/>
  <c r="EF8" i="21"/>
  <c r="ED8" i="21"/>
  <c r="EC8" i="21"/>
  <c r="EB8" i="21"/>
  <c r="EA8" i="21"/>
  <c r="EG10" i="21"/>
  <c r="EF10" i="21"/>
  <c r="ED10" i="21"/>
  <c r="EC10" i="21"/>
  <c r="EB10" i="21"/>
  <c r="EA10" i="21"/>
  <c r="EG15" i="21"/>
  <c r="EF15" i="21"/>
  <c r="ED15" i="21"/>
  <c r="EC15" i="21"/>
  <c r="EB15" i="21"/>
  <c r="EA15" i="21"/>
  <c r="EG11" i="21"/>
  <c r="EF11" i="21"/>
  <c r="ED11" i="21"/>
  <c r="EC11" i="21"/>
  <c r="EB11" i="21"/>
  <c r="EA11" i="21"/>
  <c r="EG9" i="21"/>
  <c r="EF9" i="21"/>
  <c r="ED9" i="21"/>
  <c r="EC9" i="21"/>
  <c r="EB9" i="21"/>
  <c r="EA9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5" i="19"/>
  <c r="OZ25" i="19"/>
  <c r="OX25" i="19"/>
  <c r="OW25" i="19"/>
  <c r="OV25" i="19"/>
  <c r="OU25" i="19"/>
  <c r="PA17" i="19"/>
  <c r="OZ17" i="19"/>
  <c r="OX17" i="19"/>
  <c r="OW17" i="19"/>
  <c r="OV17" i="19"/>
  <c r="OU17" i="19"/>
  <c r="PA30" i="19"/>
  <c r="OZ30" i="19"/>
  <c r="OX30" i="19"/>
  <c r="OW30" i="19"/>
  <c r="OV30" i="19"/>
  <c r="OU30" i="19"/>
  <c r="PA31" i="19"/>
  <c r="OZ31" i="19"/>
  <c r="OX31" i="19"/>
  <c r="OW31" i="19"/>
  <c r="OV31" i="19"/>
  <c r="OU31" i="19"/>
  <c r="PA27" i="19"/>
  <c r="OZ27" i="19"/>
  <c r="OX27" i="19"/>
  <c r="OW27" i="19"/>
  <c r="OV27" i="19"/>
  <c r="OU27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2" i="19"/>
  <c r="OZ22" i="19"/>
  <c r="OX22" i="19"/>
  <c r="OW22" i="19"/>
  <c r="OV22" i="19"/>
  <c r="OU22" i="19"/>
  <c r="PA28" i="19"/>
  <c r="OZ28" i="19"/>
  <c r="OX28" i="19"/>
  <c r="OW28" i="19"/>
  <c r="OV28" i="19"/>
  <c r="OU28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10" i="19"/>
  <c r="OZ10" i="19"/>
  <c r="OX10" i="19"/>
  <c r="OW10" i="19"/>
  <c r="OV10" i="19"/>
  <c r="OU10" i="19"/>
  <c r="PA20" i="19"/>
  <c r="OZ20" i="19"/>
  <c r="OX20" i="19"/>
  <c r="OW20" i="19"/>
  <c r="OV20" i="19"/>
  <c r="OU20" i="19"/>
  <c r="PA11" i="19"/>
  <c r="OZ11" i="19"/>
  <c r="OX11" i="19"/>
  <c r="OW11" i="19"/>
  <c r="OV11" i="19"/>
  <c r="OU11" i="19"/>
  <c r="PA9" i="19"/>
  <c r="OZ9" i="19"/>
  <c r="OX9" i="19"/>
  <c r="OW9" i="19"/>
  <c r="OV9" i="19"/>
  <c r="OU9" i="19"/>
  <c r="PA16" i="19"/>
  <c r="OZ16" i="19"/>
  <c r="OX16" i="19"/>
  <c r="OW16" i="19"/>
  <c r="OV16" i="19"/>
  <c r="OU16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5" i="19"/>
  <c r="NX25" i="19"/>
  <c r="NV25" i="19"/>
  <c r="NU25" i="19"/>
  <c r="NT25" i="19"/>
  <c r="NS25" i="19"/>
  <c r="NY17" i="19"/>
  <c r="NX17" i="19"/>
  <c r="NV17" i="19"/>
  <c r="NU17" i="19"/>
  <c r="NT17" i="19"/>
  <c r="NS17" i="19"/>
  <c r="NY30" i="19"/>
  <c r="NX30" i="19"/>
  <c r="NV30" i="19"/>
  <c r="NU30" i="19"/>
  <c r="NT30" i="19"/>
  <c r="NS30" i="19"/>
  <c r="NY31" i="19"/>
  <c r="NX31" i="19"/>
  <c r="NV31" i="19"/>
  <c r="NU31" i="19"/>
  <c r="NT31" i="19"/>
  <c r="NS31" i="19"/>
  <c r="NY27" i="19"/>
  <c r="NX27" i="19"/>
  <c r="NV27" i="19"/>
  <c r="NU27" i="19"/>
  <c r="NT27" i="19"/>
  <c r="NS27" i="19"/>
  <c r="NY24" i="19"/>
  <c r="NX24" i="19"/>
  <c r="NV24" i="19"/>
  <c r="NU24" i="19"/>
  <c r="NT24" i="19"/>
  <c r="NS24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2" i="19"/>
  <c r="NX22" i="19"/>
  <c r="NV22" i="19"/>
  <c r="NU22" i="19"/>
  <c r="NT22" i="19"/>
  <c r="NS22" i="19"/>
  <c r="NY28" i="19"/>
  <c r="NX28" i="19"/>
  <c r="NV28" i="19"/>
  <c r="NU28" i="19"/>
  <c r="NT28" i="19"/>
  <c r="NS28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4" i="19"/>
  <c r="NX14" i="19"/>
  <c r="NV14" i="19"/>
  <c r="NU14" i="19"/>
  <c r="NT14" i="19"/>
  <c r="NS14" i="19"/>
  <c r="NY12" i="19"/>
  <c r="NX12" i="19"/>
  <c r="NV12" i="19"/>
  <c r="NU12" i="19"/>
  <c r="NT12" i="19"/>
  <c r="NS12" i="19"/>
  <c r="NY10" i="19"/>
  <c r="NX10" i="19"/>
  <c r="NV10" i="19"/>
  <c r="NU10" i="19"/>
  <c r="NT10" i="19"/>
  <c r="NS10" i="19"/>
  <c r="NY20" i="19"/>
  <c r="NX20" i="19"/>
  <c r="NV20" i="19"/>
  <c r="NU20" i="19"/>
  <c r="NT20" i="19"/>
  <c r="NS20" i="19"/>
  <c r="NY11" i="19"/>
  <c r="NX11" i="19"/>
  <c r="NV11" i="19"/>
  <c r="NU11" i="19"/>
  <c r="NT11" i="19"/>
  <c r="NS11" i="19"/>
  <c r="NY9" i="19"/>
  <c r="NX9" i="19"/>
  <c r="NV9" i="19"/>
  <c r="NU9" i="19"/>
  <c r="NT9" i="19"/>
  <c r="NS9" i="19"/>
  <c r="NY16" i="19"/>
  <c r="NX16" i="19"/>
  <c r="NV16" i="19"/>
  <c r="NU16" i="19"/>
  <c r="NT16" i="19"/>
  <c r="NS16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5" i="19"/>
  <c r="MV25" i="19"/>
  <c r="MT25" i="19"/>
  <c r="MS25" i="19"/>
  <c r="MR25" i="19"/>
  <c r="MQ25" i="19"/>
  <c r="MW17" i="19"/>
  <c r="MV17" i="19"/>
  <c r="MT17" i="19"/>
  <c r="MS17" i="19"/>
  <c r="MR17" i="19"/>
  <c r="MQ17" i="19"/>
  <c r="MW30" i="19"/>
  <c r="MV30" i="19"/>
  <c r="MT30" i="19"/>
  <c r="MS30" i="19"/>
  <c r="MR30" i="19"/>
  <c r="MQ30" i="19"/>
  <c r="MW31" i="19"/>
  <c r="MV31" i="19"/>
  <c r="MT31" i="19"/>
  <c r="MS31" i="19"/>
  <c r="MR31" i="19"/>
  <c r="MQ31" i="19"/>
  <c r="MW27" i="19"/>
  <c r="MV27" i="19"/>
  <c r="MT27" i="19"/>
  <c r="MS27" i="19"/>
  <c r="MR27" i="19"/>
  <c r="MQ27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2" i="19"/>
  <c r="MV22" i="19"/>
  <c r="MT22" i="19"/>
  <c r="MS22" i="19"/>
  <c r="MR22" i="19"/>
  <c r="MQ22" i="19"/>
  <c r="MW28" i="19"/>
  <c r="MV28" i="19"/>
  <c r="MT28" i="19"/>
  <c r="MS28" i="19"/>
  <c r="MR28" i="19"/>
  <c r="MQ28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4" i="19"/>
  <c r="MV14" i="19"/>
  <c r="MT14" i="19"/>
  <c r="MS14" i="19"/>
  <c r="MR14" i="19"/>
  <c r="MQ14" i="19"/>
  <c r="MW12" i="19"/>
  <c r="MV12" i="19"/>
  <c r="MT12" i="19"/>
  <c r="MS12" i="19"/>
  <c r="MR12" i="19"/>
  <c r="MQ12" i="19"/>
  <c r="MW10" i="19"/>
  <c r="MV10" i="19"/>
  <c r="MT10" i="19"/>
  <c r="MS10" i="19"/>
  <c r="MR10" i="19"/>
  <c r="MQ10" i="19"/>
  <c r="MW20" i="19"/>
  <c r="MV20" i="19"/>
  <c r="MT20" i="19"/>
  <c r="MS20" i="19"/>
  <c r="MR20" i="19"/>
  <c r="MQ20" i="19"/>
  <c r="MW11" i="19"/>
  <c r="MV11" i="19"/>
  <c r="MT11" i="19"/>
  <c r="MS11" i="19"/>
  <c r="MR11" i="19"/>
  <c r="MQ11" i="19"/>
  <c r="MW9" i="19"/>
  <c r="MV9" i="19"/>
  <c r="MT9" i="19"/>
  <c r="MS9" i="19"/>
  <c r="MR9" i="19"/>
  <c r="MQ9" i="19"/>
  <c r="MW16" i="19"/>
  <c r="MV16" i="19"/>
  <c r="MT16" i="19"/>
  <c r="MS16" i="19"/>
  <c r="MR16" i="19"/>
  <c r="MQ16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5" i="19"/>
  <c r="LT25" i="19"/>
  <c r="LR25" i="19"/>
  <c r="LQ25" i="19"/>
  <c r="LP25" i="19"/>
  <c r="LO25" i="19"/>
  <c r="LU17" i="19"/>
  <c r="LT17" i="19"/>
  <c r="LR17" i="19"/>
  <c r="LQ17" i="19"/>
  <c r="LP17" i="19"/>
  <c r="LO17" i="19"/>
  <c r="LU30" i="19"/>
  <c r="LT30" i="19"/>
  <c r="LR30" i="19"/>
  <c r="LQ30" i="19"/>
  <c r="LP30" i="19"/>
  <c r="LO30" i="19"/>
  <c r="LU31" i="19"/>
  <c r="LT31" i="19"/>
  <c r="LR31" i="19"/>
  <c r="LQ31" i="19"/>
  <c r="LP31" i="19"/>
  <c r="LO31" i="19"/>
  <c r="LU27" i="19"/>
  <c r="LT27" i="19"/>
  <c r="LR27" i="19"/>
  <c r="LQ27" i="19"/>
  <c r="LP27" i="19"/>
  <c r="LO27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2" i="19"/>
  <c r="LT22" i="19"/>
  <c r="LR22" i="19"/>
  <c r="LQ22" i="19"/>
  <c r="LP22" i="19"/>
  <c r="LO22" i="19"/>
  <c r="LU28" i="19"/>
  <c r="LT28" i="19"/>
  <c r="LR28" i="19"/>
  <c r="LQ28" i="19"/>
  <c r="LP28" i="19"/>
  <c r="LO28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4" i="19"/>
  <c r="LT14" i="19"/>
  <c r="LR14" i="19"/>
  <c r="LQ14" i="19"/>
  <c r="LP14" i="19"/>
  <c r="LO14" i="19"/>
  <c r="LU12" i="19"/>
  <c r="LT12" i="19"/>
  <c r="LR12" i="19"/>
  <c r="LQ12" i="19"/>
  <c r="LP12" i="19"/>
  <c r="LO12" i="19"/>
  <c r="LU10" i="19"/>
  <c r="LT10" i="19"/>
  <c r="LR10" i="19"/>
  <c r="LQ10" i="19"/>
  <c r="LP10" i="19"/>
  <c r="LO10" i="19"/>
  <c r="LU20" i="19"/>
  <c r="LT20" i="19"/>
  <c r="LR20" i="19"/>
  <c r="LQ20" i="19"/>
  <c r="LP20" i="19"/>
  <c r="LO20" i="19"/>
  <c r="LU11" i="19"/>
  <c r="LT11" i="19"/>
  <c r="LR11" i="19"/>
  <c r="LQ11" i="19"/>
  <c r="LP11" i="19"/>
  <c r="LO11" i="19"/>
  <c r="LU9" i="19"/>
  <c r="LT9" i="19"/>
  <c r="LR9" i="19"/>
  <c r="LQ9" i="19"/>
  <c r="LP9" i="19"/>
  <c r="LO9" i="19"/>
  <c r="LU16" i="19"/>
  <c r="LT16" i="19"/>
  <c r="LR16" i="19"/>
  <c r="LQ16" i="19"/>
  <c r="LP16" i="19"/>
  <c r="LO16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5" i="19"/>
  <c r="KR25" i="19"/>
  <c r="KP25" i="19"/>
  <c r="KO25" i="19"/>
  <c r="KN25" i="19"/>
  <c r="KM25" i="19"/>
  <c r="KS17" i="19"/>
  <c r="KR17" i="19"/>
  <c r="KP17" i="19"/>
  <c r="KO17" i="19"/>
  <c r="KN17" i="19"/>
  <c r="KM17" i="19"/>
  <c r="KS30" i="19"/>
  <c r="KR30" i="19"/>
  <c r="KP30" i="19"/>
  <c r="KO30" i="19"/>
  <c r="KN30" i="19"/>
  <c r="KM30" i="19"/>
  <c r="KS31" i="19"/>
  <c r="KR31" i="19"/>
  <c r="KP31" i="19"/>
  <c r="KO31" i="19"/>
  <c r="KN31" i="19"/>
  <c r="KM31" i="19"/>
  <c r="KS27" i="19"/>
  <c r="KR27" i="19"/>
  <c r="KP27" i="19"/>
  <c r="KO27" i="19"/>
  <c r="KN27" i="19"/>
  <c r="KM27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2" i="19"/>
  <c r="KR22" i="19"/>
  <c r="KP22" i="19"/>
  <c r="KO22" i="19"/>
  <c r="KN22" i="19"/>
  <c r="KM22" i="19"/>
  <c r="KS28" i="19"/>
  <c r="KR28" i="19"/>
  <c r="KP28" i="19"/>
  <c r="KO28" i="19"/>
  <c r="KN28" i="19"/>
  <c r="KM28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4" i="19"/>
  <c r="KR14" i="19"/>
  <c r="KP14" i="19"/>
  <c r="KO14" i="19"/>
  <c r="KN14" i="19"/>
  <c r="KM14" i="19"/>
  <c r="KS12" i="19"/>
  <c r="KR12" i="19"/>
  <c r="KP12" i="19"/>
  <c r="KO12" i="19"/>
  <c r="KN12" i="19"/>
  <c r="KM12" i="19"/>
  <c r="KS10" i="19"/>
  <c r="KR10" i="19"/>
  <c r="KP10" i="19"/>
  <c r="KO10" i="19"/>
  <c r="KN10" i="19"/>
  <c r="KM10" i="19"/>
  <c r="KS20" i="19"/>
  <c r="KR20" i="19"/>
  <c r="KP20" i="19"/>
  <c r="KO20" i="19"/>
  <c r="KN20" i="19"/>
  <c r="KM20" i="19"/>
  <c r="KS11" i="19"/>
  <c r="KR11" i="19"/>
  <c r="KP11" i="19"/>
  <c r="KO11" i="19"/>
  <c r="KN11" i="19"/>
  <c r="KM11" i="19"/>
  <c r="KS9" i="19"/>
  <c r="KR9" i="19"/>
  <c r="KP9" i="19"/>
  <c r="KO9" i="19"/>
  <c r="KN9" i="19"/>
  <c r="KM9" i="19"/>
  <c r="KS16" i="19"/>
  <c r="KR16" i="19"/>
  <c r="KP16" i="19"/>
  <c r="KO16" i="19"/>
  <c r="KN16" i="19"/>
  <c r="KM16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5" i="19"/>
  <c r="JP25" i="19"/>
  <c r="JN25" i="19"/>
  <c r="JM25" i="19"/>
  <c r="JL25" i="19"/>
  <c r="JK25" i="19"/>
  <c r="JQ17" i="19"/>
  <c r="JP17" i="19"/>
  <c r="JN17" i="19"/>
  <c r="JM17" i="19"/>
  <c r="JL17" i="19"/>
  <c r="JK17" i="19"/>
  <c r="JQ30" i="19"/>
  <c r="JP30" i="19"/>
  <c r="JN30" i="19"/>
  <c r="JM30" i="19"/>
  <c r="JL30" i="19"/>
  <c r="JK30" i="19"/>
  <c r="JQ31" i="19"/>
  <c r="JP31" i="19"/>
  <c r="JN31" i="19"/>
  <c r="JM31" i="19"/>
  <c r="JL31" i="19"/>
  <c r="JK31" i="19"/>
  <c r="JQ27" i="19"/>
  <c r="JP27" i="19"/>
  <c r="JN27" i="19"/>
  <c r="JM27" i="19"/>
  <c r="JL27" i="19"/>
  <c r="JK27" i="19"/>
  <c r="JQ24" i="19"/>
  <c r="JP24" i="19"/>
  <c r="JN24" i="19"/>
  <c r="JM24" i="19"/>
  <c r="JL24" i="19"/>
  <c r="JK24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2" i="19"/>
  <c r="JP22" i="19"/>
  <c r="JN22" i="19"/>
  <c r="JM22" i="19"/>
  <c r="JL22" i="19"/>
  <c r="JK22" i="19"/>
  <c r="JQ28" i="19"/>
  <c r="JP28" i="19"/>
  <c r="JN28" i="19"/>
  <c r="JM28" i="19"/>
  <c r="JL28" i="19"/>
  <c r="JK28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4" i="19"/>
  <c r="JP14" i="19"/>
  <c r="JN14" i="19"/>
  <c r="JM14" i="19"/>
  <c r="JL14" i="19"/>
  <c r="JK14" i="19"/>
  <c r="JQ12" i="19"/>
  <c r="JP12" i="19"/>
  <c r="JN12" i="19"/>
  <c r="JM12" i="19"/>
  <c r="JL12" i="19"/>
  <c r="JK12" i="19"/>
  <c r="JQ10" i="19"/>
  <c r="JP10" i="19"/>
  <c r="JN10" i="19"/>
  <c r="JM10" i="19"/>
  <c r="JL10" i="19"/>
  <c r="JK10" i="19"/>
  <c r="JQ20" i="19"/>
  <c r="JP20" i="19"/>
  <c r="JN20" i="19"/>
  <c r="JM20" i="19"/>
  <c r="JL20" i="19"/>
  <c r="JK20" i="19"/>
  <c r="JQ11" i="19"/>
  <c r="JP11" i="19"/>
  <c r="JN11" i="19"/>
  <c r="JM11" i="19"/>
  <c r="JL11" i="19"/>
  <c r="JK11" i="19"/>
  <c r="JQ9" i="19"/>
  <c r="JP9" i="19"/>
  <c r="JN9" i="19"/>
  <c r="JM9" i="19"/>
  <c r="JL9" i="19"/>
  <c r="JK9" i="19"/>
  <c r="JQ16" i="19"/>
  <c r="JP16" i="19"/>
  <c r="JN16" i="19"/>
  <c r="JM16" i="19"/>
  <c r="JL16" i="19"/>
  <c r="JK16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5" i="19"/>
  <c r="IN25" i="19"/>
  <c r="IL25" i="19"/>
  <c r="IK25" i="19"/>
  <c r="IJ25" i="19"/>
  <c r="II25" i="19"/>
  <c r="IO17" i="19"/>
  <c r="IN17" i="19"/>
  <c r="IL17" i="19"/>
  <c r="IK17" i="19"/>
  <c r="IJ17" i="19"/>
  <c r="II17" i="19"/>
  <c r="IO30" i="19"/>
  <c r="IN30" i="19"/>
  <c r="IL30" i="19"/>
  <c r="IK30" i="19"/>
  <c r="IJ30" i="19"/>
  <c r="II30" i="19"/>
  <c r="IO31" i="19"/>
  <c r="IN31" i="19"/>
  <c r="IL31" i="19"/>
  <c r="IK31" i="19"/>
  <c r="IJ31" i="19"/>
  <c r="II31" i="19"/>
  <c r="IO27" i="19"/>
  <c r="IN27" i="19"/>
  <c r="IL27" i="19"/>
  <c r="IK27" i="19"/>
  <c r="IJ27" i="19"/>
  <c r="II27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2" i="19"/>
  <c r="IN22" i="19"/>
  <c r="IL22" i="19"/>
  <c r="IK22" i="19"/>
  <c r="IJ22" i="19"/>
  <c r="II22" i="19"/>
  <c r="IO28" i="19"/>
  <c r="IN28" i="19"/>
  <c r="IL28" i="19"/>
  <c r="IK28" i="19"/>
  <c r="IJ28" i="19"/>
  <c r="II28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4" i="19"/>
  <c r="IN14" i="19"/>
  <c r="IL14" i="19"/>
  <c r="IK14" i="19"/>
  <c r="IJ14" i="19"/>
  <c r="II14" i="19"/>
  <c r="IO12" i="19"/>
  <c r="IN12" i="19"/>
  <c r="IL12" i="19"/>
  <c r="IK12" i="19"/>
  <c r="IJ12" i="19"/>
  <c r="II12" i="19"/>
  <c r="IO10" i="19"/>
  <c r="IN10" i="19"/>
  <c r="IL10" i="19"/>
  <c r="IK10" i="19"/>
  <c r="IJ10" i="19"/>
  <c r="II10" i="19"/>
  <c r="IO20" i="19"/>
  <c r="IN20" i="19"/>
  <c r="IL20" i="19"/>
  <c r="IK20" i="19"/>
  <c r="IJ20" i="19"/>
  <c r="II20" i="19"/>
  <c r="IO11" i="19"/>
  <c r="IN11" i="19"/>
  <c r="IL11" i="19"/>
  <c r="IK11" i="19"/>
  <c r="IJ11" i="19"/>
  <c r="II11" i="19"/>
  <c r="IO9" i="19"/>
  <c r="IN9" i="19"/>
  <c r="IL9" i="19"/>
  <c r="IK9" i="19"/>
  <c r="IJ9" i="19"/>
  <c r="II9" i="19"/>
  <c r="IO16" i="19"/>
  <c r="IN16" i="19"/>
  <c r="IL16" i="19"/>
  <c r="IK16" i="19"/>
  <c r="IJ16" i="19"/>
  <c r="II16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5" i="19"/>
  <c r="HL25" i="19"/>
  <c r="HJ25" i="19"/>
  <c r="HI25" i="19"/>
  <c r="HH25" i="19"/>
  <c r="HG25" i="19"/>
  <c r="HM17" i="19"/>
  <c r="HL17" i="19"/>
  <c r="HJ17" i="19"/>
  <c r="HI17" i="19"/>
  <c r="HH17" i="19"/>
  <c r="HG17" i="19"/>
  <c r="HM30" i="19"/>
  <c r="HL30" i="19"/>
  <c r="HJ30" i="19"/>
  <c r="HI30" i="19"/>
  <c r="HH30" i="19"/>
  <c r="HG30" i="19"/>
  <c r="HM31" i="19"/>
  <c r="HL31" i="19"/>
  <c r="HJ31" i="19"/>
  <c r="HI31" i="19"/>
  <c r="HH31" i="19"/>
  <c r="HG31" i="19"/>
  <c r="HM27" i="19"/>
  <c r="HL27" i="19"/>
  <c r="HJ27" i="19"/>
  <c r="HI27" i="19"/>
  <c r="HH27" i="19"/>
  <c r="HG27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2" i="19"/>
  <c r="HL22" i="19"/>
  <c r="HJ22" i="19"/>
  <c r="HI22" i="19"/>
  <c r="HH22" i="19"/>
  <c r="HG22" i="19"/>
  <c r="HM28" i="19"/>
  <c r="HL28" i="19"/>
  <c r="HJ28" i="19"/>
  <c r="HI28" i="19"/>
  <c r="HH28" i="19"/>
  <c r="HG28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4" i="19"/>
  <c r="HL14" i="19"/>
  <c r="HJ14" i="19"/>
  <c r="HI14" i="19"/>
  <c r="HH14" i="19"/>
  <c r="HG14" i="19"/>
  <c r="HM12" i="19"/>
  <c r="HL12" i="19"/>
  <c r="HJ12" i="19"/>
  <c r="HI12" i="19"/>
  <c r="HH12" i="19"/>
  <c r="HG12" i="19"/>
  <c r="HM10" i="19"/>
  <c r="HL10" i="19"/>
  <c r="HJ10" i="19"/>
  <c r="HI10" i="19"/>
  <c r="HH10" i="19"/>
  <c r="HG10" i="19"/>
  <c r="HM20" i="19"/>
  <c r="HL20" i="19"/>
  <c r="HJ20" i="19"/>
  <c r="HI20" i="19"/>
  <c r="HH20" i="19"/>
  <c r="HG20" i="19"/>
  <c r="HM11" i="19"/>
  <c r="HL11" i="19"/>
  <c r="HJ11" i="19"/>
  <c r="HI11" i="19"/>
  <c r="HH11" i="19"/>
  <c r="HG11" i="19"/>
  <c r="HM9" i="19"/>
  <c r="HL9" i="19"/>
  <c r="HJ9" i="19"/>
  <c r="HI9" i="19"/>
  <c r="HH9" i="19"/>
  <c r="HG9" i="19"/>
  <c r="HM16" i="19"/>
  <c r="HL16" i="19"/>
  <c r="HJ16" i="19"/>
  <c r="HI16" i="19"/>
  <c r="HH16" i="19"/>
  <c r="HG16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5" i="19"/>
  <c r="GJ25" i="19"/>
  <c r="GH25" i="19"/>
  <c r="GG25" i="19"/>
  <c r="GF25" i="19"/>
  <c r="GE25" i="19"/>
  <c r="GK17" i="19"/>
  <c r="GJ17" i="19"/>
  <c r="GH17" i="19"/>
  <c r="GG17" i="19"/>
  <c r="GF17" i="19"/>
  <c r="GE17" i="19"/>
  <c r="GK30" i="19"/>
  <c r="GJ30" i="19"/>
  <c r="GH30" i="19"/>
  <c r="GG30" i="19"/>
  <c r="GF30" i="19"/>
  <c r="GE30" i="19"/>
  <c r="GK31" i="19"/>
  <c r="GJ31" i="19"/>
  <c r="GH31" i="19"/>
  <c r="GG31" i="19"/>
  <c r="GF31" i="19"/>
  <c r="GE31" i="19"/>
  <c r="GK27" i="19"/>
  <c r="GJ27" i="19"/>
  <c r="GH27" i="19"/>
  <c r="GG27" i="19"/>
  <c r="GF27" i="19"/>
  <c r="GE27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2" i="19"/>
  <c r="GJ22" i="19"/>
  <c r="GH22" i="19"/>
  <c r="GG22" i="19"/>
  <c r="GF22" i="19"/>
  <c r="GE22" i="19"/>
  <c r="GK28" i="19"/>
  <c r="GJ28" i="19"/>
  <c r="GH28" i="19"/>
  <c r="GG28" i="19"/>
  <c r="GF28" i="19"/>
  <c r="GE28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10" i="19"/>
  <c r="GJ10" i="19"/>
  <c r="GH10" i="19"/>
  <c r="GG10" i="19"/>
  <c r="GF10" i="19"/>
  <c r="GE10" i="19"/>
  <c r="GK20" i="19"/>
  <c r="GJ20" i="19"/>
  <c r="GH20" i="19"/>
  <c r="GG20" i="19"/>
  <c r="GF20" i="19"/>
  <c r="GE20" i="19"/>
  <c r="GK11" i="19"/>
  <c r="GJ11" i="19"/>
  <c r="GH11" i="19"/>
  <c r="GG11" i="19"/>
  <c r="GF11" i="19"/>
  <c r="GE11" i="19"/>
  <c r="GK9" i="19"/>
  <c r="GJ9" i="19"/>
  <c r="GH9" i="19"/>
  <c r="GG9" i="19"/>
  <c r="GF9" i="19"/>
  <c r="GE9" i="19"/>
  <c r="GK16" i="19"/>
  <c r="GJ16" i="19"/>
  <c r="GH16" i="19"/>
  <c r="GG16" i="19"/>
  <c r="GF16" i="19"/>
  <c r="GE16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5" i="19"/>
  <c r="FH25" i="19"/>
  <c r="FF25" i="19"/>
  <c r="FE25" i="19"/>
  <c r="FD25" i="19"/>
  <c r="FC25" i="19"/>
  <c r="FI17" i="19"/>
  <c r="FH17" i="19"/>
  <c r="FF17" i="19"/>
  <c r="FE17" i="19"/>
  <c r="FD17" i="19"/>
  <c r="FC17" i="19"/>
  <c r="FI30" i="19"/>
  <c r="FH30" i="19"/>
  <c r="FF30" i="19"/>
  <c r="FE30" i="19"/>
  <c r="FD30" i="19"/>
  <c r="FC30" i="19"/>
  <c r="FI31" i="19"/>
  <c r="FH31" i="19"/>
  <c r="FF31" i="19"/>
  <c r="FE31" i="19"/>
  <c r="FD31" i="19"/>
  <c r="FC31" i="19"/>
  <c r="FI27" i="19"/>
  <c r="FH27" i="19"/>
  <c r="FF27" i="19"/>
  <c r="FE27" i="19"/>
  <c r="FD27" i="19"/>
  <c r="FC27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2" i="19"/>
  <c r="FH22" i="19"/>
  <c r="FF22" i="19"/>
  <c r="FE22" i="19"/>
  <c r="FD22" i="19"/>
  <c r="FC22" i="19"/>
  <c r="FI28" i="19"/>
  <c r="FH28" i="19"/>
  <c r="FF28" i="19"/>
  <c r="FE28" i="19"/>
  <c r="FD28" i="19"/>
  <c r="FC28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4" i="19"/>
  <c r="FH14" i="19"/>
  <c r="FF14" i="19"/>
  <c r="FE14" i="19"/>
  <c r="FD14" i="19"/>
  <c r="FC14" i="19"/>
  <c r="FI12" i="19"/>
  <c r="FH12" i="19"/>
  <c r="FF12" i="19"/>
  <c r="FE12" i="19"/>
  <c r="FD12" i="19"/>
  <c r="FC12" i="19"/>
  <c r="FI10" i="19"/>
  <c r="FH10" i="19"/>
  <c r="FF10" i="19"/>
  <c r="FE10" i="19"/>
  <c r="FD10" i="19"/>
  <c r="FC10" i="19"/>
  <c r="FI20" i="19"/>
  <c r="FH20" i="19"/>
  <c r="FF20" i="19"/>
  <c r="FE20" i="19"/>
  <c r="FD20" i="19"/>
  <c r="FC20" i="19"/>
  <c r="FI11" i="19"/>
  <c r="FH11" i="19"/>
  <c r="FF11" i="19"/>
  <c r="FE11" i="19"/>
  <c r="FD11" i="19"/>
  <c r="FC11" i="19"/>
  <c r="FI9" i="19"/>
  <c r="FH9" i="19"/>
  <c r="FF9" i="19"/>
  <c r="FE9" i="19"/>
  <c r="FD9" i="19"/>
  <c r="FC9" i="19"/>
  <c r="FI16" i="19"/>
  <c r="FH16" i="19"/>
  <c r="FF16" i="19"/>
  <c r="FE16" i="19"/>
  <c r="FD16" i="19"/>
  <c r="FC16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5" i="19"/>
  <c r="EF25" i="19"/>
  <c r="ED25" i="19"/>
  <c r="EC25" i="19"/>
  <c r="EB25" i="19"/>
  <c r="EA25" i="19"/>
  <c r="EG17" i="19"/>
  <c r="EF17" i="19"/>
  <c r="ED17" i="19"/>
  <c r="EC17" i="19"/>
  <c r="EB17" i="19"/>
  <c r="EA17" i="19"/>
  <c r="EG30" i="19"/>
  <c r="EF30" i="19"/>
  <c r="ED30" i="19"/>
  <c r="EC30" i="19"/>
  <c r="EB30" i="19"/>
  <c r="EA30" i="19"/>
  <c r="EG31" i="19"/>
  <c r="EF31" i="19"/>
  <c r="ED31" i="19"/>
  <c r="EC31" i="19"/>
  <c r="EB31" i="19"/>
  <c r="EA31" i="19"/>
  <c r="EG27" i="19"/>
  <c r="EF27" i="19"/>
  <c r="ED27" i="19"/>
  <c r="EC27" i="19"/>
  <c r="EB27" i="19"/>
  <c r="EA27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2" i="19"/>
  <c r="EF22" i="19"/>
  <c r="ED22" i="19"/>
  <c r="EC22" i="19"/>
  <c r="EB22" i="19"/>
  <c r="EA22" i="19"/>
  <c r="EG28" i="19"/>
  <c r="EF28" i="19"/>
  <c r="ED28" i="19"/>
  <c r="EC28" i="19"/>
  <c r="EB28" i="19"/>
  <c r="EA28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10" i="19"/>
  <c r="EF10" i="19"/>
  <c r="ED10" i="19"/>
  <c r="EC10" i="19"/>
  <c r="EB10" i="19"/>
  <c r="EA10" i="19"/>
  <c r="EG20" i="19"/>
  <c r="EF20" i="19"/>
  <c r="ED20" i="19"/>
  <c r="EC20" i="19"/>
  <c r="EB20" i="19"/>
  <c r="EA20" i="19"/>
  <c r="EG11" i="19"/>
  <c r="EF11" i="19"/>
  <c r="ED11" i="19"/>
  <c r="EC11" i="19"/>
  <c r="EB11" i="19"/>
  <c r="EA11" i="19"/>
  <c r="EG9" i="19"/>
  <c r="EF9" i="19"/>
  <c r="ED9" i="19"/>
  <c r="EC9" i="19"/>
  <c r="EB9" i="19"/>
  <c r="EA9" i="19"/>
  <c r="EG16" i="19"/>
  <c r="EF16" i="19"/>
  <c r="ED16" i="19"/>
  <c r="EC16" i="19"/>
  <c r="EB16" i="19"/>
  <c r="EA16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20" i="24"/>
  <c r="RC20" i="24"/>
  <c r="RB20" i="24"/>
  <c r="RA20" i="24"/>
  <c r="QZ20" i="24"/>
  <c r="QY20" i="24"/>
  <c r="QW20" i="24"/>
  <c r="QV20" i="24"/>
  <c r="QU20" i="24"/>
  <c r="QT20" i="24"/>
  <c r="QS20" i="24"/>
  <c r="QR20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8" i="24"/>
  <c r="RC18" i="24"/>
  <c r="RB18" i="24"/>
  <c r="RA18" i="24"/>
  <c r="QZ18" i="24"/>
  <c r="QY18" i="24"/>
  <c r="QW18" i="24"/>
  <c r="QV18" i="24"/>
  <c r="QU18" i="24"/>
  <c r="QT18" i="24"/>
  <c r="QS18" i="24"/>
  <c r="QR18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9" i="24"/>
  <c r="RC19" i="24"/>
  <c r="RB19" i="24"/>
  <c r="RA19" i="24"/>
  <c r="QZ19" i="24"/>
  <c r="QY19" i="24"/>
  <c r="QW19" i="24"/>
  <c r="QV19" i="24"/>
  <c r="QU19" i="24"/>
  <c r="QT19" i="24"/>
  <c r="QS19" i="24"/>
  <c r="QR19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20" i="24"/>
  <c r="PU20" i="24"/>
  <c r="PT20" i="24"/>
  <c r="PS20" i="24"/>
  <c r="PR20" i="24"/>
  <c r="PQ20" i="24"/>
  <c r="PO20" i="24"/>
  <c r="PN20" i="24"/>
  <c r="PM20" i="24"/>
  <c r="PL20" i="24"/>
  <c r="PK20" i="24"/>
  <c r="PJ20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8" i="24"/>
  <c r="PU18" i="24"/>
  <c r="PT18" i="24"/>
  <c r="PS18" i="24"/>
  <c r="PR18" i="24"/>
  <c r="PQ18" i="24"/>
  <c r="PO18" i="24"/>
  <c r="PN18" i="24"/>
  <c r="PM18" i="24"/>
  <c r="PL18" i="24"/>
  <c r="PK18" i="24"/>
  <c r="PJ1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9" i="24"/>
  <c r="PU19" i="24"/>
  <c r="PT19" i="24"/>
  <c r="PS19" i="24"/>
  <c r="PR19" i="24"/>
  <c r="PQ19" i="24"/>
  <c r="PO19" i="24"/>
  <c r="PN19" i="24"/>
  <c r="PM19" i="24"/>
  <c r="PL19" i="24"/>
  <c r="PK19" i="24"/>
  <c r="PJ19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20" i="24"/>
  <c r="OM20" i="24"/>
  <c r="OL20" i="24"/>
  <c r="OK20" i="24"/>
  <c r="OJ20" i="24"/>
  <c r="OI20" i="24"/>
  <c r="OG20" i="24"/>
  <c r="OF20" i="24"/>
  <c r="OE20" i="24"/>
  <c r="OD20" i="24"/>
  <c r="OC20" i="24"/>
  <c r="OB20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8" i="24"/>
  <c r="OM18" i="24"/>
  <c r="OL18" i="24"/>
  <c r="OK18" i="24"/>
  <c r="OJ18" i="24"/>
  <c r="OI18" i="24"/>
  <c r="OG18" i="24"/>
  <c r="OF18" i="24"/>
  <c r="OE18" i="24"/>
  <c r="OD18" i="24"/>
  <c r="OC18" i="24"/>
  <c r="OB1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9" i="24"/>
  <c r="OM19" i="24"/>
  <c r="OL19" i="24"/>
  <c r="OK19" i="24"/>
  <c r="OJ19" i="24"/>
  <c r="OI19" i="24"/>
  <c r="OG19" i="24"/>
  <c r="OF19" i="24"/>
  <c r="OE19" i="24"/>
  <c r="OD19" i="24"/>
  <c r="OC19" i="24"/>
  <c r="OB19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20" i="24"/>
  <c r="NE20" i="24"/>
  <c r="ND20" i="24"/>
  <c r="NC20" i="24"/>
  <c r="NB20" i="24"/>
  <c r="NA20" i="24"/>
  <c r="MY20" i="24"/>
  <c r="MX20" i="24"/>
  <c r="MW20" i="24"/>
  <c r="MV20" i="24"/>
  <c r="MU20" i="24"/>
  <c r="MT20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8" i="24"/>
  <c r="NE18" i="24"/>
  <c r="ND18" i="24"/>
  <c r="NC18" i="24"/>
  <c r="NB18" i="24"/>
  <c r="NA18" i="24"/>
  <c r="MY18" i="24"/>
  <c r="MX18" i="24"/>
  <c r="MW18" i="24"/>
  <c r="MV18" i="24"/>
  <c r="MU18" i="24"/>
  <c r="MT1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9" i="24"/>
  <c r="NE19" i="24"/>
  <c r="ND19" i="24"/>
  <c r="NC19" i="24"/>
  <c r="NB19" i="24"/>
  <c r="NA19" i="24"/>
  <c r="MY19" i="24"/>
  <c r="MX19" i="24"/>
  <c r="MW19" i="24"/>
  <c r="MV19" i="24"/>
  <c r="MU19" i="24"/>
  <c r="MT19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20" i="24"/>
  <c r="LW20" i="24"/>
  <c r="LV20" i="24"/>
  <c r="LU20" i="24"/>
  <c r="LT20" i="24"/>
  <c r="LS20" i="24"/>
  <c r="LQ20" i="24"/>
  <c r="LP20" i="24"/>
  <c r="LO20" i="24"/>
  <c r="LN20" i="24"/>
  <c r="LM20" i="24"/>
  <c r="LL20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8" i="24"/>
  <c r="LW18" i="24"/>
  <c r="LV18" i="24"/>
  <c r="LU18" i="24"/>
  <c r="LT18" i="24"/>
  <c r="LS18" i="24"/>
  <c r="LQ18" i="24"/>
  <c r="LP18" i="24"/>
  <c r="LO18" i="24"/>
  <c r="LN18" i="24"/>
  <c r="LM18" i="24"/>
  <c r="LL1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9" i="24"/>
  <c r="LW19" i="24"/>
  <c r="LV19" i="24"/>
  <c r="LU19" i="24"/>
  <c r="LT19" i="24"/>
  <c r="LS19" i="24"/>
  <c r="LQ19" i="24"/>
  <c r="LP19" i="24"/>
  <c r="LO19" i="24"/>
  <c r="LN19" i="24"/>
  <c r="LM19" i="24"/>
  <c r="LL19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20" i="24"/>
  <c r="KO20" i="24"/>
  <c r="KN20" i="24"/>
  <c r="KM20" i="24"/>
  <c r="KL20" i="24"/>
  <c r="KK20" i="24"/>
  <c r="KI20" i="24"/>
  <c r="KH20" i="24"/>
  <c r="KG20" i="24"/>
  <c r="KF20" i="24"/>
  <c r="KE20" i="24"/>
  <c r="KD20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8" i="24"/>
  <c r="KO18" i="24"/>
  <c r="KN18" i="24"/>
  <c r="KM18" i="24"/>
  <c r="KL18" i="24"/>
  <c r="KK18" i="24"/>
  <c r="KI18" i="24"/>
  <c r="KH18" i="24"/>
  <c r="KG18" i="24"/>
  <c r="KF18" i="24"/>
  <c r="KE18" i="24"/>
  <c r="KD1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9" i="24"/>
  <c r="KO19" i="24"/>
  <c r="KN19" i="24"/>
  <c r="KM19" i="24"/>
  <c r="KL19" i="24"/>
  <c r="KK19" i="24"/>
  <c r="KI19" i="24"/>
  <c r="KH19" i="24"/>
  <c r="KG19" i="24"/>
  <c r="KF19" i="24"/>
  <c r="KE19" i="24"/>
  <c r="KD19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20" i="24"/>
  <c r="JG20" i="24"/>
  <c r="JF20" i="24"/>
  <c r="JE20" i="24"/>
  <c r="JD20" i="24"/>
  <c r="JC20" i="24"/>
  <c r="JA20" i="24"/>
  <c r="IZ20" i="24"/>
  <c r="IY20" i="24"/>
  <c r="IX20" i="24"/>
  <c r="IW20" i="24"/>
  <c r="IV20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8" i="24"/>
  <c r="JG18" i="24"/>
  <c r="JF18" i="24"/>
  <c r="JE18" i="24"/>
  <c r="JD18" i="24"/>
  <c r="JC18" i="24"/>
  <c r="JA18" i="24"/>
  <c r="IZ18" i="24"/>
  <c r="IY18" i="24"/>
  <c r="IX18" i="24"/>
  <c r="IW18" i="24"/>
  <c r="IV1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9" i="24"/>
  <c r="JG19" i="24"/>
  <c r="JF19" i="24"/>
  <c r="JE19" i="24"/>
  <c r="JD19" i="24"/>
  <c r="JC19" i="24"/>
  <c r="JA19" i="24"/>
  <c r="IZ19" i="24"/>
  <c r="IY19" i="24"/>
  <c r="IX19" i="24"/>
  <c r="IW19" i="24"/>
  <c r="IV19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20" i="24"/>
  <c r="HY20" i="24"/>
  <c r="HX20" i="24"/>
  <c r="HW20" i="24"/>
  <c r="HV20" i="24"/>
  <c r="HU20" i="24"/>
  <c r="HS20" i="24"/>
  <c r="HR20" i="24"/>
  <c r="HQ20" i="24"/>
  <c r="HP20" i="24"/>
  <c r="HO20" i="24"/>
  <c r="HN20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8" i="24"/>
  <c r="HY18" i="24"/>
  <c r="HX18" i="24"/>
  <c r="HW18" i="24"/>
  <c r="HV18" i="24"/>
  <c r="HU18" i="24"/>
  <c r="HS18" i="24"/>
  <c r="HR18" i="24"/>
  <c r="HQ18" i="24"/>
  <c r="HP18" i="24"/>
  <c r="HO18" i="24"/>
  <c r="HN1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9" i="24"/>
  <c r="HY19" i="24"/>
  <c r="HX19" i="24"/>
  <c r="HW19" i="24"/>
  <c r="HV19" i="24"/>
  <c r="HU19" i="24"/>
  <c r="HS19" i="24"/>
  <c r="HR19" i="24"/>
  <c r="HQ19" i="24"/>
  <c r="HP19" i="24"/>
  <c r="HO19" i="24"/>
  <c r="HN19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20" i="24"/>
  <c r="GQ20" i="24"/>
  <c r="GP20" i="24"/>
  <c r="GO20" i="24"/>
  <c r="GN20" i="24"/>
  <c r="GM20" i="24"/>
  <c r="GK20" i="24"/>
  <c r="GJ20" i="24"/>
  <c r="GI20" i="24"/>
  <c r="GH20" i="24"/>
  <c r="GG20" i="24"/>
  <c r="GF20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8" i="24"/>
  <c r="GQ18" i="24"/>
  <c r="GP18" i="24"/>
  <c r="GO18" i="24"/>
  <c r="GN18" i="24"/>
  <c r="GM18" i="24"/>
  <c r="GK18" i="24"/>
  <c r="GJ18" i="24"/>
  <c r="GI18" i="24"/>
  <c r="GH18" i="24"/>
  <c r="GG18" i="24"/>
  <c r="GF1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9" i="24"/>
  <c r="GQ19" i="24"/>
  <c r="GP19" i="24"/>
  <c r="GO19" i="24"/>
  <c r="GN19" i="24"/>
  <c r="GM19" i="24"/>
  <c r="GK19" i="24"/>
  <c r="GJ19" i="24"/>
  <c r="GI19" i="24"/>
  <c r="GH19" i="24"/>
  <c r="GG19" i="24"/>
  <c r="GF19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20" i="24"/>
  <c r="FI20" i="24"/>
  <c r="FH20" i="24"/>
  <c r="FG20" i="24"/>
  <c r="FF20" i="24"/>
  <c r="FE20" i="24"/>
  <c r="FC20" i="24"/>
  <c r="FB20" i="24"/>
  <c r="FA20" i="24"/>
  <c r="EZ20" i="24"/>
  <c r="EY20" i="24"/>
  <c r="EX20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8" i="24"/>
  <c r="FI18" i="24"/>
  <c r="FH18" i="24"/>
  <c r="FG18" i="24"/>
  <c r="FF18" i="24"/>
  <c r="FE18" i="24"/>
  <c r="FC18" i="24"/>
  <c r="FB18" i="24"/>
  <c r="FA18" i="24"/>
  <c r="EZ18" i="24"/>
  <c r="EY18" i="24"/>
  <c r="EX1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9" i="24"/>
  <c r="FI19" i="24"/>
  <c r="FH19" i="24"/>
  <c r="FG19" i="24"/>
  <c r="FF19" i="24"/>
  <c r="FE19" i="24"/>
  <c r="FC19" i="24"/>
  <c r="FB19" i="24"/>
  <c r="FA19" i="24"/>
  <c r="EZ19" i="24"/>
  <c r="EY19" i="24"/>
  <c r="EX19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20" i="24"/>
  <c r="EA20" i="24"/>
  <c r="DZ20" i="24"/>
  <c r="DY20" i="24"/>
  <c r="DX20" i="24"/>
  <c r="DW20" i="24"/>
  <c r="DU20" i="24"/>
  <c r="DT20" i="24"/>
  <c r="DS20" i="24"/>
  <c r="DR20" i="24"/>
  <c r="DQ20" i="24"/>
  <c r="DP20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8" i="24"/>
  <c r="EA18" i="24"/>
  <c r="DZ18" i="24"/>
  <c r="DY18" i="24"/>
  <c r="DX18" i="24"/>
  <c r="DW18" i="24"/>
  <c r="DU18" i="24"/>
  <c r="DT18" i="24"/>
  <c r="DS18" i="24"/>
  <c r="DR18" i="24"/>
  <c r="DQ18" i="24"/>
  <c r="DP1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9" i="24"/>
  <c r="EA19" i="24"/>
  <c r="DZ19" i="24"/>
  <c r="DY19" i="24"/>
  <c r="DX19" i="24"/>
  <c r="DW19" i="24"/>
  <c r="DU19" i="24"/>
  <c r="DT19" i="24"/>
  <c r="DS19" i="24"/>
  <c r="DR19" i="24"/>
  <c r="DQ19" i="24"/>
  <c r="DP19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9" i="4"/>
  <c r="RK9" i="4"/>
  <c r="RJ9" i="4"/>
  <c r="RI9" i="4"/>
  <c r="RH9" i="4"/>
  <c r="RG9" i="4"/>
  <c r="RE9" i="4"/>
  <c r="RD9" i="4"/>
  <c r="RC9" i="4"/>
  <c r="RB9" i="4"/>
  <c r="RA9" i="4"/>
  <c r="QZ9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9" i="4"/>
  <c r="QC9" i="4"/>
  <c r="QB9" i="4"/>
  <c r="QA9" i="4"/>
  <c r="PZ9" i="4"/>
  <c r="PY9" i="4"/>
  <c r="PW9" i="4"/>
  <c r="PV9" i="4"/>
  <c r="PU9" i="4"/>
  <c r="PT9" i="4"/>
  <c r="PS9" i="4"/>
  <c r="PR9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9" i="4"/>
  <c r="OU9" i="4"/>
  <c r="OT9" i="4"/>
  <c r="OS9" i="4"/>
  <c r="OR9" i="4"/>
  <c r="OQ9" i="4"/>
  <c r="OO9" i="4"/>
  <c r="ON9" i="4"/>
  <c r="OM9" i="4"/>
  <c r="OL9" i="4"/>
  <c r="OK9" i="4"/>
  <c r="OJ9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9" i="4"/>
  <c r="NM9" i="4"/>
  <c r="NL9" i="4"/>
  <c r="NK9" i="4"/>
  <c r="NJ9" i="4"/>
  <c r="NI9" i="4"/>
  <c r="NG9" i="4"/>
  <c r="NF9" i="4"/>
  <c r="NE9" i="4"/>
  <c r="ND9" i="4"/>
  <c r="NC9" i="4"/>
  <c r="NB9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9" i="4"/>
  <c r="ME9" i="4"/>
  <c r="MD9" i="4"/>
  <c r="MC9" i="4"/>
  <c r="MB9" i="4"/>
  <c r="MA9" i="4"/>
  <c r="LY9" i="4"/>
  <c r="LX9" i="4"/>
  <c r="LW9" i="4"/>
  <c r="LV9" i="4"/>
  <c r="LU9" i="4"/>
  <c r="LT9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9" i="4"/>
  <c r="KW9" i="4"/>
  <c r="KV9" i="4"/>
  <c r="KU9" i="4"/>
  <c r="KT9" i="4"/>
  <c r="KS9" i="4"/>
  <c r="KQ9" i="4"/>
  <c r="KP9" i="4"/>
  <c r="KO9" i="4"/>
  <c r="KN9" i="4"/>
  <c r="KM9" i="4"/>
  <c r="KL9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9" i="4"/>
  <c r="JO9" i="4"/>
  <c r="JN9" i="4"/>
  <c r="JM9" i="4"/>
  <c r="JL9" i="4"/>
  <c r="JK9" i="4"/>
  <c r="JI9" i="4"/>
  <c r="JH9" i="4"/>
  <c r="JG9" i="4"/>
  <c r="JF9" i="4"/>
  <c r="JE9" i="4"/>
  <c r="JD9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9" i="4"/>
  <c r="IG9" i="4"/>
  <c r="IF9" i="4"/>
  <c r="IE9" i="4"/>
  <c r="ID9" i="4"/>
  <c r="IC9" i="4"/>
  <c r="IA9" i="4"/>
  <c r="HZ9" i="4"/>
  <c r="HY9" i="4"/>
  <c r="HX9" i="4"/>
  <c r="HW9" i="4"/>
  <c r="HV9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9" i="4"/>
  <c r="GY9" i="4"/>
  <c r="GX9" i="4"/>
  <c r="GW9" i="4"/>
  <c r="GV9" i="4"/>
  <c r="GU9" i="4"/>
  <c r="GS9" i="4"/>
  <c r="GR9" i="4"/>
  <c r="GQ9" i="4"/>
  <c r="GP9" i="4"/>
  <c r="GO9" i="4"/>
  <c r="GN9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9" i="4"/>
  <c r="FQ9" i="4"/>
  <c r="FP9" i="4"/>
  <c r="FO9" i="4"/>
  <c r="FN9" i="4"/>
  <c r="FM9" i="4"/>
  <c r="FK9" i="4"/>
  <c r="FJ9" i="4"/>
  <c r="FI9" i="4"/>
  <c r="FH9" i="4"/>
  <c r="FG9" i="4"/>
  <c r="FF9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9" i="4"/>
  <c r="EI9" i="4"/>
  <c r="EH9" i="4"/>
  <c r="EG9" i="4"/>
  <c r="EF9" i="4"/>
  <c r="EE9" i="4"/>
  <c r="EC9" i="4"/>
  <c r="EB9" i="4"/>
  <c r="EA9" i="4"/>
  <c r="DZ9" i="4"/>
  <c r="DY9" i="4"/>
  <c r="DX9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G25" i="19" l="1"/>
  <c r="F25" i="19"/>
  <c r="EE7" i="21"/>
  <c r="EE10" i="21"/>
  <c r="EE19" i="21"/>
  <c r="EH15" i="21"/>
  <c r="EE14" i="21"/>
  <c r="EH20" i="21"/>
  <c r="JJ22" i="4"/>
  <c r="JQ22" i="4" s="1"/>
  <c r="JJ24" i="4"/>
  <c r="JQ24" i="4" s="1"/>
  <c r="KR5" i="4"/>
  <c r="KY5" i="4" s="1"/>
  <c r="KR8" i="4"/>
  <c r="KY8" i="4" s="1"/>
  <c r="KR6" i="4"/>
  <c r="KY6" i="4" s="1"/>
  <c r="KR11" i="4"/>
  <c r="KY11" i="4" s="1"/>
  <c r="LZ22" i="4"/>
  <c r="MG22" i="4" s="1"/>
  <c r="LZ24" i="4"/>
  <c r="MG24" i="4" s="1"/>
  <c r="NH5" i="4"/>
  <c r="NO5" i="4" s="1"/>
  <c r="NH8" i="4"/>
  <c r="NO8" i="4" s="1"/>
  <c r="NH6" i="4"/>
  <c r="NO6" i="4" s="1"/>
  <c r="PX6" i="4"/>
  <c r="QE6" i="4" s="1"/>
  <c r="PX11" i="4"/>
  <c r="QE11" i="4" s="1"/>
  <c r="PX19" i="4"/>
  <c r="QE19" i="4" s="1"/>
  <c r="PX13" i="4"/>
  <c r="QE13" i="4" s="1"/>
  <c r="PX14" i="4"/>
  <c r="QE14" i="4" s="1"/>
  <c r="PX20" i="4"/>
  <c r="QE20" i="4" s="1"/>
  <c r="JR18" i="21"/>
  <c r="KT4" i="21"/>
  <c r="KT9" i="21"/>
  <c r="KT8" i="21"/>
  <c r="KT16" i="21"/>
  <c r="KT21" i="21"/>
  <c r="LV7" i="21"/>
  <c r="LV10" i="21"/>
  <c r="LV12" i="21"/>
  <c r="LV19" i="21"/>
  <c r="MX6" i="21"/>
  <c r="MX15" i="21"/>
  <c r="MX14" i="21"/>
  <c r="MX20" i="21"/>
  <c r="NZ5" i="21"/>
  <c r="NZ11" i="21"/>
  <c r="NZ13" i="21"/>
  <c r="ED22" i="4"/>
  <c r="EK22" i="4" s="1"/>
  <c r="FL5" i="4"/>
  <c r="FS5" i="4" s="1"/>
  <c r="FL8" i="4"/>
  <c r="FS8" i="4" s="1"/>
  <c r="FL6" i="4"/>
  <c r="FS6" i="4" s="1"/>
  <c r="FL11" i="4"/>
  <c r="FS11" i="4" s="1"/>
  <c r="FL19" i="4"/>
  <c r="FS19" i="4" s="1"/>
  <c r="FL13" i="4"/>
  <c r="FS13" i="4" s="1"/>
  <c r="FL14" i="4"/>
  <c r="FS14" i="4" s="1"/>
  <c r="IB6" i="4"/>
  <c r="II6" i="4" s="1"/>
  <c r="IB11" i="4"/>
  <c r="II11" i="4" s="1"/>
  <c r="IB19" i="4"/>
  <c r="II19" i="4" s="1"/>
  <c r="IB13" i="4"/>
  <c r="II13" i="4" s="1"/>
  <c r="IB14" i="4"/>
  <c r="II14" i="4" s="1"/>
  <c r="IB20" i="4"/>
  <c r="II20" i="4" s="1"/>
  <c r="ED24" i="4"/>
  <c r="EK24" i="4" s="1"/>
  <c r="RF11" i="4"/>
  <c r="RM11" i="4" s="1"/>
  <c r="FL11" i="22"/>
  <c r="FS11" i="22" s="1"/>
  <c r="FL13" i="22"/>
  <c r="FS13" i="22" s="1"/>
  <c r="FL17" i="22"/>
  <c r="FS17" i="22" s="1"/>
  <c r="IB4" i="22"/>
  <c r="IB6" i="22"/>
  <c r="II6" i="22" s="1"/>
  <c r="IB13" i="22"/>
  <c r="II13" i="22" s="1"/>
  <c r="IB17" i="22"/>
  <c r="II17" i="22" s="1"/>
  <c r="PX21" i="4"/>
  <c r="QE21" i="4" s="1"/>
  <c r="RF10" i="4"/>
  <c r="RM10" i="4" s="1"/>
  <c r="HT11" i="24"/>
  <c r="HT13" i="24"/>
  <c r="IA13" i="24" s="1"/>
  <c r="JB6" i="24"/>
  <c r="JI6" i="24" s="1"/>
  <c r="JB11" i="24"/>
  <c r="JI11" i="24" s="1"/>
  <c r="JB13" i="24"/>
  <c r="JI13" i="24" s="1"/>
  <c r="KJ4" i="24"/>
  <c r="KQ4" i="24" s="1"/>
  <c r="KJ6" i="24"/>
  <c r="KQ6" i="24" s="1"/>
  <c r="KJ8" i="24"/>
  <c r="KQ8" i="24" s="1"/>
  <c r="KJ11" i="24"/>
  <c r="KQ11" i="24" s="1"/>
  <c r="KJ13" i="24"/>
  <c r="KQ13" i="24" s="1"/>
  <c r="MZ4" i="24"/>
  <c r="NG4" i="24" s="1"/>
  <c r="MZ6" i="24"/>
  <c r="NG6" i="24" s="1"/>
  <c r="MZ11" i="24"/>
  <c r="NG11" i="24" s="1"/>
  <c r="MZ15" i="24"/>
  <c r="NG15" i="24" s="1"/>
  <c r="MZ13" i="24"/>
  <c r="NG13" i="24" s="1"/>
  <c r="MZ14" i="24"/>
  <c r="NG14" i="24" s="1"/>
  <c r="OH4" i="24"/>
  <c r="OO4" i="24" s="1"/>
  <c r="OH6" i="24"/>
  <c r="OO6" i="24" s="1"/>
  <c r="LZ4" i="4"/>
  <c r="MG4" i="4" s="1"/>
  <c r="FL20" i="4"/>
  <c r="FS20" i="4" s="1"/>
  <c r="KR13" i="4"/>
  <c r="KY13" i="4" s="1"/>
  <c r="NH11" i="4"/>
  <c r="NO11" i="4" s="1"/>
  <c r="ED23" i="4"/>
  <c r="EK23" i="4" s="1"/>
  <c r="FD4" i="23"/>
  <c r="FK4" i="23" s="1"/>
  <c r="GT23" i="4"/>
  <c r="HA23" i="4" s="1"/>
  <c r="IB21" i="4"/>
  <c r="II21" i="4" s="1"/>
  <c r="LZ7" i="4"/>
  <c r="MG7" i="4" s="1"/>
  <c r="LZ12" i="4"/>
  <c r="MG12" i="4" s="1"/>
  <c r="RF4" i="4"/>
  <c r="RM4" i="4" s="1"/>
  <c r="NZ18" i="21"/>
  <c r="ED8" i="22"/>
  <c r="EK8" i="22" s="1"/>
  <c r="FL8" i="22"/>
  <c r="FS8" i="22" s="1"/>
  <c r="FL15" i="22"/>
  <c r="FS15" i="22" s="1"/>
  <c r="FL14" i="22"/>
  <c r="FS14" i="22" s="1"/>
  <c r="FL16" i="22"/>
  <c r="FS16" i="22" s="1"/>
  <c r="GT5" i="22"/>
  <c r="HA5" i="22" s="1"/>
  <c r="GT8" i="22"/>
  <c r="HA8" i="22" s="1"/>
  <c r="GT9" i="22"/>
  <c r="HA9" i="22" s="1"/>
  <c r="GT15" i="22"/>
  <c r="HA15" i="22" s="1"/>
  <c r="GT14" i="22"/>
  <c r="HA14" i="22" s="1"/>
  <c r="IB14" i="22"/>
  <c r="II14" i="22" s="1"/>
  <c r="GT7" i="4"/>
  <c r="HA7" i="4" s="1"/>
  <c r="JJ12" i="4"/>
  <c r="JQ12" i="4" s="1"/>
  <c r="JJ18" i="4"/>
  <c r="JQ18" i="4" s="1"/>
  <c r="ED11" i="4"/>
  <c r="EK11" i="4" s="1"/>
  <c r="FL24" i="4"/>
  <c r="FS24" i="4" s="1"/>
  <c r="IB22" i="4"/>
  <c r="II22" i="4" s="1"/>
  <c r="IB24" i="4"/>
  <c r="II24" i="4" s="1"/>
  <c r="JJ8" i="4"/>
  <c r="JQ8" i="4" s="1"/>
  <c r="JJ20" i="4"/>
  <c r="JQ20" i="4" s="1"/>
  <c r="JJ21" i="4"/>
  <c r="JQ21" i="4" s="1"/>
  <c r="JJ25" i="4"/>
  <c r="JQ25" i="4" s="1"/>
  <c r="KR12" i="4"/>
  <c r="KY12" i="4" s="1"/>
  <c r="LZ11" i="4"/>
  <c r="MG11" i="4" s="1"/>
  <c r="LZ14" i="4"/>
  <c r="LZ20" i="4"/>
  <c r="MG20" i="4" s="1"/>
  <c r="LZ21" i="4"/>
  <c r="MG21" i="4" s="1"/>
  <c r="PX4" i="4"/>
  <c r="QE4" i="4" s="1"/>
  <c r="PX7" i="4"/>
  <c r="QE7" i="4" s="1"/>
  <c r="PX22" i="4"/>
  <c r="QE22" i="4" s="1"/>
  <c r="PX24" i="4"/>
  <c r="QE24" i="4" s="1"/>
  <c r="RF5" i="4"/>
  <c r="RM5" i="4" s="1"/>
  <c r="RF8" i="4"/>
  <c r="RM8" i="4" s="1"/>
  <c r="ED9" i="4"/>
  <c r="EK9" i="4" s="1"/>
  <c r="ED20" i="4"/>
  <c r="EK20" i="4" s="1"/>
  <c r="FL18" i="4"/>
  <c r="FS18" i="4" s="1"/>
  <c r="PB4" i="21"/>
  <c r="PB9" i="21"/>
  <c r="PB8" i="21"/>
  <c r="PB16" i="21"/>
  <c r="PB21" i="21"/>
  <c r="EH6" i="19"/>
  <c r="EH11" i="19"/>
  <c r="EH14" i="19"/>
  <c r="EH18" i="19"/>
  <c r="EH23" i="19"/>
  <c r="EH31" i="19"/>
  <c r="FJ6" i="19"/>
  <c r="FJ11" i="19"/>
  <c r="FJ14" i="19"/>
  <c r="FJ18" i="19"/>
  <c r="FJ23" i="19"/>
  <c r="FJ31" i="19"/>
  <c r="GL6" i="19"/>
  <c r="GL11" i="19"/>
  <c r="GL14" i="19"/>
  <c r="GL18" i="19"/>
  <c r="GL23" i="19"/>
  <c r="GL31" i="19"/>
  <c r="HN6" i="19"/>
  <c r="HN11" i="19"/>
  <c r="HN14" i="19"/>
  <c r="HN18" i="19"/>
  <c r="HN23" i="19"/>
  <c r="HN31" i="19"/>
  <c r="IP6" i="19"/>
  <c r="IP11" i="19"/>
  <c r="IP14" i="19"/>
  <c r="IP18" i="19"/>
  <c r="IP23" i="19"/>
  <c r="IP31" i="19"/>
  <c r="JR11" i="19"/>
  <c r="JR14" i="19"/>
  <c r="JR18" i="19"/>
  <c r="JR23" i="19"/>
  <c r="JR31" i="19"/>
  <c r="KT11" i="19"/>
  <c r="KT14" i="19"/>
  <c r="KT18" i="19"/>
  <c r="KT23" i="19"/>
  <c r="KT31" i="19"/>
  <c r="LV6" i="19"/>
  <c r="LV11" i="19"/>
  <c r="LV14" i="19"/>
  <c r="LV18" i="19"/>
  <c r="LV23" i="19"/>
  <c r="LV31" i="19"/>
  <c r="MX6" i="19"/>
  <c r="MX11" i="19"/>
  <c r="MX14" i="19"/>
  <c r="MX18" i="19"/>
  <c r="MX23" i="19"/>
  <c r="MX31" i="19"/>
  <c r="NZ6" i="19"/>
  <c r="NZ11" i="19"/>
  <c r="NZ14" i="19"/>
  <c r="EH7" i="19"/>
  <c r="EH9" i="19"/>
  <c r="EH12" i="19"/>
  <c r="EH19" i="19"/>
  <c r="EH21" i="19"/>
  <c r="EH27" i="19"/>
  <c r="EH25" i="19"/>
  <c r="FJ7" i="19"/>
  <c r="FJ9" i="19"/>
  <c r="FJ12" i="19"/>
  <c r="FJ19" i="19"/>
  <c r="FJ21" i="19"/>
  <c r="FJ27" i="19"/>
  <c r="FJ25" i="19"/>
  <c r="GL7" i="19"/>
  <c r="GL9" i="19"/>
  <c r="GL12" i="19"/>
  <c r="GL19" i="19"/>
  <c r="GL21" i="19"/>
  <c r="GL27" i="19"/>
  <c r="GL25" i="19"/>
  <c r="HN7" i="19"/>
  <c r="HN9" i="19"/>
  <c r="HN12" i="19"/>
  <c r="HN19" i="19"/>
  <c r="HN21" i="19"/>
  <c r="HN27" i="19"/>
  <c r="HN25" i="19"/>
  <c r="IP7" i="19"/>
  <c r="IP9" i="19"/>
  <c r="IP12" i="19"/>
  <c r="IP19" i="19"/>
  <c r="IP21" i="19"/>
  <c r="IP27" i="19"/>
  <c r="IP25" i="19"/>
  <c r="JR7" i="19"/>
  <c r="JR9" i="19"/>
  <c r="JR12" i="19"/>
  <c r="JR19" i="19"/>
  <c r="JR21" i="19"/>
  <c r="JR27" i="19"/>
  <c r="JR25" i="19"/>
  <c r="KT7" i="19"/>
  <c r="KT9" i="19"/>
  <c r="KT12" i="19"/>
  <c r="KT19" i="19"/>
  <c r="KT21" i="19"/>
  <c r="KT27" i="19"/>
  <c r="KT25" i="19"/>
  <c r="LV7" i="19"/>
  <c r="LV9" i="19"/>
  <c r="LV12" i="19"/>
  <c r="LV19" i="19"/>
  <c r="LV21" i="19"/>
  <c r="LV27" i="19"/>
  <c r="LV25" i="19"/>
  <c r="MX7" i="19"/>
  <c r="MX9" i="19"/>
  <c r="MX12" i="19"/>
  <c r="MX19" i="19"/>
  <c r="MX21" i="19"/>
  <c r="MX27" i="19"/>
  <c r="MX25" i="19"/>
  <c r="NZ7" i="19"/>
  <c r="NZ9" i="19"/>
  <c r="NZ12" i="19"/>
  <c r="LZ16" i="22"/>
  <c r="MG16" i="22" s="1"/>
  <c r="JJ6" i="22"/>
  <c r="JQ6" i="22" s="1"/>
  <c r="JJ7" i="22"/>
  <c r="JQ7" i="22" s="1"/>
  <c r="JJ13" i="22"/>
  <c r="JQ13" i="22" s="1"/>
  <c r="KR14" i="22"/>
  <c r="KY14" i="22" s="1"/>
  <c r="LZ6" i="22"/>
  <c r="MG6" i="22" s="1"/>
  <c r="NH8" i="22"/>
  <c r="NO8" i="22" s="1"/>
  <c r="NH9" i="22"/>
  <c r="NO9" i="22" s="1"/>
  <c r="NH15" i="22"/>
  <c r="NO15" i="22" s="1"/>
  <c r="OP4" i="22"/>
  <c r="OW4" i="22" s="1"/>
  <c r="OP6" i="22"/>
  <c r="OW6" i="22" s="1"/>
  <c r="OP7" i="22"/>
  <c r="OW7" i="22" s="1"/>
  <c r="OP11" i="22"/>
  <c r="OW11" i="22" s="1"/>
  <c r="OP13" i="22"/>
  <c r="OW13" i="22" s="1"/>
  <c r="RF4" i="22"/>
  <c r="RM4" i="22" s="1"/>
  <c r="RF7" i="22"/>
  <c r="RM7" i="22" s="1"/>
  <c r="RF11" i="22"/>
  <c r="RM11" i="22" s="1"/>
  <c r="RF10" i="22"/>
  <c r="RM10" i="22" s="1"/>
  <c r="OP16" i="22"/>
  <c r="OW16" i="22" s="1"/>
  <c r="RF13" i="22"/>
  <c r="RM13" i="22" s="1"/>
  <c r="OP21" i="4"/>
  <c r="OW21" i="4" s="1"/>
  <c r="OP24" i="4"/>
  <c r="OW24" i="4" s="1"/>
  <c r="NH7" i="4"/>
  <c r="NO7" i="4" s="1"/>
  <c r="NH12" i="4"/>
  <c r="NO12" i="4" s="1"/>
  <c r="GT15" i="4"/>
  <c r="HA15" i="4" s="1"/>
  <c r="NH25" i="4"/>
  <c r="NO25" i="4" s="1"/>
  <c r="NH20" i="4"/>
  <c r="NO20" i="4" s="1"/>
  <c r="RF25" i="4"/>
  <c r="RM25" i="4" s="1"/>
  <c r="EH4" i="21"/>
  <c r="FJ6" i="21"/>
  <c r="FJ15" i="21"/>
  <c r="FJ14" i="21"/>
  <c r="FJ20" i="21"/>
  <c r="GL5" i="21"/>
  <c r="GL11" i="21"/>
  <c r="GL13" i="21"/>
  <c r="GL18" i="21"/>
  <c r="HN4" i="21"/>
  <c r="HN9" i="21"/>
  <c r="HN8" i="21"/>
  <c r="HN16" i="21"/>
  <c r="HN21" i="21"/>
  <c r="IP7" i="21"/>
  <c r="IP10" i="21"/>
  <c r="IP12" i="21"/>
  <c r="IP19" i="21"/>
  <c r="JR6" i="21"/>
  <c r="JR15" i="21"/>
  <c r="JR14" i="21"/>
  <c r="JR20" i="21"/>
  <c r="KT5" i="21"/>
  <c r="KT11" i="21"/>
  <c r="KT13" i="21"/>
  <c r="KT18" i="21"/>
  <c r="LV4" i="21"/>
  <c r="LV9" i="21"/>
  <c r="LV8" i="21"/>
  <c r="LV16" i="21"/>
  <c r="LV21" i="21"/>
  <c r="EE6" i="21"/>
  <c r="EE12" i="21"/>
  <c r="NZ18" i="19"/>
  <c r="NZ23" i="19"/>
  <c r="NZ31" i="19"/>
  <c r="PB6" i="19"/>
  <c r="PB11" i="19"/>
  <c r="PB14" i="19"/>
  <c r="PB18" i="19"/>
  <c r="PB23" i="19"/>
  <c r="NZ19" i="19"/>
  <c r="NZ21" i="19"/>
  <c r="NZ27" i="19"/>
  <c r="NZ25" i="19"/>
  <c r="PB7" i="19"/>
  <c r="PB9" i="19"/>
  <c r="PB12" i="19"/>
  <c r="PB19" i="19"/>
  <c r="PB21" i="19"/>
  <c r="PB27" i="19"/>
  <c r="PB25" i="19"/>
  <c r="LR17" i="24"/>
  <c r="LY17" i="24" s="1"/>
  <c r="MZ7" i="24"/>
  <c r="NG7" i="24" s="1"/>
  <c r="OH9" i="24"/>
  <c r="OO9" i="24" s="1"/>
  <c r="PP9" i="24"/>
  <c r="PW9" i="24" s="1"/>
  <c r="QX14" i="24"/>
  <c r="RE14" i="24" s="1"/>
  <c r="FD14" i="23"/>
  <c r="FK14" i="23" s="1"/>
  <c r="QX4" i="23"/>
  <c r="RE4" i="23" s="1"/>
  <c r="HT9" i="23"/>
  <c r="IA9" i="23" s="1"/>
  <c r="JB8" i="23"/>
  <c r="JI8" i="23" s="1"/>
  <c r="KJ4" i="23"/>
  <c r="KQ4" i="23" s="1"/>
  <c r="KJ13" i="23"/>
  <c r="KQ13" i="23" s="1"/>
  <c r="KJ12" i="23"/>
  <c r="KQ12" i="23" s="1"/>
  <c r="KJ11" i="23"/>
  <c r="KQ11" i="23" s="1"/>
  <c r="KJ19" i="23"/>
  <c r="KQ19" i="23" s="1"/>
  <c r="LR7" i="23"/>
  <c r="LY7" i="23" s="1"/>
  <c r="LR8" i="23"/>
  <c r="LY8" i="23" s="1"/>
  <c r="OH5" i="23"/>
  <c r="OO5" i="23" s="1"/>
  <c r="DV13" i="23"/>
  <c r="EC13" i="23" s="1"/>
  <c r="DV12" i="23"/>
  <c r="EC12" i="23" s="1"/>
  <c r="DV11" i="23"/>
  <c r="EC11" i="23" s="1"/>
  <c r="GL12" i="23"/>
  <c r="GS12" i="23" s="1"/>
  <c r="GL19" i="23"/>
  <c r="GS19" i="23" s="1"/>
  <c r="HT8" i="23"/>
  <c r="IA8" i="23" s="1"/>
  <c r="KJ5" i="23"/>
  <c r="KQ5" i="23" s="1"/>
  <c r="KJ7" i="23"/>
  <c r="KQ7" i="23" s="1"/>
  <c r="KJ8" i="23"/>
  <c r="KQ8" i="23" s="1"/>
  <c r="LR4" i="23"/>
  <c r="LY4" i="23" s="1"/>
  <c r="LR12" i="23"/>
  <c r="LY12" i="23" s="1"/>
  <c r="LR11" i="23"/>
  <c r="LY11" i="23" s="1"/>
  <c r="LR19" i="23"/>
  <c r="LY19" i="23" s="1"/>
  <c r="MZ5" i="23"/>
  <c r="NG5" i="23" s="1"/>
  <c r="ED6" i="22"/>
  <c r="EK6" i="22" s="1"/>
  <c r="JJ11" i="22"/>
  <c r="JQ11" i="22" s="1"/>
  <c r="JJ9" i="22"/>
  <c r="JQ9" i="22" s="1"/>
  <c r="PX12" i="22"/>
  <c r="QE12" i="22" s="1"/>
  <c r="KR13" i="22"/>
  <c r="KY13" i="22" s="1"/>
  <c r="KR17" i="22"/>
  <c r="KY17" i="22" s="1"/>
  <c r="LZ8" i="22"/>
  <c r="MG8" i="22" s="1"/>
  <c r="OP15" i="22"/>
  <c r="OW15" i="22" s="1"/>
  <c r="RF8" i="22"/>
  <c r="RM8" i="22" s="1"/>
  <c r="FL6" i="22"/>
  <c r="FS6" i="22" s="1"/>
  <c r="OP20" i="4"/>
  <c r="OW20" i="4" s="1"/>
  <c r="NH18" i="4"/>
  <c r="NO18" i="4" s="1"/>
  <c r="KR17" i="4"/>
  <c r="KY17" i="4" s="1"/>
  <c r="KR25" i="4"/>
  <c r="KY25" i="4" s="1"/>
  <c r="OP9" i="4"/>
  <c r="OW9" i="4" s="1"/>
  <c r="OP10" i="4"/>
  <c r="OW10" i="4" s="1"/>
  <c r="OP15" i="4"/>
  <c r="OW15" i="4" s="1"/>
  <c r="FL23" i="4"/>
  <c r="FS23" i="4" s="1"/>
  <c r="GT20" i="4"/>
  <c r="HA20" i="4" s="1"/>
  <c r="GT21" i="4"/>
  <c r="HA21" i="4" s="1"/>
  <c r="GT24" i="4"/>
  <c r="HA24" i="4" s="1"/>
  <c r="IB4" i="4"/>
  <c r="II4" i="4" s="1"/>
  <c r="IB7" i="4"/>
  <c r="II7" i="4" s="1"/>
  <c r="JJ4" i="4"/>
  <c r="JQ4" i="4" s="1"/>
  <c r="JJ9" i="4"/>
  <c r="JQ9" i="4" s="1"/>
  <c r="KR15" i="4"/>
  <c r="KY15" i="4" s="1"/>
  <c r="KR24" i="4"/>
  <c r="KY24" i="4" s="1"/>
  <c r="LZ8" i="4"/>
  <c r="MG8" i="4" s="1"/>
  <c r="NH21" i="4"/>
  <c r="NO21" i="4" s="1"/>
  <c r="EE5" i="21"/>
  <c r="EE13" i="21"/>
  <c r="EH8" i="21"/>
  <c r="EE9" i="21"/>
  <c r="EH21" i="21"/>
  <c r="EE16" i="21"/>
  <c r="EE4" i="21"/>
  <c r="EH11" i="21"/>
  <c r="EE8" i="21"/>
  <c r="EH18" i="21"/>
  <c r="EE21" i="21"/>
  <c r="MX7" i="21"/>
  <c r="MX10" i="21"/>
  <c r="MX12" i="21"/>
  <c r="MX19" i="21"/>
  <c r="NZ6" i="21"/>
  <c r="NZ15" i="21"/>
  <c r="NZ14" i="21"/>
  <c r="NZ20" i="21"/>
  <c r="PB5" i="21"/>
  <c r="PB11" i="21"/>
  <c r="PB13" i="21"/>
  <c r="PB18" i="21"/>
  <c r="EH9" i="21"/>
  <c r="EH16" i="21"/>
  <c r="EH7" i="21"/>
  <c r="EE15" i="21"/>
  <c r="EH12" i="21"/>
  <c r="EE20" i="21"/>
  <c r="FJ5" i="21"/>
  <c r="FJ11" i="21"/>
  <c r="FJ13" i="21"/>
  <c r="FJ18" i="21"/>
  <c r="GL4" i="21"/>
  <c r="GL9" i="21"/>
  <c r="GL8" i="21"/>
  <c r="GL16" i="21"/>
  <c r="GL21" i="21"/>
  <c r="HN7" i="21"/>
  <c r="HN10" i="21"/>
  <c r="HN12" i="21"/>
  <c r="HN19" i="21"/>
  <c r="IP6" i="21"/>
  <c r="IP15" i="21"/>
  <c r="IP14" i="21"/>
  <c r="IP20" i="21"/>
  <c r="JR5" i="21"/>
  <c r="JR11" i="21"/>
  <c r="JR13" i="21"/>
  <c r="EH6" i="21"/>
  <c r="EE11" i="21"/>
  <c r="EH14" i="21"/>
  <c r="EE18" i="21"/>
  <c r="EH5" i="21"/>
  <c r="EH13" i="21"/>
  <c r="FJ4" i="21"/>
  <c r="FJ9" i="21"/>
  <c r="FJ8" i="21"/>
  <c r="FJ16" i="21"/>
  <c r="FJ21" i="21"/>
  <c r="GL7" i="21"/>
  <c r="GL10" i="21"/>
  <c r="GL12" i="21"/>
  <c r="GL19" i="21"/>
  <c r="HN6" i="21"/>
  <c r="HN15" i="21"/>
  <c r="HN14" i="21"/>
  <c r="HN20" i="21"/>
  <c r="IP5" i="21"/>
  <c r="IP11" i="21"/>
  <c r="IP13" i="21"/>
  <c r="IP18" i="21"/>
  <c r="JR4" i="21"/>
  <c r="JR9" i="21"/>
  <c r="JR8" i="21"/>
  <c r="JR16" i="21"/>
  <c r="JR21" i="21"/>
  <c r="KT12" i="21"/>
  <c r="KT19" i="21"/>
  <c r="LV6" i="21"/>
  <c r="LV15" i="21"/>
  <c r="LV14" i="21"/>
  <c r="LV20" i="21"/>
  <c r="MX5" i="21"/>
  <c r="MX11" i="21"/>
  <c r="MX13" i="21"/>
  <c r="MX18" i="21"/>
  <c r="NZ4" i="21"/>
  <c r="NZ9" i="21"/>
  <c r="NZ8" i="21"/>
  <c r="NZ16" i="21"/>
  <c r="NZ21" i="21"/>
  <c r="PB7" i="21"/>
  <c r="PB10" i="21"/>
  <c r="PB12" i="21"/>
  <c r="PB19" i="21"/>
  <c r="EH10" i="21"/>
  <c r="EH19" i="21"/>
  <c r="FJ7" i="21"/>
  <c r="FJ10" i="21"/>
  <c r="FJ12" i="21"/>
  <c r="FJ19" i="21"/>
  <c r="GL6" i="21"/>
  <c r="GL15" i="21"/>
  <c r="GL14" i="21"/>
  <c r="GL20" i="21"/>
  <c r="HN5" i="21"/>
  <c r="HN11" i="21"/>
  <c r="HN13" i="21"/>
  <c r="HN18" i="21"/>
  <c r="IP4" i="21"/>
  <c r="IP9" i="21"/>
  <c r="IP8" i="21"/>
  <c r="IP16" i="21"/>
  <c r="IP21" i="21"/>
  <c r="JR7" i="21"/>
  <c r="JR10" i="21"/>
  <c r="JR12" i="21"/>
  <c r="JR19" i="21"/>
  <c r="KT15" i="21"/>
  <c r="KT14" i="21"/>
  <c r="KT20" i="21"/>
  <c r="LV5" i="21"/>
  <c r="LV11" i="21"/>
  <c r="LV13" i="21"/>
  <c r="LV18" i="21"/>
  <c r="MX4" i="21"/>
  <c r="MX9" i="21"/>
  <c r="MX8" i="21"/>
  <c r="MX16" i="21"/>
  <c r="MX21" i="21"/>
  <c r="NZ7" i="21"/>
  <c r="NZ10" i="21"/>
  <c r="NZ12" i="21"/>
  <c r="NZ19" i="21"/>
  <c r="PB6" i="21"/>
  <c r="PB15" i="21"/>
  <c r="PB14" i="21"/>
  <c r="PB20" i="21"/>
  <c r="EH5" i="19"/>
  <c r="EH16" i="19"/>
  <c r="EH10" i="19"/>
  <c r="EH15" i="19"/>
  <c r="EH22" i="19"/>
  <c r="EH24" i="19"/>
  <c r="EH17" i="19"/>
  <c r="FJ5" i="19"/>
  <c r="FJ16" i="19"/>
  <c r="FJ10" i="19"/>
  <c r="FJ15" i="19"/>
  <c r="FJ22" i="19"/>
  <c r="FJ24" i="19"/>
  <c r="FJ17" i="19"/>
  <c r="GL5" i="19"/>
  <c r="GL16" i="19"/>
  <c r="GL10" i="19"/>
  <c r="GL15" i="19"/>
  <c r="GL22" i="19"/>
  <c r="GL24" i="19"/>
  <c r="GL17" i="19"/>
  <c r="HN5" i="19"/>
  <c r="HN16" i="19"/>
  <c r="HN10" i="19"/>
  <c r="HN15" i="19"/>
  <c r="HN22" i="19"/>
  <c r="HN24" i="19"/>
  <c r="HN17" i="19"/>
  <c r="IP5" i="19"/>
  <c r="IP16" i="19"/>
  <c r="IP10" i="19"/>
  <c r="IP15" i="19"/>
  <c r="IP22" i="19"/>
  <c r="IP24" i="19"/>
  <c r="IP17" i="19"/>
  <c r="JR5" i="19"/>
  <c r="JR16" i="19"/>
  <c r="JR10" i="19"/>
  <c r="JR15" i="19"/>
  <c r="JR22" i="19"/>
  <c r="JR24" i="19"/>
  <c r="JR17" i="19"/>
  <c r="KT5" i="19"/>
  <c r="KT16" i="19"/>
  <c r="KT10" i="19"/>
  <c r="KT15" i="19"/>
  <c r="KT22" i="19"/>
  <c r="KT24" i="19"/>
  <c r="KT17" i="19"/>
  <c r="LV5" i="19"/>
  <c r="LV16" i="19"/>
  <c r="LV10" i="19"/>
  <c r="LV15" i="19"/>
  <c r="LV22" i="19"/>
  <c r="LV24" i="19"/>
  <c r="LV17" i="19"/>
  <c r="MX5" i="19"/>
  <c r="MX16" i="19"/>
  <c r="MX10" i="19"/>
  <c r="MX15" i="19"/>
  <c r="MX22" i="19"/>
  <c r="MX24" i="19"/>
  <c r="MX17" i="19"/>
  <c r="NZ5" i="19"/>
  <c r="NZ16" i="19"/>
  <c r="NZ10" i="19"/>
  <c r="NZ15" i="19"/>
  <c r="NZ22" i="19"/>
  <c r="NZ24" i="19"/>
  <c r="NZ17" i="19"/>
  <c r="PB5" i="19"/>
  <c r="PB16" i="19"/>
  <c r="PB10" i="19"/>
  <c r="PB15" i="19"/>
  <c r="PB22" i="19"/>
  <c r="PB24" i="19"/>
  <c r="PB17" i="19"/>
  <c r="EH4" i="19"/>
  <c r="EH8" i="19"/>
  <c r="EH20" i="19"/>
  <c r="EH13" i="19"/>
  <c r="EH28" i="19"/>
  <c r="EH26" i="19"/>
  <c r="EH30" i="19"/>
  <c r="FJ4" i="19"/>
  <c r="FJ8" i="19"/>
  <c r="FJ20" i="19"/>
  <c r="FJ13" i="19"/>
  <c r="FJ28" i="19"/>
  <c r="FJ26" i="19"/>
  <c r="FJ30" i="19"/>
  <c r="GL4" i="19"/>
  <c r="GL8" i="19"/>
  <c r="GL20" i="19"/>
  <c r="GL13" i="19"/>
  <c r="GL28" i="19"/>
  <c r="GL26" i="19"/>
  <c r="GL30" i="19"/>
  <c r="HN4" i="19"/>
  <c r="HN8" i="19"/>
  <c r="HN20" i="19"/>
  <c r="HN13" i="19"/>
  <c r="HN28" i="19"/>
  <c r="HN26" i="19"/>
  <c r="HN30" i="19"/>
  <c r="IP4" i="19"/>
  <c r="IP8" i="19"/>
  <c r="IP20" i="19"/>
  <c r="IP13" i="19"/>
  <c r="IP28" i="19"/>
  <c r="IP26" i="19"/>
  <c r="IP30" i="19"/>
  <c r="JR4" i="19"/>
  <c r="JR8" i="19"/>
  <c r="JR20" i="19"/>
  <c r="JR13" i="19"/>
  <c r="JR28" i="19"/>
  <c r="JR26" i="19"/>
  <c r="JR30" i="19"/>
  <c r="KT4" i="19"/>
  <c r="KT8" i="19"/>
  <c r="KT20" i="19"/>
  <c r="KT13" i="19"/>
  <c r="KT28" i="19"/>
  <c r="KT26" i="19"/>
  <c r="KT30" i="19"/>
  <c r="LV4" i="19"/>
  <c r="LV8" i="19"/>
  <c r="LV20" i="19"/>
  <c r="LV13" i="19"/>
  <c r="LV28" i="19"/>
  <c r="LV26" i="19"/>
  <c r="LV30" i="19"/>
  <c r="MX4" i="19"/>
  <c r="MX8" i="19"/>
  <c r="MX20" i="19"/>
  <c r="MX13" i="19"/>
  <c r="MX28" i="19"/>
  <c r="MX26" i="19"/>
  <c r="MX30" i="19"/>
  <c r="NZ4" i="19"/>
  <c r="NZ8" i="19"/>
  <c r="NZ20" i="19"/>
  <c r="NZ13" i="19"/>
  <c r="NZ28" i="19"/>
  <c r="NZ26" i="19"/>
  <c r="NZ30" i="19"/>
  <c r="PB4" i="19"/>
  <c r="PB8" i="19"/>
  <c r="PB20" i="19"/>
  <c r="PB13" i="19"/>
  <c r="PB28" i="19"/>
  <c r="PB26" i="19"/>
  <c r="PB30" i="19"/>
  <c r="PB31" i="19"/>
  <c r="DV8" i="24"/>
  <c r="EC8" i="24" s="1"/>
  <c r="FD8" i="24"/>
  <c r="FK8" i="24" s="1"/>
  <c r="GL8" i="24"/>
  <c r="GS8" i="24" s="1"/>
  <c r="DV5" i="24"/>
  <c r="EC5" i="24" s="1"/>
  <c r="DV9" i="24"/>
  <c r="EC9" i="24" s="1"/>
  <c r="DV19" i="24"/>
  <c r="EC19" i="24" s="1"/>
  <c r="DV18" i="24"/>
  <c r="EC18" i="24" s="1"/>
  <c r="DV20" i="24"/>
  <c r="EC20" i="24" s="1"/>
  <c r="DV17" i="24"/>
  <c r="EC17" i="24" s="1"/>
  <c r="FD5" i="24"/>
  <c r="FK5" i="24" s="1"/>
  <c r="FD9" i="24"/>
  <c r="FK9" i="24" s="1"/>
  <c r="FD19" i="24"/>
  <c r="FK19" i="24" s="1"/>
  <c r="FD18" i="24"/>
  <c r="FK18" i="24" s="1"/>
  <c r="FD20" i="24"/>
  <c r="FK20" i="24" s="1"/>
  <c r="FD17" i="24"/>
  <c r="FK17" i="24" s="1"/>
  <c r="GL5" i="24"/>
  <c r="GS5" i="24" s="1"/>
  <c r="GL9" i="24"/>
  <c r="GS9" i="24" s="1"/>
  <c r="GL19" i="24"/>
  <c r="GS19" i="24" s="1"/>
  <c r="GL18" i="24"/>
  <c r="GS18" i="24" s="1"/>
  <c r="GL20" i="24"/>
  <c r="GS20" i="24" s="1"/>
  <c r="GL17" i="24"/>
  <c r="GS17" i="24" s="1"/>
  <c r="HT5" i="24"/>
  <c r="IA5" i="24" s="1"/>
  <c r="HT9" i="24"/>
  <c r="IA9" i="24" s="1"/>
  <c r="HT19" i="24"/>
  <c r="IA19" i="24" s="1"/>
  <c r="HT18" i="24"/>
  <c r="IA18" i="24" s="1"/>
  <c r="HT20" i="24"/>
  <c r="IA20" i="24" s="1"/>
  <c r="HT17" i="24"/>
  <c r="IA17" i="24" s="1"/>
  <c r="JB5" i="24"/>
  <c r="JI5" i="24" s="1"/>
  <c r="JB7" i="24"/>
  <c r="JI7" i="24" s="1"/>
  <c r="JB9" i="24"/>
  <c r="JI9" i="24" s="1"/>
  <c r="JB19" i="24"/>
  <c r="JI19" i="24" s="1"/>
  <c r="JB20" i="24"/>
  <c r="JI20" i="24" s="1"/>
  <c r="KJ5" i="24"/>
  <c r="KQ5" i="24" s="1"/>
  <c r="KJ9" i="24"/>
  <c r="KQ9" i="24" s="1"/>
  <c r="KJ19" i="24"/>
  <c r="KQ19" i="24" s="1"/>
  <c r="KJ20" i="24"/>
  <c r="KQ20" i="24" s="1"/>
  <c r="LR5" i="24"/>
  <c r="LY5" i="24" s="1"/>
  <c r="LR9" i="24"/>
  <c r="LY9" i="24" s="1"/>
  <c r="PP17" i="24"/>
  <c r="PW17" i="24" s="1"/>
  <c r="QX7" i="24"/>
  <c r="RE7" i="24" s="1"/>
  <c r="QX9" i="24"/>
  <c r="RE9" i="24" s="1"/>
  <c r="QX19" i="24"/>
  <c r="RE19" i="24" s="1"/>
  <c r="QX18" i="24"/>
  <c r="RE18" i="24" s="1"/>
  <c r="QX17" i="24"/>
  <c r="RE17" i="24" s="1"/>
  <c r="OH8" i="24"/>
  <c r="OO8" i="24" s="1"/>
  <c r="OH15" i="24"/>
  <c r="OO15" i="24" s="1"/>
  <c r="OH13" i="24"/>
  <c r="OO13" i="24" s="1"/>
  <c r="OH14" i="24"/>
  <c r="OO14" i="24" s="1"/>
  <c r="PP6" i="24"/>
  <c r="PW6" i="24" s="1"/>
  <c r="PP13" i="24"/>
  <c r="PW13" i="24" s="1"/>
  <c r="QX6" i="24"/>
  <c r="RE6" i="24" s="1"/>
  <c r="HT8" i="24"/>
  <c r="IA8" i="24" s="1"/>
  <c r="LR8" i="24"/>
  <c r="LY8" i="24" s="1"/>
  <c r="LR15" i="24"/>
  <c r="LY15" i="24" s="1"/>
  <c r="LR14" i="24"/>
  <c r="LY14" i="24" s="1"/>
  <c r="LR19" i="24"/>
  <c r="LY19" i="24" s="1"/>
  <c r="LR18" i="24"/>
  <c r="LY18" i="24" s="1"/>
  <c r="LR20" i="24"/>
  <c r="LY20" i="24" s="1"/>
  <c r="MZ5" i="24"/>
  <c r="NG5" i="24" s="1"/>
  <c r="MZ18" i="24"/>
  <c r="NG18" i="24" s="1"/>
  <c r="OH7" i="24"/>
  <c r="OO7" i="24" s="1"/>
  <c r="OH20" i="24"/>
  <c r="OO20" i="24" s="1"/>
  <c r="PP4" i="24"/>
  <c r="PW4" i="24" s="1"/>
  <c r="QX11" i="24"/>
  <c r="RE11" i="24" s="1"/>
  <c r="DV11" i="24"/>
  <c r="EC11" i="24" s="1"/>
  <c r="DV13" i="24"/>
  <c r="EC13" i="24" s="1"/>
  <c r="FD11" i="24"/>
  <c r="FK11" i="24" s="1"/>
  <c r="FD13" i="24"/>
  <c r="FK13" i="24" s="1"/>
  <c r="GL11" i="24"/>
  <c r="GS11" i="24" s="1"/>
  <c r="GL13" i="24"/>
  <c r="GS13" i="24" s="1"/>
  <c r="PP5" i="24"/>
  <c r="PW5" i="24" s="1"/>
  <c r="PP7" i="24"/>
  <c r="PW7" i="24" s="1"/>
  <c r="PP15" i="24"/>
  <c r="PW15" i="24" s="1"/>
  <c r="PP18" i="24"/>
  <c r="PW18" i="24" s="1"/>
  <c r="PP20" i="24"/>
  <c r="PW20" i="24" s="1"/>
  <c r="MZ7" i="23"/>
  <c r="NG7" i="23" s="1"/>
  <c r="DV6" i="23"/>
  <c r="EC6" i="23" s="1"/>
  <c r="QX7" i="23"/>
  <c r="RE7" i="23" s="1"/>
  <c r="HT19" i="23"/>
  <c r="IA19" i="23" s="1"/>
  <c r="DV19" i="23"/>
  <c r="EC19" i="23" s="1"/>
  <c r="PP12" i="23"/>
  <c r="PW12" i="23" s="1"/>
  <c r="QX8" i="23"/>
  <c r="RE8" i="23" s="1"/>
  <c r="QX9" i="23"/>
  <c r="RE9" i="23" s="1"/>
  <c r="QX13" i="23"/>
  <c r="RE13" i="23" s="1"/>
  <c r="HT13" i="23"/>
  <c r="IA13" i="23" s="1"/>
  <c r="PP4" i="23"/>
  <c r="PW4" i="23" s="1"/>
  <c r="PP6" i="23"/>
  <c r="PW6" i="23" s="1"/>
  <c r="FD7" i="23"/>
  <c r="FK7" i="23" s="1"/>
  <c r="FD8" i="23"/>
  <c r="FK8" i="23" s="1"/>
  <c r="LZ15" i="22"/>
  <c r="MG15" i="22" s="1"/>
  <c r="GT6" i="22"/>
  <c r="HA6" i="22" s="1"/>
  <c r="GT11" i="22"/>
  <c r="HA11" i="22" s="1"/>
  <c r="GT13" i="22"/>
  <c r="HA13" i="22" s="1"/>
  <c r="JJ17" i="22"/>
  <c r="JQ17" i="22" s="1"/>
  <c r="KR11" i="22"/>
  <c r="KY11" i="22" s="1"/>
  <c r="NH10" i="22"/>
  <c r="NO10" i="22" s="1"/>
  <c r="NH13" i="22"/>
  <c r="NO13" i="22" s="1"/>
  <c r="NH17" i="22"/>
  <c r="NO17" i="22" s="1"/>
  <c r="RF17" i="22"/>
  <c r="RM17" i="22" s="1"/>
  <c r="ED7" i="22"/>
  <c r="EK7" i="22" s="1"/>
  <c r="ED11" i="22"/>
  <c r="EK11" i="22" s="1"/>
  <c r="ED13" i="22"/>
  <c r="EK13" i="22" s="1"/>
  <c r="JJ8" i="22"/>
  <c r="JQ8" i="22" s="1"/>
  <c r="LZ4" i="22"/>
  <c r="MG4" i="22" s="1"/>
  <c r="PX4" i="22"/>
  <c r="QE4" i="22" s="1"/>
  <c r="PX7" i="22"/>
  <c r="QE7" i="22" s="1"/>
  <c r="PX11" i="22"/>
  <c r="QE11" i="22" s="1"/>
  <c r="PX10" i="22"/>
  <c r="QE10" i="22" s="1"/>
  <c r="PX13" i="22"/>
  <c r="QE13" i="22" s="1"/>
  <c r="FL9" i="22"/>
  <c r="FS9" i="22" s="1"/>
  <c r="IB11" i="22"/>
  <c r="II11" i="22" s="1"/>
  <c r="JJ14" i="22"/>
  <c r="JQ14" i="22" s="1"/>
  <c r="KR5" i="22"/>
  <c r="KY5" i="22" s="1"/>
  <c r="KR9" i="22"/>
  <c r="KY9" i="22" s="1"/>
  <c r="KR12" i="22"/>
  <c r="KY12" i="22" s="1"/>
  <c r="NH16" i="22"/>
  <c r="NO16" i="22" s="1"/>
  <c r="OP9" i="22"/>
  <c r="OW9" i="22" s="1"/>
  <c r="RF14" i="22"/>
  <c r="RM14" i="22" s="1"/>
  <c r="ED15" i="22"/>
  <c r="EK15" i="22" s="1"/>
  <c r="ED14" i="22"/>
  <c r="EK14" i="22" s="1"/>
  <c r="ED16" i="22"/>
  <c r="EK16" i="22" s="1"/>
  <c r="JJ12" i="22"/>
  <c r="JQ12" i="22" s="1"/>
  <c r="LZ11" i="22"/>
  <c r="MG11" i="22" s="1"/>
  <c r="LZ13" i="22"/>
  <c r="MG13" i="22" s="1"/>
  <c r="OP17" i="22"/>
  <c r="OW17" i="22" s="1"/>
  <c r="PX8" i="22"/>
  <c r="QE8" i="22" s="1"/>
  <c r="PX14" i="22"/>
  <c r="QE14" i="22" s="1"/>
  <c r="ED9" i="22"/>
  <c r="EK9" i="22" s="1"/>
  <c r="ED17" i="22"/>
  <c r="EK17" i="22" s="1"/>
  <c r="GT10" i="22"/>
  <c r="HA10" i="22" s="1"/>
  <c r="GT17" i="22"/>
  <c r="HA17" i="22" s="1"/>
  <c r="FL5" i="22"/>
  <c r="FS5" i="22" s="1"/>
  <c r="FL10" i="22"/>
  <c r="FS10" i="22" s="1"/>
  <c r="IB8" i="22"/>
  <c r="II8" i="22" s="1"/>
  <c r="IB9" i="22"/>
  <c r="II9" i="22" s="1"/>
  <c r="KR8" i="22"/>
  <c r="KY8" i="22" s="1"/>
  <c r="LZ14" i="22"/>
  <c r="MG14" i="22" s="1"/>
  <c r="OP12" i="22"/>
  <c r="OW12" i="22" s="1"/>
  <c r="PX16" i="22"/>
  <c r="QE16" i="22" s="1"/>
  <c r="ED4" i="22"/>
  <c r="ED12" i="22"/>
  <c r="EK12" i="22" s="1"/>
  <c r="IB15" i="22"/>
  <c r="II15" i="22" s="1"/>
  <c r="IB12" i="22"/>
  <c r="II12" i="22" s="1"/>
  <c r="JJ15" i="22"/>
  <c r="JQ15" i="22" s="1"/>
  <c r="KR15" i="22"/>
  <c r="KY15" i="22" s="1"/>
  <c r="NH4" i="22"/>
  <c r="NO4" i="22" s="1"/>
  <c r="NH6" i="22"/>
  <c r="NO6" i="22" s="1"/>
  <c r="OP10" i="22"/>
  <c r="OW10" i="22" s="1"/>
  <c r="PX17" i="22"/>
  <c r="QE17" i="22" s="1"/>
  <c r="RF6" i="22"/>
  <c r="RM6" i="22" s="1"/>
  <c r="JJ5" i="22"/>
  <c r="JQ5" i="22" s="1"/>
  <c r="LZ5" i="22"/>
  <c r="MG5" i="22" s="1"/>
  <c r="NH14" i="22"/>
  <c r="NO14" i="22" s="1"/>
  <c r="FL4" i="22"/>
  <c r="FS4" i="22" s="1"/>
  <c r="FL12" i="22"/>
  <c r="FS12" i="22" s="1"/>
  <c r="IB7" i="22"/>
  <c r="II7" i="22" s="1"/>
  <c r="KR4" i="22"/>
  <c r="KY4" i="22" s="1"/>
  <c r="KR6" i="22"/>
  <c r="KY6" i="22" s="1"/>
  <c r="KR7" i="22"/>
  <c r="KY7" i="22" s="1"/>
  <c r="LZ17" i="22"/>
  <c r="MG17" i="22" s="1"/>
  <c r="OP8" i="22"/>
  <c r="OW8" i="22" s="1"/>
  <c r="PX15" i="22"/>
  <c r="QE15" i="22" s="1"/>
  <c r="ED5" i="22"/>
  <c r="EK5" i="22" s="1"/>
  <c r="ED10" i="22"/>
  <c r="EK10" i="22" s="1"/>
  <c r="IB10" i="22"/>
  <c r="II10" i="22" s="1"/>
  <c r="IB16" i="22"/>
  <c r="II16" i="22" s="1"/>
  <c r="JJ10" i="22"/>
  <c r="JQ10" i="22" s="1"/>
  <c r="KR10" i="22"/>
  <c r="KY10" i="22" s="1"/>
  <c r="KR16" i="22"/>
  <c r="KY16" i="22" s="1"/>
  <c r="NH11" i="22"/>
  <c r="NO11" i="22" s="1"/>
  <c r="RF9" i="22"/>
  <c r="RM9" i="22" s="1"/>
  <c r="RF12" i="22"/>
  <c r="RM12" i="22" s="1"/>
  <c r="GT12" i="22"/>
  <c r="HA12" i="22" s="1"/>
  <c r="GT16" i="22"/>
  <c r="HA16" i="22" s="1"/>
  <c r="JJ16" i="22"/>
  <c r="JQ16" i="22" s="1"/>
  <c r="OP14" i="22"/>
  <c r="OW14" i="22" s="1"/>
  <c r="PX9" i="22"/>
  <c r="QE9" i="22" s="1"/>
  <c r="RF16" i="22"/>
  <c r="RM16" i="22" s="1"/>
  <c r="FL21" i="4"/>
  <c r="FS21" i="4" s="1"/>
  <c r="MG14" i="4"/>
  <c r="ED8" i="4"/>
  <c r="EK8" i="4" s="1"/>
  <c r="GT4" i="4"/>
  <c r="HA4" i="4" s="1"/>
  <c r="GT9" i="4"/>
  <c r="HA9" i="4" s="1"/>
  <c r="GT18" i="4"/>
  <c r="HA18" i="4" s="1"/>
  <c r="JJ6" i="4"/>
  <c r="JQ6" i="4" s="1"/>
  <c r="JJ11" i="4"/>
  <c r="JQ11" i="4" s="1"/>
  <c r="JJ19" i="4"/>
  <c r="JQ19" i="4" s="1"/>
  <c r="JJ13" i="4"/>
  <c r="JQ13" i="4" s="1"/>
  <c r="JJ14" i="4"/>
  <c r="JQ14" i="4" s="1"/>
  <c r="KR18" i="4"/>
  <c r="KY18" i="4" s="1"/>
  <c r="KR16" i="4"/>
  <c r="KY16" i="4" s="1"/>
  <c r="NH22" i="4"/>
  <c r="NO22" i="4" s="1"/>
  <c r="NH24" i="4"/>
  <c r="NO24" i="4" s="1"/>
  <c r="OP5" i="4"/>
  <c r="OW5" i="4" s="1"/>
  <c r="OP8" i="4"/>
  <c r="OW8" i="4" s="1"/>
  <c r="OP6" i="4"/>
  <c r="OW6" i="4" s="1"/>
  <c r="OP11" i="4"/>
  <c r="OW11" i="4" s="1"/>
  <c r="OP19" i="4"/>
  <c r="OW19" i="4" s="1"/>
  <c r="OP13" i="4"/>
  <c r="OW13" i="4" s="1"/>
  <c r="OP14" i="4"/>
  <c r="OW14" i="4" s="1"/>
  <c r="RF12" i="4"/>
  <c r="RM12" i="4" s="1"/>
  <c r="RF15" i="4"/>
  <c r="RM15" i="4" s="1"/>
  <c r="RF18" i="4"/>
  <c r="RM18" i="4" s="1"/>
  <c r="RF23" i="4"/>
  <c r="RM23" i="4" s="1"/>
  <c r="ED5" i="4"/>
  <c r="EK5" i="4" s="1"/>
  <c r="ED6" i="4"/>
  <c r="EK6" i="4" s="1"/>
  <c r="ED25" i="4"/>
  <c r="EK25" i="4" s="1"/>
  <c r="FL9" i="4"/>
  <c r="FS9" i="4" s="1"/>
  <c r="FL10" i="4"/>
  <c r="FS10" i="4" s="1"/>
  <c r="FL15" i="4"/>
  <c r="FS15" i="4" s="1"/>
  <c r="IB8" i="4"/>
  <c r="II8" i="4" s="1"/>
  <c r="KR9" i="4"/>
  <c r="KY9" i="4" s="1"/>
  <c r="KR10" i="4"/>
  <c r="KY10" i="4" s="1"/>
  <c r="LZ13" i="4"/>
  <c r="MG13" i="4" s="1"/>
  <c r="PX15" i="4"/>
  <c r="QE15" i="4" s="1"/>
  <c r="PX16" i="4"/>
  <c r="QE16" i="4" s="1"/>
  <c r="PX17" i="4"/>
  <c r="QE17" i="4" s="1"/>
  <c r="PX25" i="4"/>
  <c r="QE25" i="4" s="1"/>
  <c r="NH13" i="4"/>
  <c r="NO13" i="4" s="1"/>
  <c r="ED7" i="4"/>
  <c r="EK7" i="4" s="1"/>
  <c r="ED13" i="4"/>
  <c r="EK13" i="4" s="1"/>
  <c r="GT5" i="4"/>
  <c r="HA5" i="4" s="1"/>
  <c r="GT8" i="4"/>
  <c r="HA8" i="4" s="1"/>
  <c r="GT6" i="4"/>
  <c r="HA6" i="4" s="1"/>
  <c r="GT11" i="4"/>
  <c r="HA11" i="4" s="1"/>
  <c r="GT19" i="4"/>
  <c r="HA19" i="4" s="1"/>
  <c r="GT13" i="4"/>
  <c r="HA13" i="4" s="1"/>
  <c r="GT14" i="4"/>
  <c r="HA14" i="4" s="1"/>
  <c r="JJ7" i="4"/>
  <c r="JQ7" i="4" s="1"/>
  <c r="JJ10" i="4"/>
  <c r="JQ10" i="4" s="1"/>
  <c r="JJ16" i="4"/>
  <c r="JQ16" i="4" s="1"/>
  <c r="KR20" i="4"/>
  <c r="KY20" i="4" s="1"/>
  <c r="KR21" i="4"/>
  <c r="KY21" i="4" s="1"/>
  <c r="KR22" i="4"/>
  <c r="KY22" i="4" s="1"/>
  <c r="NH23" i="4"/>
  <c r="NO23" i="4" s="1"/>
  <c r="OP18" i="4"/>
  <c r="OW18" i="4" s="1"/>
  <c r="RF13" i="4"/>
  <c r="RM13" i="4" s="1"/>
  <c r="RF14" i="4"/>
  <c r="RM14" i="4" s="1"/>
  <c r="RF20" i="4"/>
  <c r="RM20" i="4" s="1"/>
  <c r="RF21" i="4"/>
  <c r="RM21" i="4" s="1"/>
  <c r="RF22" i="4"/>
  <c r="RM22" i="4" s="1"/>
  <c r="RF24" i="4"/>
  <c r="RM24" i="4" s="1"/>
  <c r="ED12" i="4"/>
  <c r="EK12" i="4" s="1"/>
  <c r="ED18" i="4"/>
  <c r="EK18" i="4" s="1"/>
  <c r="ED21" i="4"/>
  <c r="EK21" i="4" s="1"/>
  <c r="IB15" i="4"/>
  <c r="II15" i="4" s="1"/>
  <c r="IB16" i="4"/>
  <c r="II16" i="4" s="1"/>
  <c r="IB17" i="4"/>
  <c r="II17" i="4" s="1"/>
  <c r="JJ23" i="4"/>
  <c r="JQ23" i="4" s="1"/>
  <c r="JJ17" i="4"/>
  <c r="JQ17" i="4" s="1"/>
  <c r="LZ16" i="4"/>
  <c r="MG16" i="4" s="1"/>
  <c r="LZ17" i="4"/>
  <c r="MG17" i="4" s="1"/>
  <c r="LZ25" i="4"/>
  <c r="MG25" i="4" s="1"/>
  <c r="NH9" i="4"/>
  <c r="NO9" i="4" s="1"/>
  <c r="OP23" i="4"/>
  <c r="OW23" i="4" s="1"/>
  <c r="PX8" i="4"/>
  <c r="QE8" i="4" s="1"/>
  <c r="ED19" i="4"/>
  <c r="EK19" i="4" s="1"/>
  <c r="ED16" i="4"/>
  <c r="EK16" i="4" s="1"/>
  <c r="FL4" i="4"/>
  <c r="FS4" i="4" s="1"/>
  <c r="FL25" i="4"/>
  <c r="FS25" i="4" s="1"/>
  <c r="GT25" i="4"/>
  <c r="HA25" i="4" s="1"/>
  <c r="IB12" i="4"/>
  <c r="II12" i="4" s="1"/>
  <c r="KR4" i="4"/>
  <c r="KY4" i="4" s="1"/>
  <c r="KR19" i="4"/>
  <c r="KY19" i="4" s="1"/>
  <c r="KR23" i="4"/>
  <c r="KY23" i="4" s="1"/>
  <c r="LZ5" i="4"/>
  <c r="MG5" i="4" s="1"/>
  <c r="LZ10" i="4"/>
  <c r="MG10" i="4" s="1"/>
  <c r="LZ23" i="4"/>
  <c r="MG23" i="4" s="1"/>
  <c r="NH19" i="4"/>
  <c r="NO19" i="4" s="1"/>
  <c r="NH16" i="4"/>
  <c r="NO16" i="4" s="1"/>
  <c r="OP4" i="4"/>
  <c r="OW4" i="4" s="1"/>
  <c r="OP25" i="4"/>
  <c r="OW25" i="4" s="1"/>
  <c r="PX12" i="4"/>
  <c r="QE12" i="4" s="1"/>
  <c r="ED14" i="4"/>
  <c r="EK14" i="4" s="1"/>
  <c r="ED17" i="4"/>
  <c r="EK17" i="4" s="1"/>
  <c r="FL7" i="4"/>
  <c r="FS7" i="4" s="1"/>
  <c r="FL22" i="4"/>
  <c r="FS22" i="4" s="1"/>
  <c r="GT10" i="4"/>
  <c r="HA10" i="4" s="1"/>
  <c r="GT22" i="4"/>
  <c r="HA22" i="4" s="1"/>
  <c r="IB9" i="4"/>
  <c r="II9" i="4" s="1"/>
  <c r="IB18" i="4"/>
  <c r="II18" i="4" s="1"/>
  <c r="JJ5" i="4"/>
  <c r="JQ5" i="4" s="1"/>
  <c r="JJ15" i="4"/>
  <c r="JQ15" i="4" s="1"/>
  <c r="LZ6" i="4"/>
  <c r="MG6" i="4" s="1"/>
  <c r="LZ15" i="4"/>
  <c r="MG15" i="4" s="1"/>
  <c r="NH14" i="4"/>
  <c r="NO14" i="4" s="1"/>
  <c r="NH17" i="4"/>
  <c r="NO17" i="4" s="1"/>
  <c r="OP7" i="4"/>
  <c r="OW7" i="4" s="1"/>
  <c r="OP22" i="4"/>
  <c r="OW22" i="4" s="1"/>
  <c r="PX9" i="4"/>
  <c r="QE9" i="4" s="1"/>
  <c r="PX18" i="4"/>
  <c r="QE18" i="4" s="1"/>
  <c r="RF6" i="4"/>
  <c r="RM6" i="4" s="1"/>
  <c r="ED4" i="4"/>
  <c r="FL12" i="4"/>
  <c r="FS12" i="4" s="1"/>
  <c r="GT12" i="4"/>
  <c r="HA12" i="4" s="1"/>
  <c r="IB5" i="4"/>
  <c r="II5" i="4" s="1"/>
  <c r="IB10" i="4"/>
  <c r="II10" i="4" s="1"/>
  <c r="IB23" i="4"/>
  <c r="II23" i="4" s="1"/>
  <c r="KR7" i="4"/>
  <c r="KY7" i="4" s="1"/>
  <c r="KR14" i="4"/>
  <c r="KY14" i="4" s="1"/>
  <c r="LZ19" i="4"/>
  <c r="MG19" i="4" s="1"/>
  <c r="NH4" i="4"/>
  <c r="NO4" i="4" s="1"/>
  <c r="OP12" i="4"/>
  <c r="OW12" i="4" s="1"/>
  <c r="PX5" i="4"/>
  <c r="QE5" i="4" s="1"/>
  <c r="PX10" i="4"/>
  <c r="QE10" i="4" s="1"/>
  <c r="PX23" i="4"/>
  <c r="QE23" i="4" s="1"/>
  <c r="RF19" i="4"/>
  <c r="RM19" i="4" s="1"/>
  <c r="RF16" i="4"/>
  <c r="RM16" i="4" s="1"/>
  <c r="RF17" i="4"/>
  <c r="RM17" i="4" s="1"/>
  <c r="FL16" i="4"/>
  <c r="FS16" i="4" s="1"/>
  <c r="GT16" i="4"/>
  <c r="HA16" i="4" s="1"/>
  <c r="IB25" i="4"/>
  <c r="II25" i="4" s="1"/>
  <c r="NH10" i="4"/>
  <c r="NO10" i="4" s="1"/>
  <c r="OP16" i="4"/>
  <c r="OW16" i="4" s="1"/>
  <c r="ED10" i="4"/>
  <c r="EK10" i="4" s="1"/>
  <c r="ED15" i="4"/>
  <c r="EK15" i="4" s="1"/>
  <c r="FL17" i="4"/>
  <c r="FS17" i="4" s="1"/>
  <c r="GT17" i="4"/>
  <c r="HA17" i="4" s="1"/>
  <c r="LZ9" i="4"/>
  <c r="MG9" i="4" s="1"/>
  <c r="LZ18" i="4"/>
  <c r="MG18" i="4" s="1"/>
  <c r="NH15" i="4"/>
  <c r="NO15" i="4" s="1"/>
  <c r="OP17" i="4"/>
  <c r="OW17" i="4" s="1"/>
  <c r="KT6" i="19"/>
  <c r="KT6" i="21"/>
  <c r="KT10" i="21"/>
  <c r="KT7" i="21"/>
  <c r="JR6" i="19"/>
  <c r="DV7" i="24"/>
  <c r="EC7" i="24" s="1"/>
  <c r="DV15" i="24"/>
  <c r="EC15" i="24" s="1"/>
  <c r="FD6" i="24"/>
  <c r="FK6" i="24" s="1"/>
  <c r="GL7" i="24"/>
  <c r="GS7" i="24" s="1"/>
  <c r="GL15" i="24"/>
  <c r="GS15" i="24" s="1"/>
  <c r="HT6" i="24"/>
  <c r="IA6" i="24" s="1"/>
  <c r="LR7" i="24"/>
  <c r="LY7" i="24" s="1"/>
  <c r="MZ8" i="24"/>
  <c r="NG8" i="24" s="1"/>
  <c r="MZ19" i="24"/>
  <c r="NG19" i="24" s="1"/>
  <c r="OH19" i="24"/>
  <c r="OO19" i="24" s="1"/>
  <c r="PP11" i="24"/>
  <c r="PW11" i="24" s="1"/>
  <c r="DV14" i="24"/>
  <c r="EC14" i="24" s="1"/>
  <c r="GL14" i="24"/>
  <c r="GS14" i="24" s="1"/>
  <c r="IA11" i="24"/>
  <c r="FD4" i="24"/>
  <c r="FK4" i="24" s="1"/>
  <c r="HT4" i="24"/>
  <c r="IA4" i="24" s="1"/>
  <c r="JB18" i="24"/>
  <c r="JI18" i="24" s="1"/>
  <c r="JB17" i="24"/>
  <c r="JI17" i="24" s="1"/>
  <c r="KJ7" i="24"/>
  <c r="KQ7" i="24" s="1"/>
  <c r="KJ18" i="24"/>
  <c r="KQ18" i="24" s="1"/>
  <c r="KJ17" i="24"/>
  <c r="KQ17" i="24" s="1"/>
  <c r="OH5" i="24"/>
  <c r="OO5" i="24" s="1"/>
  <c r="PP8" i="24"/>
  <c r="PW8" i="24" s="1"/>
  <c r="DV6" i="24"/>
  <c r="EC6" i="24" s="1"/>
  <c r="FD7" i="24"/>
  <c r="FK7" i="24" s="1"/>
  <c r="FD15" i="24"/>
  <c r="FK15" i="24" s="1"/>
  <c r="GL6" i="24"/>
  <c r="GS6" i="24" s="1"/>
  <c r="HT7" i="24"/>
  <c r="IA7" i="24" s="1"/>
  <c r="HT15" i="24"/>
  <c r="IA15" i="24" s="1"/>
  <c r="LR6" i="24"/>
  <c r="LY6" i="24" s="1"/>
  <c r="MZ9" i="24"/>
  <c r="NG9" i="24" s="1"/>
  <c r="OH11" i="24"/>
  <c r="OO11" i="24" s="1"/>
  <c r="OH18" i="24"/>
  <c r="OO18" i="24" s="1"/>
  <c r="PP19" i="24"/>
  <c r="PW19" i="24" s="1"/>
  <c r="PP14" i="24"/>
  <c r="PW14" i="24" s="1"/>
  <c r="QX13" i="24"/>
  <c r="RE13" i="24" s="1"/>
  <c r="FD14" i="24"/>
  <c r="FK14" i="24" s="1"/>
  <c r="HT14" i="24"/>
  <c r="IA14" i="24" s="1"/>
  <c r="LR11" i="24"/>
  <c r="LY11" i="24" s="1"/>
  <c r="OH17" i="24"/>
  <c r="OO17" i="24" s="1"/>
  <c r="QX4" i="24"/>
  <c r="RE4" i="24" s="1"/>
  <c r="QX8" i="24"/>
  <c r="RE8" i="24" s="1"/>
  <c r="DV4" i="24"/>
  <c r="EC4" i="24" s="1"/>
  <c r="GL4" i="24"/>
  <c r="GS4" i="24" s="1"/>
  <c r="JB4" i="24"/>
  <c r="JI4" i="24" s="1"/>
  <c r="JB8" i="24"/>
  <c r="JI8" i="24" s="1"/>
  <c r="JB15" i="24"/>
  <c r="JI15" i="24" s="1"/>
  <c r="JB14" i="24"/>
  <c r="JI14" i="24" s="1"/>
  <c r="KJ15" i="24"/>
  <c r="KQ15" i="24" s="1"/>
  <c r="KJ14" i="24"/>
  <c r="KQ14" i="24" s="1"/>
  <c r="LR4" i="24"/>
  <c r="LY4" i="24" s="1"/>
  <c r="LR13" i="24"/>
  <c r="LY13" i="24" s="1"/>
  <c r="MZ20" i="24"/>
  <c r="NG20" i="24" s="1"/>
  <c r="MZ17" i="24"/>
  <c r="NG17" i="24" s="1"/>
  <c r="QX15" i="24"/>
  <c r="RE15" i="24" s="1"/>
  <c r="JB6" i="23"/>
  <c r="JI6" i="23" s="1"/>
  <c r="QX12" i="23"/>
  <c r="RE12" i="23" s="1"/>
  <c r="QX11" i="23"/>
  <c r="RE11" i="23" s="1"/>
  <c r="QX19" i="23"/>
  <c r="RE19" i="23" s="1"/>
  <c r="HT12" i="23"/>
  <c r="IA12" i="23" s="1"/>
  <c r="PP19" i="23"/>
  <c r="PW19" i="23" s="1"/>
  <c r="HT5" i="23"/>
  <c r="IA5" i="23" s="1"/>
  <c r="DV7" i="23"/>
  <c r="EC7" i="23" s="1"/>
  <c r="JB14" i="23"/>
  <c r="JI14" i="23" s="1"/>
  <c r="MZ12" i="23"/>
  <c r="NG12" i="23" s="1"/>
  <c r="MZ19" i="23"/>
  <c r="NG19" i="23" s="1"/>
  <c r="GL13" i="23"/>
  <c r="GS13" i="23" s="1"/>
  <c r="QX14" i="23"/>
  <c r="RE14" i="23" s="1"/>
  <c r="QX20" i="24"/>
  <c r="RE20" i="24" s="1"/>
  <c r="QX5" i="24"/>
  <c r="RE5" i="24" s="1"/>
  <c r="JB7" i="23"/>
  <c r="JI7" i="23" s="1"/>
  <c r="MZ8" i="23"/>
  <c r="NG8" i="23" s="1"/>
  <c r="MZ15" i="23"/>
  <c r="NG15" i="23" s="1"/>
  <c r="MZ17" i="23"/>
  <c r="NG17" i="23" s="1"/>
  <c r="OH4" i="23"/>
  <c r="OO4" i="23" s="1"/>
  <c r="OH14" i="23"/>
  <c r="OO14" i="23" s="1"/>
  <c r="QX5" i="23"/>
  <c r="RE5" i="23" s="1"/>
  <c r="GL4" i="23"/>
  <c r="GS4" i="23" s="1"/>
  <c r="GL17" i="23"/>
  <c r="GS17" i="23" s="1"/>
  <c r="HT4" i="23"/>
  <c r="IA4" i="23" s="1"/>
  <c r="OH6" i="23"/>
  <c r="OO6" i="23" s="1"/>
  <c r="OH9" i="23"/>
  <c r="OO9" i="23" s="1"/>
  <c r="OH13" i="23"/>
  <c r="OO13" i="23" s="1"/>
  <c r="OH11" i="23"/>
  <c r="OO11" i="23" s="1"/>
  <c r="KJ17" i="23"/>
  <c r="KQ17" i="23" s="1"/>
  <c r="PP5" i="23"/>
  <c r="PW5" i="23" s="1"/>
  <c r="PP7" i="23"/>
  <c r="PW7" i="23" s="1"/>
  <c r="PP8" i="23"/>
  <c r="PW8" i="23" s="1"/>
  <c r="PP15" i="23"/>
  <c r="PW15" i="23" s="1"/>
  <c r="PP17" i="23"/>
  <c r="PW17" i="23" s="1"/>
  <c r="HT17" i="23"/>
  <c r="IA17" i="23" s="1"/>
  <c r="JB4" i="23"/>
  <c r="JI4" i="23" s="1"/>
  <c r="DV4" i="23"/>
  <c r="EC4" i="23" s="1"/>
  <c r="FD13" i="23"/>
  <c r="FK13" i="23" s="1"/>
  <c r="FD12" i="23"/>
  <c r="FK12" i="23" s="1"/>
  <c r="FD11" i="23"/>
  <c r="FK11" i="23" s="1"/>
  <c r="FD19" i="23"/>
  <c r="FK19" i="23" s="1"/>
  <c r="GL7" i="23"/>
  <c r="GS7" i="23" s="1"/>
  <c r="GL8" i="23"/>
  <c r="GS8" i="23" s="1"/>
  <c r="GL15" i="23"/>
  <c r="GS15" i="23" s="1"/>
  <c r="HT7" i="23"/>
  <c r="IA7" i="23" s="1"/>
  <c r="JB13" i="23"/>
  <c r="JI13" i="23" s="1"/>
  <c r="JB12" i="23"/>
  <c r="JI12" i="23" s="1"/>
  <c r="JB11" i="23"/>
  <c r="JI11" i="23" s="1"/>
  <c r="JB19" i="23"/>
  <c r="JI19" i="23" s="1"/>
  <c r="DV15" i="23"/>
  <c r="EC15" i="23" s="1"/>
  <c r="DV14" i="23"/>
  <c r="EC14" i="23" s="1"/>
  <c r="FD6" i="23"/>
  <c r="FK6" i="23" s="1"/>
  <c r="KJ9" i="23"/>
  <c r="KQ9" i="23" s="1"/>
  <c r="LR5" i="23"/>
  <c r="LY5" i="23" s="1"/>
  <c r="LR14" i="23"/>
  <c r="LY14" i="23" s="1"/>
  <c r="MZ4" i="23"/>
  <c r="NG4" i="23" s="1"/>
  <c r="DV5" i="23"/>
  <c r="EC5" i="23" s="1"/>
  <c r="DV8" i="23"/>
  <c r="EC8" i="23" s="1"/>
  <c r="FD17" i="23"/>
  <c r="FK17" i="23" s="1"/>
  <c r="GL9" i="23"/>
  <c r="GS9" i="23" s="1"/>
  <c r="JB17" i="23"/>
  <c r="JI17" i="23" s="1"/>
  <c r="LR6" i="23"/>
  <c r="LY6" i="23" s="1"/>
  <c r="MZ6" i="23"/>
  <c r="NG6" i="23" s="1"/>
  <c r="MZ11" i="23"/>
  <c r="NG11" i="23" s="1"/>
  <c r="OH12" i="23"/>
  <c r="OO12" i="23" s="1"/>
  <c r="OH19" i="23"/>
  <c r="OO19" i="23" s="1"/>
  <c r="PP13" i="23"/>
  <c r="PW13" i="23" s="1"/>
  <c r="PP14" i="23"/>
  <c r="PW14" i="23" s="1"/>
  <c r="DV17" i="23"/>
  <c r="EC17" i="23" s="1"/>
  <c r="FD9" i="23"/>
  <c r="FK9" i="23" s="1"/>
  <c r="JB5" i="23"/>
  <c r="JI5" i="23" s="1"/>
  <c r="KJ14" i="23"/>
  <c r="KQ14" i="23" s="1"/>
  <c r="LR9" i="23"/>
  <c r="LY9" i="23" s="1"/>
  <c r="OH8" i="23"/>
  <c r="OO8" i="23" s="1"/>
  <c r="OH15" i="23"/>
  <c r="OO15" i="23" s="1"/>
  <c r="OH17" i="23"/>
  <c r="OO17" i="23" s="1"/>
  <c r="PP11" i="23"/>
  <c r="PW11" i="23" s="1"/>
  <c r="QX15" i="23"/>
  <c r="RE15" i="23" s="1"/>
  <c r="DV9" i="23"/>
  <c r="EC9" i="23" s="1"/>
  <c r="GL11" i="23"/>
  <c r="GS11" i="23" s="1"/>
  <c r="HT15" i="23"/>
  <c r="IA15" i="23" s="1"/>
  <c r="JB9" i="23"/>
  <c r="JI9" i="23" s="1"/>
  <c r="LR13" i="23"/>
  <c r="LY13" i="23" s="1"/>
  <c r="QX17" i="23"/>
  <c r="RE17" i="23" s="1"/>
  <c r="GL14" i="23"/>
  <c r="GS14" i="23" s="1"/>
  <c r="HT14" i="23"/>
  <c r="IA14" i="23" s="1"/>
  <c r="LR15" i="23"/>
  <c r="LY15" i="23" s="1"/>
  <c r="MZ9" i="23"/>
  <c r="NG9" i="23" s="1"/>
  <c r="QX6" i="23"/>
  <c r="RE6" i="23" s="1"/>
  <c r="FD5" i="23"/>
  <c r="FK5" i="23" s="1"/>
  <c r="FD15" i="23"/>
  <c r="FK15" i="23" s="1"/>
  <c r="GL5" i="23"/>
  <c r="GS5" i="23" s="1"/>
  <c r="GL6" i="23"/>
  <c r="GS6" i="23" s="1"/>
  <c r="HT6" i="23"/>
  <c r="IA6" i="23" s="1"/>
  <c r="HT11" i="23"/>
  <c r="IA11" i="23" s="1"/>
  <c r="JB15" i="23"/>
  <c r="JI15" i="23" s="1"/>
  <c r="KJ6" i="23"/>
  <c r="KQ6" i="23" s="1"/>
  <c r="KJ15" i="23"/>
  <c r="KQ15" i="23" s="1"/>
  <c r="LR17" i="23"/>
  <c r="LY17" i="23" s="1"/>
  <c r="MZ13" i="23"/>
  <c r="NG13" i="23" s="1"/>
  <c r="MZ14" i="23"/>
  <c r="NG14" i="23" s="1"/>
  <c r="OH7" i="23"/>
  <c r="OO7" i="23" s="1"/>
  <c r="PP9" i="23"/>
  <c r="PW9" i="23" s="1"/>
  <c r="RF15" i="22"/>
  <c r="RM15" i="22" s="1"/>
  <c r="RF5" i="22"/>
  <c r="RM5" i="22" s="1"/>
  <c r="PX6" i="22"/>
  <c r="QE6" i="22" s="1"/>
  <c r="PX5" i="22"/>
  <c r="QE5" i="22" s="1"/>
  <c r="OP5" i="22"/>
  <c r="OW5" i="22" s="1"/>
  <c r="NH5" i="22"/>
  <c r="NO5" i="22" s="1"/>
  <c r="NH12" i="22"/>
  <c r="NO12" i="22" s="1"/>
  <c r="NH7" i="22"/>
  <c r="NO7" i="22" s="1"/>
  <c r="LZ9" i="22"/>
  <c r="MG9" i="22" s="1"/>
  <c r="LZ7" i="22"/>
  <c r="MG7" i="22" s="1"/>
  <c r="LZ12" i="22"/>
  <c r="MG12" i="22" s="1"/>
  <c r="LZ10" i="22"/>
  <c r="MG10" i="22" s="1"/>
  <c r="JJ4" i="22"/>
  <c r="JQ4" i="22" s="1"/>
  <c r="IB5" i="22"/>
  <c r="II5" i="22" s="1"/>
  <c r="II4" i="22"/>
  <c r="GT4" i="22"/>
  <c r="HA4" i="22" s="1"/>
  <c r="GT7" i="22"/>
  <c r="HA7" i="22" s="1"/>
  <c r="FL7" i="22"/>
  <c r="FS7" i="22" s="1"/>
  <c r="RF9" i="4"/>
  <c r="RM9" i="4" s="1"/>
  <c r="RF7" i="4"/>
  <c r="RM7" i="4" s="1"/>
  <c r="OY4" i="21"/>
  <c r="OY5" i="21"/>
  <c r="OY6" i="21"/>
  <c r="OY7" i="21"/>
  <c r="OY9" i="21"/>
  <c r="OY11" i="21"/>
  <c r="OY15" i="21"/>
  <c r="OY10" i="21"/>
  <c r="OY8" i="21"/>
  <c r="OY13" i="21"/>
  <c r="OY14" i="21"/>
  <c r="OY12" i="21"/>
  <c r="OY16" i="21"/>
  <c r="OY18" i="21"/>
  <c r="OY20" i="21"/>
  <c r="OY19" i="21"/>
  <c r="OY21" i="21"/>
  <c r="NW4" i="21"/>
  <c r="NW5" i="21"/>
  <c r="NW6" i="21"/>
  <c r="NW7" i="21"/>
  <c r="NW9" i="21"/>
  <c r="NW11" i="21"/>
  <c r="NW15" i="21"/>
  <c r="NW10" i="21"/>
  <c r="NW8" i="21"/>
  <c r="NW13" i="21"/>
  <c r="NW14" i="21"/>
  <c r="NW12" i="21"/>
  <c r="NW16" i="21"/>
  <c r="NW18" i="21"/>
  <c r="NW20" i="21"/>
  <c r="NW19" i="21"/>
  <c r="NW21" i="21"/>
  <c r="MU4" i="21"/>
  <c r="MU5" i="21"/>
  <c r="MU6" i="21"/>
  <c r="MU7" i="21"/>
  <c r="MU9" i="21"/>
  <c r="MU11" i="21"/>
  <c r="MU15" i="21"/>
  <c r="MU10" i="21"/>
  <c r="MU8" i="21"/>
  <c r="MU13" i="21"/>
  <c r="MU14" i="21"/>
  <c r="MU12" i="21"/>
  <c r="MU16" i="21"/>
  <c r="MU18" i="21"/>
  <c r="MU20" i="21"/>
  <c r="MU19" i="21"/>
  <c r="MU21" i="21"/>
  <c r="LS4" i="21"/>
  <c r="LS5" i="21"/>
  <c r="LS6" i="21"/>
  <c r="LS7" i="21"/>
  <c r="LS9" i="21"/>
  <c r="LS11" i="21"/>
  <c r="LS15" i="21"/>
  <c r="LS10" i="21"/>
  <c r="LS8" i="21"/>
  <c r="LS13" i="21"/>
  <c r="LS14" i="21"/>
  <c r="LS12" i="21"/>
  <c r="LS16" i="21"/>
  <c r="LS18" i="21"/>
  <c r="LS20" i="21"/>
  <c r="LS19" i="21"/>
  <c r="LS21" i="21"/>
  <c r="KQ4" i="21"/>
  <c r="KQ5" i="21"/>
  <c r="KQ6" i="21"/>
  <c r="KQ7" i="21"/>
  <c r="KQ9" i="21"/>
  <c r="KQ11" i="21"/>
  <c r="KQ15" i="21"/>
  <c r="KQ10" i="21"/>
  <c r="KQ8" i="21"/>
  <c r="KQ13" i="21"/>
  <c r="KQ14" i="21"/>
  <c r="KQ12" i="21"/>
  <c r="KQ16" i="21"/>
  <c r="KQ18" i="21"/>
  <c r="KQ20" i="21"/>
  <c r="KQ19" i="21"/>
  <c r="KQ21" i="21"/>
  <c r="JO4" i="21"/>
  <c r="JO5" i="21"/>
  <c r="JO6" i="21"/>
  <c r="JO7" i="21"/>
  <c r="JO9" i="21"/>
  <c r="JO11" i="21"/>
  <c r="JO15" i="21"/>
  <c r="JO10" i="21"/>
  <c r="JO8" i="21"/>
  <c r="JO13" i="21"/>
  <c r="JO14" i="21"/>
  <c r="JO12" i="21"/>
  <c r="JO16" i="21"/>
  <c r="JO18" i="21"/>
  <c r="JO20" i="21"/>
  <c r="JO19" i="21"/>
  <c r="JO21" i="21"/>
  <c r="IM4" i="21"/>
  <c r="IM5" i="21"/>
  <c r="IM6" i="21"/>
  <c r="IM7" i="21"/>
  <c r="IM9" i="21"/>
  <c r="IM11" i="21"/>
  <c r="IM15" i="21"/>
  <c r="IM10" i="21"/>
  <c r="IM8" i="21"/>
  <c r="IM13" i="21"/>
  <c r="IM14" i="21"/>
  <c r="IM12" i="21"/>
  <c r="IM16" i="21"/>
  <c r="IM18" i="21"/>
  <c r="IM20" i="21"/>
  <c r="IM19" i="21"/>
  <c r="IM21" i="21"/>
  <c r="HK4" i="21"/>
  <c r="HK5" i="21"/>
  <c r="HK6" i="21"/>
  <c r="HK7" i="21"/>
  <c r="HK9" i="21"/>
  <c r="HK11" i="21"/>
  <c r="HK15" i="21"/>
  <c r="HK10" i="21"/>
  <c r="HK8" i="21"/>
  <c r="HK13" i="21"/>
  <c r="HK14" i="21"/>
  <c r="HK12" i="21"/>
  <c r="HK16" i="21"/>
  <c r="HK18" i="21"/>
  <c r="HK20" i="21"/>
  <c r="HK19" i="21"/>
  <c r="HK21" i="21"/>
  <c r="GI4" i="21"/>
  <c r="GI5" i="21"/>
  <c r="GI6" i="21"/>
  <c r="GI7" i="21"/>
  <c r="GI9" i="21"/>
  <c r="GI11" i="21"/>
  <c r="GI15" i="21"/>
  <c r="GI10" i="21"/>
  <c r="GI8" i="21"/>
  <c r="GI13" i="21"/>
  <c r="GI14" i="21"/>
  <c r="GI12" i="21"/>
  <c r="GI16" i="21"/>
  <c r="GI18" i="21"/>
  <c r="GI20" i="21"/>
  <c r="GI19" i="21"/>
  <c r="GI21" i="21"/>
  <c r="FG5" i="21"/>
  <c r="FG9" i="21"/>
  <c r="FG15" i="21"/>
  <c r="FG13" i="21"/>
  <c r="FG16" i="21"/>
  <c r="FG21" i="21"/>
  <c r="FG7" i="21"/>
  <c r="FG10" i="21"/>
  <c r="FG14" i="21"/>
  <c r="FG19" i="21"/>
  <c r="FG4" i="21"/>
  <c r="FG6" i="21"/>
  <c r="FG11" i="21"/>
  <c r="FG8" i="21"/>
  <c r="FG12" i="21"/>
  <c r="FG18" i="21"/>
  <c r="FG20" i="21"/>
  <c r="OY4" i="19"/>
  <c r="OY5" i="19"/>
  <c r="OY7" i="19"/>
  <c r="OY6" i="19"/>
  <c r="OY8" i="19"/>
  <c r="OY16" i="19"/>
  <c r="OY9" i="19"/>
  <c r="OY11" i="19"/>
  <c r="OY20" i="19"/>
  <c r="OY10" i="19"/>
  <c r="OY12" i="19"/>
  <c r="OY14" i="19"/>
  <c r="OY13" i="19"/>
  <c r="OY15" i="19"/>
  <c r="OY19" i="19"/>
  <c r="OY18" i="19"/>
  <c r="OY28" i="19"/>
  <c r="OY22" i="19"/>
  <c r="OY21" i="19"/>
  <c r="OY23" i="19"/>
  <c r="OY26" i="19"/>
  <c r="OY24" i="19"/>
  <c r="OY27" i="19"/>
  <c r="OY31" i="19"/>
  <c r="OY30" i="19"/>
  <c r="OY17" i="19"/>
  <c r="OY25" i="19"/>
  <c r="NW4" i="19"/>
  <c r="NW5" i="19"/>
  <c r="NW7" i="19"/>
  <c r="NW6" i="19"/>
  <c r="NW8" i="19"/>
  <c r="NW16" i="19"/>
  <c r="NW9" i="19"/>
  <c r="NW11" i="19"/>
  <c r="NW20" i="19"/>
  <c r="NW10" i="19"/>
  <c r="NW12" i="19"/>
  <c r="NW14" i="19"/>
  <c r="NW13" i="19"/>
  <c r="NW15" i="19"/>
  <c r="NW19" i="19"/>
  <c r="NW18" i="19"/>
  <c r="NW28" i="19"/>
  <c r="NW22" i="19"/>
  <c r="NW21" i="19"/>
  <c r="NW23" i="19"/>
  <c r="NW26" i="19"/>
  <c r="NW24" i="19"/>
  <c r="NW27" i="19"/>
  <c r="NW31" i="19"/>
  <c r="NW30" i="19"/>
  <c r="NW17" i="19"/>
  <c r="NW25" i="19"/>
  <c r="MU4" i="19"/>
  <c r="MU5" i="19"/>
  <c r="MU7" i="19"/>
  <c r="MU6" i="19"/>
  <c r="MU8" i="19"/>
  <c r="MU16" i="19"/>
  <c r="MU9" i="19"/>
  <c r="MU11" i="19"/>
  <c r="MU20" i="19"/>
  <c r="MU10" i="19"/>
  <c r="MU12" i="19"/>
  <c r="MU14" i="19"/>
  <c r="MU13" i="19"/>
  <c r="MU15" i="19"/>
  <c r="MU19" i="19"/>
  <c r="MU18" i="19"/>
  <c r="MU28" i="19"/>
  <c r="MU22" i="19"/>
  <c r="MU21" i="19"/>
  <c r="MU23" i="19"/>
  <c r="MU26" i="19"/>
  <c r="MU24" i="19"/>
  <c r="MU27" i="19"/>
  <c r="MU31" i="19"/>
  <c r="MU30" i="19"/>
  <c r="MU17" i="19"/>
  <c r="MU25" i="19"/>
  <c r="LS4" i="19"/>
  <c r="LS5" i="19"/>
  <c r="LS7" i="19"/>
  <c r="LS6" i="19"/>
  <c r="LS8" i="19"/>
  <c r="LS16" i="19"/>
  <c r="LS9" i="19"/>
  <c r="LS11" i="19"/>
  <c r="LS20" i="19"/>
  <c r="LS10" i="19"/>
  <c r="LS12" i="19"/>
  <c r="LS14" i="19"/>
  <c r="LS13" i="19"/>
  <c r="LS15" i="19"/>
  <c r="LS19" i="19"/>
  <c r="LS18" i="19"/>
  <c r="LS28" i="19"/>
  <c r="LS22" i="19"/>
  <c r="LS21" i="19"/>
  <c r="LS23" i="19"/>
  <c r="LS26" i="19"/>
  <c r="LS24" i="19"/>
  <c r="LS27" i="19"/>
  <c r="LS31" i="19"/>
  <c r="LS30" i="19"/>
  <c r="LS17" i="19"/>
  <c r="LS25" i="19"/>
  <c r="KQ4" i="19"/>
  <c r="KQ5" i="19"/>
  <c r="KQ7" i="19"/>
  <c r="KQ6" i="19"/>
  <c r="KQ8" i="19"/>
  <c r="KQ16" i="19"/>
  <c r="KQ9" i="19"/>
  <c r="KQ11" i="19"/>
  <c r="KQ20" i="19"/>
  <c r="KQ10" i="19"/>
  <c r="KQ12" i="19"/>
  <c r="KQ14" i="19"/>
  <c r="KQ13" i="19"/>
  <c r="KQ15" i="19"/>
  <c r="KQ19" i="19"/>
  <c r="KQ18" i="19"/>
  <c r="KQ28" i="19"/>
  <c r="KQ22" i="19"/>
  <c r="KQ21" i="19"/>
  <c r="KQ23" i="19"/>
  <c r="KQ26" i="19"/>
  <c r="KQ24" i="19"/>
  <c r="KQ27" i="19"/>
  <c r="KQ31" i="19"/>
  <c r="KQ30" i="19"/>
  <c r="KQ17" i="19"/>
  <c r="KQ25" i="19"/>
  <c r="JO4" i="19"/>
  <c r="JO5" i="19"/>
  <c r="JO7" i="19"/>
  <c r="JO6" i="19"/>
  <c r="JO8" i="19"/>
  <c r="JO16" i="19"/>
  <c r="JO9" i="19"/>
  <c r="JO11" i="19"/>
  <c r="JO20" i="19"/>
  <c r="JO10" i="19"/>
  <c r="JO12" i="19"/>
  <c r="JO14" i="19"/>
  <c r="JO13" i="19"/>
  <c r="JO15" i="19"/>
  <c r="JO19" i="19"/>
  <c r="JO18" i="19"/>
  <c r="JO28" i="19"/>
  <c r="JO22" i="19"/>
  <c r="JO21" i="19"/>
  <c r="JO23" i="19"/>
  <c r="JO26" i="19"/>
  <c r="JO24" i="19"/>
  <c r="JO27" i="19"/>
  <c r="JO31" i="19"/>
  <c r="JO30" i="19"/>
  <c r="JO17" i="19"/>
  <c r="JO25" i="19"/>
  <c r="IM4" i="19"/>
  <c r="IM5" i="19"/>
  <c r="IM7" i="19"/>
  <c r="IM6" i="19"/>
  <c r="IM8" i="19"/>
  <c r="IM16" i="19"/>
  <c r="IM9" i="19"/>
  <c r="IM11" i="19"/>
  <c r="IM20" i="19"/>
  <c r="IM10" i="19"/>
  <c r="IM12" i="19"/>
  <c r="IM14" i="19"/>
  <c r="IM13" i="19"/>
  <c r="IM15" i="19"/>
  <c r="IM19" i="19"/>
  <c r="IM18" i="19"/>
  <c r="IM28" i="19"/>
  <c r="IM22" i="19"/>
  <c r="IM21" i="19"/>
  <c r="IM23" i="19"/>
  <c r="IM26" i="19"/>
  <c r="IM24" i="19"/>
  <c r="IM27" i="19"/>
  <c r="IM31" i="19"/>
  <c r="IM30" i="19"/>
  <c r="IM17" i="19"/>
  <c r="IM25" i="19"/>
  <c r="HK4" i="19"/>
  <c r="HK5" i="19"/>
  <c r="HK7" i="19"/>
  <c r="HK6" i="19"/>
  <c r="HK8" i="19"/>
  <c r="HK16" i="19"/>
  <c r="HK9" i="19"/>
  <c r="HK11" i="19"/>
  <c r="HK20" i="19"/>
  <c r="HK10" i="19"/>
  <c r="HK12" i="19"/>
  <c r="HK14" i="19"/>
  <c r="HK13" i="19"/>
  <c r="HK15" i="19"/>
  <c r="HK19" i="19"/>
  <c r="HK18" i="19"/>
  <c r="HK28" i="19"/>
  <c r="HK22" i="19"/>
  <c r="HK21" i="19"/>
  <c r="HK23" i="19"/>
  <c r="HK26" i="19"/>
  <c r="HK24" i="19"/>
  <c r="HK27" i="19"/>
  <c r="HK31" i="19"/>
  <c r="HK30" i="19"/>
  <c r="HK17" i="19"/>
  <c r="HK25" i="19"/>
  <c r="GI7" i="19"/>
  <c r="GI16" i="19"/>
  <c r="GI20" i="19"/>
  <c r="GI14" i="19"/>
  <c r="GI19" i="19"/>
  <c r="GI22" i="19"/>
  <c r="GI24" i="19"/>
  <c r="GI25" i="19"/>
  <c r="GI4" i="19"/>
  <c r="GI6" i="19"/>
  <c r="GI9" i="19"/>
  <c r="GI10" i="19"/>
  <c r="GI13" i="19"/>
  <c r="GI18" i="19"/>
  <c r="GI21" i="19"/>
  <c r="GI27" i="19"/>
  <c r="GI17" i="19"/>
  <c r="GI5" i="19"/>
  <c r="GI8" i="19"/>
  <c r="GI11" i="19"/>
  <c r="GI12" i="19"/>
  <c r="GI15" i="19"/>
  <c r="GI28" i="19"/>
  <c r="GI23" i="19"/>
  <c r="GI26" i="19"/>
  <c r="GI31" i="19"/>
  <c r="GI30" i="19"/>
  <c r="FG4" i="19"/>
  <c r="FG5" i="19"/>
  <c r="FG7" i="19"/>
  <c r="FG6" i="19"/>
  <c r="FG8" i="19"/>
  <c r="FG16" i="19"/>
  <c r="FG9" i="19"/>
  <c r="FG11" i="19"/>
  <c r="FG20" i="19"/>
  <c r="FG10" i="19"/>
  <c r="FG12" i="19"/>
  <c r="FG14" i="19"/>
  <c r="FG13" i="19"/>
  <c r="FG15" i="19"/>
  <c r="FG19" i="19"/>
  <c r="FG18" i="19"/>
  <c r="FG28" i="19"/>
  <c r="FG22" i="19"/>
  <c r="FG21" i="19"/>
  <c r="FG23" i="19"/>
  <c r="FG26" i="19"/>
  <c r="FG24" i="19"/>
  <c r="FG27" i="19"/>
  <c r="FG31" i="19"/>
  <c r="FG30" i="19"/>
  <c r="FG17" i="19"/>
  <c r="FG25" i="19"/>
  <c r="EE4" i="19"/>
  <c r="EE5" i="19"/>
  <c r="EE7" i="19"/>
  <c r="EE6" i="19"/>
  <c r="EE8" i="19"/>
  <c r="EE16" i="19"/>
  <c r="EE9" i="19"/>
  <c r="EE11" i="19"/>
  <c r="EE20" i="19"/>
  <c r="EE10" i="19"/>
  <c r="EE12" i="19"/>
  <c r="EE14" i="19"/>
  <c r="EE13" i="19"/>
  <c r="EE15" i="19"/>
  <c r="EE19" i="19"/>
  <c r="EE18" i="19"/>
  <c r="EE28" i="19"/>
  <c r="EE22" i="19"/>
  <c r="EE21" i="19"/>
  <c r="EE23" i="19"/>
  <c r="EE26" i="19"/>
  <c r="EE24" i="19"/>
  <c r="EE27" i="19"/>
  <c r="EE31" i="19"/>
  <c r="EE30" i="19"/>
  <c r="EE17" i="19"/>
  <c r="EE25" i="19"/>
  <c r="QA25" i="19"/>
  <c r="UK25" i="19"/>
  <c r="UH25" i="19"/>
  <c r="P25" i="19"/>
  <c r="DF25" i="19" s="1"/>
  <c r="UF25" i="19"/>
  <c r="QD25" i="19"/>
  <c r="CZ25" i="19"/>
  <c r="DC25" i="19"/>
  <c r="UG25" i="19"/>
  <c r="UL25" i="19"/>
  <c r="N25" i="19"/>
  <c r="DE25" i="19" s="1"/>
  <c r="L25" i="19"/>
  <c r="UI25" i="19"/>
  <c r="J25" i="19"/>
  <c r="I25" i="19" l="1"/>
  <c r="H25" i="19"/>
  <c r="A25" i="19" s="1" a="1"/>
  <c r="A25" i="19" s="1"/>
  <c r="EK4" i="22"/>
  <c r="EK4" i="4"/>
  <c r="DD25" i="19"/>
  <c r="R25" i="19" s="1"/>
  <c r="T25" i="19" s="1"/>
  <c r="Q25" i="19"/>
  <c r="UJ25" i="19"/>
  <c r="O25" i="19"/>
  <c r="UM25" i="19"/>
  <c r="K25" i="19"/>
  <c r="M25" i="19" s="1"/>
  <c r="E25" i="19" l="1"/>
  <c r="S25" i="19"/>
  <c r="CV18" i="21" l="1"/>
  <c r="CW18" i="21"/>
  <c r="CX18" i="21"/>
  <c r="CY18" i="21"/>
  <c r="DA18" i="21"/>
  <c r="DB18" i="21"/>
  <c r="PW18" i="21"/>
  <c r="PX18" i="21"/>
  <c r="PY18" i="21"/>
  <c r="PZ18" i="21"/>
  <c r="QB18" i="21"/>
  <c r="QC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UB18" i="21"/>
  <c r="UC18" i="21"/>
  <c r="UD18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UB20" i="21"/>
  <c r="UC20" i="21"/>
  <c r="UD20" i="21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14" i="27"/>
  <c r="CW14" i="27"/>
  <c r="CX14" i="27"/>
  <c r="CY14" i="27"/>
  <c r="DA14" i="27"/>
  <c r="DB14" i="27"/>
  <c r="EA14" i="27"/>
  <c r="EB14" i="27"/>
  <c r="EC14" i="27"/>
  <c r="ED14" i="27"/>
  <c r="EF14" i="27"/>
  <c r="EG14" i="27"/>
  <c r="FC14" i="27"/>
  <c r="FD14" i="27"/>
  <c r="FE14" i="27"/>
  <c r="FF14" i="27"/>
  <c r="FH14" i="27"/>
  <c r="FI14" i="27"/>
  <c r="GE14" i="27"/>
  <c r="GF14" i="27"/>
  <c r="GG14" i="27"/>
  <c r="GH14" i="27"/>
  <c r="GJ14" i="27"/>
  <c r="GK14" i="27"/>
  <c r="HG14" i="27"/>
  <c r="HH14" i="27"/>
  <c r="HI14" i="27"/>
  <c r="HJ14" i="27"/>
  <c r="HL14" i="27"/>
  <c r="HM14" i="27"/>
  <c r="II14" i="27"/>
  <c r="IJ14" i="27"/>
  <c r="IK14" i="27"/>
  <c r="IL14" i="27"/>
  <c r="IN14" i="27"/>
  <c r="IO14" i="27"/>
  <c r="JK14" i="27"/>
  <c r="JL14" i="27"/>
  <c r="JM14" i="27"/>
  <c r="JN14" i="27"/>
  <c r="JP14" i="27"/>
  <c r="JQ14" i="27"/>
  <c r="KM14" i="27"/>
  <c r="KN14" i="27"/>
  <c r="KO14" i="27"/>
  <c r="KP14" i="27"/>
  <c r="KR14" i="27"/>
  <c r="KS14" i="27"/>
  <c r="LO14" i="27"/>
  <c r="LP14" i="27"/>
  <c r="LQ14" i="27"/>
  <c r="LR14" i="27"/>
  <c r="LT14" i="27"/>
  <c r="LU14" i="27"/>
  <c r="MQ14" i="27"/>
  <c r="MR14" i="27"/>
  <c r="MS14" i="27"/>
  <c r="MT14" i="27"/>
  <c r="MV14" i="27"/>
  <c r="MW14" i="27"/>
  <c r="NS14" i="27"/>
  <c r="NT14" i="27"/>
  <c r="NU14" i="27"/>
  <c r="NV14" i="27"/>
  <c r="NX14" i="27"/>
  <c r="NY14" i="27"/>
  <c r="OU14" i="27"/>
  <c r="OV14" i="27"/>
  <c r="OW14" i="27"/>
  <c r="OX14" i="27"/>
  <c r="OZ14" i="27"/>
  <c r="PA14" i="27"/>
  <c r="PW14" i="27"/>
  <c r="PX14" i="27"/>
  <c r="PY14" i="27"/>
  <c r="PZ14" i="27"/>
  <c r="QB14" i="27"/>
  <c r="QC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15" i="27"/>
  <c r="CW15" i="27"/>
  <c r="CX15" i="27"/>
  <c r="CY15" i="27"/>
  <c r="DA15" i="27"/>
  <c r="DB15" i="27"/>
  <c r="EA15" i="27"/>
  <c r="EB15" i="27"/>
  <c r="EC15" i="27"/>
  <c r="ED15" i="27"/>
  <c r="EF15" i="27"/>
  <c r="EG15" i="27"/>
  <c r="FC15" i="27"/>
  <c r="FD15" i="27"/>
  <c r="FE15" i="27"/>
  <c r="FF15" i="27"/>
  <c r="FH15" i="27"/>
  <c r="FI15" i="27"/>
  <c r="GE15" i="27"/>
  <c r="GF15" i="27"/>
  <c r="GG15" i="27"/>
  <c r="GH15" i="27"/>
  <c r="GJ15" i="27"/>
  <c r="GK15" i="27"/>
  <c r="HG15" i="27"/>
  <c r="HH15" i="27"/>
  <c r="HI15" i="27"/>
  <c r="HJ15" i="27"/>
  <c r="HL15" i="27"/>
  <c r="HM15" i="27"/>
  <c r="II15" i="27"/>
  <c r="IJ15" i="27"/>
  <c r="IK15" i="27"/>
  <c r="IL15" i="27"/>
  <c r="IN15" i="27"/>
  <c r="IO15" i="27"/>
  <c r="JK15" i="27"/>
  <c r="JL15" i="27"/>
  <c r="JM15" i="27"/>
  <c r="JN15" i="27"/>
  <c r="JP15" i="27"/>
  <c r="JQ15" i="27"/>
  <c r="KM15" i="27"/>
  <c r="KN15" i="27"/>
  <c r="KO15" i="27"/>
  <c r="KP15" i="27"/>
  <c r="KR15" i="27"/>
  <c r="KS15" i="27"/>
  <c r="LO15" i="27"/>
  <c r="LP15" i="27"/>
  <c r="LQ15" i="27"/>
  <c r="LR15" i="27"/>
  <c r="LT15" i="27"/>
  <c r="LU15" i="27"/>
  <c r="MQ15" i="27"/>
  <c r="MR15" i="27"/>
  <c r="MS15" i="27"/>
  <c r="MT15" i="27"/>
  <c r="MV15" i="27"/>
  <c r="MW15" i="27"/>
  <c r="NS15" i="27"/>
  <c r="NT15" i="27"/>
  <c r="NU15" i="27"/>
  <c r="NV15" i="27"/>
  <c r="NX15" i="27"/>
  <c r="NY15" i="27"/>
  <c r="OU15" i="27"/>
  <c r="OV15" i="27"/>
  <c r="OW15" i="27"/>
  <c r="OX15" i="27"/>
  <c r="OZ15" i="27"/>
  <c r="PA15" i="27"/>
  <c r="PW15" i="27"/>
  <c r="PX15" i="27"/>
  <c r="PY15" i="27"/>
  <c r="PZ15" i="27"/>
  <c r="QB15" i="27"/>
  <c r="QC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CV8" i="27"/>
  <c r="CW8" i="27"/>
  <c r="CX8" i="27"/>
  <c r="CY8" i="27"/>
  <c r="DA8" i="27"/>
  <c r="DB8" i="27"/>
  <c r="EA8" i="27"/>
  <c r="EB8" i="27"/>
  <c r="EC8" i="27"/>
  <c r="ED8" i="27"/>
  <c r="EF8" i="27"/>
  <c r="EG8" i="27"/>
  <c r="FC8" i="27"/>
  <c r="FD8" i="27"/>
  <c r="FE8" i="27"/>
  <c r="FF8" i="27"/>
  <c r="FH8" i="27"/>
  <c r="FI8" i="27"/>
  <c r="GE8" i="27"/>
  <c r="GF8" i="27"/>
  <c r="GG8" i="27"/>
  <c r="GH8" i="27"/>
  <c r="GJ8" i="27"/>
  <c r="GK8" i="27"/>
  <c r="HG8" i="27"/>
  <c r="HH8" i="27"/>
  <c r="HI8" i="27"/>
  <c r="HJ8" i="27"/>
  <c r="HL8" i="27"/>
  <c r="HM8" i="27"/>
  <c r="II8" i="27"/>
  <c r="IJ8" i="27"/>
  <c r="IK8" i="27"/>
  <c r="IL8" i="27"/>
  <c r="IN8" i="27"/>
  <c r="IO8" i="27"/>
  <c r="JK8" i="27"/>
  <c r="JL8" i="27"/>
  <c r="JM8" i="27"/>
  <c r="JN8" i="27"/>
  <c r="JP8" i="27"/>
  <c r="JQ8" i="27"/>
  <c r="KM8" i="27"/>
  <c r="KN8" i="27"/>
  <c r="KO8" i="27"/>
  <c r="KP8" i="27"/>
  <c r="KR8" i="27"/>
  <c r="KS8" i="27"/>
  <c r="LO8" i="27"/>
  <c r="LP8" i="27"/>
  <c r="LQ8" i="27"/>
  <c r="LR8" i="27"/>
  <c r="LT8" i="27"/>
  <c r="LU8" i="27"/>
  <c r="MQ8" i="27"/>
  <c r="MR8" i="27"/>
  <c r="MS8" i="27"/>
  <c r="MT8" i="27"/>
  <c r="MV8" i="27"/>
  <c r="MW8" i="27"/>
  <c r="NS8" i="27"/>
  <c r="NT8" i="27"/>
  <c r="NU8" i="27"/>
  <c r="NV8" i="27"/>
  <c r="NX8" i="27"/>
  <c r="NY8" i="27"/>
  <c r="OU8" i="27"/>
  <c r="OV8" i="27"/>
  <c r="OW8" i="27"/>
  <c r="OX8" i="27"/>
  <c r="OZ8" i="27"/>
  <c r="PA8" i="27"/>
  <c r="PW8" i="27"/>
  <c r="PX8" i="27"/>
  <c r="PY8" i="27"/>
  <c r="PZ8" i="27"/>
  <c r="QB8" i="27"/>
  <c r="QC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4" i="24"/>
  <c r="CJ14" i="24"/>
  <c r="CK14" i="24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7" i="23"/>
  <c r="CJ17" i="23"/>
  <c r="CK17" i="23"/>
  <c r="CL17" i="23"/>
  <c r="CM17" i="23"/>
  <c r="CN17" i="23"/>
  <c r="CP17" i="23"/>
  <c r="CQ17" i="23"/>
  <c r="CR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12" i="23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G18" i="21" l="1"/>
  <c r="G20" i="21"/>
  <c r="F20" i="21"/>
  <c r="F18" i="21"/>
  <c r="G23" i="19"/>
  <c r="G26" i="19"/>
  <c r="G27" i="19"/>
  <c r="G21" i="19"/>
  <c r="F23" i="19"/>
  <c r="F26" i="19"/>
  <c r="F27" i="19"/>
  <c r="F21" i="19"/>
  <c r="G8" i="27"/>
  <c r="F8" i="27"/>
  <c r="G15" i="27"/>
  <c r="F15" i="27"/>
  <c r="G14" i="27"/>
  <c r="F14" i="27"/>
  <c r="F20" i="4"/>
  <c r="I20" i="4"/>
  <c r="G22" i="4"/>
  <c r="F22" i="4"/>
  <c r="I22" i="4"/>
  <c r="G20" i="4"/>
  <c r="G16" i="4"/>
  <c r="F16" i="4"/>
  <c r="I16" i="4"/>
  <c r="G13" i="24"/>
  <c r="F13" i="23"/>
  <c r="I13" i="23"/>
  <c r="I17" i="23"/>
  <c r="F17" i="23"/>
  <c r="I5" i="23"/>
  <c r="F5" i="23"/>
  <c r="G12" i="23"/>
  <c r="F12" i="23"/>
  <c r="I12" i="23"/>
  <c r="G8" i="23"/>
  <c r="F8" i="23"/>
  <c r="I8" i="23"/>
  <c r="G5" i="23"/>
  <c r="G13" i="23"/>
  <c r="G17" i="23"/>
  <c r="I13" i="24"/>
  <c r="F13" i="24"/>
  <c r="H13" i="24" s="1"/>
  <c r="G14" i="24"/>
  <c r="I14" i="24"/>
  <c r="F14" i="24"/>
  <c r="R22" i="4"/>
  <c r="S22" i="4" s="1"/>
  <c r="T22" i="4"/>
  <c r="U22" i="4" s="1"/>
  <c r="T20" i="4"/>
  <c r="U20" i="4" s="1"/>
  <c r="R20" i="4"/>
  <c r="S20" i="4" s="1"/>
  <c r="R16" i="4"/>
  <c r="S16" i="4" s="1"/>
  <c r="T16" i="4"/>
  <c r="U16" i="4" s="1"/>
  <c r="CO14" i="24"/>
  <c r="CS14" i="24" s="1"/>
  <c r="CO13" i="24"/>
  <c r="CS13" i="24" s="1"/>
  <c r="CO13" i="23"/>
  <c r="CS13" i="23" s="1"/>
  <c r="CO8" i="23"/>
  <c r="CS8" i="23" s="1"/>
  <c r="CO12" i="23"/>
  <c r="CS12" i="23" s="1"/>
  <c r="CO5" i="23"/>
  <c r="CS5" i="23" s="1"/>
  <c r="CO17" i="23"/>
  <c r="CS17" i="23" s="1"/>
  <c r="SF14" i="24"/>
  <c r="SM14" i="24" s="1"/>
  <c r="SF17" i="23"/>
  <c r="SM17" i="23" s="1"/>
  <c r="OY14" i="27"/>
  <c r="KT15" i="27"/>
  <c r="SF13" i="24"/>
  <c r="SM13" i="24" s="1"/>
  <c r="P15" i="27"/>
  <c r="DF15" i="27" s="1"/>
  <c r="QA21" i="19"/>
  <c r="P21" i="19"/>
  <c r="DF21" i="19" s="1"/>
  <c r="UK20" i="21"/>
  <c r="UF20" i="21"/>
  <c r="QA20" i="21"/>
  <c r="N18" i="21"/>
  <c r="DC20" i="21"/>
  <c r="P27" i="19"/>
  <c r="UK21" i="19"/>
  <c r="UF21" i="19"/>
  <c r="DC21" i="19"/>
  <c r="EH14" i="27"/>
  <c r="P8" i="27"/>
  <c r="GL15" i="27"/>
  <c r="QA14" i="27"/>
  <c r="LV14" i="27"/>
  <c r="HN14" i="27"/>
  <c r="DC14" i="27"/>
  <c r="XD13" i="24"/>
  <c r="XG13" i="24"/>
  <c r="SF12" i="23"/>
  <c r="SM12" i="23" s="1"/>
  <c r="XG17" i="23"/>
  <c r="CW16" i="4"/>
  <c r="DA16" i="4" s="1"/>
  <c r="SN22" i="4"/>
  <c r="SU22" i="4" s="1"/>
  <c r="CW22" i="4"/>
  <c r="DA22" i="4" s="1"/>
  <c r="CW20" i="4"/>
  <c r="DA20" i="4" s="1"/>
  <c r="UF18" i="21"/>
  <c r="L18" i="21"/>
  <c r="DD18" i="21" s="1"/>
  <c r="QA18" i="21"/>
  <c r="J18" i="21"/>
  <c r="K18" i="21" s="1"/>
  <c r="UL18" i="21"/>
  <c r="UK18" i="21"/>
  <c r="CZ18" i="21"/>
  <c r="P18" i="21"/>
  <c r="DF18" i="21" s="1"/>
  <c r="UH18" i="21"/>
  <c r="UG18" i="21"/>
  <c r="UI18" i="21"/>
  <c r="QD18" i="21"/>
  <c r="DC18" i="21"/>
  <c r="UH20" i="21"/>
  <c r="UG20" i="21"/>
  <c r="P20" i="21"/>
  <c r="UL20" i="21"/>
  <c r="CZ20" i="21"/>
  <c r="I20" i="21" s="1"/>
  <c r="L20" i="21"/>
  <c r="N20" i="21"/>
  <c r="DE20" i="21" s="1"/>
  <c r="J20" i="21"/>
  <c r="K20" i="21" s="1"/>
  <c r="UI20" i="21"/>
  <c r="QD20" i="21"/>
  <c r="UH21" i="19"/>
  <c r="UG21" i="19"/>
  <c r="UL21" i="19"/>
  <c r="CZ21" i="19"/>
  <c r="L21" i="19"/>
  <c r="N21" i="19"/>
  <c r="DE21" i="19" s="1"/>
  <c r="J21" i="19"/>
  <c r="K21" i="19" s="1"/>
  <c r="UI21" i="19"/>
  <c r="QD21" i="19"/>
  <c r="UF27" i="19"/>
  <c r="UK26" i="19"/>
  <c r="UF26" i="19"/>
  <c r="UK23" i="19"/>
  <c r="UF23" i="19"/>
  <c r="QA27" i="19"/>
  <c r="DC27" i="19"/>
  <c r="UL27" i="19"/>
  <c r="N27" i="19"/>
  <c r="DE27" i="19" s="1"/>
  <c r="UK27" i="19"/>
  <c r="CZ27" i="19"/>
  <c r="UH27" i="19"/>
  <c r="UG27" i="19"/>
  <c r="L27" i="19"/>
  <c r="J27" i="19"/>
  <c r="K27" i="19" s="1"/>
  <c r="M27" i="19" s="1"/>
  <c r="UI27" i="19"/>
  <c r="QD27" i="19"/>
  <c r="QA23" i="19"/>
  <c r="DC23" i="19"/>
  <c r="QA26" i="19"/>
  <c r="UH26" i="19"/>
  <c r="UG26" i="19"/>
  <c r="DC26" i="19"/>
  <c r="UL26" i="19"/>
  <c r="CZ26" i="19"/>
  <c r="P26" i="19"/>
  <c r="DF26" i="19" s="1"/>
  <c r="N26" i="19"/>
  <c r="L26" i="19"/>
  <c r="DD26" i="19" s="1"/>
  <c r="J26" i="19"/>
  <c r="K26" i="19" s="1"/>
  <c r="M26" i="19" s="1"/>
  <c r="QD26" i="19"/>
  <c r="UI26" i="19"/>
  <c r="UH23" i="19"/>
  <c r="UG23" i="19"/>
  <c r="P23" i="19"/>
  <c r="UL23" i="19"/>
  <c r="CZ23" i="19"/>
  <c r="I23" i="19" s="1"/>
  <c r="N23" i="19"/>
  <c r="L23" i="19"/>
  <c r="J23" i="19"/>
  <c r="K23" i="19" s="1"/>
  <c r="M23" i="19" s="1"/>
  <c r="UI23" i="19"/>
  <c r="QD23" i="19"/>
  <c r="P14" i="27"/>
  <c r="DF14" i="27" s="1"/>
  <c r="UK14" i="27"/>
  <c r="UH14" i="27"/>
  <c r="UI14" i="27"/>
  <c r="UG14" i="27"/>
  <c r="NZ14" i="27"/>
  <c r="MU14" i="27"/>
  <c r="KT14" i="27"/>
  <c r="JO14" i="27"/>
  <c r="IP14" i="27"/>
  <c r="GL14" i="27"/>
  <c r="FJ14" i="27"/>
  <c r="CZ14" i="27"/>
  <c r="UL14" i="27"/>
  <c r="L14" i="27"/>
  <c r="N14" i="27"/>
  <c r="J14" i="27"/>
  <c r="K14" i="27" s="1"/>
  <c r="M14" i="27" s="1"/>
  <c r="MX14" i="27"/>
  <c r="PB14" i="27"/>
  <c r="JR14" i="27"/>
  <c r="QD14" i="27"/>
  <c r="UF14" i="27"/>
  <c r="NW14" i="27"/>
  <c r="LS14" i="27"/>
  <c r="KQ14" i="27"/>
  <c r="IM14" i="27"/>
  <c r="HK14" i="27"/>
  <c r="GI14" i="27"/>
  <c r="FG14" i="27"/>
  <c r="EE14" i="27"/>
  <c r="I14" i="27" s="1"/>
  <c r="H14" i="27" s="1"/>
  <c r="QA8" i="27"/>
  <c r="HK8" i="27"/>
  <c r="UF15" i="27"/>
  <c r="OY8" i="27"/>
  <c r="LS15" i="27"/>
  <c r="LS8" i="27"/>
  <c r="DC8" i="27"/>
  <c r="UF8" i="27"/>
  <c r="NW15" i="27"/>
  <c r="JO15" i="27"/>
  <c r="FG15" i="27"/>
  <c r="QA15" i="27"/>
  <c r="PB15" i="27"/>
  <c r="MX15" i="27"/>
  <c r="IP15" i="27"/>
  <c r="HK15" i="27"/>
  <c r="DC15" i="27"/>
  <c r="UL15" i="27"/>
  <c r="UK15" i="27"/>
  <c r="CZ15" i="27"/>
  <c r="UH15" i="27"/>
  <c r="UG15" i="27"/>
  <c r="N15" i="27"/>
  <c r="L15" i="27"/>
  <c r="J15" i="27"/>
  <c r="K15" i="27" s="1"/>
  <c r="LV15" i="27"/>
  <c r="UI15" i="27"/>
  <c r="QD15" i="27"/>
  <c r="NZ15" i="27"/>
  <c r="JR15" i="27"/>
  <c r="HN15" i="27"/>
  <c r="FJ15" i="27"/>
  <c r="OY15" i="27"/>
  <c r="MU15" i="27"/>
  <c r="KQ15" i="27"/>
  <c r="IM15" i="27"/>
  <c r="GI15" i="27"/>
  <c r="EE15" i="27"/>
  <c r="EH15" i="27"/>
  <c r="UH8" i="27"/>
  <c r="UG8" i="27"/>
  <c r="NW8" i="27"/>
  <c r="FG8" i="27"/>
  <c r="N8" i="27"/>
  <c r="KQ8" i="27"/>
  <c r="MU8" i="27"/>
  <c r="JO8" i="27"/>
  <c r="IM8" i="27"/>
  <c r="GI8" i="27"/>
  <c r="EE8" i="27"/>
  <c r="UL8" i="27"/>
  <c r="UK8" i="27"/>
  <c r="CZ8" i="27"/>
  <c r="L8" i="27"/>
  <c r="J8" i="27"/>
  <c r="K8" i="27" s="1"/>
  <c r="M8" i="27" s="1"/>
  <c r="UI8" i="27"/>
  <c r="QD8" i="27"/>
  <c r="PB8" i="27"/>
  <c r="NZ8" i="27"/>
  <c r="MX8" i="27"/>
  <c r="LV8" i="27"/>
  <c r="KT8" i="27"/>
  <c r="JR8" i="27"/>
  <c r="IP8" i="27"/>
  <c r="HN8" i="27"/>
  <c r="GL8" i="27"/>
  <c r="FJ8" i="27"/>
  <c r="EH8" i="27"/>
  <c r="XK13" i="24"/>
  <c r="L13" i="24"/>
  <c r="J13" i="24"/>
  <c r="K13" i="24" s="1"/>
  <c r="XD14" i="24"/>
  <c r="XK14" i="24"/>
  <c r="XG14" i="24"/>
  <c r="L14" i="24"/>
  <c r="J14" i="24"/>
  <c r="XD17" i="23"/>
  <c r="L17" i="23"/>
  <c r="XK17" i="23"/>
  <c r="J17" i="23"/>
  <c r="XD12" i="23"/>
  <c r="XK12" i="23"/>
  <c r="XG12" i="23"/>
  <c r="L12" i="23"/>
  <c r="J12" i="23"/>
  <c r="K12" i="23" s="1"/>
  <c r="SF8" i="23"/>
  <c r="SM8" i="23" s="1"/>
  <c r="XD13" i="23"/>
  <c r="SF13" i="23"/>
  <c r="SM13" i="23" s="1"/>
  <c r="J13" i="23"/>
  <c r="K13" i="23" s="1"/>
  <c r="XK13" i="23"/>
  <c r="XG13" i="23"/>
  <c r="L13" i="23"/>
  <c r="XD8" i="23"/>
  <c r="L8" i="23"/>
  <c r="J8" i="23"/>
  <c r="K8" i="23" s="1"/>
  <c r="XK8" i="23"/>
  <c r="XG8" i="23"/>
  <c r="SF5" i="23"/>
  <c r="SM5" i="23" s="1"/>
  <c r="XG5" i="23"/>
  <c r="XD5" i="23"/>
  <c r="XK5" i="23"/>
  <c r="L5" i="23"/>
  <c r="J5" i="23"/>
  <c r="J22" i="4"/>
  <c r="K22" i="4" s="1"/>
  <c r="P22" i="4"/>
  <c r="L22" i="4"/>
  <c r="M22" i="4" s="1"/>
  <c r="N22" i="4"/>
  <c r="SN20" i="4"/>
  <c r="SU20" i="4" s="1"/>
  <c r="P20" i="4"/>
  <c r="DC20" i="4" s="1"/>
  <c r="L20" i="4"/>
  <c r="M20" i="4" s="1"/>
  <c r="J20" i="4"/>
  <c r="K20" i="4" s="1"/>
  <c r="N20" i="4"/>
  <c r="DB20" i="4" s="1"/>
  <c r="SN16" i="4"/>
  <c r="SU16" i="4" s="1"/>
  <c r="N16" i="4"/>
  <c r="P16" i="4"/>
  <c r="DC16" i="4" s="1"/>
  <c r="L16" i="4"/>
  <c r="M16" i="4" s="1"/>
  <c r="J16" i="4"/>
  <c r="K16" i="4" s="1"/>
  <c r="I18" i="21" l="1"/>
  <c r="M20" i="21"/>
  <c r="H18" i="21"/>
  <c r="A18" i="21" s="1" a="1"/>
  <c r="A18" i="21" s="1"/>
  <c r="H20" i="21"/>
  <c r="A20" i="21" s="1" a="1"/>
  <c r="A20" i="21" s="1"/>
  <c r="I27" i="19"/>
  <c r="I21" i="19"/>
  <c r="I26" i="19"/>
  <c r="H26" i="19" s="1"/>
  <c r="H27" i="19"/>
  <c r="H23" i="19"/>
  <c r="A23" i="19" s="1" a="1"/>
  <c r="A23" i="19" s="1"/>
  <c r="H21" i="19"/>
  <c r="A21" i="19" s="1" a="1"/>
  <c r="A21" i="19" s="1"/>
  <c r="I8" i="27"/>
  <c r="H8" i="27" s="1"/>
  <c r="I15" i="27"/>
  <c r="M15" i="27"/>
  <c r="H15" i="27"/>
  <c r="A15" i="27" s="1" a="1"/>
  <c r="A15" i="27" s="1"/>
  <c r="H13" i="23"/>
  <c r="A13" i="23" s="1" a="1"/>
  <c r="A13" i="23" s="1"/>
  <c r="H5" i="23"/>
  <c r="H8" i="23"/>
  <c r="H17" i="23"/>
  <c r="A17" i="23" s="1" a="1"/>
  <c r="A17" i="23" s="1"/>
  <c r="H20" i="4"/>
  <c r="A20" i="4" s="1" a="1"/>
  <c r="A20" i="4" s="1"/>
  <c r="DB16" i="4"/>
  <c r="DB22" i="4"/>
  <c r="H16" i="4"/>
  <c r="A16" i="4" s="1" a="1"/>
  <c r="A16" i="4" s="1"/>
  <c r="H22" i="4"/>
  <c r="A22" i="4" s="1" a="1"/>
  <c r="A22" i="4" s="1"/>
  <c r="H12" i="23"/>
  <c r="A12" i="23" s="1" a="1"/>
  <c r="A12" i="23" s="1"/>
  <c r="H14" i="24"/>
  <c r="M21" i="19"/>
  <c r="M18" i="21"/>
  <c r="DD20" i="21"/>
  <c r="O18" i="21"/>
  <c r="DE18" i="21"/>
  <c r="R18" i="21" s="1"/>
  <c r="T18" i="21" s="1"/>
  <c r="Q20" i="21"/>
  <c r="DF20" i="21"/>
  <c r="DD21" i="19"/>
  <c r="R21" i="19" s="1"/>
  <c r="T21" i="19" s="1"/>
  <c r="DD23" i="19"/>
  <c r="Q27" i="19"/>
  <c r="DF27" i="19"/>
  <c r="O23" i="19"/>
  <c r="DE23" i="19"/>
  <c r="Q23" i="19"/>
  <c r="DF23" i="19"/>
  <c r="DD27" i="19"/>
  <c r="O26" i="19"/>
  <c r="DE26" i="19"/>
  <c r="R26" i="19" s="1"/>
  <c r="T26" i="19" s="1"/>
  <c r="DD8" i="27"/>
  <c r="DD15" i="27"/>
  <c r="O14" i="27"/>
  <c r="DE14" i="27"/>
  <c r="DD14" i="27"/>
  <c r="O15" i="27"/>
  <c r="DE15" i="27"/>
  <c r="O8" i="27"/>
  <c r="DE8" i="27"/>
  <c r="Q8" i="27"/>
  <c r="DF8" i="27"/>
  <c r="CT14" i="24"/>
  <c r="CU14" i="24"/>
  <c r="CU13" i="24"/>
  <c r="CT13" i="24"/>
  <c r="CT8" i="23"/>
  <c r="CU8" i="23"/>
  <c r="CU12" i="23"/>
  <c r="CT12" i="23"/>
  <c r="CU17" i="23"/>
  <c r="CT17" i="23"/>
  <c r="M5" i="23"/>
  <c r="CU5" i="23"/>
  <c r="CT5" i="23"/>
  <c r="CU13" i="23"/>
  <c r="CT13" i="23"/>
  <c r="Q22" i="4"/>
  <c r="DC22" i="4"/>
  <c r="O16" i="4"/>
  <c r="V16" i="4"/>
  <c r="X16" i="4" s="1"/>
  <c r="Q15" i="27"/>
  <c r="XH14" i="24"/>
  <c r="XL14" i="24" s="1"/>
  <c r="XH17" i="23"/>
  <c r="XL17" i="23" s="1"/>
  <c r="UM20" i="21"/>
  <c r="UJ20" i="21"/>
  <c r="Q21" i="19"/>
  <c r="UM21" i="19"/>
  <c r="O20" i="21"/>
  <c r="UJ26" i="19"/>
  <c r="UJ21" i="19"/>
  <c r="UM26" i="19"/>
  <c r="UJ15" i="27"/>
  <c r="Q14" i="27"/>
  <c r="XH13" i="24"/>
  <c r="XL13" i="24" s="1"/>
  <c r="M13" i="24"/>
  <c r="XH12" i="23"/>
  <c r="XL12" i="23" s="1"/>
  <c r="M8" i="23"/>
  <c r="UM18" i="21"/>
  <c r="Q18" i="21"/>
  <c r="UJ18" i="21"/>
  <c r="A26" i="19" a="1"/>
  <c r="A26" i="19" s="1"/>
  <c r="UM23" i="19"/>
  <c r="UM27" i="19"/>
  <c r="O27" i="19"/>
  <c r="A27" i="19" a="1"/>
  <c r="A27" i="19" s="1"/>
  <c r="O21" i="19"/>
  <c r="UJ23" i="19"/>
  <c r="UJ27" i="19"/>
  <c r="Q26" i="19"/>
  <c r="UM14" i="27"/>
  <c r="UJ14" i="27"/>
  <c r="UM8" i="27"/>
  <c r="UJ8" i="27"/>
  <c r="UM15" i="27"/>
  <c r="M14" i="24"/>
  <c r="K14" i="24"/>
  <c r="M17" i="23"/>
  <c r="K17" i="23"/>
  <c r="XH5" i="23"/>
  <c r="XL5" i="23" s="1"/>
  <c r="XH13" i="23"/>
  <c r="XL13" i="23" s="1"/>
  <c r="M12" i="23"/>
  <c r="M13" i="23"/>
  <c r="XH8" i="23"/>
  <c r="XL8" i="23" s="1"/>
  <c r="K5" i="23"/>
  <c r="O22" i="4"/>
  <c r="Q16" i="4"/>
  <c r="Q20" i="4"/>
  <c r="O20" i="4"/>
  <c r="V20" i="4"/>
  <c r="X20" i="4" s="1"/>
  <c r="N13" i="24" l="1"/>
  <c r="P13" i="24" s="1"/>
  <c r="N8" i="23"/>
  <c r="E8" i="23" s="1"/>
  <c r="N13" i="23"/>
  <c r="P13" i="23" s="1"/>
  <c r="R27" i="19"/>
  <c r="R8" i="27"/>
  <c r="R15" i="27"/>
  <c r="R20" i="21"/>
  <c r="E21" i="19"/>
  <c r="N14" i="24"/>
  <c r="N5" i="23"/>
  <c r="N17" i="23"/>
  <c r="V22" i="4"/>
  <c r="E18" i="21"/>
  <c r="S18" i="21"/>
  <c r="R23" i="19"/>
  <c r="S21" i="19"/>
  <c r="S26" i="19"/>
  <c r="E26" i="19"/>
  <c r="R14" i="27"/>
  <c r="N12" i="23"/>
  <c r="P12" i="23" s="1"/>
  <c r="E16" i="4"/>
  <c r="W20" i="4"/>
  <c r="E20" i="4"/>
  <c r="W16" i="4"/>
  <c r="O8" i="23" l="1"/>
  <c r="E13" i="23"/>
  <c r="E13" i="24"/>
  <c r="O13" i="24"/>
  <c r="P8" i="23"/>
  <c r="O13" i="23"/>
  <c r="E20" i="21"/>
  <c r="T20" i="21"/>
  <c r="E27" i="19"/>
  <c r="T27" i="19"/>
  <c r="E23" i="19"/>
  <c r="T23" i="19"/>
  <c r="E15" i="27"/>
  <c r="T15" i="27"/>
  <c r="E8" i="27"/>
  <c r="T8" i="27"/>
  <c r="S14" i="27"/>
  <c r="T14" i="27"/>
  <c r="O14" i="24"/>
  <c r="P14" i="24"/>
  <c r="O17" i="23"/>
  <c r="P17" i="23"/>
  <c r="E5" i="23"/>
  <c r="P5" i="23"/>
  <c r="E22" i="4"/>
  <c r="X22" i="4"/>
  <c r="S8" i="27"/>
  <c r="S27" i="19"/>
  <c r="E14" i="24"/>
  <c r="S20" i="21"/>
  <c r="S15" i="27"/>
  <c r="O5" i="23"/>
  <c r="E17" i="23"/>
  <c r="W22" i="4"/>
  <c r="S23" i="19"/>
  <c r="E14" i="27"/>
  <c r="E12" i="23"/>
  <c r="O12" i="23"/>
  <c r="PA16" i="27" l="1"/>
  <c r="OZ16" i="27"/>
  <c r="OX16" i="27"/>
  <c r="OW16" i="27"/>
  <c r="OV16" i="27"/>
  <c r="OU16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9" i="27"/>
  <c r="OZ9" i="27"/>
  <c r="OX9" i="27"/>
  <c r="OW9" i="27"/>
  <c r="OV9" i="27"/>
  <c r="OU9" i="27"/>
  <c r="PA7" i="27"/>
  <c r="OZ7" i="27"/>
  <c r="OX7" i="27"/>
  <c r="OW7" i="27"/>
  <c r="OV7" i="27"/>
  <c r="OU7" i="27"/>
  <c r="PA10" i="27"/>
  <c r="OZ10" i="27"/>
  <c r="OX10" i="27"/>
  <c r="OW10" i="27"/>
  <c r="OV10" i="27"/>
  <c r="OU10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NY16" i="27"/>
  <c r="NX16" i="27"/>
  <c r="NV16" i="27"/>
  <c r="NU16" i="27"/>
  <c r="NT16" i="27"/>
  <c r="NS16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9" i="27"/>
  <c r="NX9" i="27"/>
  <c r="NV9" i="27"/>
  <c r="NU9" i="27"/>
  <c r="NT9" i="27"/>
  <c r="NS9" i="27"/>
  <c r="NY7" i="27"/>
  <c r="NX7" i="27"/>
  <c r="NV7" i="27"/>
  <c r="NU7" i="27"/>
  <c r="NT7" i="27"/>
  <c r="NS7" i="27"/>
  <c r="NY10" i="27"/>
  <c r="NX10" i="27"/>
  <c r="NV10" i="27"/>
  <c r="NU10" i="27"/>
  <c r="NT10" i="27"/>
  <c r="NS10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MW16" i="27"/>
  <c r="MV16" i="27"/>
  <c r="MT16" i="27"/>
  <c r="MS16" i="27"/>
  <c r="MR16" i="27"/>
  <c r="MQ16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9" i="27"/>
  <c r="MV9" i="27"/>
  <c r="MT9" i="27"/>
  <c r="MS9" i="27"/>
  <c r="MR9" i="27"/>
  <c r="MQ9" i="27"/>
  <c r="MW7" i="27"/>
  <c r="MV7" i="27"/>
  <c r="MT7" i="27"/>
  <c r="MS7" i="27"/>
  <c r="MR7" i="27"/>
  <c r="MQ7" i="27"/>
  <c r="MW10" i="27"/>
  <c r="MV10" i="27"/>
  <c r="MT10" i="27"/>
  <c r="MS10" i="27"/>
  <c r="MR10" i="27"/>
  <c r="MQ10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LU16" i="27"/>
  <c r="LT16" i="27"/>
  <c r="LR16" i="27"/>
  <c r="LQ16" i="27"/>
  <c r="LP16" i="27"/>
  <c r="LO16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9" i="27"/>
  <c r="LT9" i="27"/>
  <c r="LR9" i="27"/>
  <c r="LQ9" i="27"/>
  <c r="LP9" i="27"/>
  <c r="LO9" i="27"/>
  <c r="LU7" i="27"/>
  <c r="LT7" i="27"/>
  <c r="LR7" i="27"/>
  <c r="LQ7" i="27"/>
  <c r="LP7" i="27"/>
  <c r="LO7" i="27"/>
  <c r="LU10" i="27"/>
  <c r="LT10" i="27"/>
  <c r="LR10" i="27"/>
  <c r="LQ10" i="27"/>
  <c r="LP10" i="27"/>
  <c r="LO10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KS16" i="27"/>
  <c r="KR16" i="27"/>
  <c r="KP16" i="27"/>
  <c r="KO16" i="27"/>
  <c r="KN16" i="27"/>
  <c r="KM16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9" i="27"/>
  <c r="KR9" i="27"/>
  <c r="KP9" i="27"/>
  <c r="KO9" i="27"/>
  <c r="KN9" i="27"/>
  <c r="KM9" i="27"/>
  <c r="KS7" i="27"/>
  <c r="KR7" i="27"/>
  <c r="KP7" i="27"/>
  <c r="KO7" i="27"/>
  <c r="KN7" i="27"/>
  <c r="KM7" i="27"/>
  <c r="KS10" i="27"/>
  <c r="KR10" i="27"/>
  <c r="KP10" i="27"/>
  <c r="KO10" i="27"/>
  <c r="KN10" i="27"/>
  <c r="KM10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JQ16" i="27"/>
  <c r="JP16" i="27"/>
  <c r="JN16" i="27"/>
  <c r="JM16" i="27"/>
  <c r="JL16" i="27"/>
  <c r="JK16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9" i="27"/>
  <c r="JP9" i="27"/>
  <c r="JN9" i="27"/>
  <c r="JM9" i="27"/>
  <c r="JL9" i="27"/>
  <c r="JK9" i="27"/>
  <c r="JQ7" i="27"/>
  <c r="JP7" i="27"/>
  <c r="JN7" i="27"/>
  <c r="JM7" i="27"/>
  <c r="JL7" i="27"/>
  <c r="JK7" i="27"/>
  <c r="JQ10" i="27"/>
  <c r="JP10" i="27"/>
  <c r="JN10" i="27"/>
  <c r="JM10" i="27"/>
  <c r="JL10" i="27"/>
  <c r="JK10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IO16" i="27"/>
  <c r="IN16" i="27"/>
  <c r="IL16" i="27"/>
  <c r="IK16" i="27"/>
  <c r="IJ16" i="27"/>
  <c r="II16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9" i="27"/>
  <c r="IN9" i="27"/>
  <c r="IL9" i="27"/>
  <c r="IK9" i="27"/>
  <c r="IJ9" i="27"/>
  <c r="II9" i="27"/>
  <c r="IO7" i="27"/>
  <c r="IN7" i="27"/>
  <c r="IL7" i="27"/>
  <c r="IK7" i="27"/>
  <c r="IJ7" i="27"/>
  <c r="II7" i="27"/>
  <c r="IO10" i="27"/>
  <c r="IN10" i="27"/>
  <c r="IL10" i="27"/>
  <c r="IK10" i="27"/>
  <c r="IJ10" i="27"/>
  <c r="II10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HM16" i="27"/>
  <c r="HL16" i="27"/>
  <c r="HJ16" i="27"/>
  <c r="HI16" i="27"/>
  <c r="HH16" i="27"/>
  <c r="HG16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9" i="27"/>
  <c r="HL9" i="27"/>
  <c r="HJ9" i="27"/>
  <c r="HI9" i="27"/>
  <c r="HH9" i="27"/>
  <c r="HG9" i="27"/>
  <c r="HM7" i="27"/>
  <c r="HL7" i="27"/>
  <c r="HJ7" i="27"/>
  <c r="HI7" i="27"/>
  <c r="HH7" i="27"/>
  <c r="HG7" i="27"/>
  <c r="HM10" i="27"/>
  <c r="HL10" i="27"/>
  <c r="HJ10" i="27"/>
  <c r="HI10" i="27"/>
  <c r="HH10" i="27"/>
  <c r="HG10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GK16" i="27"/>
  <c r="GJ16" i="27"/>
  <c r="GH16" i="27"/>
  <c r="GG16" i="27"/>
  <c r="GF16" i="27"/>
  <c r="GE16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9" i="27"/>
  <c r="GJ9" i="27"/>
  <c r="GH9" i="27"/>
  <c r="GG9" i="27"/>
  <c r="GF9" i="27"/>
  <c r="GE9" i="27"/>
  <c r="GK7" i="27"/>
  <c r="GJ7" i="27"/>
  <c r="GH7" i="27"/>
  <c r="GG7" i="27"/>
  <c r="GF7" i="27"/>
  <c r="GE7" i="27"/>
  <c r="GK10" i="27"/>
  <c r="GJ10" i="27"/>
  <c r="GH10" i="27"/>
  <c r="GG10" i="27"/>
  <c r="GF10" i="27"/>
  <c r="GE10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FI16" i="27"/>
  <c r="FH16" i="27"/>
  <c r="FF16" i="27"/>
  <c r="FE16" i="27"/>
  <c r="FD16" i="27"/>
  <c r="FC16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9" i="27"/>
  <c r="FH9" i="27"/>
  <c r="FF9" i="27"/>
  <c r="FE9" i="27"/>
  <c r="FD9" i="27"/>
  <c r="FC9" i="27"/>
  <c r="FI7" i="27"/>
  <c r="FH7" i="27"/>
  <c r="FF7" i="27"/>
  <c r="FE7" i="27"/>
  <c r="FD7" i="27"/>
  <c r="FC7" i="27"/>
  <c r="FI10" i="27"/>
  <c r="FH10" i="27"/>
  <c r="FF10" i="27"/>
  <c r="FE10" i="27"/>
  <c r="FD10" i="27"/>
  <c r="FC10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EG16" i="27"/>
  <c r="EF16" i="27"/>
  <c r="ED16" i="27"/>
  <c r="EC16" i="27"/>
  <c r="EB16" i="27"/>
  <c r="EA16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9" i="27"/>
  <c r="EF9" i="27"/>
  <c r="ED9" i="27"/>
  <c r="EC9" i="27"/>
  <c r="EB9" i="27"/>
  <c r="EA9" i="27"/>
  <c r="EG7" i="27"/>
  <c r="EF7" i="27"/>
  <c r="ED7" i="27"/>
  <c r="EC7" i="27"/>
  <c r="EB7" i="27"/>
  <c r="EA7" i="27"/>
  <c r="EG10" i="27"/>
  <c r="EF10" i="27"/>
  <c r="ED10" i="27"/>
  <c r="EC10" i="27"/>
  <c r="EB10" i="27"/>
  <c r="EA10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7" i="26"/>
  <c r="OZ7" i="26"/>
  <c r="OX7" i="26"/>
  <c r="OW7" i="26"/>
  <c r="OV7" i="26"/>
  <c r="OU7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8" i="26"/>
  <c r="OZ8" i="26"/>
  <c r="OX8" i="26"/>
  <c r="OW8" i="26"/>
  <c r="OV8" i="26"/>
  <c r="OU8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7" i="26"/>
  <c r="NX7" i="26"/>
  <c r="NV7" i="26"/>
  <c r="NU7" i="26"/>
  <c r="NT7" i="26"/>
  <c r="NS7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8" i="26"/>
  <c r="NX8" i="26"/>
  <c r="NV8" i="26"/>
  <c r="NU8" i="26"/>
  <c r="NT8" i="26"/>
  <c r="NS8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7" i="26"/>
  <c r="MV7" i="26"/>
  <c r="MT7" i="26"/>
  <c r="MS7" i="26"/>
  <c r="MR7" i="26"/>
  <c r="MQ7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8" i="26"/>
  <c r="MV8" i="26"/>
  <c r="MT8" i="26"/>
  <c r="MS8" i="26"/>
  <c r="MR8" i="26"/>
  <c r="MQ8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7" i="26"/>
  <c r="LT7" i="26"/>
  <c r="LR7" i="26"/>
  <c r="LQ7" i="26"/>
  <c r="LP7" i="26"/>
  <c r="LO7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8" i="26"/>
  <c r="LT8" i="26"/>
  <c r="LR8" i="26"/>
  <c r="LQ8" i="26"/>
  <c r="LP8" i="26"/>
  <c r="LO8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7" i="26"/>
  <c r="KR7" i="26"/>
  <c r="KP7" i="26"/>
  <c r="KO7" i="26"/>
  <c r="KN7" i="26"/>
  <c r="KM7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8" i="26"/>
  <c r="KR8" i="26"/>
  <c r="KP8" i="26"/>
  <c r="KO8" i="26"/>
  <c r="KN8" i="26"/>
  <c r="KM8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7" i="26"/>
  <c r="JP7" i="26"/>
  <c r="JN7" i="26"/>
  <c r="JM7" i="26"/>
  <c r="JL7" i="26"/>
  <c r="JK7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8" i="26"/>
  <c r="JP8" i="26"/>
  <c r="JN8" i="26"/>
  <c r="JM8" i="26"/>
  <c r="JL8" i="26"/>
  <c r="JK8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7" i="26"/>
  <c r="IN7" i="26"/>
  <c r="IL7" i="26"/>
  <c r="IK7" i="26"/>
  <c r="IJ7" i="26"/>
  <c r="II7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8" i="26"/>
  <c r="IN8" i="26"/>
  <c r="IL8" i="26"/>
  <c r="IK8" i="26"/>
  <c r="IJ8" i="26"/>
  <c r="II8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7" i="26"/>
  <c r="HL7" i="26"/>
  <c r="HJ7" i="26"/>
  <c r="HI7" i="26"/>
  <c r="HH7" i="26"/>
  <c r="HG7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8" i="26"/>
  <c r="HL8" i="26"/>
  <c r="HJ8" i="26"/>
  <c r="HI8" i="26"/>
  <c r="HH8" i="26"/>
  <c r="HG8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7" i="26"/>
  <c r="GJ7" i="26"/>
  <c r="GH7" i="26"/>
  <c r="GG7" i="26"/>
  <c r="GF7" i="26"/>
  <c r="GE7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8" i="26"/>
  <c r="GJ8" i="26"/>
  <c r="GH8" i="26"/>
  <c r="GG8" i="26"/>
  <c r="GF8" i="26"/>
  <c r="GE8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7" i="26"/>
  <c r="FH7" i="26"/>
  <c r="FF7" i="26"/>
  <c r="FE7" i="26"/>
  <c r="FD7" i="26"/>
  <c r="FC7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8" i="26"/>
  <c r="FH8" i="26"/>
  <c r="FF8" i="26"/>
  <c r="FE8" i="26"/>
  <c r="FD8" i="26"/>
  <c r="FC8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7" i="26"/>
  <c r="EF7" i="26"/>
  <c r="ED7" i="26"/>
  <c r="EC7" i="26"/>
  <c r="EB7" i="26"/>
  <c r="EA7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8" i="26"/>
  <c r="EF8" i="26"/>
  <c r="ED8" i="26"/>
  <c r="EC8" i="26"/>
  <c r="EB8" i="26"/>
  <c r="EA8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KQ7" i="26" l="1"/>
  <c r="GL10" i="27"/>
  <c r="FJ5" i="27"/>
  <c r="FJ9" i="27"/>
  <c r="PB10" i="27"/>
  <c r="GL12" i="27"/>
  <c r="KT10" i="27"/>
  <c r="KT12" i="27"/>
  <c r="PB12" i="27"/>
  <c r="KQ10" i="26"/>
  <c r="KQ11" i="26"/>
  <c r="MU7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LV8" i="26"/>
  <c r="LV11" i="26"/>
  <c r="MX8" i="26"/>
  <c r="MX11" i="26"/>
  <c r="NZ8" i="26"/>
  <c r="NZ11" i="26"/>
  <c r="PB8" i="26"/>
  <c r="PB11" i="26"/>
  <c r="HN5" i="27"/>
  <c r="HN9" i="27"/>
  <c r="HN16" i="27"/>
  <c r="LV5" i="27"/>
  <c r="LV9" i="27"/>
  <c r="LV16" i="27"/>
  <c r="MX4" i="27"/>
  <c r="MX7" i="27"/>
  <c r="MX13" i="27"/>
  <c r="EH10" i="27"/>
  <c r="EH12" i="27"/>
  <c r="IP10" i="27"/>
  <c r="IP12" i="27"/>
  <c r="MX10" i="27"/>
  <c r="MX12" i="27"/>
  <c r="NZ4" i="27"/>
  <c r="NZ11" i="27"/>
  <c r="FJ16" i="27"/>
  <c r="JR5" i="27"/>
  <c r="JR9" i="27"/>
  <c r="JR16" i="27"/>
  <c r="NZ5" i="27"/>
  <c r="NZ9" i="27"/>
  <c r="NZ16" i="27"/>
  <c r="PB7" i="27"/>
  <c r="PB13" i="27"/>
  <c r="EH4" i="27"/>
  <c r="EH11" i="27"/>
  <c r="FJ7" i="27"/>
  <c r="FJ13" i="27"/>
  <c r="GL4" i="27"/>
  <c r="GL11" i="27"/>
  <c r="HN7" i="27"/>
  <c r="HN13" i="27"/>
  <c r="IP4" i="27"/>
  <c r="IP11" i="27"/>
  <c r="JR7" i="27"/>
  <c r="JR13" i="27"/>
  <c r="KT4" i="27"/>
  <c r="KT11" i="27"/>
  <c r="LV7" i="27"/>
  <c r="LV13" i="27"/>
  <c r="MU5" i="27"/>
  <c r="MX5" i="27"/>
  <c r="MU4" i="27"/>
  <c r="EH5" i="27"/>
  <c r="EH9" i="27"/>
  <c r="EH16" i="27"/>
  <c r="FJ10" i="27"/>
  <c r="FJ12" i="27"/>
  <c r="GL5" i="27"/>
  <c r="GL9" i="27"/>
  <c r="GL16" i="27"/>
  <c r="HN10" i="27"/>
  <c r="HN12" i="27"/>
  <c r="IP5" i="27"/>
  <c r="IP9" i="27"/>
  <c r="IP16" i="27"/>
  <c r="JR10" i="27"/>
  <c r="JR12" i="27"/>
  <c r="KT5" i="27"/>
  <c r="KT9" i="27"/>
  <c r="KT16" i="27"/>
  <c r="LV10" i="27"/>
  <c r="LV12" i="27"/>
  <c r="MX11" i="27"/>
  <c r="NZ7" i="27"/>
  <c r="NZ13" i="27"/>
  <c r="PB4" i="27"/>
  <c r="PB11" i="27"/>
  <c r="EH7" i="27"/>
  <c r="EH13" i="27"/>
  <c r="FJ4" i="27"/>
  <c r="FJ11" i="27"/>
  <c r="GL7" i="27"/>
  <c r="GL13" i="27"/>
  <c r="HN4" i="27"/>
  <c r="HN11" i="27"/>
  <c r="IP7" i="27"/>
  <c r="IP13" i="27"/>
  <c r="JR4" i="27"/>
  <c r="JR11" i="27"/>
  <c r="KT7" i="27"/>
  <c r="KT13" i="27"/>
  <c r="LV4" i="27"/>
  <c r="LV11" i="27"/>
  <c r="MX9" i="27"/>
  <c r="MX16" i="27"/>
  <c r="NZ10" i="27"/>
  <c r="NZ12" i="27"/>
  <c r="PB5" i="27"/>
  <c r="PB9" i="27"/>
  <c r="PB16" i="27"/>
  <c r="EH5" i="26"/>
  <c r="EH7" i="26"/>
  <c r="FJ5" i="26"/>
  <c r="FJ7" i="26"/>
  <c r="GL5" i="26"/>
  <c r="GL7" i="26"/>
  <c r="HN5" i="26"/>
  <c r="HN7" i="26"/>
  <c r="IP5" i="26"/>
  <c r="IP7" i="26"/>
  <c r="JR5" i="26"/>
  <c r="JR7" i="26"/>
  <c r="KT5" i="26"/>
  <c r="KT10" i="26"/>
  <c r="LV5" i="26"/>
  <c r="LV7" i="26"/>
  <c r="MX5" i="26"/>
  <c r="MX7" i="26"/>
  <c r="NZ5" i="26"/>
  <c r="NZ7" i="26"/>
  <c r="PB5" i="26"/>
  <c r="PB7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1" i="26"/>
  <c r="LV4" i="26"/>
  <c r="LV9" i="26"/>
  <c r="MX4" i="26"/>
  <c r="MX9" i="26"/>
  <c r="NZ4" i="26"/>
  <c r="NZ9" i="26"/>
  <c r="PB4" i="26"/>
  <c r="PB9" i="26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KT7" i="26"/>
  <c r="LV6" i="26"/>
  <c r="LV10" i="26"/>
  <c r="MX6" i="26"/>
  <c r="MX10" i="26"/>
  <c r="NZ6" i="26"/>
  <c r="NZ10" i="26"/>
  <c r="PB6" i="26"/>
  <c r="PB10" i="26"/>
  <c r="OY5" i="27"/>
  <c r="OY4" i="27"/>
  <c r="OY10" i="27"/>
  <c r="OY7" i="27"/>
  <c r="OY9" i="27"/>
  <c r="OY11" i="27"/>
  <c r="OY12" i="27"/>
  <c r="OY13" i="27"/>
  <c r="OY16" i="27"/>
  <c r="NW5" i="27"/>
  <c r="NW4" i="27"/>
  <c r="NW10" i="27"/>
  <c r="NW7" i="27"/>
  <c r="NW9" i="27"/>
  <c r="NW11" i="27"/>
  <c r="NW12" i="27"/>
  <c r="NW13" i="27"/>
  <c r="NW16" i="27"/>
  <c r="MU10" i="27"/>
  <c r="MU7" i="27"/>
  <c r="MU9" i="27"/>
  <c r="MU11" i="27"/>
  <c r="MU12" i="27"/>
  <c r="MU13" i="27"/>
  <c r="MU16" i="27"/>
  <c r="LS5" i="27"/>
  <c r="LS4" i="27"/>
  <c r="LS10" i="27"/>
  <c r="LS7" i="27"/>
  <c r="LS9" i="27"/>
  <c r="LS11" i="27"/>
  <c r="LS12" i="27"/>
  <c r="LS13" i="27"/>
  <c r="LS16" i="27"/>
  <c r="KQ5" i="27"/>
  <c r="KQ4" i="27"/>
  <c r="KQ10" i="27"/>
  <c r="KQ7" i="27"/>
  <c r="KQ9" i="27"/>
  <c r="KQ11" i="27"/>
  <c r="KQ12" i="27"/>
  <c r="KQ13" i="27"/>
  <c r="KQ16" i="27"/>
  <c r="JO5" i="27"/>
  <c r="JO4" i="27"/>
  <c r="JO10" i="27"/>
  <c r="JO7" i="27"/>
  <c r="JO9" i="27"/>
  <c r="JO11" i="27"/>
  <c r="JO12" i="27"/>
  <c r="JO13" i="27"/>
  <c r="JO16" i="27"/>
  <c r="IM5" i="27"/>
  <c r="IM4" i="27"/>
  <c r="IM10" i="27"/>
  <c r="IM7" i="27"/>
  <c r="IM9" i="27"/>
  <c r="IM11" i="27"/>
  <c r="IM12" i="27"/>
  <c r="IM13" i="27"/>
  <c r="IM16" i="27"/>
  <c r="HK5" i="27"/>
  <c r="HK4" i="27"/>
  <c r="HK10" i="27"/>
  <c r="HK7" i="27"/>
  <c r="HK9" i="27"/>
  <c r="HK11" i="27"/>
  <c r="HK12" i="27"/>
  <c r="HK13" i="27"/>
  <c r="HK16" i="27"/>
  <c r="GI5" i="27"/>
  <c r="GI7" i="27"/>
  <c r="GI11" i="27"/>
  <c r="GI12" i="27"/>
  <c r="GI10" i="27"/>
  <c r="GI13" i="27"/>
  <c r="GI4" i="27"/>
  <c r="GI9" i="27"/>
  <c r="GI16" i="27"/>
  <c r="FG5" i="27"/>
  <c r="FG4" i="27"/>
  <c r="FG10" i="27"/>
  <c r="FG7" i="27"/>
  <c r="FG9" i="27"/>
  <c r="FG11" i="27"/>
  <c r="FG12" i="27"/>
  <c r="FG13" i="27"/>
  <c r="FG16" i="27"/>
  <c r="EE5" i="27"/>
  <c r="EE4" i="27"/>
  <c r="EE10" i="27"/>
  <c r="EE7" i="27"/>
  <c r="EE9" i="27"/>
  <c r="EE11" i="27"/>
  <c r="EE12" i="27"/>
  <c r="EE13" i="27"/>
  <c r="EE16" i="27"/>
  <c r="OY4" i="26"/>
  <c r="OY5" i="26"/>
  <c r="OY8" i="26"/>
  <c r="OY6" i="26"/>
  <c r="OY9" i="26"/>
  <c r="OY7" i="26"/>
  <c r="OY11" i="26"/>
  <c r="OY10" i="26"/>
  <c r="NW4" i="26"/>
  <c r="NW5" i="26"/>
  <c r="NW8" i="26"/>
  <c r="NW6" i="26"/>
  <c r="NW9" i="26"/>
  <c r="NW7" i="26"/>
  <c r="NW11" i="26"/>
  <c r="NW10" i="26"/>
  <c r="MU9" i="26"/>
  <c r="MU4" i="26"/>
  <c r="MU8" i="26"/>
  <c r="MU10" i="26"/>
  <c r="MU5" i="26"/>
  <c r="MU6" i="26"/>
  <c r="MU11" i="26"/>
  <c r="LS4" i="26"/>
  <c r="LS5" i="26"/>
  <c r="LS8" i="26"/>
  <c r="LS6" i="26"/>
  <c r="LS9" i="26"/>
  <c r="LS7" i="26"/>
  <c r="LS11" i="26"/>
  <c r="LS10" i="26"/>
  <c r="KQ4" i="26"/>
  <c r="KQ5" i="26"/>
  <c r="KQ8" i="26"/>
  <c r="KQ6" i="26"/>
  <c r="KQ9" i="26"/>
  <c r="JO4" i="26"/>
  <c r="JO5" i="26"/>
  <c r="JO8" i="26"/>
  <c r="JO6" i="26"/>
  <c r="JO9" i="26"/>
  <c r="JO7" i="26"/>
  <c r="JO11" i="26"/>
  <c r="JO10" i="26"/>
  <c r="IM4" i="26"/>
  <c r="IM5" i="26"/>
  <c r="IM8" i="26"/>
  <c r="IM6" i="26"/>
  <c r="IM9" i="26"/>
  <c r="IM7" i="26"/>
  <c r="IM11" i="26"/>
  <c r="IM10" i="26"/>
  <c r="HK4" i="26"/>
  <c r="HK5" i="26"/>
  <c r="HK8" i="26"/>
  <c r="HK6" i="26"/>
  <c r="HK9" i="26"/>
  <c r="HK7" i="26"/>
  <c r="HK11" i="26"/>
  <c r="HK10" i="26"/>
  <c r="GI4" i="26"/>
  <c r="GI5" i="26"/>
  <c r="GI8" i="26"/>
  <c r="GI6" i="26"/>
  <c r="GI9" i="26"/>
  <c r="GI7" i="26"/>
  <c r="GI11" i="26"/>
  <c r="GI10" i="26"/>
  <c r="FG4" i="26"/>
  <c r="FG5" i="26"/>
  <c r="FG8" i="26"/>
  <c r="FG6" i="26"/>
  <c r="FG9" i="26"/>
  <c r="FG7" i="26"/>
  <c r="FG11" i="26"/>
  <c r="FG10" i="26"/>
  <c r="EE4" i="26"/>
  <c r="EE5" i="26"/>
  <c r="EE8" i="26"/>
  <c r="EE6" i="26"/>
  <c r="EE9" i="26"/>
  <c r="EE7" i="26"/>
  <c r="EE11" i="26"/>
  <c r="EE10" i="26"/>
  <c r="CV5" i="21"/>
  <c r="CW5" i="21"/>
  <c r="G5" i="21" s="1"/>
  <c r="CX5" i="21"/>
  <c r="CY5" i="21"/>
  <c r="DA5" i="21"/>
  <c r="DB5" i="21"/>
  <c r="PW5" i="21"/>
  <c r="PX5" i="21"/>
  <c r="PY5" i="21"/>
  <c r="PZ5" i="21"/>
  <c r="QB5" i="21"/>
  <c r="QC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4" i="19"/>
  <c r="CW24" i="19"/>
  <c r="G24" i="19" s="1"/>
  <c r="CX24" i="19"/>
  <c r="CY24" i="19"/>
  <c r="DA24" i="19"/>
  <c r="DB24" i="19"/>
  <c r="PW24" i="19"/>
  <c r="PX24" i="19"/>
  <c r="PY24" i="19"/>
  <c r="PZ24" i="19"/>
  <c r="QB24" i="19"/>
  <c r="QC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9" i="19"/>
  <c r="CW9" i="19"/>
  <c r="G9" i="19" s="1"/>
  <c r="CX9" i="19"/>
  <c r="CY9" i="19"/>
  <c r="DA9" i="19"/>
  <c r="DB9" i="19"/>
  <c r="PW9" i="19"/>
  <c r="PX9" i="19"/>
  <c r="PY9" i="19"/>
  <c r="PZ9" i="19"/>
  <c r="QB9" i="19"/>
  <c r="QC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F5" i="21" l="1"/>
  <c r="H5" i="21" s="1"/>
  <c r="F24" i="19"/>
  <c r="F9" i="19"/>
  <c r="G13" i="4"/>
  <c r="F13" i="4"/>
  <c r="I13" i="4"/>
  <c r="I15" i="23"/>
  <c r="F15" i="23"/>
  <c r="CO15" i="23"/>
  <c r="G15" i="23"/>
  <c r="I11" i="22"/>
  <c r="F11" i="22"/>
  <c r="G11" i="22"/>
  <c r="T13" i="4"/>
  <c r="U13" i="4" s="1"/>
  <c r="R13" i="4"/>
  <c r="S13" i="4" s="1"/>
  <c r="R11" i="22"/>
  <c r="S11" i="22" s="1"/>
  <c r="T11" i="22"/>
  <c r="U11" i="22" s="1"/>
  <c r="CS15" i="23"/>
  <c r="QA24" i="19"/>
  <c r="QA5" i="21"/>
  <c r="UF5" i="21"/>
  <c r="SN11" i="22"/>
  <c r="SU11" i="22" s="1"/>
  <c r="SN13" i="4"/>
  <c r="SU13" i="4" s="1"/>
  <c r="DC5" i="21"/>
  <c r="N5" i="21"/>
  <c r="DE5" i="21" s="1"/>
  <c r="UI24" i="19"/>
  <c r="DC24" i="19"/>
  <c r="P9" i="19"/>
  <c r="P24" i="19"/>
  <c r="UF9" i="19"/>
  <c r="UK9" i="19"/>
  <c r="CW11" i="22"/>
  <c r="DA11" i="22" s="1"/>
  <c r="XO11" i="22"/>
  <c r="XL11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M5" i="21" s="1"/>
  <c r="UI5" i="21"/>
  <c r="QD5" i="21"/>
  <c r="UH24" i="19"/>
  <c r="UG24" i="19"/>
  <c r="UL24" i="19"/>
  <c r="CZ24" i="19"/>
  <c r="I24" i="19" s="1"/>
  <c r="H24" i="19" s="1"/>
  <c r="UK24" i="19"/>
  <c r="L24" i="19"/>
  <c r="N24" i="19"/>
  <c r="DE24" i="19" s="1"/>
  <c r="J24" i="19"/>
  <c r="K24" i="19" s="1"/>
  <c r="QD24" i="19"/>
  <c r="UF24" i="19"/>
  <c r="QA9" i="19"/>
  <c r="UG9" i="19"/>
  <c r="UH9" i="19"/>
  <c r="DC9" i="19"/>
  <c r="UL9" i="19"/>
  <c r="CZ9" i="19"/>
  <c r="I9" i="19" s="1"/>
  <c r="N9" i="19"/>
  <c r="DE9" i="19" s="1"/>
  <c r="L9" i="19"/>
  <c r="J9" i="19"/>
  <c r="K9" i="19" s="1"/>
  <c r="M9" i="19" s="1"/>
  <c r="UI9" i="19"/>
  <c r="QD9" i="19"/>
  <c r="J11" i="22"/>
  <c r="K11" i="22" s="1"/>
  <c r="XS11" i="22"/>
  <c r="P11" i="22"/>
  <c r="L11" i="22"/>
  <c r="M11" i="22" s="1"/>
  <c r="N11" i="22"/>
  <c r="DB11" i="22" s="1"/>
  <c r="L13" i="4"/>
  <c r="M13" i="4" s="1"/>
  <c r="N13" i="4"/>
  <c r="P13" i="4"/>
  <c r="DC13" i="4" s="1"/>
  <c r="J13" i="4"/>
  <c r="L15" i="23"/>
  <c r="XG15" i="23"/>
  <c r="SF15" i="23"/>
  <c r="SM15" i="23" s="1"/>
  <c r="XD15" i="23"/>
  <c r="XK15" i="23"/>
  <c r="J15" i="23"/>
  <c r="K15" i="23" s="1"/>
  <c r="H9" i="19" l="1"/>
  <c r="H11" i="22"/>
  <c r="DB13" i="4"/>
  <c r="H13" i="4"/>
  <c r="H15" i="23"/>
  <c r="A15" i="23" s="1" a="1"/>
  <c r="A15" i="23" s="1"/>
  <c r="M24" i="19"/>
  <c r="DD24" i="19"/>
  <c r="Q24" i="19"/>
  <c r="DF24" i="19"/>
  <c r="R24" i="19" s="1"/>
  <c r="T24" i="19" s="1"/>
  <c r="Q9" i="19"/>
  <c r="DF9" i="19"/>
  <c r="DD9" i="19"/>
  <c r="CU15" i="23"/>
  <c r="CT15" i="23"/>
  <c r="Q11" i="22"/>
  <c r="DC11" i="22"/>
  <c r="O13" i="4"/>
  <c r="V13" i="4"/>
  <c r="X13" i="4" s="1"/>
  <c r="XP11" i="22"/>
  <c r="XT11" i="22" s="1"/>
  <c r="UJ5" i="21"/>
  <c r="O5" i="21"/>
  <c r="A24" i="19" a="1"/>
  <c r="A24" i="19" s="1"/>
  <c r="UM9" i="19"/>
  <c r="UM24" i="19"/>
  <c r="M15" i="23"/>
  <c r="Q5" i="21"/>
  <c r="UJ9" i="19"/>
  <c r="UJ24" i="19"/>
  <c r="O24" i="19"/>
  <c r="UM5" i="21"/>
  <c r="R5" i="21"/>
  <c r="T5" i="21" s="1"/>
  <c r="O9" i="19"/>
  <c r="O11" i="22"/>
  <c r="Q13" i="4"/>
  <c r="K13" i="4"/>
  <c r="XH15" i="23"/>
  <c r="XL15" i="23" s="1"/>
  <c r="N15" i="23" l="1"/>
  <c r="P15" i="23" s="1"/>
  <c r="R9" i="19"/>
  <c r="T9" i="19" s="1"/>
  <c r="V11" i="22"/>
  <c r="X11" i="22" s="1"/>
  <c r="E5" i="21"/>
  <c r="S5" i="21"/>
  <c r="E24" i="19"/>
  <c r="S24" i="19"/>
  <c r="E13" i="4"/>
  <c r="W13" i="4"/>
  <c r="O15" i="23" l="1"/>
  <c r="E15" i="23"/>
  <c r="E9" i="19"/>
  <c r="S9" i="19"/>
  <c r="E11" i="22"/>
  <c r="W11" i="22"/>
  <c r="CX5" i="27"/>
  <c r="CV13" i="27"/>
  <c r="F13" i="27" s="1"/>
  <c r="CW13" i="27"/>
  <c r="CX13" i="27"/>
  <c r="CY13" i="27"/>
  <c r="DA13" i="27"/>
  <c r="DB13" i="27"/>
  <c r="PW13" i="27"/>
  <c r="PX13" i="27"/>
  <c r="PY13" i="27"/>
  <c r="PZ13" i="27"/>
  <c r="QB13" i="27"/>
  <c r="QC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G13" i="27" l="1"/>
  <c r="UK13" i="27"/>
  <c r="QD13" i="27"/>
  <c r="DC13" i="27"/>
  <c r="P13" i="27"/>
  <c r="DF13" i="27" s="1"/>
  <c r="QA13" i="27"/>
  <c r="UF13" i="27"/>
  <c r="N13" i="27"/>
  <c r="DE13" i="27" s="1"/>
  <c r="UH13" i="27"/>
  <c r="UL13" i="27"/>
  <c r="UG13" i="27"/>
  <c r="L13" i="27"/>
  <c r="UI13" i="27"/>
  <c r="CZ13" i="27"/>
  <c r="I13" i="27" s="1"/>
  <c r="J13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UB6" i="26"/>
  <c r="UC6" i="26"/>
  <c r="UD6" i="26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CQ10" i="4"/>
  <c r="CR10" i="4"/>
  <c r="CS10" i="4"/>
  <c r="G10" i="4" s="1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H13" i="27" l="1"/>
  <c r="A13" i="27" s="1" a="1"/>
  <c r="A13" i="27" s="1"/>
  <c r="F10" i="4"/>
  <c r="H10" i="4" s="1"/>
  <c r="I10" i="4"/>
  <c r="F18" i="4"/>
  <c r="I18" i="4"/>
  <c r="G18" i="4"/>
  <c r="G6" i="26"/>
  <c r="F6" i="26"/>
  <c r="R10" i="4"/>
  <c r="S10" i="4" s="1"/>
  <c r="T10" i="4"/>
  <c r="U10" i="4" s="1"/>
  <c r="T18" i="4"/>
  <c r="U18" i="4" s="1"/>
  <c r="R18" i="4"/>
  <c r="S18" i="4" s="1"/>
  <c r="DD13" i="27"/>
  <c r="R13" i="27" s="1"/>
  <c r="T13" i="27" s="1"/>
  <c r="UM13" i="27"/>
  <c r="Q13" i="27"/>
  <c r="DC6" i="26"/>
  <c r="QD6" i="26"/>
  <c r="QA6" i="26"/>
  <c r="CW10" i="4"/>
  <c r="DA10" i="4" s="1"/>
  <c r="SN10" i="4"/>
  <c r="SU10" i="4" s="1"/>
  <c r="CW18" i="4"/>
  <c r="DA18" i="4" s="1"/>
  <c r="O13" i="27"/>
  <c r="UJ13" i="27"/>
  <c r="K13" i="27"/>
  <c r="M13" i="27" s="1"/>
  <c r="N6" i="26"/>
  <c r="DE6" i="26" s="1"/>
  <c r="UL6" i="26"/>
  <c r="UH6" i="26"/>
  <c r="UG6" i="26"/>
  <c r="UK6" i="26"/>
  <c r="CZ6" i="26"/>
  <c r="UF6" i="26"/>
  <c r="P6" i="26"/>
  <c r="DF6" i="26" s="1"/>
  <c r="L6" i="26"/>
  <c r="J6" i="26"/>
  <c r="K6" i="26" s="1"/>
  <c r="UI6" i="26"/>
  <c r="SN18" i="4"/>
  <c r="SU18" i="4" s="1"/>
  <c r="L18" i="4"/>
  <c r="M18" i="4" s="1"/>
  <c r="P18" i="4"/>
  <c r="DC18" i="4" s="1"/>
  <c r="J18" i="4"/>
  <c r="K18" i="4" s="1"/>
  <c r="N18" i="4"/>
  <c r="L10" i="4"/>
  <c r="M10" i="4" s="1"/>
  <c r="P10" i="4"/>
  <c r="DC10" i="4" s="1"/>
  <c r="N10" i="4"/>
  <c r="DB10" i="4" s="1"/>
  <c r="J10" i="4"/>
  <c r="K10" i="4" s="1"/>
  <c r="M6" i="26" l="1"/>
  <c r="DB18" i="4"/>
  <c r="V18" i="4" s="1"/>
  <c r="X18" i="4" s="1"/>
  <c r="H18" i="4"/>
  <c r="I6" i="26"/>
  <c r="H6" i="26"/>
  <c r="DD6" i="26"/>
  <c r="R6" i="26" s="1"/>
  <c r="T6" i="26" s="1"/>
  <c r="O10" i="4"/>
  <c r="V10" i="4"/>
  <c r="X10" i="4" s="1"/>
  <c r="UM6" i="26"/>
  <c r="E13" i="27"/>
  <c r="S13" i="27"/>
  <c r="UJ6" i="26"/>
  <c r="O6" i="26"/>
  <c r="Q6" i="26"/>
  <c r="Q18" i="4"/>
  <c r="O18" i="4"/>
  <c r="Q10" i="4"/>
  <c r="E6" i="26" l="1"/>
  <c r="S6" i="26"/>
  <c r="E18" i="4"/>
  <c r="W18" i="4"/>
  <c r="W10" i="4"/>
  <c r="E10" i="4"/>
  <c r="CI11" i="24" l="1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UB16" i="21"/>
  <c r="UC16" i="21"/>
  <c r="UD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G14" i="21" l="1"/>
  <c r="G16" i="21"/>
  <c r="F14" i="21"/>
  <c r="F16" i="21"/>
  <c r="G12" i="19"/>
  <c r="F12" i="19"/>
  <c r="CO7" i="23"/>
  <c r="G7" i="23"/>
  <c r="I7" i="23"/>
  <c r="F7" i="23"/>
  <c r="CO11" i="24"/>
  <c r="G11" i="24"/>
  <c r="F11" i="24"/>
  <c r="I11" i="24"/>
  <c r="DC14" i="21"/>
  <c r="DC16" i="21"/>
  <c r="QD14" i="21"/>
  <c r="QD16" i="21"/>
  <c r="DC12" i="19"/>
  <c r="QD12" i="19"/>
  <c r="CS11" i="24"/>
  <c r="XG7" i="23"/>
  <c r="SF11" i="24"/>
  <c r="SM11" i="24" s="1"/>
  <c r="XD11" i="24"/>
  <c r="CS7" i="23"/>
  <c r="L11" i="24"/>
  <c r="XK11" i="24"/>
  <c r="XG11" i="24"/>
  <c r="J11" i="24"/>
  <c r="K11" i="24" s="1"/>
  <c r="SF7" i="23"/>
  <c r="SM7" i="23" s="1"/>
  <c r="XK7" i="23"/>
  <c r="L7" i="23"/>
  <c r="J7" i="23"/>
  <c r="XD7" i="23"/>
  <c r="UK14" i="21"/>
  <c r="UI14" i="21"/>
  <c r="UK16" i="21"/>
  <c r="UI16" i="21"/>
  <c r="P16" i="21"/>
  <c r="DF16" i="21" s="1"/>
  <c r="P14" i="21"/>
  <c r="DF14" i="21" s="1"/>
  <c r="QA16" i="21"/>
  <c r="N16" i="21"/>
  <c r="UG16" i="21"/>
  <c r="UL16" i="21"/>
  <c r="UH16" i="21"/>
  <c r="L16" i="21"/>
  <c r="DD16" i="21" s="1"/>
  <c r="UF16" i="21"/>
  <c r="J16" i="21"/>
  <c r="K16" i="21" s="1"/>
  <c r="CZ16" i="21"/>
  <c r="I16" i="21" s="1"/>
  <c r="QA14" i="21"/>
  <c r="UG14" i="21"/>
  <c r="UL14" i="21"/>
  <c r="UH14" i="21"/>
  <c r="N14" i="21"/>
  <c r="L14" i="21"/>
  <c r="UF14" i="21"/>
  <c r="J14" i="21"/>
  <c r="K14" i="21" s="1"/>
  <c r="CZ14" i="21"/>
  <c r="I14" i="21" s="1"/>
  <c r="UF12" i="19"/>
  <c r="QA12" i="19"/>
  <c r="UL12" i="19"/>
  <c r="N12" i="19"/>
  <c r="UK12" i="19"/>
  <c r="CZ12" i="19"/>
  <c r="I12" i="19" s="1"/>
  <c r="UH12" i="19"/>
  <c r="UG12" i="19"/>
  <c r="L12" i="19"/>
  <c r="J12" i="19"/>
  <c r="K12" i="19" s="1"/>
  <c r="P12" i="19"/>
  <c r="DF12" i="19" s="1"/>
  <c r="UI12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UB12" i="27"/>
  <c r="UC12" i="27"/>
  <c r="UD12" i="27"/>
  <c r="H16" i="21" l="1"/>
  <c r="H14" i="21"/>
  <c r="M16" i="21"/>
  <c r="H12" i="19"/>
  <c r="G12" i="27"/>
  <c r="F12" i="27"/>
  <c r="H7" i="23"/>
  <c r="H11" i="24"/>
  <c r="M14" i="21"/>
  <c r="M12" i="19"/>
  <c r="O16" i="21"/>
  <c r="DE16" i="21"/>
  <c r="R16" i="21" s="1"/>
  <c r="T16" i="21" s="1"/>
  <c r="O14" i="21"/>
  <c r="DE14" i="21"/>
  <c r="DD14" i="21"/>
  <c r="DD12" i="19"/>
  <c r="O12" i="19"/>
  <c r="DE12" i="19"/>
  <c r="M11" i="24"/>
  <c r="CT11" i="24"/>
  <c r="CU11" i="24"/>
  <c r="CU7" i="23"/>
  <c r="CT7" i="23"/>
  <c r="UM14" i="21"/>
  <c r="UM16" i="21"/>
  <c r="UM12" i="19"/>
  <c r="DC12" i="27"/>
  <c r="QD12" i="27"/>
  <c r="XH7" i="23"/>
  <c r="XL7" i="23" s="1"/>
  <c r="M7" i="23"/>
  <c r="XH11" i="24"/>
  <c r="XL11" i="24" s="1"/>
  <c r="K7" i="23"/>
  <c r="Q14" i="21"/>
  <c r="QA12" i="27"/>
  <c r="UF12" i="27"/>
  <c r="P12" i="27"/>
  <c r="DF12" i="27" s="1"/>
  <c r="UJ14" i="21"/>
  <c r="Q16" i="21"/>
  <c r="UJ16" i="21"/>
  <c r="UJ12" i="19"/>
  <c r="Q12" i="19"/>
  <c r="N12" i="27"/>
  <c r="UH12" i="27"/>
  <c r="UG12" i="27"/>
  <c r="UK12" i="27"/>
  <c r="CZ12" i="27"/>
  <c r="I12" i="27" s="1"/>
  <c r="H12" i="27" s="1"/>
  <c r="L12" i="27"/>
  <c r="DD12" i="27" s="1"/>
  <c r="UL12" i="27"/>
  <c r="J12" i="27"/>
  <c r="K12" i="27" s="1"/>
  <c r="UI12" i="27"/>
  <c r="M12" i="27" l="1"/>
  <c r="N7" i="23"/>
  <c r="P7" i="23" s="1"/>
  <c r="O12" i="27"/>
  <c r="DE12" i="27"/>
  <c r="R12" i="27" s="1"/>
  <c r="UM12" i="27"/>
  <c r="N11" i="24"/>
  <c r="P11" i="24" s="1"/>
  <c r="Q12" i="27"/>
  <c r="R12" i="19"/>
  <c r="R14" i="21"/>
  <c r="S16" i="21"/>
  <c r="E16" i="21"/>
  <c r="UJ12" i="27"/>
  <c r="E7" i="23" l="1"/>
  <c r="O7" i="23"/>
  <c r="E14" i="21"/>
  <c r="T14" i="21"/>
  <c r="E12" i="19"/>
  <c r="T12" i="19"/>
  <c r="S12" i="27"/>
  <c r="T12" i="27"/>
  <c r="E11" i="24"/>
  <c r="O11" i="24"/>
  <c r="A16" i="21" a="1"/>
  <c r="A16" i="21" s="1"/>
  <c r="S14" i="21"/>
  <c r="S12" i="19"/>
  <c r="E12" i="27"/>
  <c r="A12" i="27" l="1" a="1"/>
  <c r="A12" i="27" s="1"/>
  <c r="CI18" i="24"/>
  <c r="CJ18" i="24"/>
  <c r="CK18" i="24"/>
  <c r="CL18" i="24"/>
  <c r="CM18" i="24"/>
  <c r="CN18" i="24"/>
  <c r="CP18" i="24"/>
  <c r="CQ18" i="24"/>
  <c r="CR18" i="24"/>
  <c r="RZ18" i="24"/>
  <c r="SA18" i="24"/>
  <c r="SB18" i="24"/>
  <c r="SC18" i="24"/>
  <c r="SD18" i="24"/>
  <c r="SE18" i="24"/>
  <c r="SG18" i="24"/>
  <c r="SH18" i="24"/>
  <c r="SI18" i="24"/>
  <c r="SJ18" i="24"/>
  <c r="SK18" i="24"/>
  <c r="SL18" i="24"/>
  <c r="WL18" i="24"/>
  <c r="WM18" i="24"/>
  <c r="WN18" i="24"/>
  <c r="XB18" i="24" s="1"/>
  <c r="WO18" i="24"/>
  <c r="XC18" i="24" s="1"/>
  <c r="WP18" i="24"/>
  <c r="WQ18" i="24"/>
  <c r="WR18" i="24"/>
  <c r="WS18" i="24"/>
  <c r="XE18" i="24" s="1"/>
  <c r="WT18" i="24"/>
  <c r="XF18" i="24" s="1"/>
  <c r="WU18" i="24"/>
  <c r="WV18" i="24"/>
  <c r="WW18" i="24"/>
  <c r="WX18" i="24"/>
  <c r="XI18" i="24" s="1"/>
  <c r="WY18" i="24"/>
  <c r="XJ18" i="24" s="1"/>
  <c r="WZ18" i="24"/>
  <c r="CI11" i="23"/>
  <c r="CJ11" i="23"/>
  <c r="CK11" i="23"/>
  <c r="G11" i="23" s="1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7" i="4"/>
  <c r="CR17" i="4"/>
  <c r="CS17" i="4"/>
  <c r="G17" i="4" s="1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7" i="24"/>
  <c r="CJ17" i="24"/>
  <c r="CK17" i="24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WL17" i="24"/>
  <c r="WM17" i="24"/>
  <c r="WN17" i="24"/>
  <c r="XB17" i="24" s="1"/>
  <c r="WO17" i="24"/>
  <c r="XC17" i="24" s="1"/>
  <c r="WP17" i="24"/>
  <c r="WQ17" i="24"/>
  <c r="WR17" i="24"/>
  <c r="WS17" i="24"/>
  <c r="XE17" i="24" s="1"/>
  <c r="WT17" i="24"/>
  <c r="XF17" i="24" s="1"/>
  <c r="WU17" i="24"/>
  <c r="WV17" i="24"/>
  <c r="WW17" i="24"/>
  <c r="WX17" i="24"/>
  <c r="XI17" i="24" s="1"/>
  <c r="WY17" i="24"/>
  <c r="XJ17" i="24" s="1"/>
  <c r="WZ17" i="24"/>
  <c r="CI20" i="24"/>
  <c r="CJ20" i="24"/>
  <c r="CK20" i="24"/>
  <c r="CL20" i="24"/>
  <c r="CM20" i="24"/>
  <c r="CN20" i="24"/>
  <c r="CP20" i="24"/>
  <c r="CQ20" i="24"/>
  <c r="CR20" i="24"/>
  <c r="RZ20" i="24"/>
  <c r="SA20" i="24"/>
  <c r="SB20" i="24"/>
  <c r="SC20" i="24"/>
  <c r="SD20" i="24"/>
  <c r="SE20" i="24"/>
  <c r="SG20" i="24"/>
  <c r="SH20" i="24"/>
  <c r="SI20" i="24"/>
  <c r="SJ20" i="24"/>
  <c r="SK20" i="24"/>
  <c r="SL20" i="24"/>
  <c r="WL20" i="24"/>
  <c r="WM20" i="24"/>
  <c r="WN20" i="24"/>
  <c r="XB20" i="24" s="1"/>
  <c r="WO20" i="24"/>
  <c r="XC20" i="24" s="1"/>
  <c r="WP20" i="24"/>
  <c r="WQ20" i="24"/>
  <c r="WR20" i="24"/>
  <c r="WS20" i="24"/>
  <c r="XE20" i="24" s="1"/>
  <c r="WT20" i="24"/>
  <c r="XF20" i="24" s="1"/>
  <c r="WU20" i="24"/>
  <c r="WV20" i="24"/>
  <c r="WW20" i="24"/>
  <c r="WX20" i="24"/>
  <c r="XI20" i="24" s="1"/>
  <c r="WY20" i="24"/>
  <c r="XJ20" i="24" s="1"/>
  <c r="WZ20" i="24"/>
  <c r="G4" i="23" l="1"/>
  <c r="F17" i="4"/>
  <c r="H17" i="4" s="1"/>
  <c r="I17" i="4"/>
  <c r="I6" i="23"/>
  <c r="F6" i="23"/>
  <c r="I11" i="23"/>
  <c r="F11" i="23"/>
  <c r="H11" i="23" s="1"/>
  <c r="F4" i="23"/>
  <c r="H4" i="23" s="1"/>
  <c r="I4" i="23"/>
  <c r="CO6" i="23"/>
  <c r="G6" i="23"/>
  <c r="G18" i="24"/>
  <c r="CO8" i="24"/>
  <c r="CS8" i="24" s="1"/>
  <c r="G8" i="24"/>
  <c r="F20" i="24"/>
  <c r="I20" i="24"/>
  <c r="CO17" i="24"/>
  <c r="G17" i="24"/>
  <c r="I17" i="24"/>
  <c r="F17" i="24"/>
  <c r="F8" i="24"/>
  <c r="I8" i="24"/>
  <c r="I18" i="24"/>
  <c r="F18" i="24"/>
  <c r="CO20" i="24"/>
  <c r="G20" i="24"/>
  <c r="T17" i="4"/>
  <c r="U17" i="4" s="1"/>
  <c r="R17" i="4"/>
  <c r="S17" i="4" s="1"/>
  <c r="CO18" i="24"/>
  <c r="CS18" i="24" s="1"/>
  <c r="XK11" i="23"/>
  <c r="SF18" i="24"/>
  <c r="SM18" i="24" s="1"/>
  <c r="XD18" i="24"/>
  <c r="L18" i="24"/>
  <c r="XK18" i="24"/>
  <c r="XG18" i="24"/>
  <c r="J18" i="24"/>
  <c r="K18" i="24" s="1"/>
  <c r="CO4" i="23"/>
  <c r="CS4" i="23" s="1"/>
  <c r="CO11" i="23"/>
  <c r="CS11" i="23" s="1"/>
  <c r="SF11" i="23"/>
  <c r="SM11" i="23" s="1"/>
  <c r="XG11" i="23"/>
  <c r="J11" i="23"/>
  <c r="K11" i="23" s="1"/>
  <c r="L11" i="23"/>
  <c r="XD11" i="23"/>
  <c r="J4" i="23"/>
  <c r="K4" i="23" s="1"/>
  <c r="SF4" i="23"/>
  <c r="SM4" i="23" s="1"/>
  <c r="XD4" i="23"/>
  <c r="XK4" i="23"/>
  <c r="L4" i="23"/>
  <c r="XG4" i="23"/>
  <c r="CW17" i="4"/>
  <c r="DA17" i="4" s="1"/>
  <c r="SN17" i="4"/>
  <c r="SU17" i="4" s="1"/>
  <c r="L17" i="4"/>
  <c r="M17" i="4" s="1"/>
  <c r="J17" i="4"/>
  <c r="K17" i="4" s="1"/>
  <c r="P17" i="4"/>
  <c r="DC17" i="4" s="1"/>
  <c r="N17" i="4"/>
  <c r="SF6" i="23"/>
  <c r="SM6" i="23" s="1"/>
  <c r="CS6" i="23"/>
  <c r="CS17" i="24"/>
  <c r="XD8" i="24"/>
  <c r="XK6" i="23"/>
  <c r="SF8" i="24"/>
  <c r="SM8" i="24" s="1"/>
  <c r="L8" i="24"/>
  <c r="J8" i="24"/>
  <c r="K8" i="24" s="1"/>
  <c r="XK8" i="24"/>
  <c r="XG8" i="24"/>
  <c r="J6" i="23"/>
  <c r="K6" i="23" s="1"/>
  <c r="XG6" i="23"/>
  <c r="XD6" i="23"/>
  <c r="L6" i="23"/>
  <c r="SF17" i="24"/>
  <c r="SM17" i="24" s="1"/>
  <c r="XD17" i="24"/>
  <c r="L17" i="24"/>
  <c r="XK17" i="24"/>
  <c r="J17" i="24"/>
  <c r="K17" i="24" s="1"/>
  <c r="XG17" i="24"/>
  <c r="XD20" i="24"/>
  <c r="SF20" i="24"/>
  <c r="SM20" i="24" s="1"/>
  <c r="CS20" i="24"/>
  <c r="L20" i="24"/>
  <c r="XK20" i="24"/>
  <c r="XG20" i="24"/>
  <c r="J20" i="24"/>
  <c r="K20" i="24" s="1"/>
  <c r="DB17" i="4" l="1"/>
  <c r="H20" i="24"/>
  <c r="H6" i="23"/>
  <c r="H17" i="24"/>
  <c r="H8" i="24"/>
  <c r="H18" i="24"/>
  <c r="A18" i="24" s="1" a="1"/>
  <c r="A18" i="24" s="1"/>
  <c r="CT8" i="24"/>
  <c r="CU8" i="24"/>
  <c r="CT18" i="24"/>
  <c r="CU18" i="24"/>
  <c r="CT20" i="24"/>
  <c r="CU20" i="24"/>
  <c r="CU17" i="24"/>
  <c r="CT17" i="24"/>
  <c r="CU11" i="23"/>
  <c r="CT11" i="23"/>
  <c r="N11" i="23" s="1"/>
  <c r="P11" i="23" s="1"/>
  <c r="CU4" i="23"/>
  <c r="CT4" i="23"/>
  <c r="M6" i="23"/>
  <c r="CU6" i="23"/>
  <c r="CT6" i="23"/>
  <c r="A11" i="23" a="1"/>
  <c r="A11" i="23" s="1"/>
  <c r="XH11" i="23"/>
  <c r="XL11" i="23" s="1"/>
  <c r="M18" i="24"/>
  <c r="XH18" i="24"/>
  <c r="XL18" i="24" s="1"/>
  <c r="M11" i="23"/>
  <c r="XH4" i="23"/>
  <c r="XL4" i="23" s="1"/>
  <c r="M4" i="23"/>
  <c r="O17" i="4"/>
  <c r="Q17" i="4"/>
  <c r="XH8" i="24"/>
  <c r="XL8" i="24" s="1"/>
  <c r="M8" i="24"/>
  <c r="XH6" i="23"/>
  <c r="XL6" i="23" s="1"/>
  <c r="XH20" i="24"/>
  <c r="XL20" i="24" s="1"/>
  <c r="XH17" i="24"/>
  <c r="XL17" i="24" s="1"/>
  <c r="M17" i="24"/>
  <c r="M20" i="24"/>
  <c r="N17" i="24" l="1"/>
  <c r="N18" i="24"/>
  <c r="P18" i="24" s="1"/>
  <c r="N20" i="24"/>
  <c r="O20" i="24" s="1"/>
  <c r="E17" i="24"/>
  <c r="P17" i="24"/>
  <c r="E18" i="24"/>
  <c r="A17" i="24" a="1"/>
  <c r="A17" i="24" s="1"/>
  <c r="A17" i="4" a="1"/>
  <c r="A17" i="4" s="1"/>
  <c r="N8" i="24"/>
  <c r="O11" i="23"/>
  <c r="E11" i="23"/>
  <c r="N4" i="23"/>
  <c r="P4" i="23" s="1"/>
  <c r="V17" i="4"/>
  <c r="N6" i="23"/>
  <c r="O17" i="24"/>
  <c r="O18" i="24" l="1"/>
  <c r="P20" i="24"/>
  <c r="E20" i="24"/>
  <c r="E8" i="24"/>
  <c r="P8" i="24"/>
  <c r="E6" i="23"/>
  <c r="P6" i="23"/>
  <c r="E17" i="4"/>
  <c r="X17" i="4"/>
  <c r="O8" i="24"/>
  <c r="E4" i="23"/>
  <c r="O4" i="23"/>
  <c r="O6" i="23"/>
  <c r="W17" i="4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9" i="24"/>
  <c r="CJ19" i="24"/>
  <c r="CK19" i="24"/>
  <c r="CL19" i="24"/>
  <c r="CM19" i="24"/>
  <c r="CN19" i="24"/>
  <c r="CP19" i="24"/>
  <c r="CQ19" i="24"/>
  <c r="CR19" i="24"/>
  <c r="RZ19" i="24"/>
  <c r="SA19" i="24"/>
  <c r="SB19" i="24"/>
  <c r="SC19" i="24"/>
  <c r="SD19" i="24"/>
  <c r="SE19" i="24"/>
  <c r="SG19" i="24"/>
  <c r="SH19" i="24"/>
  <c r="SI19" i="24"/>
  <c r="SJ19" i="24"/>
  <c r="SK19" i="24"/>
  <c r="SL19" i="24"/>
  <c r="WL19" i="24"/>
  <c r="WM19" i="24"/>
  <c r="WN19" i="24"/>
  <c r="XB19" i="24" s="1"/>
  <c r="WO19" i="24"/>
  <c r="XC19" i="24" s="1"/>
  <c r="WP19" i="24"/>
  <c r="WQ19" i="24"/>
  <c r="WR19" i="24"/>
  <c r="WS19" i="24"/>
  <c r="XE19" i="24" s="1"/>
  <c r="WT19" i="24"/>
  <c r="XF19" i="24" s="1"/>
  <c r="WU19" i="24"/>
  <c r="WV19" i="24"/>
  <c r="WW19" i="24"/>
  <c r="WX19" i="24"/>
  <c r="XI19" i="24" s="1"/>
  <c r="WY19" i="24"/>
  <c r="XJ19" i="24" s="1"/>
  <c r="WZ19" i="24"/>
  <c r="I9" i="23" l="1"/>
  <c r="F9" i="23"/>
  <c r="G9" i="23"/>
  <c r="G9" i="24"/>
  <c r="I9" i="24"/>
  <c r="F9" i="24"/>
  <c r="I19" i="24"/>
  <c r="F19" i="24"/>
  <c r="G19" i="24"/>
  <c r="SF9" i="24"/>
  <c r="SM9" i="24" s="1"/>
  <c r="CO9" i="23"/>
  <c r="CS9" i="23" s="1"/>
  <c r="SF9" i="23"/>
  <c r="SM9" i="23" s="1"/>
  <c r="CO9" i="24"/>
  <c r="CS9" i="24" s="1"/>
  <c r="CO19" i="24"/>
  <c r="CS19" i="24" s="1"/>
  <c r="XD9" i="23"/>
  <c r="XG9" i="23"/>
  <c r="XK9" i="23"/>
  <c r="L9" i="23"/>
  <c r="J9" i="23"/>
  <c r="K9" i="23" s="1"/>
  <c r="XK19" i="24"/>
  <c r="XD9" i="24"/>
  <c r="J9" i="24"/>
  <c r="K9" i="24" s="1"/>
  <c r="L9" i="24"/>
  <c r="XK9" i="24"/>
  <c r="XG9" i="24"/>
  <c r="SF19" i="24"/>
  <c r="SM19" i="24" s="1"/>
  <c r="XD19" i="24"/>
  <c r="XG19" i="24"/>
  <c r="L19" i="24"/>
  <c r="J19" i="24"/>
  <c r="H9" i="23" l="1"/>
  <c r="H19" i="24"/>
  <c r="H9" i="24"/>
  <c r="CU19" i="24"/>
  <c r="CT19" i="24"/>
  <c r="M9" i="24"/>
  <c r="CU9" i="24"/>
  <c r="CT9" i="24"/>
  <c r="CU9" i="23"/>
  <c r="CT9" i="23"/>
  <c r="XH19" i="24"/>
  <c r="XL19" i="24" s="1"/>
  <c r="XH9" i="23"/>
  <c r="XL9" i="23" s="1"/>
  <c r="M9" i="23"/>
  <c r="XH9" i="24"/>
  <c r="XL9" i="24" s="1"/>
  <c r="M19" i="24"/>
  <c r="K19" i="24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UB13" i="21"/>
  <c r="UC13" i="21"/>
  <c r="UD13" i="21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CV30" i="19"/>
  <c r="CW30" i="19"/>
  <c r="CX30" i="19"/>
  <c r="CY30" i="19"/>
  <c r="DA30" i="19"/>
  <c r="DB30" i="19"/>
  <c r="PW30" i="19"/>
  <c r="PX30" i="19"/>
  <c r="PY30" i="19"/>
  <c r="PZ30" i="19"/>
  <c r="QB30" i="19"/>
  <c r="QC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UB30" i="19"/>
  <c r="UC30" i="19"/>
  <c r="UD30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UB31" i="19"/>
  <c r="UC31" i="19"/>
  <c r="UD31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UB28" i="19"/>
  <c r="UC28" i="19"/>
  <c r="UD28" i="19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TK9" i="27"/>
  <c r="TL9" i="27"/>
  <c r="TM9" i="27"/>
  <c r="TN9" i="27"/>
  <c r="TO9" i="27"/>
  <c r="TP9" i="27"/>
  <c r="TQ9" i="27"/>
  <c r="TR9" i="27"/>
  <c r="TS9" i="27"/>
  <c r="TT9" i="27"/>
  <c r="TU9" i="27"/>
  <c r="TV9" i="27"/>
  <c r="TW9" i="27"/>
  <c r="TX9" i="27"/>
  <c r="TY9" i="27"/>
  <c r="TZ9" i="27"/>
  <c r="UA9" i="27"/>
  <c r="UB9" i="27"/>
  <c r="UC9" i="27"/>
  <c r="UD9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3" i="21" l="1"/>
  <c r="G21" i="21"/>
  <c r="F13" i="21"/>
  <c r="F21" i="21"/>
  <c r="G28" i="19"/>
  <c r="G31" i="19"/>
  <c r="G30" i="19"/>
  <c r="G17" i="19"/>
  <c r="F28" i="19"/>
  <c r="F31" i="19"/>
  <c r="F30" i="19"/>
  <c r="F17" i="19"/>
  <c r="G9" i="27"/>
  <c r="G16" i="27"/>
  <c r="F9" i="27"/>
  <c r="F16" i="27"/>
  <c r="N19" i="24"/>
  <c r="G10" i="26"/>
  <c r="G4" i="26"/>
  <c r="F4" i="26"/>
  <c r="F10" i="26"/>
  <c r="N9" i="23"/>
  <c r="P9" i="23" s="1"/>
  <c r="O19" i="24"/>
  <c r="P19" i="24"/>
  <c r="DC13" i="21"/>
  <c r="DC21" i="21"/>
  <c r="QD13" i="21"/>
  <c r="QD21" i="21"/>
  <c r="DC31" i="19"/>
  <c r="DC28" i="19"/>
  <c r="DC17" i="19"/>
  <c r="QD28" i="19"/>
  <c r="QD31" i="19"/>
  <c r="QD30" i="19"/>
  <c r="QD17" i="19"/>
  <c r="DC30" i="19"/>
  <c r="DC9" i="27"/>
  <c r="DC16" i="27"/>
  <c r="QD9" i="27"/>
  <c r="QD16" i="27"/>
  <c r="DC4" i="26"/>
  <c r="DC10" i="26"/>
  <c r="QD4" i="26"/>
  <c r="QD10" i="26"/>
  <c r="UK16" i="27"/>
  <c r="N9" i="24"/>
  <c r="UK17" i="19"/>
  <c r="UF4" i="26"/>
  <c r="UK4" i="26"/>
  <c r="QA13" i="21"/>
  <c r="P21" i="21"/>
  <c r="UF21" i="21"/>
  <c r="UK30" i="19"/>
  <c r="UF30" i="19"/>
  <c r="CZ17" i="19"/>
  <c r="I17" i="19" s="1"/>
  <c r="CZ31" i="19"/>
  <c r="I31" i="19" s="1"/>
  <c r="QA16" i="27"/>
  <c r="UH16" i="27"/>
  <c r="UG16" i="27"/>
  <c r="QA9" i="27"/>
  <c r="P9" i="27"/>
  <c r="DF9" i="27" s="1"/>
  <c r="P10" i="26"/>
  <c r="E19" i="24"/>
  <c r="QA21" i="21"/>
  <c r="UH21" i="21"/>
  <c r="UG21" i="21"/>
  <c r="UF13" i="21"/>
  <c r="N13" i="21"/>
  <c r="DE13" i="21" s="1"/>
  <c r="UK21" i="21"/>
  <c r="CZ21" i="21"/>
  <c r="I21" i="21" s="1"/>
  <c r="N21" i="21"/>
  <c r="DE21" i="21" s="1"/>
  <c r="L21" i="21"/>
  <c r="UL21" i="21"/>
  <c r="J21" i="21"/>
  <c r="K21" i="21" s="1"/>
  <c r="UI21" i="21"/>
  <c r="UH13" i="21"/>
  <c r="UG13" i="21"/>
  <c r="P13" i="21"/>
  <c r="DF13" i="21" s="1"/>
  <c r="CZ13" i="21"/>
  <c r="I13" i="21" s="1"/>
  <c r="L13" i="21"/>
  <c r="UK13" i="21"/>
  <c r="UL13" i="21"/>
  <c r="J13" i="21"/>
  <c r="K13" i="21" s="1"/>
  <c r="UI13" i="21"/>
  <c r="QA17" i="19"/>
  <c r="N17" i="19"/>
  <c r="DE17" i="19" s="1"/>
  <c r="UF17" i="19"/>
  <c r="UL17" i="19"/>
  <c r="UH17" i="19"/>
  <c r="L17" i="19"/>
  <c r="UG17" i="19"/>
  <c r="J17" i="19"/>
  <c r="K17" i="19" s="1"/>
  <c r="P17" i="19"/>
  <c r="DF17" i="19" s="1"/>
  <c r="UI17" i="19"/>
  <c r="QA28" i="19"/>
  <c r="QA30" i="19"/>
  <c r="UH30" i="19"/>
  <c r="UG30" i="19"/>
  <c r="CZ30" i="19"/>
  <c r="I30" i="19" s="1"/>
  <c r="H30" i="19" s="1"/>
  <c r="L30" i="19"/>
  <c r="DD30" i="19" s="1"/>
  <c r="P30" i="19"/>
  <c r="N30" i="19"/>
  <c r="DE30" i="19" s="1"/>
  <c r="UL30" i="19"/>
  <c r="J30" i="19"/>
  <c r="K30" i="19" s="1"/>
  <c r="UI30" i="19"/>
  <c r="UL31" i="19"/>
  <c r="UF28" i="19"/>
  <c r="UF31" i="19"/>
  <c r="QA31" i="19"/>
  <c r="N31" i="19"/>
  <c r="DE31" i="19" s="1"/>
  <c r="UK31" i="19"/>
  <c r="UH31" i="19"/>
  <c r="UG31" i="19"/>
  <c r="L31" i="19"/>
  <c r="J31" i="19"/>
  <c r="K31" i="19" s="1"/>
  <c r="P31" i="19"/>
  <c r="DF31" i="19" s="1"/>
  <c r="UI31" i="19"/>
  <c r="UH28" i="19"/>
  <c r="UG28" i="19"/>
  <c r="P28" i="19"/>
  <c r="N28" i="19"/>
  <c r="UK28" i="19"/>
  <c r="CZ28" i="19"/>
  <c r="I28" i="19" s="1"/>
  <c r="H28" i="19" s="1"/>
  <c r="L28" i="19"/>
  <c r="UL28" i="19"/>
  <c r="J28" i="19"/>
  <c r="K28" i="19" s="1"/>
  <c r="UI28" i="19"/>
  <c r="UF16" i="27"/>
  <c r="CZ16" i="27"/>
  <c r="I16" i="27" s="1"/>
  <c r="H16" i="27" s="1"/>
  <c r="N16" i="27"/>
  <c r="DE16" i="27" s="1"/>
  <c r="L16" i="27"/>
  <c r="UL16" i="27"/>
  <c r="J16" i="27"/>
  <c r="K16" i="27" s="1"/>
  <c r="M16" i="27" s="1"/>
  <c r="P16" i="27"/>
  <c r="DF16" i="27" s="1"/>
  <c r="UI16" i="27"/>
  <c r="UK9" i="27"/>
  <c r="UF9" i="27"/>
  <c r="UG9" i="27"/>
  <c r="UH9" i="27"/>
  <c r="CZ9" i="27"/>
  <c r="I9" i="27" s="1"/>
  <c r="N9" i="27"/>
  <c r="DE9" i="27" s="1"/>
  <c r="L9" i="27"/>
  <c r="DD9" i="27" s="1"/>
  <c r="UL9" i="27"/>
  <c r="J9" i="27"/>
  <c r="K9" i="27" s="1"/>
  <c r="UI9" i="27"/>
  <c r="UK10" i="26"/>
  <c r="UF10" i="26"/>
  <c r="QA10" i="26"/>
  <c r="CZ10" i="26"/>
  <c r="L10" i="26"/>
  <c r="UH10" i="26"/>
  <c r="N10" i="26"/>
  <c r="DE10" i="26" s="1"/>
  <c r="UL10" i="26"/>
  <c r="J10" i="26"/>
  <c r="UI10" i="26"/>
  <c r="UG10" i="26"/>
  <c r="QA4" i="26"/>
  <c r="UH4" i="26"/>
  <c r="UG4" i="26"/>
  <c r="CZ4" i="26"/>
  <c r="I4" i="26" s="1"/>
  <c r="L4" i="26"/>
  <c r="N4" i="26"/>
  <c r="DE4" i="26" s="1"/>
  <c r="UL4" i="26"/>
  <c r="J4" i="26"/>
  <c r="K4" i="26" s="1"/>
  <c r="P4" i="26"/>
  <c r="DF4" i="26" s="1"/>
  <c r="UI4" i="26"/>
  <c r="H21" i="21" l="1"/>
  <c r="H13" i="21"/>
  <c r="M28" i="19"/>
  <c r="H17" i="19"/>
  <c r="H31" i="19"/>
  <c r="H9" i="27"/>
  <c r="E9" i="23"/>
  <c r="H4" i="26"/>
  <c r="I10" i="26"/>
  <c r="H10" i="26" s="1"/>
  <c r="M13" i="21"/>
  <c r="M21" i="21"/>
  <c r="M9" i="27"/>
  <c r="M17" i="19"/>
  <c r="M31" i="19"/>
  <c r="M30" i="19"/>
  <c r="M4" i="26"/>
  <c r="O9" i="23"/>
  <c r="Q21" i="21"/>
  <c r="DF21" i="21"/>
  <c r="DD13" i="21"/>
  <c r="R13" i="21" s="1"/>
  <c r="T13" i="21" s="1"/>
  <c r="DD21" i="21"/>
  <c r="Q30" i="19"/>
  <c r="DF30" i="19"/>
  <c r="R30" i="19" s="1"/>
  <c r="T30" i="19" s="1"/>
  <c r="DD31" i="19"/>
  <c r="DD17" i="19"/>
  <c r="Q28" i="19"/>
  <c r="DF28" i="19"/>
  <c r="DD28" i="19"/>
  <c r="O28" i="19"/>
  <c r="DE28" i="19"/>
  <c r="DD16" i="27"/>
  <c r="DD4" i="26"/>
  <c r="DD10" i="26"/>
  <c r="Q10" i="26"/>
  <c r="DF10" i="26"/>
  <c r="E9" i="24"/>
  <c r="P9" i="24"/>
  <c r="UM28" i="19"/>
  <c r="UM16" i="27"/>
  <c r="UM10" i="26"/>
  <c r="UM21" i="21"/>
  <c r="UM13" i="21"/>
  <c r="UM17" i="19"/>
  <c r="UM30" i="19"/>
  <c r="UM31" i="19"/>
  <c r="UM9" i="27"/>
  <c r="UM4" i="26"/>
  <c r="UJ16" i="27"/>
  <c r="O9" i="24"/>
  <c r="UJ21" i="21"/>
  <c r="UJ17" i="19"/>
  <c r="UJ9" i="27"/>
  <c r="O17" i="19"/>
  <c r="UJ30" i="19"/>
  <c r="UJ13" i="21"/>
  <c r="O13" i="21"/>
  <c r="UJ31" i="19"/>
  <c r="O31" i="19"/>
  <c r="UJ28" i="19"/>
  <c r="O9" i="27"/>
  <c r="Q9" i="27"/>
  <c r="O16" i="27"/>
  <c r="Q13" i="21"/>
  <c r="O21" i="21"/>
  <c r="Q17" i="19"/>
  <c r="O30" i="19"/>
  <c r="Q31" i="19"/>
  <c r="Q16" i="27"/>
  <c r="R9" i="27"/>
  <c r="T9" i="27" s="1"/>
  <c r="O10" i="26"/>
  <c r="UJ10" i="26"/>
  <c r="K10" i="26"/>
  <c r="M10" i="26" s="1"/>
  <c r="UJ4" i="26"/>
  <c r="O4" i="26"/>
  <c r="Q4" i="26"/>
  <c r="A21" i="21" l="1" a="1"/>
  <c r="A21" i="21" s="1"/>
  <c r="R4" i="26"/>
  <c r="T4" i="26" s="1"/>
  <c r="R17" i="19"/>
  <c r="R10" i="26"/>
  <c r="R21" i="21"/>
  <c r="T21" i="21" s="1"/>
  <c r="R16" i="27"/>
  <c r="E13" i="21"/>
  <c r="S13" i="21"/>
  <c r="R31" i="19"/>
  <c r="T31" i="19" s="1"/>
  <c r="E30" i="19"/>
  <c r="S30" i="19"/>
  <c r="R28" i="19"/>
  <c r="T28" i="19" s="1"/>
  <c r="S9" i="27"/>
  <c r="E9" i="27"/>
  <c r="E17" i="19" l="1"/>
  <c r="T17" i="19"/>
  <c r="S16" i="27"/>
  <c r="T16" i="27"/>
  <c r="S10" i="26"/>
  <c r="T10" i="26"/>
  <c r="A30" i="19" a="1"/>
  <c r="A30" i="19" s="1"/>
  <c r="A31" i="19" a="1"/>
  <c r="A31" i="19" s="1"/>
  <c r="A28" i="19" a="1"/>
  <c r="A28" i="19" s="1"/>
  <c r="A16" i="27" a="1"/>
  <c r="A16" i="27" s="1"/>
  <c r="A10" i="26" a="1"/>
  <c r="A10" i="26" s="1"/>
  <c r="E4" i="26"/>
  <c r="S4" i="26"/>
  <c r="S21" i="21"/>
  <c r="E21" i="21"/>
  <c r="S17" i="19"/>
  <c r="E10" i="26"/>
  <c r="S31" i="19"/>
  <c r="E16" i="27"/>
  <c r="E31" i="19"/>
  <c r="E28" i="19"/>
  <c r="S28" i="19"/>
  <c r="CQ12" i="22" l="1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CQ14" i="22"/>
  <c r="CR14" i="22"/>
  <c r="CS14" i="22"/>
  <c r="G14" i="22" s="1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G12" i="22" l="1"/>
  <c r="F14" i="22"/>
  <c r="H14" i="22" s="1"/>
  <c r="I14" i="22"/>
  <c r="I12" i="22"/>
  <c r="F12" i="22"/>
  <c r="R14" i="22"/>
  <c r="S14" i="22" s="1"/>
  <c r="T14" i="22"/>
  <c r="U14" i="22" s="1"/>
  <c r="R12" i="22"/>
  <c r="S12" i="22" s="1"/>
  <c r="T12" i="22"/>
  <c r="U12" i="22" s="1"/>
  <c r="CW14" i="22"/>
  <c r="DA14" i="22" s="1"/>
  <c r="CW12" i="22"/>
  <c r="DA12" i="22" s="1"/>
  <c r="SN14" i="22"/>
  <c r="SU14" i="22" s="1"/>
  <c r="XL12" i="22"/>
  <c r="SN12" i="22"/>
  <c r="SU12" i="22" s="1"/>
  <c r="XS12" i="22"/>
  <c r="XO12" i="22"/>
  <c r="L12" i="22"/>
  <c r="M12" i="22" s="1"/>
  <c r="J12" i="22"/>
  <c r="K12" i="22" s="1"/>
  <c r="P12" i="22"/>
  <c r="DC12" i="22" s="1"/>
  <c r="N12" i="22"/>
  <c r="DB12" i="22" s="1"/>
  <c r="XO14" i="22"/>
  <c r="XL14" i="22"/>
  <c r="L14" i="22"/>
  <c r="M14" i="22" s="1"/>
  <c r="J14" i="22"/>
  <c r="K14" i="22" s="1"/>
  <c r="XS14" i="22"/>
  <c r="P14" i="22"/>
  <c r="N14" i="22"/>
  <c r="DB14" i="22" s="1"/>
  <c r="H12" i="22" l="1"/>
  <c r="Q14" i="22"/>
  <c r="DC14" i="22"/>
  <c r="XP12" i="22"/>
  <c r="XT12" i="22" s="1"/>
  <c r="XP14" i="22"/>
  <c r="XT14" i="22" s="1"/>
  <c r="Q12" i="22"/>
  <c r="O12" i="22"/>
  <c r="O14" i="22"/>
  <c r="V12" i="22" l="1"/>
  <c r="V14" i="22"/>
  <c r="X14" i="22" s="1"/>
  <c r="W12" i="22" l="1"/>
  <c r="X12" i="22"/>
  <c r="E12" i="22"/>
  <c r="E14" i="22"/>
  <c r="W14" i="22"/>
  <c r="CQ7" i="4" l="1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UD11" i="27"/>
  <c r="UC11" i="27"/>
  <c r="UB11" i="27"/>
  <c r="UA11" i="27"/>
  <c r="TZ11" i="27"/>
  <c r="TY11" i="27"/>
  <c r="TX11" i="27"/>
  <c r="TW11" i="27"/>
  <c r="TV11" i="27"/>
  <c r="TU11" i="27"/>
  <c r="TT11" i="27"/>
  <c r="TS11" i="27"/>
  <c r="TR11" i="27"/>
  <c r="TQ11" i="27"/>
  <c r="TP11" i="27"/>
  <c r="TO11" i="27"/>
  <c r="TN11" i="27"/>
  <c r="TM11" i="27"/>
  <c r="TL11" i="27"/>
  <c r="TK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QC5" i="27"/>
  <c r="QB5" i="27"/>
  <c r="PZ5" i="27"/>
  <c r="PY5" i="27"/>
  <c r="PX5" i="27"/>
  <c r="PW5" i="27"/>
  <c r="DB5" i="27"/>
  <c r="DA5" i="27"/>
  <c r="CY5" i="27"/>
  <c r="CW5" i="27"/>
  <c r="CV5" i="27"/>
  <c r="UD7" i="27"/>
  <c r="UC7" i="27"/>
  <c r="UB7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UD10" i="27"/>
  <c r="UC10" i="27"/>
  <c r="UB10" i="27"/>
  <c r="UA10" i="27"/>
  <c r="TZ10" i="27"/>
  <c r="TY10" i="27"/>
  <c r="TX10" i="27"/>
  <c r="TW10" i="27"/>
  <c r="TV10" i="27"/>
  <c r="TU10" i="27"/>
  <c r="TT10" i="27"/>
  <c r="TS10" i="27"/>
  <c r="TR10" i="27"/>
  <c r="TQ10" i="27"/>
  <c r="TP10" i="27"/>
  <c r="TO10" i="27"/>
  <c r="TN10" i="27"/>
  <c r="TM10" i="27"/>
  <c r="TL10" i="27"/>
  <c r="TK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UD4" i="27"/>
  <c r="UC4" i="27"/>
  <c r="UB4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F4" i="27" s="1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UD11" i="26"/>
  <c r="UC11" i="26"/>
  <c r="UB11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QC11" i="26"/>
  <c r="QB11" i="26"/>
  <c r="PZ11" i="26"/>
  <c r="PY11" i="26"/>
  <c r="PX11" i="26"/>
  <c r="PW11" i="26"/>
  <c r="DB11" i="26"/>
  <c r="DA11" i="26"/>
  <c r="CY11" i="26"/>
  <c r="CX11" i="26"/>
  <c r="CW11" i="26"/>
  <c r="CV11" i="26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UD5" i="26"/>
  <c r="UC5" i="26"/>
  <c r="UB5" i="26"/>
  <c r="UA5" i="26"/>
  <c r="TZ5" i="26"/>
  <c r="TY5" i="26"/>
  <c r="TX5" i="26"/>
  <c r="TW5" i="26"/>
  <c r="TV5" i="26"/>
  <c r="TU5" i="26"/>
  <c r="TT5" i="26"/>
  <c r="TS5" i="26"/>
  <c r="TR5" i="26"/>
  <c r="TQ5" i="26"/>
  <c r="TP5" i="26"/>
  <c r="TO5" i="26"/>
  <c r="TN5" i="26"/>
  <c r="TM5" i="26"/>
  <c r="TL5" i="26"/>
  <c r="TK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TK4" i="19"/>
  <c r="F11" i="27" l="1"/>
  <c r="G4" i="27"/>
  <c r="F10" i="27"/>
  <c r="F7" i="27"/>
  <c r="F5" i="27"/>
  <c r="G11" i="27"/>
  <c r="G10" i="27"/>
  <c r="G7" i="27"/>
  <c r="G5" i="27"/>
  <c r="G7" i="4"/>
  <c r="I7" i="4"/>
  <c r="F7" i="4"/>
  <c r="F9" i="26"/>
  <c r="F11" i="26"/>
  <c r="F5" i="26"/>
  <c r="F7" i="26"/>
  <c r="F8" i="26"/>
  <c r="G5" i="26"/>
  <c r="G11" i="26"/>
  <c r="G9" i="26"/>
  <c r="G7" i="26"/>
  <c r="G8" i="26"/>
  <c r="R7" i="4"/>
  <c r="S7" i="4" s="1"/>
  <c r="T7" i="4"/>
  <c r="U7" i="4" s="1"/>
  <c r="QD11" i="27"/>
  <c r="QD5" i="27"/>
  <c r="QD4" i="27"/>
  <c r="QD10" i="27"/>
  <c r="QD7" i="27"/>
  <c r="DC11" i="27"/>
  <c r="DC4" i="27"/>
  <c r="DC10" i="27"/>
  <c r="DC7" i="27"/>
  <c r="DC5" i="27"/>
  <c r="QD5" i="26"/>
  <c r="DC5" i="26"/>
  <c r="DC9" i="26"/>
  <c r="DC11" i="26"/>
  <c r="DC7" i="26"/>
  <c r="DC8" i="26"/>
  <c r="QD9" i="26"/>
  <c r="QD11" i="26"/>
  <c r="QD7" i="26"/>
  <c r="QD8" i="26"/>
  <c r="P9" i="26"/>
  <c r="CW7" i="4"/>
  <c r="DA7" i="4" s="1"/>
  <c r="J7" i="4"/>
  <c r="K7" i="4" s="1"/>
  <c r="UI11" i="27"/>
  <c r="UK11" i="27"/>
  <c r="QA7" i="27"/>
  <c r="CZ11" i="27"/>
  <c r="I11" i="27" s="1"/>
  <c r="QA11" i="26"/>
  <c r="SN7" i="4"/>
  <c r="SU7" i="4" s="1"/>
  <c r="N7" i="4"/>
  <c r="DB7" i="4" s="1"/>
  <c r="P7" i="4"/>
  <c r="DC7" i="4" s="1"/>
  <c r="L7" i="4"/>
  <c r="M7" i="4" s="1"/>
  <c r="UF5" i="26"/>
  <c r="UF8" i="26"/>
  <c r="P11" i="27"/>
  <c r="P5" i="27"/>
  <c r="QA11" i="27"/>
  <c r="UH11" i="27"/>
  <c r="UF10" i="27"/>
  <c r="UK10" i="27"/>
  <c r="UH8" i="26"/>
  <c r="N11" i="26"/>
  <c r="QA5" i="26"/>
  <c r="UF7" i="26"/>
  <c r="QA8" i="26"/>
  <c r="CZ7" i="26"/>
  <c r="QA7" i="26"/>
  <c r="UF11" i="27"/>
  <c r="UG10" i="27"/>
  <c r="UH10" i="27"/>
  <c r="N7" i="27"/>
  <c r="P4" i="27"/>
  <c r="UF7" i="27"/>
  <c r="UK7" i="27"/>
  <c r="P7" i="27"/>
  <c r="UL11" i="27"/>
  <c r="UH7" i="27"/>
  <c r="UG5" i="27"/>
  <c r="UH5" i="27"/>
  <c r="N4" i="27"/>
  <c r="DE4" i="27" s="1"/>
  <c r="L5" i="27"/>
  <c r="N11" i="27"/>
  <c r="DE11" i="27" s="1"/>
  <c r="J4" i="27"/>
  <c r="K4" i="27" s="1"/>
  <c r="P10" i="27"/>
  <c r="UG11" i="27"/>
  <c r="UG4" i="27"/>
  <c r="UH4" i="27"/>
  <c r="J5" i="27"/>
  <c r="K5" i="27" s="1"/>
  <c r="QA5" i="27"/>
  <c r="J7" i="27"/>
  <c r="K7" i="27" s="1"/>
  <c r="N5" i="27"/>
  <c r="DE5" i="27" s="1"/>
  <c r="UF5" i="27"/>
  <c r="UK5" i="27"/>
  <c r="UI4" i="27"/>
  <c r="UK4" i="27"/>
  <c r="J10" i="27"/>
  <c r="K10" i="27" s="1"/>
  <c r="N10" i="27"/>
  <c r="QA10" i="27"/>
  <c r="UH5" i="26"/>
  <c r="N8" i="26"/>
  <c r="DE8" i="26" s="1"/>
  <c r="UH11" i="26"/>
  <c r="P5" i="26"/>
  <c r="UH7" i="26"/>
  <c r="UG9" i="26"/>
  <c r="N9" i="26"/>
  <c r="DE9" i="26" s="1"/>
  <c r="UI9" i="26"/>
  <c r="N7" i="26"/>
  <c r="DE7" i="26" s="1"/>
  <c r="UG5" i="26"/>
  <c r="UH9" i="26"/>
  <c r="P7" i="26"/>
  <c r="UG7" i="26"/>
  <c r="UL7" i="26"/>
  <c r="UI7" i="26"/>
  <c r="UK7" i="26"/>
  <c r="P8" i="26"/>
  <c r="UG8" i="26"/>
  <c r="UL8" i="26"/>
  <c r="P11" i="26"/>
  <c r="UF11" i="26"/>
  <c r="UK11" i="26"/>
  <c r="L8" i="26"/>
  <c r="UI8" i="26"/>
  <c r="UK8" i="26"/>
  <c r="N5" i="26"/>
  <c r="UI5" i="26"/>
  <c r="QA9" i="26"/>
  <c r="UF9" i="26"/>
  <c r="CZ11" i="26"/>
  <c r="CZ4" i="27"/>
  <c r="I4" i="27" s="1"/>
  <c r="UG7" i="27"/>
  <c r="UI10" i="27"/>
  <c r="L7" i="27"/>
  <c r="DD7" i="27" s="1"/>
  <c r="UI7" i="27"/>
  <c r="UI5" i="27"/>
  <c r="CZ10" i="27"/>
  <c r="I10" i="27" s="1"/>
  <c r="H10" i="27" s="1"/>
  <c r="L10" i="27"/>
  <c r="DD10" i="27" s="1"/>
  <c r="UL10" i="27"/>
  <c r="CZ7" i="27"/>
  <c r="I7" i="27" s="1"/>
  <c r="CZ5" i="27"/>
  <c r="I5" i="27" s="1"/>
  <c r="L4" i="27"/>
  <c r="DD4" i="27" s="1"/>
  <c r="UL4" i="27"/>
  <c r="UF4" i="27"/>
  <c r="QA4" i="27"/>
  <c r="UL7" i="27"/>
  <c r="UL5" i="27"/>
  <c r="L11" i="27"/>
  <c r="DD11" i="27" s="1"/>
  <c r="J11" i="27"/>
  <c r="UG11" i="26"/>
  <c r="L5" i="26"/>
  <c r="DD5" i="26" s="1"/>
  <c r="J5" i="26"/>
  <c r="L9" i="26"/>
  <c r="DD9" i="26" s="1"/>
  <c r="J9" i="26"/>
  <c r="J11" i="26"/>
  <c r="CZ8" i="26"/>
  <c r="I8" i="26" s="1"/>
  <c r="CZ5" i="26"/>
  <c r="J7" i="26"/>
  <c r="UL5" i="26"/>
  <c r="UK5" i="26"/>
  <c r="CZ9" i="26"/>
  <c r="L11" i="26"/>
  <c r="DD11" i="26" s="1"/>
  <c r="J8" i="26"/>
  <c r="UI11" i="26"/>
  <c r="UL9" i="26"/>
  <c r="UK9" i="26"/>
  <c r="UL11" i="26"/>
  <c r="L7" i="26"/>
  <c r="DD7" i="26" s="1"/>
  <c r="M10" i="27" l="1"/>
  <c r="H5" i="27"/>
  <c r="H7" i="27"/>
  <c r="H4" i="27"/>
  <c r="H11" i="27"/>
  <c r="M4" i="27"/>
  <c r="M7" i="27"/>
  <c r="H7" i="4"/>
  <c r="I5" i="26"/>
  <c r="I7" i="26"/>
  <c r="H9" i="26"/>
  <c r="I11" i="26"/>
  <c r="H11" i="26" s="1"/>
  <c r="I9" i="26"/>
  <c r="H8" i="26"/>
  <c r="H7" i="26"/>
  <c r="H5" i="26"/>
  <c r="M5" i="27"/>
  <c r="Q7" i="27"/>
  <c r="DF7" i="27"/>
  <c r="DD5" i="27"/>
  <c r="Q5" i="27"/>
  <c r="DF5" i="27"/>
  <c r="O7" i="27"/>
  <c r="DE7" i="27"/>
  <c r="Q11" i="27"/>
  <c r="DF11" i="27"/>
  <c r="O10" i="27"/>
  <c r="DE10" i="27"/>
  <c r="Q4" i="27"/>
  <c r="DF4" i="27"/>
  <c r="Q10" i="27"/>
  <c r="DF10" i="27"/>
  <c r="DD8" i="26"/>
  <c r="Q8" i="26"/>
  <c r="DF8" i="26"/>
  <c r="Q5" i="26"/>
  <c r="DF5" i="26"/>
  <c r="Q9" i="26"/>
  <c r="DF9" i="26"/>
  <c r="Q7" i="26"/>
  <c r="DF7" i="26"/>
  <c r="O11" i="26"/>
  <c r="DE11" i="26"/>
  <c r="Q11" i="26"/>
  <c r="DF11" i="26"/>
  <c r="O5" i="26"/>
  <c r="DE5" i="26"/>
  <c r="UM7" i="27"/>
  <c r="UM4" i="27"/>
  <c r="UM10" i="27"/>
  <c r="UM5" i="27"/>
  <c r="UM11" i="27"/>
  <c r="UM8" i="26"/>
  <c r="UM9" i="26"/>
  <c r="UM11" i="26"/>
  <c r="UM7" i="26"/>
  <c r="UM5" i="26"/>
  <c r="V7" i="4"/>
  <c r="X7" i="4" s="1"/>
  <c r="O4" i="27"/>
  <c r="O9" i="26"/>
  <c r="O7" i="4"/>
  <c r="Q7" i="4"/>
  <c r="UJ10" i="27"/>
  <c r="UJ5" i="26"/>
  <c r="UJ8" i="26"/>
  <c r="O7" i="26"/>
  <c r="UJ5" i="27"/>
  <c r="UJ9" i="26"/>
  <c r="O8" i="26"/>
  <c r="UJ11" i="27"/>
  <c r="UJ4" i="27"/>
  <c r="O5" i="27"/>
  <c r="O11" i="27"/>
  <c r="UJ7" i="26"/>
  <c r="UJ7" i="27"/>
  <c r="K11" i="27"/>
  <c r="M11" i="27" s="1"/>
  <c r="K11" i="26"/>
  <c r="M11" i="26" s="1"/>
  <c r="UJ11" i="26"/>
  <c r="K7" i="26"/>
  <c r="M7" i="26" s="1"/>
  <c r="K8" i="26"/>
  <c r="M8" i="26" s="1"/>
  <c r="K9" i="26"/>
  <c r="M9" i="26" s="1"/>
  <c r="K5" i="26"/>
  <c r="M5" i="26" s="1"/>
  <c r="R9" i="26" l="1"/>
  <c r="R5" i="27"/>
  <c r="T5" i="27" s="1"/>
  <c r="E7" i="4"/>
  <c r="R11" i="27"/>
  <c r="W7" i="4"/>
  <c r="R8" i="26"/>
  <c r="R4" i="27"/>
  <c r="T4" i="27" s="1"/>
  <c r="R7" i="27"/>
  <c r="T7" i="27" s="1"/>
  <c r="R10" i="27"/>
  <c r="T10" i="27" s="1"/>
  <c r="R5" i="26"/>
  <c r="T5" i="26" s="1"/>
  <c r="R11" i="26"/>
  <c r="T11" i="26" s="1"/>
  <c r="R7" i="26"/>
  <c r="T7" i="26" s="1"/>
  <c r="E11" i="27" l="1"/>
  <c r="T11" i="27"/>
  <c r="S9" i="26"/>
  <c r="T9" i="26"/>
  <c r="S8" i="26"/>
  <c r="T8" i="26"/>
  <c r="S5" i="27"/>
  <c r="E5" i="27"/>
  <c r="E9" i="26"/>
  <c r="S11" i="27"/>
  <c r="E8" i="26"/>
  <c r="E10" i="27"/>
  <c r="S10" i="27"/>
  <c r="E7" i="27"/>
  <c r="S7" i="27"/>
  <c r="E4" i="27"/>
  <c r="S4" i="27"/>
  <c r="S7" i="26"/>
  <c r="S5" i="26"/>
  <c r="E11" i="26"/>
  <c r="S11" i="26"/>
  <c r="E5" i="26"/>
  <c r="E7" i="26"/>
  <c r="CV14" i="19"/>
  <c r="F14" i="19" s="1"/>
  <c r="CW14" i="19"/>
  <c r="CX14" i="19"/>
  <c r="CY14" i="19"/>
  <c r="DA14" i="19"/>
  <c r="DB14" i="19"/>
  <c r="PW14" i="19"/>
  <c r="PX14" i="19"/>
  <c r="PY14" i="19"/>
  <c r="PZ14" i="19"/>
  <c r="QB14" i="19"/>
  <c r="QC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G14" i="19" l="1"/>
  <c r="A6" i="27" a="1"/>
  <c r="A6" i="27" s="1"/>
  <c r="A14" i="27" a="1"/>
  <c r="A14" i="27" s="1"/>
  <c r="A8" i="27" a="1"/>
  <c r="A8" i="27" s="1"/>
  <c r="A9" i="27" a="1"/>
  <c r="A9" i="27" s="1"/>
  <c r="DC14" i="19"/>
  <c r="QD14" i="19"/>
  <c r="A6" i="26" a="1"/>
  <c r="A6" i="26" s="1"/>
  <c r="A7" i="27" a="1"/>
  <c r="A7" i="27" s="1"/>
  <c r="A7" i="26" a="1"/>
  <c r="A7" i="26" s="1"/>
  <c r="A5" i="27" a="1"/>
  <c r="A5" i="27" s="1"/>
  <c r="A10" i="27" a="1"/>
  <c r="A10" i="27" s="1"/>
  <c r="A4" i="27" a="1"/>
  <c r="A4" i="27" s="1"/>
  <c r="A11" i="27" a="1"/>
  <c r="A11" i="27" s="1"/>
  <c r="A5" i="26" a="1"/>
  <c r="A5" i="26" s="1"/>
  <c r="A4" i="26" a="1"/>
  <c r="A4" i="26" s="1"/>
  <c r="A9" i="26" a="1"/>
  <c r="A9" i="26" s="1"/>
  <c r="A11" i="26" a="1"/>
  <c r="A11" i="26" s="1"/>
  <c r="A8" i="26" a="1"/>
  <c r="A8" i="26" s="1"/>
  <c r="QA14" i="19"/>
  <c r="UF14" i="19"/>
  <c r="P14" i="19"/>
  <c r="DF14" i="19" s="1"/>
  <c r="N14" i="19"/>
  <c r="DE14" i="19" s="1"/>
  <c r="UK14" i="19"/>
  <c r="CZ14" i="19"/>
  <c r="I14" i="19" s="1"/>
  <c r="H14" i="19" s="1"/>
  <c r="UH14" i="19"/>
  <c r="UL14" i="19"/>
  <c r="UG14" i="19"/>
  <c r="L14" i="19"/>
  <c r="DD14" i="19" s="1"/>
  <c r="J14" i="19"/>
  <c r="UI14" i="19"/>
  <c r="UM14" i="19" l="1"/>
  <c r="Q14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4" i="19"/>
  <c r="UJ14" i="19"/>
  <c r="K14" i="19"/>
  <c r="M14" i="19" s="1"/>
  <c r="R14" i="19" l="1"/>
  <c r="T14" i="19" s="1"/>
  <c r="S14" i="19" l="1"/>
  <c r="E14" i="19"/>
  <c r="CV22" i="19" l="1"/>
  <c r="CW22" i="19"/>
  <c r="CX22" i="19"/>
  <c r="CY22" i="19"/>
  <c r="DA22" i="19"/>
  <c r="DB22" i="19"/>
  <c r="PW22" i="19"/>
  <c r="PX22" i="19"/>
  <c r="PY22" i="19"/>
  <c r="PZ22" i="19"/>
  <c r="QB22" i="19"/>
  <c r="QC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G16" i="19" l="1"/>
  <c r="G19" i="19"/>
  <c r="G18" i="19"/>
  <c r="G22" i="19"/>
  <c r="F16" i="19"/>
  <c r="F19" i="19"/>
  <c r="F18" i="19"/>
  <c r="F22" i="19"/>
  <c r="QD16" i="19"/>
  <c r="QD18" i="19"/>
  <c r="QD19" i="19"/>
  <c r="QD22" i="19"/>
  <c r="DC16" i="19"/>
  <c r="DC19" i="19"/>
  <c r="DC18" i="19"/>
  <c r="DC22" i="19"/>
  <c r="CZ18" i="19"/>
  <c r="UK22" i="19"/>
  <c r="UF22" i="19"/>
  <c r="P22" i="19"/>
  <c r="DF22" i="19" s="1"/>
  <c r="QA22" i="19"/>
  <c r="CZ22" i="19"/>
  <c r="I22" i="19" s="1"/>
  <c r="N22" i="19"/>
  <c r="DE22" i="19" s="1"/>
  <c r="UH22" i="19"/>
  <c r="UG22" i="19"/>
  <c r="UL22" i="19"/>
  <c r="L22" i="19"/>
  <c r="DD22" i="19" s="1"/>
  <c r="J22" i="19"/>
  <c r="UI22" i="19"/>
  <c r="UF18" i="19"/>
  <c r="UK19" i="19"/>
  <c r="QA18" i="19"/>
  <c r="UH18" i="19"/>
  <c r="UG18" i="19"/>
  <c r="P18" i="19"/>
  <c r="DF18" i="19" s="1"/>
  <c r="UL18" i="19"/>
  <c r="N18" i="19"/>
  <c r="DE18" i="19" s="1"/>
  <c r="UK18" i="19"/>
  <c r="L18" i="19"/>
  <c r="DD18" i="19" s="1"/>
  <c r="J18" i="19"/>
  <c r="UI18" i="19"/>
  <c r="UF19" i="19"/>
  <c r="QA19" i="19"/>
  <c r="P19" i="19"/>
  <c r="DF19" i="19" s="1"/>
  <c r="N19" i="19"/>
  <c r="DE19" i="19" s="1"/>
  <c r="CZ19" i="19"/>
  <c r="I19" i="19" s="1"/>
  <c r="UG19" i="19"/>
  <c r="UH19" i="19"/>
  <c r="UL19" i="19"/>
  <c r="L19" i="19"/>
  <c r="DD19" i="19" s="1"/>
  <c r="J19" i="19"/>
  <c r="K19" i="19" s="1"/>
  <c r="M19" i="19" s="1"/>
  <c r="UI19" i="19"/>
  <c r="UK16" i="19"/>
  <c r="QA16" i="19"/>
  <c r="UG16" i="19"/>
  <c r="N16" i="19"/>
  <c r="DE16" i="19" s="1"/>
  <c r="CZ16" i="19"/>
  <c r="I16" i="19" s="1"/>
  <c r="H16" i="19" s="1"/>
  <c r="UF16" i="19"/>
  <c r="P16" i="19"/>
  <c r="DF16" i="19" s="1"/>
  <c r="UH16" i="19"/>
  <c r="UL16" i="19"/>
  <c r="L16" i="19"/>
  <c r="DD16" i="19" s="1"/>
  <c r="J16" i="19"/>
  <c r="UI16" i="19"/>
  <c r="H22" i="19" l="1"/>
  <c r="I18" i="19"/>
  <c r="H18" i="19" s="1"/>
  <c r="H19" i="19"/>
  <c r="UM22" i="19"/>
  <c r="UM19" i="19"/>
  <c r="UM18" i="19"/>
  <c r="UM16" i="19"/>
  <c r="Q22" i="19"/>
  <c r="O18" i="19"/>
  <c r="O22" i="19"/>
  <c r="O16" i="19"/>
  <c r="R16" i="19"/>
  <c r="T16" i="19" s="1"/>
  <c r="O19" i="19"/>
  <c r="R19" i="19"/>
  <c r="T19" i="19" s="1"/>
  <c r="UJ18" i="19"/>
  <c r="Q19" i="19"/>
  <c r="UJ16" i="19"/>
  <c r="UJ22" i="19"/>
  <c r="K22" i="19"/>
  <c r="M22" i="19" s="1"/>
  <c r="Q18" i="19"/>
  <c r="R18" i="19"/>
  <c r="T18" i="19" s="1"/>
  <c r="K18" i="19"/>
  <c r="M18" i="19" s="1"/>
  <c r="Q16" i="19"/>
  <c r="UJ19" i="19"/>
  <c r="K16" i="19"/>
  <c r="M16" i="19" s="1"/>
  <c r="A22" i="19" l="1" a="1"/>
  <c r="A22" i="19" s="1"/>
  <c r="S16" i="19"/>
  <c r="S18" i="19"/>
  <c r="S19" i="19"/>
  <c r="R22" i="19"/>
  <c r="T22" i="19" s="1"/>
  <c r="E18" i="19"/>
  <c r="E19" i="19"/>
  <c r="E16" i="19"/>
  <c r="S22" i="19" l="1"/>
  <c r="E22" i="19"/>
  <c r="CI15" i="24"/>
  <c r="CJ15" i="24"/>
  <c r="CK15" i="24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CI19" i="23"/>
  <c r="CJ19" i="23"/>
  <c r="CK19" i="23"/>
  <c r="CL19" i="23"/>
  <c r="CM19" i="23"/>
  <c r="CN19" i="23"/>
  <c r="CP19" i="23"/>
  <c r="CQ19" i="23"/>
  <c r="CR19" i="23"/>
  <c r="RZ19" i="23"/>
  <c r="SA19" i="23"/>
  <c r="SB19" i="23"/>
  <c r="SC19" i="23"/>
  <c r="SD19" i="23"/>
  <c r="SE19" i="23"/>
  <c r="SG19" i="23"/>
  <c r="SH19" i="23"/>
  <c r="SI19" i="23"/>
  <c r="SJ19" i="23"/>
  <c r="SK19" i="23"/>
  <c r="SL19" i="23"/>
  <c r="WL19" i="23"/>
  <c r="WM19" i="23"/>
  <c r="WN19" i="23"/>
  <c r="XB19" i="23" s="1"/>
  <c r="WO19" i="23"/>
  <c r="XC19" i="23" s="1"/>
  <c r="WP19" i="23"/>
  <c r="WQ19" i="23"/>
  <c r="WR19" i="23"/>
  <c r="WS19" i="23"/>
  <c r="XE19" i="23" s="1"/>
  <c r="WT19" i="23"/>
  <c r="XF19" i="23" s="1"/>
  <c r="WU19" i="23"/>
  <c r="WV19" i="23"/>
  <c r="WW19" i="23"/>
  <c r="WX19" i="23"/>
  <c r="XI19" i="23" s="1"/>
  <c r="WY19" i="23"/>
  <c r="XJ19" i="23" s="1"/>
  <c r="WZ19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CQ15" i="4"/>
  <c r="CR15" i="4"/>
  <c r="CS15" i="4"/>
  <c r="G15" i="4" s="1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G17" i="22" l="1"/>
  <c r="F25" i="4"/>
  <c r="I25" i="4"/>
  <c r="I15" i="4"/>
  <c r="F15" i="4"/>
  <c r="H15" i="4" s="1"/>
  <c r="G25" i="4"/>
  <c r="F19" i="23"/>
  <c r="I19" i="23"/>
  <c r="G19" i="23"/>
  <c r="G15" i="24"/>
  <c r="F15" i="24"/>
  <c r="I15" i="24"/>
  <c r="I7" i="22"/>
  <c r="F7" i="22"/>
  <c r="G10" i="22"/>
  <c r="I10" i="22"/>
  <c r="F10" i="22"/>
  <c r="I17" i="22"/>
  <c r="F17" i="22"/>
  <c r="H17" i="22" s="1"/>
  <c r="G7" i="22"/>
  <c r="R15" i="4"/>
  <c r="S15" i="4" s="1"/>
  <c r="T15" i="4"/>
  <c r="U15" i="4" s="1"/>
  <c r="R25" i="4"/>
  <c r="S25" i="4" s="1"/>
  <c r="T25" i="4"/>
  <c r="U25" i="4" s="1"/>
  <c r="R7" i="22"/>
  <c r="S7" i="22" s="1"/>
  <c r="T7" i="22"/>
  <c r="U7" i="22" s="1"/>
  <c r="R17" i="22"/>
  <c r="S17" i="22" s="1"/>
  <c r="T17" i="22"/>
  <c r="U17" i="22" s="1"/>
  <c r="T10" i="22"/>
  <c r="U10" i="22" s="1"/>
  <c r="R10" i="22"/>
  <c r="S10" i="22" s="1"/>
  <c r="L15" i="24"/>
  <c r="L19" i="23"/>
  <c r="CO19" i="23"/>
  <c r="CS19" i="23" s="1"/>
  <c r="CW10" i="22"/>
  <c r="DA10" i="22" s="1"/>
  <c r="SN25" i="4"/>
  <c r="SU25" i="4" s="1"/>
  <c r="SF15" i="24"/>
  <c r="SM15" i="24" s="1"/>
  <c r="SF19" i="23"/>
  <c r="SM19" i="23" s="1"/>
  <c r="CW7" i="22"/>
  <c r="DA7" i="22" s="1"/>
  <c r="CO15" i="24"/>
  <c r="CS15" i="24" s="1"/>
  <c r="XG15" i="24"/>
  <c r="XD15" i="24"/>
  <c r="XK15" i="24"/>
  <c r="J15" i="24"/>
  <c r="XK19" i="23"/>
  <c r="XG19" i="23"/>
  <c r="XD19" i="23"/>
  <c r="J19" i="23"/>
  <c r="J10" i="22"/>
  <c r="K10" i="22" s="1"/>
  <c r="SN10" i="22"/>
  <c r="SU10" i="22" s="1"/>
  <c r="XS10" i="22"/>
  <c r="XO10" i="22"/>
  <c r="XL10" i="22"/>
  <c r="L10" i="22"/>
  <c r="M10" i="22" s="1"/>
  <c r="P10" i="22"/>
  <c r="DC10" i="22" s="1"/>
  <c r="N10" i="22"/>
  <c r="CW17" i="22"/>
  <c r="DA17" i="22" s="1"/>
  <c r="J7" i="22"/>
  <c r="K7" i="22" s="1"/>
  <c r="XO7" i="22"/>
  <c r="XL7" i="22"/>
  <c r="SN7" i="22"/>
  <c r="SU7" i="22" s="1"/>
  <c r="XS7" i="22"/>
  <c r="L7" i="22"/>
  <c r="M7" i="22" s="1"/>
  <c r="P7" i="22"/>
  <c r="DC7" i="22" s="1"/>
  <c r="N7" i="22"/>
  <c r="DB7" i="22" s="1"/>
  <c r="XL17" i="22"/>
  <c r="J17" i="22"/>
  <c r="K17" i="22" s="1"/>
  <c r="SN17" i="22"/>
  <c r="SU17" i="22" s="1"/>
  <c r="XO17" i="22"/>
  <c r="XS17" i="22"/>
  <c r="L17" i="22"/>
  <c r="M17" i="22" s="1"/>
  <c r="P17" i="22"/>
  <c r="DC17" i="22" s="1"/>
  <c r="N17" i="22"/>
  <c r="CW25" i="4"/>
  <c r="DA25" i="4" s="1"/>
  <c r="J25" i="4"/>
  <c r="K25" i="4" s="1"/>
  <c r="CW15" i="4"/>
  <c r="DA15" i="4" s="1"/>
  <c r="L25" i="4"/>
  <c r="M25" i="4" s="1"/>
  <c r="P25" i="4"/>
  <c r="DC25" i="4" s="1"/>
  <c r="N25" i="4"/>
  <c r="DB25" i="4" s="1"/>
  <c r="SN15" i="4"/>
  <c r="SU15" i="4" s="1"/>
  <c r="L15" i="4"/>
  <c r="M15" i="4" s="1"/>
  <c r="P15" i="4"/>
  <c r="DC15" i="4" s="1"/>
  <c r="N15" i="4"/>
  <c r="DB15" i="4" s="1"/>
  <c r="J15" i="4"/>
  <c r="K15" i="4" s="1"/>
  <c r="DB17" i="22" l="1"/>
  <c r="DB10" i="22"/>
  <c r="H25" i="4"/>
  <c r="H19" i="23"/>
  <c r="A19" i="23" s="1" a="1"/>
  <c r="A19" i="23" s="1"/>
  <c r="H15" i="24"/>
  <c r="H10" i="22"/>
  <c r="H7" i="22"/>
  <c r="CT15" i="24"/>
  <c r="CU15" i="24"/>
  <c r="CU19" i="23"/>
  <c r="CT19" i="23"/>
  <c r="V15" i="4"/>
  <c r="X15" i="4" s="1"/>
  <c r="A17" i="22" a="1"/>
  <c r="A17" i="22" s="1"/>
  <c r="M15" i="24"/>
  <c r="M19" i="23"/>
  <c r="XP10" i="22"/>
  <c r="XT10" i="22" s="1"/>
  <c r="XP7" i="22"/>
  <c r="XT7" i="22" s="1"/>
  <c r="XH15" i="24"/>
  <c r="XL15" i="24" s="1"/>
  <c r="K15" i="24"/>
  <c r="XH19" i="23"/>
  <c r="XL19" i="23" s="1"/>
  <c r="K19" i="23"/>
  <c r="O10" i="22"/>
  <c r="Q10" i="22"/>
  <c r="XP17" i="22"/>
  <c r="XT17" i="22" s="1"/>
  <c r="Q7" i="22"/>
  <c r="O7" i="22"/>
  <c r="O17" i="22"/>
  <c r="Q17" i="22"/>
  <c r="O25" i="4"/>
  <c r="Q25" i="4"/>
  <c r="O15" i="4"/>
  <c r="Q15" i="4"/>
  <c r="A25" i="4" l="1" a="1"/>
  <c r="A25" i="4" s="1"/>
  <c r="N15" i="24"/>
  <c r="P15" i="24" s="1"/>
  <c r="N19" i="23"/>
  <c r="P19" i="23" s="1"/>
  <c r="V10" i="22"/>
  <c r="V7" i="22"/>
  <c r="V17" i="22"/>
  <c r="E15" i="4"/>
  <c r="V25" i="4"/>
  <c r="X25" i="4" s="1"/>
  <c r="W15" i="4"/>
  <c r="W17" i="22" l="1"/>
  <c r="X17" i="22"/>
  <c r="W7" i="22"/>
  <c r="X7" i="22"/>
  <c r="W10" i="22"/>
  <c r="X10" i="22"/>
  <c r="E15" i="24"/>
  <c r="O19" i="23"/>
  <c r="E19" i="23"/>
  <c r="O15" i="24"/>
  <c r="E10" i="22"/>
  <c r="E7" i="22"/>
  <c r="E17" i="22"/>
  <c r="W25" i="4"/>
  <c r="E25" i="4"/>
  <c r="CQ6" i="4" l="1"/>
  <c r="CR6" i="4"/>
  <c r="CS6" i="4"/>
  <c r="G6" i="4" s="1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CI6" i="24"/>
  <c r="CJ6" i="24"/>
  <c r="CK6" i="24"/>
  <c r="G6" i="24" s="1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F6" i="4" l="1"/>
  <c r="H6" i="4" s="1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SN6" i="4"/>
  <c r="SU6" i="4" s="1"/>
  <c r="J6" i="4"/>
  <c r="K6" i="4" s="1"/>
  <c r="L6" i="4"/>
  <c r="M6" i="4" s="1"/>
  <c r="P6" i="4"/>
  <c r="DC6" i="4" s="1"/>
  <c r="N6" i="4"/>
  <c r="DB6" i="4" s="1"/>
  <c r="SF6" i="24"/>
  <c r="SM6" i="24" s="1"/>
  <c r="XD6" i="24"/>
  <c r="XK6" i="24"/>
  <c r="XG6" i="24"/>
  <c r="J6" i="24"/>
  <c r="CV10" i="21"/>
  <c r="F10" i="21" s="1"/>
  <c r="CW10" i="21"/>
  <c r="G10" i="21" s="1"/>
  <c r="CX10" i="21"/>
  <c r="CY10" i="21"/>
  <c r="DA10" i="21"/>
  <c r="DB10" i="21"/>
  <c r="PW10" i="21"/>
  <c r="PX10" i="21"/>
  <c r="PY10" i="21"/>
  <c r="PZ10" i="21"/>
  <c r="QB10" i="21"/>
  <c r="QC10" i="21"/>
  <c r="TK10" i="21"/>
  <c r="TL10" i="21"/>
  <c r="TM10" i="21"/>
  <c r="TN10" i="21"/>
  <c r="TO10" i="21"/>
  <c r="TP10" i="21"/>
  <c r="TQ10" i="21"/>
  <c r="TR10" i="21"/>
  <c r="TS10" i="21"/>
  <c r="TT10" i="21"/>
  <c r="TU10" i="21"/>
  <c r="TV10" i="21"/>
  <c r="TW10" i="21"/>
  <c r="TX10" i="21"/>
  <c r="TY10" i="21"/>
  <c r="TZ10" i="21"/>
  <c r="UA10" i="21"/>
  <c r="UB10" i="21"/>
  <c r="UC10" i="21"/>
  <c r="UD10" i="21"/>
  <c r="CV10" i="19"/>
  <c r="CW10" i="19"/>
  <c r="G10" i="19" s="1"/>
  <c r="CX10" i="19"/>
  <c r="CY10" i="19"/>
  <c r="DA10" i="19"/>
  <c r="DB10" i="19"/>
  <c r="PW10" i="19"/>
  <c r="PX10" i="19"/>
  <c r="PY10" i="19"/>
  <c r="PZ10" i="19"/>
  <c r="QB10" i="19"/>
  <c r="QC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F10" i="19" l="1"/>
  <c r="CT6" i="24"/>
  <c r="CU6" i="24"/>
  <c r="QD10" i="21"/>
  <c r="QD10" i="19"/>
  <c r="DC10" i="21"/>
  <c r="DC10" i="19"/>
  <c r="M6" i="24"/>
  <c r="O6" i="4"/>
  <c r="Q6" i="4"/>
  <c r="XH6" i="24"/>
  <c r="XL6" i="24" s="1"/>
  <c r="QA10" i="21"/>
  <c r="K6" i="24"/>
  <c r="QA10" i="19"/>
  <c r="UF10" i="21"/>
  <c r="UK10" i="21"/>
  <c r="N10" i="21"/>
  <c r="DE10" i="21" s="1"/>
  <c r="CZ10" i="21"/>
  <c r="I10" i="21" s="1"/>
  <c r="P10" i="21"/>
  <c r="DF10" i="21" s="1"/>
  <c r="UH10" i="21"/>
  <c r="UG10" i="21"/>
  <c r="UL10" i="21"/>
  <c r="L10" i="21"/>
  <c r="DD10" i="21" s="1"/>
  <c r="J10" i="21"/>
  <c r="UI10" i="21"/>
  <c r="UF10" i="19"/>
  <c r="UK10" i="19"/>
  <c r="P10" i="19"/>
  <c r="DF10" i="19" s="1"/>
  <c r="CZ10" i="19"/>
  <c r="I10" i="19" s="1"/>
  <c r="H10" i="19" s="1"/>
  <c r="UH10" i="19"/>
  <c r="UG10" i="19"/>
  <c r="UL10" i="19"/>
  <c r="N10" i="19"/>
  <c r="DE10" i="19" s="1"/>
  <c r="L10" i="19"/>
  <c r="DD10" i="19" s="1"/>
  <c r="J10" i="19"/>
  <c r="K10" i="19" s="1"/>
  <c r="M10" i="19" s="1"/>
  <c r="UI10" i="19"/>
  <c r="H10" i="21" l="1"/>
  <c r="UM10" i="21"/>
  <c r="UM10" i="19"/>
  <c r="Q10" i="19"/>
  <c r="O10" i="21"/>
  <c r="K10" i="21"/>
  <c r="M10" i="21" s="1"/>
  <c r="O10" i="19"/>
  <c r="UJ10" i="19"/>
  <c r="V6" i="4"/>
  <c r="N6" i="24"/>
  <c r="P6" i="24" s="1"/>
  <c r="UJ10" i="21"/>
  <c r="Q10" i="21"/>
  <c r="E6" i="4" l="1"/>
  <c r="X6" i="4"/>
  <c r="E6" i="24"/>
  <c r="W6" i="4"/>
  <c r="R10" i="21"/>
  <c r="T10" i="21" s="1"/>
  <c r="O6" i="24"/>
  <c r="R10" i="19"/>
  <c r="T10" i="19" s="1"/>
  <c r="S10" i="21" l="1"/>
  <c r="S10" i="19"/>
  <c r="E10" i="21"/>
  <c r="E10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CZ16" i="22"/>
  <c r="CY16" i="22"/>
  <c r="CX16" i="22"/>
  <c r="CV16" i="22"/>
  <c r="CU16" i="22"/>
  <c r="CT16" i="22"/>
  <c r="CS16" i="22"/>
  <c r="CR16" i="22"/>
  <c r="CQ16" i="22"/>
  <c r="XH9" i="22"/>
  <c r="XG9" i="22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ST9" i="22"/>
  <c r="SS9" i="22"/>
  <c r="SR9" i="22"/>
  <c r="SQ9" i="22"/>
  <c r="SP9" i="22"/>
  <c r="SO9" i="22"/>
  <c r="SM9" i="22"/>
  <c r="SL9" i="22"/>
  <c r="SK9" i="22"/>
  <c r="SI9" i="22"/>
  <c r="SH9" i="22"/>
  <c r="CZ9" i="22"/>
  <c r="CY9" i="22"/>
  <c r="CX9" i="22"/>
  <c r="CV9" i="22"/>
  <c r="CU9" i="22"/>
  <c r="CT9" i="22"/>
  <c r="CS9" i="22"/>
  <c r="CR9" i="22"/>
  <c r="CQ9" i="22"/>
  <c r="XH15" i="22"/>
  <c r="XG15" i="22"/>
  <c r="XR15" i="22" s="1"/>
  <c r="XF15" i="22"/>
  <c r="XQ15" i="22" s="1"/>
  <c r="XE15" i="22"/>
  <c r="XD15" i="22"/>
  <c r="XC15" i="22"/>
  <c r="XB15" i="22"/>
  <c r="XN15" i="22" s="1"/>
  <c r="XA15" i="22"/>
  <c r="XM15" i="22" s="1"/>
  <c r="WZ15" i="22"/>
  <c r="WY15" i="22"/>
  <c r="WX15" i="22"/>
  <c r="WW15" i="22"/>
  <c r="XK15" i="22" s="1"/>
  <c r="WV15" i="22"/>
  <c r="XJ15" i="22" s="1"/>
  <c r="WU15" i="22"/>
  <c r="WT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G6" i="22" s="1"/>
  <c r="CR6" i="22"/>
  <c r="CQ6" i="22"/>
  <c r="G4" i="24" l="1"/>
  <c r="G4" i="22"/>
  <c r="G14" i="23"/>
  <c r="F14" i="23"/>
  <c r="I14" i="23"/>
  <c r="I4" i="24"/>
  <c r="F4" i="24"/>
  <c r="H4" i="24" s="1"/>
  <c r="G7" i="24"/>
  <c r="I7" i="24"/>
  <c r="F7" i="24"/>
  <c r="F5" i="24"/>
  <c r="I5" i="24"/>
  <c r="G5" i="24"/>
  <c r="F5" i="22"/>
  <c r="I5" i="22"/>
  <c r="F6" i="22"/>
  <c r="I6" i="22"/>
  <c r="I4" i="22"/>
  <c r="F4" i="22"/>
  <c r="F8" i="22"/>
  <c r="I8" i="22"/>
  <c r="I9" i="22"/>
  <c r="F9" i="22"/>
  <c r="I13" i="22"/>
  <c r="F13" i="22"/>
  <c r="H6" i="22"/>
  <c r="G8" i="22"/>
  <c r="G9" i="22"/>
  <c r="H4" i="22"/>
  <c r="I16" i="22"/>
  <c r="F16" i="22"/>
  <c r="G16" i="22"/>
  <c r="F15" i="22"/>
  <c r="I15" i="22"/>
  <c r="G5" i="22"/>
  <c r="H5" i="22" s="1"/>
  <c r="G13" i="22"/>
  <c r="G15" i="22"/>
  <c r="T8" i="22"/>
  <c r="U8" i="22" s="1"/>
  <c r="R8" i="22"/>
  <c r="S8" i="22" s="1"/>
  <c r="R9" i="22"/>
  <c r="S9" i="22" s="1"/>
  <c r="T9" i="22"/>
  <c r="U9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3" i="22"/>
  <c r="S13" i="22" s="1"/>
  <c r="T13" i="22"/>
  <c r="U13" i="22" s="1"/>
  <c r="R15" i="22"/>
  <c r="S15" i="22" s="1"/>
  <c r="T15" i="22"/>
  <c r="U15" i="22" s="1"/>
  <c r="R5" i="22"/>
  <c r="S5" i="22" s="1"/>
  <c r="T5" i="22"/>
  <c r="U5" i="22" s="1"/>
  <c r="L5" i="24"/>
  <c r="L4" i="24"/>
  <c r="L7" i="24"/>
  <c r="L14" i="23"/>
  <c r="CO5" i="24"/>
  <c r="CS5" i="24" s="1"/>
  <c r="CO4" i="24"/>
  <c r="CS4" i="24" s="1"/>
  <c r="CO7" i="24"/>
  <c r="CS7" i="24" s="1"/>
  <c r="CO14" i="23"/>
  <c r="CS14" i="23" s="1"/>
  <c r="CW13" i="22"/>
  <c r="DA13" i="22" s="1"/>
  <c r="SF7" i="24"/>
  <c r="SM7" i="24" s="1"/>
  <c r="CW16" i="22"/>
  <c r="DA16" i="22" s="1"/>
  <c r="XS16" i="22"/>
  <c r="SF14" i="23"/>
  <c r="SM14" i="23" s="1"/>
  <c r="P4" i="22"/>
  <c r="DC4" i="22" s="1"/>
  <c r="XK14" i="23"/>
  <c r="XG14" i="23"/>
  <c r="XD14" i="23"/>
  <c r="J14" i="23"/>
  <c r="K14" i="23" s="1"/>
  <c r="XK7" i="24"/>
  <c r="XD7" i="24"/>
  <c r="J7" i="24"/>
  <c r="XG7" i="24"/>
  <c r="SN6" i="22"/>
  <c r="SU6" i="22" s="1"/>
  <c r="SN9" i="22"/>
  <c r="SU9" i="22" s="1"/>
  <c r="P16" i="22"/>
  <c r="DC16" i="22" s="1"/>
  <c r="J4" i="24"/>
  <c r="XG5" i="24"/>
  <c r="J5" i="24"/>
  <c r="K5" i="24" s="1"/>
  <c r="P8" i="22"/>
  <c r="DC8" i="22" s="1"/>
  <c r="SN15" i="22"/>
  <c r="SU15" i="22" s="1"/>
  <c r="SN8" i="22"/>
  <c r="SU8" i="22" s="1"/>
  <c r="CW4" i="22"/>
  <c r="DA4" i="22" s="1"/>
  <c r="SN4" i="22"/>
  <c r="P15" i="22"/>
  <c r="DC15" i="22" s="1"/>
  <c r="XD4" i="24"/>
  <c r="XG4" i="24"/>
  <c r="XK4" i="24"/>
  <c r="XD5" i="24"/>
  <c r="SF5" i="24"/>
  <c r="SM5" i="24" s="1"/>
  <c r="XK5" i="24"/>
  <c r="SF4" i="24"/>
  <c r="SM4" i="24" s="1"/>
  <c r="J6" i="22"/>
  <c r="K6" i="22" s="1"/>
  <c r="XS15" i="22"/>
  <c r="CW6" i="22"/>
  <c r="DA6" i="22" s="1"/>
  <c r="L13" i="22"/>
  <c r="M13" i="22" s="1"/>
  <c r="XO4" i="22"/>
  <c r="XL13" i="22"/>
  <c r="XS6" i="22"/>
  <c r="XL15" i="22"/>
  <c r="L8" i="22"/>
  <c r="M8" i="22" s="1"/>
  <c r="L15" i="22"/>
  <c r="M15" i="22" s="1"/>
  <c r="XS4" i="22"/>
  <c r="XO13" i="22"/>
  <c r="XL8" i="22"/>
  <c r="N15" i="22"/>
  <c r="XO8" i="22"/>
  <c r="P5" i="22"/>
  <c r="DC5" i="22" s="1"/>
  <c r="XL5" i="22"/>
  <c r="XO5" i="22"/>
  <c r="N8" i="22"/>
  <c r="DB8" i="22" s="1"/>
  <c r="P9" i="22"/>
  <c r="DC9" i="22" s="1"/>
  <c r="L6" i="22"/>
  <c r="M6" i="22" s="1"/>
  <c r="J4" i="22"/>
  <c r="K4" i="22" s="1"/>
  <c r="XS8" i="22"/>
  <c r="XO15" i="22"/>
  <c r="XL9" i="22"/>
  <c r="N6" i="22"/>
  <c r="DB6" i="22" s="1"/>
  <c r="XO6" i="22"/>
  <c r="CW5" i="22"/>
  <c r="DA5" i="22" s="1"/>
  <c r="N4" i="22"/>
  <c r="J13" i="22"/>
  <c r="K13" i="22" s="1"/>
  <c r="XO9" i="22"/>
  <c r="P6" i="22"/>
  <c r="DC6" i="22" s="1"/>
  <c r="SN13" i="22"/>
  <c r="SU13" i="22" s="1"/>
  <c r="XS13" i="22"/>
  <c r="CW8" i="22"/>
  <c r="DA8" i="22" s="1"/>
  <c r="CW9" i="22"/>
  <c r="DA9" i="22" s="1"/>
  <c r="XL16" i="22"/>
  <c r="XL4" i="22"/>
  <c r="SN16" i="22"/>
  <c r="SU16" i="22" s="1"/>
  <c r="XO16" i="22"/>
  <c r="XL6" i="22"/>
  <c r="L5" i="22"/>
  <c r="SN5" i="22"/>
  <c r="SU5" i="22" s="1"/>
  <c r="P13" i="22"/>
  <c r="DC13" i="22" s="1"/>
  <c r="J5" i="22"/>
  <c r="N5" i="22"/>
  <c r="CW15" i="22"/>
  <c r="DA15" i="22" s="1"/>
  <c r="N16" i="22"/>
  <c r="J15" i="22"/>
  <c r="XS5" i="22"/>
  <c r="N13" i="22"/>
  <c r="DB13" i="22" s="1"/>
  <c r="J9" i="22"/>
  <c r="XS9" i="22"/>
  <c r="XR9" i="22"/>
  <c r="J8" i="22"/>
  <c r="L4" i="22"/>
  <c r="N9" i="22"/>
  <c r="L9" i="22"/>
  <c r="L16" i="22"/>
  <c r="J16" i="22"/>
  <c r="H16" i="22" l="1"/>
  <c r="DB9" i="22"/>
  <c r="DB16" i="22"/>
  <c r="SU4" i="22"/>
  <c r="DB4" i="22"/>
  <c r="V4" i="22" s="1"/>
  <c r="X4" i="22" s="1"/>
  <c r="DB5" i="22"/>
  <c r="DB15" i="22"/>
  <c r="V15" i="22" s="1"/>
  <c r="X15" i="22" s="1"/>
  <c r="H14" i="23"/>
  <c r="H5" i="24"/>
  <c r="H7" i="24"/>
  <c r="H8" i="22"/>
  <c r="H15" i="22"/>
  <c r="H13" i="22"/>
  <c r="H9" i="22"/>
  <c r="CU7" i="24"/>
  <c r="CT7" i="24"/>
  <c r="CT4" i="24"/>
  <c r="CU4" i="24"/>
  <c r="CU5" i="24"/>
  <c r="CT5" i="24"/>
  <c r="CU14" i="23"/>
  <c r="CT14" i="23"/>
  <c r="V9" i="22"/>
  <c r="X9" i="22" s="1"/>
  <c r="M7" i="24"/>
  <c r="M4" i="24"/>
  <c r="M5" i="24"/>
  <c r="M14" i="23"/>
  <c r="Q16" i="22"/>
  <c r="Q5" i="22"/>
  <c r="Q8" i="22"/>
  <c r="XP8" i="22"/>
  <c r="XT8" i="22" s="1"/>
  <c r="XP13" i="22"/>
  <c r="XT13" i="22" s="1"/>
  <c r="Q4" i="22"/>
  <c r="XP6" i="22"/>
  <c r="XT6" i="22" s="1"/>
  <c r="Q9" i="22"/>
  <c r="Q15" i="22"/>
  <c r="O8" i="22"/>
  <c r="O9" i="22"/>
  <c r="O13" i="22"/>
  <c r="O6" i="22"/>
  <c r="O15" i="22"/>
  <c r="O5" i="22"/>
  <c r="O16" i="22"/>
  <c r="Q6" i="22"/>
  <c r="O4" i="22"/>
  <c r="XP15" i="22"/>
  <c r="XT15" i="22" s="1"/>
  <c r="XP4" i="22"/>
  <c r="XT4" i="22" s="1"/>
  <c r="XP16" i="22"/>
  <c r="XT16" i="22" s="1"/>
  <c r="XP9" i="22"/>
  <c r="XT9" i="22" s="1"/>
  <c r="XH7" i="24"/>
  <c r="XL7" i="24" s="1"/>
  <c r="K7" i="24"/>
  <c r="XH14" i="23"/>
  <c r="XL14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5" i="22"/>
  <c r="M5" i="22"/>
  <c r="M9" i="22"/>
  <c r="Q13" i="22"/>
  <c r="K9" i="22"/>
  <c r="V16" i="22" l="1"/>
  <c r="X16" i="22" s="1"/>
  <c r="N14" i="23"/>
  <c r="P14" i="23" s="1"/>
  <c r="V8" i="22"/>
  <c r="X8" i="22" s="1"/>
  <c r="V13" i="22"/>
  <c r="X13" i="22" s="1"/>
  <c r="N7" i="24"/>
  <c r="P7" i="24" s="1"/>
  <c r="N4" i="24"/>
  <c r="P4" i="24" s="1"/>
  <c r="N5" i="24"/>
  <c r="P5" i="24" s="1"/>
  <c r="V5" i="22"/>
  <c r="X5" i="22" s="1"/>
  <c r="V6" i="22"/>
  <c r="X6" i="22" s="1"/>
  <c r="E4" i="22"/>
  <c r="E15" i="22"/>
  <c r="E9" i="22"/>
  <c r="W15" i="22"/>
  <c r="W9" i="22"/>
  <c r="W4" i="22"/>
  <c r="E16" i="22" l="1"/>
  <c r="W16" i="22"/>
  <c r="E4" i="24"/>
  <c r="A10" i="24" s="1" a="1"/>
  <c r="A10" i="24" s="1"/>
  <c r="O14" i="23"/>
  <c r="E7" i="24"/>
  <c r="E14" i="23"/>
  <c r="A14" i="23" s="1" a="1"/>
  <c r="A14" i="23" s="1"/>
  <c r="E5" i="24"/>
  <c r="W8" i="22"/>
  <c r="E8" i="22"/>
  <c r="W5" i="22"/>
  <c r="E6" i="22"/>
  <c r="O7" i="24"/>
  <c r="E13" i="22"/>
  <c r="W13" i="22"/>
  <c r="O4" i="24"/>
  <c r="O5" i="24"/>
  <c r="W6" i="22"/>
  <c r="E5" i="22"/>
  <c r="A12" i="24" l="1" a="1"/>
  <c r="A12" i="24" s="1"/>
  <c r="A16" i="22" a="1"/>
  <c r="A16" i="22" s="1"/>
  <c r="A13" i="24" a="1"/>
  <c r="A13" i="24" s="1"/>
  <c r="A14" i="24" a="1"/>
  <c r="A14" i="24" s="1"/>
  <c r="A16" i="24" a="1"/>
  <c r="A16" i="24" s="1"/>
  <c r="A9" i="23" a="1"/>
  <c r="A9" i="23" s="1"/>
  <c r="A8" i="23" a="1"/>
  <c r="A8" i="23" s="1"/>
  <c r="A5" i="23" a="1"/>
  <c r="A5" i="23" s="1"/>
  <c r="A11" i="22" a="1"/>
  <c r="A11" i="22" s="1"/>
  <c r="A7" i="23" a="1"/>
  <c r="A7" i="23" s="1"/>
  <c r="A11" i="24" a="1"/>
  <c r="A11" i="24" s="1"/>
  <c r="A10" i="22" a="1"/>
  <c r="A10" i="22" s="1"/>
  <c r="A12" i="22" a="1"/>
  <c r="A12" i="22" s="1"/>
  <c r="A15" i="22" a="1"/>
  <c r="A15" i="22" s="1"/>
  <c r="A15" i="24" a="1"/>
  <c r="A15" i="24" s="1"/>
  <c r="A5" i="24" a="1"/>
  <c r="A5" i="24" s="1"/>
  <c r="A6" i="23" a="1"/>
  <c r="A6" i="23" s="1"/>
  <c r="A6" i="24" a="1"/>
  <c r="A6" i="24" s="1"/>
  <c r="A7" i="24" a="1"/>
  <c r="A7" i="24" s="1"/>
  <c r="A9" i="24" a="1"/>
  <c r="A9" i="24" s="1"/>
  <c r="A8" i="24" a="1"/>
  <c r="A8" i="24" s="1"/>
  <c r="A20" i="24" a="1"/>
  <c r="A20" i="24" s="1"/>
  <c r="A4" i="24" a="1"/>
  <c r="A4" i="24" s="1"/>
  <c r="A19" i="24" a="1"/>
  <c r="A19" i="24" s="1"/>
  <c r="A4" i="23" a="1"/>
  <c r="A4" i="23" s="1"/>
  <c r="A13" i="22" a="1"/>
  <c r="A13" i="22" s="1"/>
  <c r="A6" i="22" a="1"/>
  <c r="A6" i="22" s="1"/>
  <c r="A5" i="22" a="1"/>
  <c r="A5" i="22" s="1"/>
  <c r="A8" i="22" a="1"/>
  <c r="A8" i="22" s="1"/>
  <c r="A7" i="22" a="1"/>
  <c r="A7" i="22" s="1"/>
  <c r="A9" i="22" a="1"/>
  <c r="A9" i="22" s="1"/>
  <c r="A4" i="22" a="1"/>
  <c r="A4" i="22" s="1"/>
  <c r="A14" i="22" a="1"/>
  <c r="A14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9" i="4" l="1"/>
  <c r="CR9" i="4"/>
  <c r="CS9" i="4"/>
  <c r="G9" i="4" s="1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F9" i="4" l="1"/>
  <c r="H9" i="4" s="1"/>
  <c r="I9" i="4"/>
  <c r="T9" i="4"/>
  <c r="U9" i="4" s="1"/>
  <c r="R9" i="4"/>
  <c r="S9" i="4" s="1"/>
  <c r="SN9" i="4"/>
  <c r="SU9" i="4" s="1"/>
  <c r="CW9" i="4"/>
  <c r="DA9" i="4" s="1"/>
  <c r="P9" i="4"/>
  <c r="DC9" i="4" s="1"/>
  <c r="L9" i="4"/>
  <c r="J9" i="4"/>
  <c r="N9" i="4"/>
  <c r="DB9" i="4" s="1"/>
  <c r="V9" i="4" l="1"/>
  <c r="X9" i="4" s="1"/>
  <c r="O9" i="4"/>
  <c r="M9" i="4"/>
  <c r="Q9" i="4"/>
  <c r="K9" i="4"/>
  <c r="W9" i="4" l="1"/>
  <c r="E9" i="4"/>
  <c r="UD15" i="21" l="1"/>
  <c r="UC15" i="21"/>
  <c r="UB15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QC15" i="21"/>
  <c r="QB15" i="21"/>
  <c r="PZ15" i="21"/>
  <c r="PY15" i="21"/>
  <c r="PX15" i="21"/>
  <c r="PW15" i="21"/>
  <c r="DB15" i="21"/>
  <c r="DA15" i="21"/>
  <c r="CY15" i="21"/>
  <c r="CX15" i="21"/>
  <c r="CW15" i="21"/>
  <c r="G15" i="21" s="1"/>
  <c r="CV15" i="21"/>
  <c r="F15" i="21" s="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QC6" i="21"/>
  <c r="QB6" i="21"/>
  <c r="PZ6" i="21"/>
  <c r="PY6" i="21"/>
  <c r="PX6" i="21"/>
  <c r="PW6" i="21"/>
  <c r="DB6" i="21"/>
  <c r="DA6" i="21"/>
  <c r="CY6" i="21"/>
  <c r="CX6" i="21"/>
  <c r="CW6" i="21"/>
  <c r="G6" i="21" s="1"/>
  <c r="CV6" i="21"/>
  <c r="F6" i="21" s="1"/>
  <c r="UD19" i="21"/>
  <c r="UC19" i="21"/>
  <c r="UB19" i="21"/>
  <c r="UA19" i="21"/>
  <c r="TZ19" i="21"/>
  <c r="TY19" i="21"/>
  <c r="TX19" i="21"/>
  <c r="TW19" i="21"/>
  <c r="TV19" i="21"/>
  <c r="TU19" i="21"/>
  <c r="TT19" i="21"/>
  <c r="TS19" i="21"/>
  <c r="TR19" i="21"/>
  <c r="TQ19" i="21"/>
  <c r="TP19" i="21"/>
  <c r="TO19" i="21"/>
  <c r="TN19" i="21"/>
  <c r="TM19" i="21"/>
  <c r="TL19" i="21"/>
  <c r="TK19" i="21"/>
  <c r="QC19" i="21"/>
  <c r="QB19" i="21"/>
  <c r="PZ19" i="21"/>
  <c r="PY19" i="21"/>
  <c r="PX19" i="21"/>
  <c r="PW19" i="21"/>
  <c r="DB19" i="21"/>
  <c r="DA19" i="21"/>
  <c r="CY19" i="21"/>
  <c r="CX19" i="21"/>
  <c r="CW19" i="21"/>
  <c r="G19" i="21" s="1"/>
  <c r="CV19" i="21"/>
  <c r="F19" i="21" s="1"/>
  <c r="UD12" i="21"/>
  <c r="UC12" i="21"/>
  <c r="UB12" i="21"/>
  <c r="UA12" i="21"/>
  <c r="TZ12" i="21"/>
  <c r="TY12" i="21"/>
  <c r="TX12" i="21"/>
  <c r="TW12" i="21"/>
  <c r="TV12" i="21"/>
  <c r="TU12" i="21"/>
  <c r="TT12" i="21"/>
  <c r="TS12" i="21"/>
  <c r="TR12" i="21"/>
  <c r="TQ12" i="21"/>
  <c r="TP12" i="21"/>
  <c r="TO12" i="21"/>
  <c r="TN12" i="21"/>
  <c r="TM12" i="21"/>
  <c r="TL12" i="21"/>
  <c r="TK12" i="21"/>
  <c r="QC12" i="21"/>
  <c r="QB12" i="21"/>
  <c r="PZ12" i="21"/>
  <c r="PY12" i="21"/>
  <c r="PX12" i="21"/>
  <c r="PW12" i="21"/>
  <c r="DB12" i="21"/>
  <c r="DA12" i="21"/>
  <c r="CY12" i="21"/>
  <c r="CX12" i="21"/>
  <c r="CW12" i="21"/>
  <c r="G12" i="21" s="1"/>
  <c r="CV12" i="21"/>
  <c r="F12" i="21" s="1"/>
  <c r="UD8" i="21"/>
  <c r="UC8" i="21"/>
  <c r="UB8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QC8" i="21"/>
  <c r="QB8" i="21"/>
  <c r="PZ8" i="21"/>
  <c r="PY8" i="21"/>
  <c r="PX8" i="21"/>
  <c r="PW8" i="21"/>
  <c r="DB8" i="21"/>
  <c r="DA8" i="21"/>
  <c r="CY8" i="21"/>
  <c r="CX8" i="21"/>
  <c r="CW8" i="21"/>
  <c r="G8" i="21" s="1"/>
  <c r="CV8" i="21"/>
  <c r="F8" i="21" s="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QC7" i="21"/>
  <c r="QB7" i="21"/>
  <c r="PZ7" i="21"/>
  <c r="PY7" i="21"/>
  <c r="PX7" i="21"/>
  <c r="PW7" i="21"/>
  <c r="DB7" i="21"/>
  <c r="DA7" i="21"/>
  <c r="CY7" i="21"/>
  <c r="CX7" i="21"/>
  <c r="CW7" i="21"/>
  <c r="G7" i="21" s="1"/>
  <c r="CV7" i="21"/>
  <c r="F7" i="21" s="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QC4" i="21"/>
  <c r="QB4" i="21"/>
  <c r="PZ4" i="21"/>
  <c r="PY4" i="21"/>
  <c r="PX4" i="21"/>
  <c r="PW4" i="21"/>
  <c r="DB4" i="21"/>
  <c r="DA4" i="21"/>
  <c r="CY4" i="21"/>
  <c r="CX4" i="21"/>
  <c r="CW4" i="21"/>
  <c r="G4" i="21" s="1"/>
  <c r="CV4" i="21"/>
  <c r="F4" i="21" s="1"/>
  <c r="UD11" i="21"/>
  <c r="UC11" i="21"/>
  <c r="UB11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QC11" i="21"/>
  <c r="QB11" i="21"/>
  <c r="PZ11" i="21"/>
  <c r="PY11" i="21"/>
  <c r="PX11" i="21"/>
  <c r="PW11" i="21"/>
  <c r="DB11" i="21"/>
  <c r="DA11" i="21"/>
  <c r="CY11" i="21"/>
  <c r="CX11" i="21"/>
  <c r="CW11" i="21"/>
  <c r="G11" i="21" s="1"/>
  <c r="CV11" i="21"/>
  <c r="F11" i="21" s="1"/>
  <c r="UD9" i="21"/>
  <c r="UC9" i="21"/>
  <c r="UB9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QC9" i="21"/>
  <c r="QB9" i="21"/>
  <c r="PZ9" i="21"/>
  <c r="PY9" i="21"/>
  <c r="PX9" i="21"/>
  <c r="PW9" i="21"/>
  <c r="DB9" i="21"/>
  <c r="DA9" i="21"/>
  <c r="CY9" i="21"/>
  <c r="CX9" i="21"/>
  <c r="CW9" i="21"/>
  <c r="G9" i="21" s="1"/>
  <c r="CV9" i="21"/>
  <c r="F9" i="21" s="1"/>
  <c r="PZ20" i="19"/>
  <c r="PZ6" i="19"/>
  <c r="PZ15" i="19"/>
  <c r="PZ8" i="19"/>
  <c r="PZ11" i="19"/>
  <c r="PZ5" i="19"/>
  <c r="PZ13" i="19"/>
  <c r="PZ4" i="19"/>
  <c r="PZ7" i="19"/>
  <c r="CY20" i="19"/>
  <c r="CY6" i="19"/>
  <c r="CY15" i="19"/>
  <c r="CY8" i="19"/>
  <c r="CY11" i="19"/>
  <c r="CY5" i="19"/>
  <c r="CY13" i="19"/>
  <c r="CY4" i="19"/>
  <c r="CY7" i="19"/>
  <c r="PY4" i="19"/>
  <c r="PY13" i="19"/>
  <c r="PY5" i="19"/>
  <c r="PY11" i="19"/>
  <c r="PY8" i="19"/>
  <c r="PY15" i="19"/>
  <c r="PY6" i="19"/>
  <c r="PY20" i="19"/>
  <c r="PY7" i="19"/>
  <c r="CX7" i="19"/>
  <c r="CX4" i="19"/>
  <c r="CX13" i="19"/>
  <c r="CX5" i="19"/>
  <c r="CX11" i="19"/>
  <c r="CX8" i="19"/>
  <c r="CX15" i="19"/>
  <c r="CX6" i="19"/>
  <c r="CX20" i="19"/>
  <c r="CV11" i="19"/>
  <c r="CW11" i="19"/>
  <c r="DA11" i="19"/>
  <c r="DB11" i="19"/>
  <c r="PW11" i="19"/>
  <c r="PX11" i="19"/>
  <c r="QB11" i="19"/>
  <c r="QC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CV8" i="19"/>
  <c r="CW8" i="19"/>
  <c r="DA8" i="19"/>
  <c r="DB8" i="19"/>
  <c r="PW8" i="19"/>
  <c r="PX8" i="19"/>
  <c r="QB8" i="19"/>
  <c r="QC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5" i="19"/>
  <c r="CW15" i="19"/>
  <c r="DA15" i="19"/>
  <c r="DB15" i="19"/>
  <c r="PW15" i="19"/>
  <c r="PX15" i="19"/>
  <c r="QB15" i="19"/>
  <c r="QC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6" i="19"/>
  <c r="CW6" i="19"/>
  <c r="DA6" i="19"/>
  <c r="DB6" i="19"/>
  <c r="PW6" i="19"/>
  <c r="PX6" i="19"/>
  <c r="QB6" i="19"/>
  <c r="QC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UB6" i="19"/>
  <c r="UC6" i="19"/>
  <c r="UD6" i="19"/>
  <c r="CV20" i="19"/>
  <c r="CW20" i="19"/>
  <c r="DA20" i="19"/>
  <c r="DB20" i="19"/>
  <c r="PW20" i="19"/>
  <c r="PX20" i="19"/>
  <c r="QB20" i="19"/>
  <c r="QC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UD5" i="19"/>
  <c r="UC5" i="19"/>
  <c r="UB5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QC5" i="19"/>
  <c r="QB5" i="19"/>
  <c r="PX5" i="19"/>
  <c r="PW5" i="19"/>
  <c r="DB5" i="19"/>
  <c r="DA5" i="19"/>
  <c r="CW5" i="19"/>
  <c r="CV5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QC13" i="19"/>
  <c r="QB13" i="19"/>
  <c r="PX13" i="19"/>
  <c r="PW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QC4" i="19"/>
  <c r="QB4" i="19"/>
  <c r="PX4" i="19"/>
  <c r="PW4" i="19"/>
  <c r="DB4" i="19"/>
  <c r="DA4" i="19"/>
  <c r="CW4" i="19"/>
  <c r="CV4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QC7" i="19"/>
  <c r="QB7" i="19"/>
  <c r="PX7" i="19"/>
  <c r="PW7" i="19"/>
  <c r="DB7" i="19"/>
  <c r="DA7" i="19"/>
  <c r="CW7" i="19"/>
  <c r="CV7" i="19"/>
  <c r="G4" i="19" l="1"/>
  <c r="G6" i="19"/>
  <c r="F6" i="19"/>
  <c r="F13" i="19"/>
  <c r="F7" i="19"/>
  <c r="G13" i="19"/>
  <c r="G7" i="19"/>
  <c r="G20" i="19"/>
  <c r="G15" i="19"/>
  <c r="G11" i="19"/>
  <c r="F20" i="19"/>
  <c r="F15" i="19"/>
  <c r="F11" i="19"/>
  <c r="F5" i="19"/>
  <c r="F4" i="19"/>
  <c r="G5" i="19"/>
  <c r="G8" i="19"/>
  <c r="F8" i="19"/>
  <c r="DC11" i="21"/>
  <c r="DC9" i="21"/>
  <c r="DC7" i="21"/>
  <c r="DC8" i="21"/>
  <c r="DC12" i="21"/>
  <c r="DC19" i="21"/>
  <c r="DC4" i="21"/>
  <c r="DC6" i="21"/>
  <c r="DC15" i="21"/>
  <c r="QD13" i="19"/>
  <c r="DC13" i="19"/>
  <c r="QD9" i="21"/>
  <c r="QD11" i="21"/>
  <c r="QD4" i="21"/>
  <c r="QD7" i="21"/>
  <c r="QD8" i="21"/>
  <c r="QD12" i="21"/>
  <c r="QD19" i="21"/>
  <c r="QD6" i="21"/>
  <c r="QD15" i="21"/>
  <c r="DC7" i="19"/>
  <c r="QD4" i="19"/>
  <c r="QD20" i="19"/>
  <c r="DC6" i="19"/>
  <c r="QD15" i="19"/>
  <c r="QD8" i="19"/>
  <c r="QD5" i="19"/>
  <c r="DC20" i="19"/>
  <c r="QD6" i="19"/>
  <c r="DC15" i="19"/>
  <c r="DC8" i="19"/>
  <c r="QD11" i="19"/>
  <c r="DC5" i="19"/>
  <c r="DC4" i="19"/>
  <c r="DC11" i="19"/>
  <c r="QD7" i="19"/>
  <c r="CZ5" i="19"/>
  <c r="CZ11" i="19"/>
  <c r="QA11" i="19"/>
  <c r="QA8" i="19"/>
  <c r="QA6" i="19"/>
  <c r="CZ15" i="19"/>
  <c r="I15" i="19" s="1"/>
  <c r="CZ4" i="19"/>
  <c r="I4" i="19" s="1"/>
  <c r="QA4" i="19"/>
  <c r="QA13" i="19"/>
  <c r="N20" i="19"/>
  <c r="DE20" i="19" s="1"/>
  <c r="CZ20" i="19"/>
  <c r="QA7" i="19"/>
  <c r="P6" i="21"/>
  <c r="DF6" i="21" s="1"/>
  <c r="UF15" i="21"/>
  <c r="UK15" i="21"/>
  <c r="QA15" i="19"/>
  <c r="CZ6" i="21"/>
  <c r="H6" i="21" s="1"/>
  <c r="UL15" i="21"/>
  <c r="QA11" i="21"/>
  <c r="QA6" i="21"/>
  <c r="L15" i="21"/>
  <c r="DD15" i="21" s="1"/>
  <c r="UH7" i="21"/>
  <c r="UF11" i="21"/>
  <c r="UK11" i="21"/>
  <c r="P4" i="21"/>
  <c r="DF4" i="21" s="1"/>
  <c r="QA4" i="21"/>
  <c r="UI19" i="21"/>
  <c r="L6" i="21"/>
  <c r="DD6" i="21" s="1"/>
  <c r="P19" i="21"/>
  <c r="DF19" i="21" s="1"/>
  <c r="P15" i="21"/>
  <c r="DF15" i="21" s="1"/>
  <c r="UH15" i="21"/>
  <c r="N9" i="21"/>
  <c r="DE9" i="21" s="1"/>
  <c r="UF4" i="21"/>
  <c r="UI7" i="21"/>
  <c r="QA20" i="19"/>
  <c r="CZ6" i="19"/>
  <c r="I6" i="19" s="1"/>
  <c r="H6" i="19" s="1"/>
  <c r="CZ13" i="19"/>
  <c r="I13" i="19" s="1"/>
  <c r="QA5" i="19"/>
  <c r="UF8" i="21"/>
  <c r="P12" i="21"/>
  <c r="DF12" i="21" s="1"/>
  <c r="CZ12" i="21"/>
  <c r="P9" i="21"/>
  <c r="DF9" i="21" s="1"/>
  <c r="UF9" i="21"/>
  <c r="CZ11" i="21"/>
  <c r="I11" i="21" s="1"/>
  <c r="UI6" i="21"/>
  <c r="CZ15" i="21"/>
  <c r="UK19" i="21"/>
  <c r="CZ4" i="21"/>
  <c r="I4" i="21" s="1"/>
  <c r="UG19" i="21"/>
  <c r="UH19" i="21"/>
  <c r="UL19" i="21"/>
  <c r="QA15" i="21"/>
  <c r="UH8" i="21"/>
  <c r="UL6" i="21"/>
  <c r="UH11" i="21"/>
  <c r="N7" i="21"/>
  <c r="DE7" i="21" s="1"/>
  <c r="P7" i="21"/>
  <c r="DF7" i="21" s="1"/>
  <c r="QA7" i="21"/>
  <c r="N8" i="21"/>
  <c r="DE8" i="21" s="1"/>
  <c r="N6" i="21"/>
  <c r="DE6" i="21" s="1"/>
  <c r="UF6" i="21"/>
  <c r="UK6" i="21"/>
  <c r="UK7" i="21"/>
  <c r="L8" i="21"/>
  <c r="DD8" i="21" s="1"/>
  <c r="QA8" i="21"/>
  <c r="UL8" i="21"/>
  <c r="L12" i="21"/>
  <c r="DD12" i="21" s="1"/>
  <c r="UI12" i="21"/>
  <c r="UK12" i="21"/>
  <c r="CZ19" i="21"/>
  <c r="N15" i="21"/>
  <c r="DE15" i="21" s="1"/>
  <c r="UL9" i="21"/>
  <c r="N11" i="21"/>
  <c r="DE11" i="21" s="1"/>
  <c r="UK8" i="21"/>
  <c r="N12" i="21"/>
  <c r="DE12" i="21" s="1"/>
  <c r="UH12" i="21"/>
  <c r="UH6" i="21"/>
  <c r="UI15" i="21"/>
  <c r="UK9" i="21"/>
  <c r="UG4" i="21"/>
  <c r="UH4" i="21"/>
  <c r="CZ8" i="21"/>
  <c r="UL12" i="21"/>
  <c r="QA9" i="21"/>
  <c r="UH9" i="21"/>
  <c r="UI7" i="19"/>
  <c r="UI5" i="19"/>
  <c r="CZ8" i="19"/>
  <c r="UI11" i="19"/>
  <c r="UI20" i="19"/>
  <c r="UI4" i="19"/>
  <c r="UI6" i="19"/>
  <c r="UI15" i="19"/>
  <c r="UI13" i="19"/>
  <c r="UI8" i="19"/>
  <c r="CZ7" i="19"/>
  <c r="I7" i="19" s="1"/>
  <c r="L11" i="21"/>
  <c r="DD11" i="21" s="1"/>
  <c r="UG12" i="21"/>
  <c r="UI11" i="21"/>
  <c r="UG8" i="21"/>
  <c r="UG9" i="21"/>
  <c r="UI4" i="21"/>
  <c r="UF7" i="21"/>
  <c r="J8" i="21"/>
  <c r="UI9" i="21"/>
  <c r="UI8" i="21"/>
  <c r="J12" i="21"/>
  <c r="UG15" i="21"/>
  <c r="L9" i="21"/>
  <c r="DD9" i="21" s="1"/>
  <c r="J11" i="21"/>
  <c r="J19" i="21"/>
  <c r="L19" i="21"/>
  <c r="DD19" i="21" s="1"/>
  <c r="UL11" i="21"/>
  <c r="UG7" i="21"/>
  <c r="J9" i="21"/>
  <c r="P11" i="21"/>
  <c r="DF11" i="21" s="1"/>
  <c r="CZ9" i="21"/>
  <c r="N4" i="21"/>
  <c r="DE4" i="21" s="1"/>
  <c r="L4" i="21"/>
  <c r="DD4" i="21" s="1"/>
  <c r="J4" i="21"/>
  <c r="CZ7" i="21"/>
  <c r="H7" i="21" s="1"/>
  <c r="P8" i="21"/>
  <c r="DF8" i="21" s="1"/>
  <c r="UL4" i="21"/>
  <c r="UK4" i="21"/>
  <c r="UG11" i="21"/>
  <c r="UL7" i="21"/>
  <c r="L7" i="21"/>
  <c r="DD7" i="21" s="1"/>
  <c r="J7" i="21"/>
  <c r="UG6" i="21"/>
  <c r="QA12" i="21"/>
  <c r="UF12" i="21"/>
  <c r="QA19" i="21"/>
  <c r="UF19" i="21"/>
  <c r="J6" i="21"/>
  <c r="N19" i="21"/>
  <c r="DE19" i="21" s="1"/>
  <c r="J15" i="21"/>
  <c r="J7" i="19"/>
  <c r="N6" i="19"/>
  <c r="DE6" i="19" s="1"/>
  <c r="N7" i="19"/>
  <c r="DE7" i="19" s="1"/>
  <c r="N15" i="19"/>
  <c r="DE15" i="19" s="1"/>
  <c r="N13" i="19"/>
  <c r="DE13" i="19" s="1"/>
  <c r="N11" i="19"/>
  <c r="DE11" i="19" s="1"/>
  <c r="N5" i="19"/>
  <c r="DE5" i="19" s="1"/>
  <c r="N8" i="19"/>
  <c r="DE8" i="19" s="1"/>
  <c r="UK15" i="19"/>
  <c r="UH15" i="19"/>
  <c r="J6" i="19"/>
  <c r="K6" i="19" s="1"/>
  <c r="UF15" i="19"/>
  <c r="P8" i="19"/>
  <c r="DF8" i="19" s="1"/>
  <c r="UK20" i="19"/>
  <c r="UF20" i="19"/>
  <c r="UG8" i="19"/>
  <c r="UK6" i="19"/>
  <c r="P15" i="19"/>
  <c r="DF15" i="19" s="1"/>
  <c r="UH8" i="19"/>
  <c r="UG15" i="19"/>
  <c r="UL20" i="19"/>
  <c r="UH20" i="19"/>
  <c r="P20" i="19"/>
  <c r="DF20" i="19" s="1"/>
  <c r="P11" i="19"/>
  <c r="DF11" i="19" s="1"/>
  <c r="UL6" i="19"/>
  <c r="UH6" i="19"/>
  <c r="UG6" i="19"/>
  <c r="UL15" i="19"/>
  <c r="J15" i="19"/>
  <c r="UG20" i="19"/>
  <c r="L20" i="19"/>
  <c r="DD20" i="19" s="1"/>
  <c r="P6" i="19"/>
  <c r="DF6" i="19" s="1"/>
  <c r="UK8" i="19"/>
  <c r="UF8" i="19"/>
  <c r="UF6" i="19"/>
  <c r="UL8" i="19"/>
  <c r="UH11" i="19"/>
  <c r="UG11" i="19"/>
  <c r="UK11" i="19"/>
  <c r="UF11" i="19"/>
  <c r="L11" i="19"/>
  <c r="DD11" i="19" s="1"/>
  <c r="J20" i="19"/>
  <c r="L8" i="19"/>
  <c r="DD8" i="19" s="1"/>
  <c r="J11" i="19"/>
  <c r="UL11" i="19"/>
  <c r="L15" i="19"/>
  <c r="DD15" i="19" s="1"/>
  <c r="J8" i="19"/>
  <c r="L6" i="19"/>
  <c r="DD6" i="19" s="1"/>
  <c r="UL5" i="19"/>
  <c r="UK5" i="19"/>
  <c r="P13" i="19"/>
  <c r="DF13" i="19" s="1"/>
  <c r="UF4" i="19"/>
  <c r="UK7" i="19"/>
  <c r="L7" i="19"/>
  <c r="DD7" i="19" s="1"/>
  <c r="UF13" i="19"/>
  <c r="UL4" i="19"/>
  <c r="P7" i="19"/>
  <c r="DF7" i="19" s="1"/>
  <c r="UG13" i="19"/>
  <c r="UL7" i="19"/>
  <c r="UL13" i="19"/>
  <c r="L5" i="19"/>
  <c r="DD5" i="19" s="1"/>
  <c r="UG4" i="19"/>
  <c r="UH4" i="19"/>
  <c r="UK13" i="19"/>
  <c r="P5" i="19"/>
  <c r="DF5" i="19" s="1"/>
  <c r="UF7" i="19"/>
  <c r="J5" i="19"/>
  <c r="UF5" i="19"/>
  <c r="UG7" i="19"/>
  <c r="UH7" i="19"/>
  <c r="J13" i="19"/>
  <c r="UG5" i="19"/>
  <c r="UH5" i="19"/>
  <c r="UH13" i="19"/>
  <c r="UK4" i="19"/>
  <c r="L13" i="19"/>
  <c r="DD13" i="19" s="1"/>
  <c r="H8" i="21" l="1"/>
  <c r="I12" i="21"/>
  <c r="H12" i="21"/>
  <c r="I19" i="21"/>
  <c r="I8" i="21"/>
  <c r="I9" i="21"/>
  <c r="H9" i="21" s="1"/>
  <c r="I7" i="21"/>
  <c r="H4" i="21"/>
  <c r="H11" i="21"/>
  <c r="I15" i="21"/>
  <c r="H15" i="21" s="1"/>
  <c r="H19" i="21"/>
  <c r="I6" i="21"/>
  <c r="I5" i="19"/>
  <c r="I8" i="19"/>
  <c r="H8" i="19" s="1"/>
  <c r="I20" i="19"/>
  <c r="H20" i="19" s="1"/>
  <c r="I11" i="19"/>
  <c r="H15" i="19"/>
  <c r="H7" i="19"/>
  <c r="H13" i="19"/>
  <c r="H5" i="19"/>
  <c r="H4" i="19"/>
  <c r="H11" i="19"/>
  <c r="M6" i="19"/>
  <c r="UM6" i="21"/>
  <c r="UM11" i="21"/>
  <c r="UM5" i="19"/>
  <c r="UM9" i="21"/>
  <c r="UM6" i="19"/>
  <c r="UM4" i="21"/>
  <c r="UM19" i="21"/>
  <c r="UM15" i="21"/>
  <c r="UM8" i="21"/>
  <c r="UM7" i="21"/>
  <c r="UM12" i="21"/>
  <c r="UM20" i="19"/>
  <c r="UM8" i="19"/>
  <c r="UM7" i="19"/>
  <c r="UM11" i="19"/>
  <c r="UM13" i="19"/>
  <c r="UM4" i="19"/>
  <c r="UM15" i="19"/>
  <c r="O19" i="21"/>
  <c r="O4" i="21"/>
  <c r="O11" i="21"/>
  <c r="O6" i="21"/>
  <c r="O8" i="21"/>
  <c r="K12" i="21"/>
  <c r="M12" i="21" s="1"/>
  <c r="O15" i="21"/>
  <c r="O9" i="21"/>
  <c r="O7" i="21"/>
  <c r="O12" i="21"/>
  <c r="O5" i="19"/>
  <c r="O11" i="19"/>
  <c r="R11" i="19"/>
  <c r="T11" i="19" s="1"/>
  <c r="O7" i="19"/>
  <c r="O6" i="19"/>
  <c r="O13" i="19"/>
  <c r="O15" i="19"/>
  <c r="O8" i="19"/>
  <c r="O20" i="19"/>
  <c r="UJ15" i="21"/>
  <c r="Q12" i="21"/>
  <c r="Q15" i="21"/>
  <c r="Q4" i="21"/>
  <c r="Q6" i="21"/>
  <c r="R8" i="21"/>
  <c r="T8" i="21" s="1"/>
  <c r="R19" i="21"/>
  <c r="T19" i="21" s="1"/>
  <c r="Q7" i="21"/>
  <c r="Q9" i="21"/>
  <c r="R12" i="21"/>
  <c r="T12" i="21" s="1"/>
  <c r="Q13" i="19"/>
  <c r="R20" i="19"/>
  <c r="T20" i="19" s="1"/>
  <c r="Q15" i="19"/>
  <c r="Q6" i="19"/>
  <c r="Q8" i="19"/>
  <c r="Q5" i="19"/>
  <c r="UJ12" i="21"/>
  <c r="UJ19" i="21"/>
  <c r="UJ6" i="19"/>
  <c r="UJ5" i="19"/>
  <c r="UJ4" i="21"/>
  <c r="UJ9" i="21"/>
  <c r="Q19" i="21"/>
  <c r="K11" i="21"/>
  <c r="M11" i="21" s="1"/>
  <c r="K8" i="21"/>
  <c r="M8" i="21" s="1"/>
  <c r="K19" i="21"/>
  <c r="M19" i="21" s="1"/>
  <c r="K5" i="19"/>
  <c r="M5" i="19" s="1"/>
  <c r="K13" i="19"/>
  <c r="M13" i="19" s="1"/>
  <c r="K15" i="19"/>
  <c r="M15" i="19" s="1"/>
  <c r="UJ8" i="21"/>
  <c r="UJ11" i="19"/>
  <c r="UJ4" i="19"/>
  <c r="UJ13" i="19"/>
  <c r="UJ8" i="19"/>
  <c r="UJ7" i="19"/>
  <c r="UJ20" i="19"/>
  <c r="UJ15" i="19"/>
  <c r="K4" i="21"/>
  <c r="M4" i="21" s="1"/>
  <c r="UJ11" i="21"/>
  <c r="UJ6" i="21"/>
  <c r="K7" i="21"/>
  <c r="M7" i="21" s="1"/>
  <c r="Q8" i="21"/>
  <c r="UJ7" i="21"/>
  <c r="K15" i="21"/>
  <c r="M15" i="21" s="1"/>
  <c r="Q11" i="21"/>
  <c r="K6" i="21"/>
  <c r="M6" i="21" s="1"/>
  <c r="K9" i="21"/>
  <c r="M9" i="21" s="1"/>
  <c r="Q11" i="19"/>
  <c r="Q20" i="19"/>
  <c r="K11" i="19"/>
  <c r="M11" i="19" s="1"/>
  <c r="K20" i="19"/>
  <c r="M20" i="19" s="1"/>
  <c r="K8" i="19"/>
  <c r="M8" i="19" s="1"/>
  <c r="Q7" i="19"/>
  <c r="K7" i="19"/>
  <c r="M7" i="19" s="1"/>
  <c r="S8" i="21" l="1"/>
  <c r="S12" i="21"/>
  <c r="S19" i="21"/>
  <c r="S11" i="19"/>
  <c r="S20" i="19"/>
  <c r="E12" i="21"/>
  <c r="E19" i="21"/>
  <c r="E8" i="21"/>
  <c r="R11" i="21"/>
  <c r="T11" i="21" s="1"/>
  <c r="R6" i="21"/>
  <c r="T6" i="21" s="1"/>
  <c r="R9" i="21"/>
  <c r="T9" i="21" s="1"/>
  <c r="R7" i="19"/>
  <c r="T7" i="19" s="1"/>
  <c r="R15" i="21"/>
  <c r="T15" i="21" s="1"/>
  <c r="R7" i="21"/>
  <c r="T7" i="21" s="1"/>
  <c r="R4" i="21"/>
  <c r="T4" i="21" s="1"/>
  <c r="E20" i="19"/>
  <c r="E11" i="19"/>
  <c r="R8" i="19"/>
  <c r="T8" i="19" s="1"/>
  <c r="R15" i="19"/>
  <c r="T15" i="19" s="1"/>
  <c r="R6" i="19"/>
  <c r="T6" i="19" s="1"/>
  <c r="R13" i="19"/>
  <c r="T13" i="19" s="1"/>
  <c r="R5" i="19"/>
  <c r="T5" i="19" s="1"/>
  <c r="A19" i="21" l="1" a="1"/>
  <c r="A19" i="21" s="1"/>
  <c r="S9" i="21"/>
  <c r="S11" i="21"/>
  <c r="E4" i="21"/>
  <c r="S4" i="21"/>
  <c r="S7" i="21"/>
  <c r="S6" i="21"/>
  <c r="S15" i="21"/>
  <c r="S6" i="19"/>
  <c r="S13" i="19"/>
  <c r="E15" i="19"/>
  <c r="S15" i="19"/>
  <c r="S8" i="19"/>
  <c r="S7" i="19"/>
  <c r="E5" i="19"/>
  <c r="S5" i="19"/>
  <c r="E9" i="21"/>
  <c r="E6" i="21"/>
  <c r="E11" i="21"/>
  <c r="E15" i="21"/>
  <c r="E7" i="21"/>
  <c r="E7" i="19"/>
  <c r="E8" i="19"/>
  <c r="E13" i="19"/>
  <c r="E6" i="19"/>
  <c r="A13" i="21" l="1" a="1"/>
  <c r="A13" i="21" s="1"/>
  <c r="A5" i="21" a="1"/>
  <c r="A5" i="21" s="1"/>
  <c r="A14" i="21" a="1"/>
  <c r="A14" i="21" s="1"/>
  <c r="A12" i="21" a="1"/>
  <c r="A12" i="21" s="1"/>
  <c r="A6" i="21" a="1"/>
  <c r="A6" i="21" s="1"/>
  <c r="A4" i="21" a="1"/>
  <c r="A4" i="21" s="1"/>
  <c r="A11" i="21" a="1"/>
  <c r="A11" i="21" s="1"/>
  <c r="A15" i="21" a="1"/>
  <c r="A15" i="21" s="1"/>
  <c r="A7" i="21" a="1"/>
  <c r="A7" i="21" s="1"/>
  <c r="A10" i="21" a="1"/>
  <c r="A10" i="21" s="1"/>
  <c r="A9" i="21" a="1"/>
  <c r="A9" i="21" s="1"/>
  <c r="A8" i="21" a="1"/>
  <c r="A8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8" i="4"/>
  <c r="SS8" i="4"/>
  <c r="SR8" i="4"/>
  <c r="SQ8" i="4"/>
  <c r="SP8" i="4"/>
  <c r="SO8" i="4"/>
  <c r="SM8" i="4"/>
  <c r="SL8" i="4"/>
  <c r="SK8" i="4"/>
  <c r="SJ8" i="4"/>
  <c r="SI8" i="4"/>
  <c r="SH8" i="4"/>
  <c r="CY8" i="4"/>
  <c r="CY5" i="4"/>
  <c r="CY11" i="4"/>
  <c r="CY19" i="4"/>
  <c r="CY24" i="4"/>
  <c r="CY21" i="4"/>
  <c r="CY23" i="4"/>
  <c r="CY14" i="4"/>
  <c r="CY12" i="4"/>
  <c r="CY4" i="4"/>
  <c r="CX4" i="4"/>
  <c r="CU4" i="4"/>
  <c r="CU5" i="4"/>
  <c r="CU11" i="4"/>
  <c r="CU19" i="4"/>
  <c r="CU24" i="4"/>
  <c r="CU21" i="4"/>
  <c r="CU23" i="4"/>
  <c r="CU14" i="4"/>
  <c r="CU12" i="4"/>
  <c r="CU8" i="4"/>
  <c r="CT8" i="4"/>
  <c r="CR4" i="4"/>
  <c r="CR5" i="4"/>
  <c r="CR11" i="4"/>
  <c r="CR19" i="4"/>
  <c r="CR24" i="4"/>
  <c r="CR21" i="4"/>
  <c r="CR23" i="4"/>
  <c r="CR14" i="4"/>
  <c r="CR12" i="4"/>
  <c r="CR8" i="4"/>
  <c r="CQ8" i="4"/>
  <c r="CQ4" i="4"/>
  <c r="CQ5" i="4"/>
  <c r="CQ11" i="4"/>
  <c r="CQ19" i="4"/>
  <c r="CQ24" i="4"/>
  <c r="CQ21" i="4"/>
  <c r="CQ23" i="4"/>
  <c r="CQ1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8" i="4"/>
  <c r="SU8" i="4" s="1"/>
  <c r="SN4" i="4"/>
  <c r="SN5" i="4"/>
  <c r="SU5" i="4" s="1"/>
  <c r="SN19" i="4"/>
  <c r="SU19" i="4" s="1"/>
  <c r="SN21" i="4"/>
  <c r="SU21" i="4" s="1"/>
  <c r="SN23" i="4"/>
  <c r="SU23" i="4" s="1"/>
  <c r="SN14" i="4"/>
  <c r="SU14" i="4" s="1"/>
  <c r="SN11" i="4"/>
  <c r="SU11" i="4" s="1"/>
  <c r="SN12" i="4"/>
  <c r="SU12" i="4" s="1"/>
  <c r="SU4" i="4" l="1"/>
  <c r="CS12" i="4"/>
  <c r="CT12" i="4"/>
  <c r="CV12" i="4"/>
  <c r="CX12" i="4"/>
  <c r="CZ12" i="4"/>
  <c r="G12" i="4" l="1"/>
  <c r="I12" i="4"/>
  <c r="F12" i="4"/>
  <c r="R12" i="4"/>
  <c r="S12" i="4" s="1"/>
  <c r="T12" i="4"/>
  <c r="U12" i="4" s="1"/>
  <c r="N12" i="4"/>
  <c r="DB12" i="4" s="1"/>
  <c r="L12" i="4"/>
  <c r="J12" i="4"/>
  <c r="CW12" i="4"/>
  <c r="DA12" i="4" s="1"/>
  <c r="P12" i="4"/>
  <c r="DC12" i="4" s="1"/>
  <c r="CS14" i="4"/>
  <c r="CT14" i="4"/>
  <c r="CV14" i="4"/>
  <c r="CX14" i="4"/>
  <c r="CZ14" i="4"/>
  <c r="P14" i="4" s="1"/>
  <c r="DC14" i="4" s="1"/>
  <c r="CS19" i="4"/>
  <c r="CT19" i="4"/>
  <c r="CV19" i="4"/>
  <c r="CX19" i="4"/>
  <c r="CZ19" i="4"/>
  <c r="P19" i="4" s="1"/>
  <c r="DC19" i="4" s="1"/>
  <c r="G19" i="4" l="1"/>
  <c r="F19" i="4"/>
  <c r="I19" i="4"/>
  <c r="G14" i="4"/>
  <c r="I14" i="4"/>
  <c r="F14" i="4"/>
  <c r="H12" i="4"/>
  <c r="A12" i="4" s="1" a="1"/>
  <c r="A12" i="4" s="1"/>
  <c r="R14" i="4"/>
  <c r="S14" i="4" s="1"/>
  <c r="T14" i="4"/>
  <c r="U14" i="4" s="1"/>
  <c r="R19" i="4"/>
  <c r="S19" i="4" s="1"/>
  <c r="T19" i="4"/>
  <c r="U19" i="4" s="1"/>
  <c r="O12" i="4"/>
  <c r="V12" i="4"/>
  <c r="X12" i="4" s="1"/>
  <c r="N19" i="4"/>
  <c r="DB19" i="4" s="1"/>
  <c r="N14" i="4"/>
  <c r="DB14" i="4" s="1"/>
  <c r="K12" i="4"/>
  <c r="L19" i="4"/>
  <c r="J14" i="4"/>
  <c r="K14" i="4" s="1"/>
  <c r="J19" i="4"/>
  <c r="L14" i="4"/>
  <c r="Q14" i="4"/>
  <c r="Q19" i="4"/>
  <c r="M12" i="4"/>
  <c r="Q12" i="4"/>
  <c r="CW19" i="4"/>
  <c r="DA19" i="4" s="1"/>
  <c r="CW14" i="4"/>
  <c r="DA14" i="4" s="1"/>
  <c r="H14" i="4" l="1"/>
  <c r="A14" i="4" s="1" a="1"/>
  <c r="A14" i="4" s="1"/>
  <c r="H19" i="4"/>
  <c r="O14" i="4"/>
  <c r="V14" i="4"/>
  <c r="X14" i="4" s="1"/>
  <c r="O19" i="4"/>
  <c r="V19" i="4"/>
  <c r="X19" i="4" s="1"/>
  <c r="W12" i="4"/>
  <c r="K19" i="4"/>
  <c r="M14" i="4"/>
  <c r="M19" i="4"/>
  <c r="A19" i="4" l="1" a="1"/>
  <c r="A19" i="4" s="1"/>
  <c r="W19" i="4"/>
  <c r="W14" i="4"/>
  <c r="E12" i="4" l="1"/>
  <c r="E14" i="4"/>
  <c r="E19" i="4" l="1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4" i="4"/>
  <c r="CT4" i="4"/>
  <c r="CV4" i="4"/>
  <c r="CZ4" i="4"/>
  <c r="P4" i="4" s="1"/>
  <c r="DC4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CS21" i="4"/>
  <c r="CT21" i="4"/>
  <c r="CV21" i="4"/>
  <c r="CX21" i="4"/>
  <c r="CZ21" i="4"/>
  <c r="P21" i="4" s="1"/>
  <c r="DC21" i="4" s="1"/>
  <c r="CV8" i="4"/>
  <c r="CS8" i="4"/>
  <c r="G11" i="4" l="1"/>
  <c r="F11" i="4"/>
  <c r="I11" i="4"/>
  <c r="G23" i="4"/>
  <c r="I23" i="4"/>
  <c r="F23" i="4"/>
  <c r="G4" i="4"/>
  <c r="F4" i="4"/>
  <c r="I4" i="4"/>
  <c r="G24" i="4"/>
  <c r="F24" i="4"/>
  <c r="I24" i="4"/>
  <c r="G21" i="4"/>
  <c r="F21" i="4"/>
  <c r="I21" i="4"/>
  <c r="G5" i="4"/>
  <c r="I5" i="4"/>
  <c r="F5" i="4"/>
  <c r="T11" i="4"/>
  <c r="U11" i="4" s="1"/>
  <c r="R11" i="4"/>
  <c r="S11" i="4" s="1"/>
  <c r="T5" i="4"/>
  <c r="U5" i="4" s="1"/>
  <c r="R5" i="4"/>
  <c r="S5" i="4" s="1"/>
  <c r="R21" i="4"/>
  <c r="S21" i="4" s="1"/>
  <c r="T21" i="4"/>
  <c r="U21" i="4" s="1"/>
  <c r="R23" i="4"/>
  <c r="S23" i="4" s="1"/>
  <c r="T23" i="4"/>
  <c r="U23" i="4" s="1"/>
  <c r="T4" i="4"/>
  <c r="U4" i="4" s="1"/>
  <c r="R4" i="4"/>
  <c r="S4" i="4" s="1"/>
  <c r="T24" i="4"/>
  <c r="U24" i="4" s="1"/>
  <c r="R24" i="4"/>
  <c r="S24" i="4" s="1"/>
  <c r="L8" i="4"/>
  <c r="N23" i="4"/>
  <c r="DB23" i="4" s="1"/>
  <c r="N5" i="4"/>
  <c r="DB5" i="4" s="1"/>
  <c r="N21" i="4"/>
  <c r="DB21" i="4" s="1"/>
  <c r="N8" i="4"/>
  <c r="DB8" i="4" s="1"/>
  <c r="N24" i="4"/>
  <c r="DB24" i="4" s="1"/>
  <c r="N11" i="4"/>
  <c r="DB11" i="4" s="1"/>
  <c r="L4" i="4"/>
  <c r="M4" i="4" s="1"/>
  <c r="N4" i="4"/>
  <c r="DB4" i="4" s="1"/>
  <c r="J21" i="4"/>
  <c r="K21" i="4" s="1"/>
  <c r="L21" i="4"/>
  <c r="J8" i="4"/>
  <c r="L24" i="4"/>
  <c r="J24" i="4"/>
  <c r="K24" i="4" s="1"/>
  <c r="L11" i="4"/>
  <c r="J11" i="4"/>
  <c r="L5" i="4"/>
  <c r="J5" i="4"/>
  <c r="K5" i="4" s="1"/>
  <c r="J23" i="4"/>
  <c r="K23" i="4" s="1"/>
  <c r="L23" i="4"/>
  <c r="J4" i="4"/>
  <c r="K4" i="4" s="1"/>
  <c r="Q21" i="4"/>
  <c r="Q24" i="4"/>
  <c r="Q4" i="4"/>
  <c r="Q5" i="4"/>
  <c r="Q11" i="4"/>
  <c r="Q23" i="4"/>
  <c r="CW24" i="4"/>
  <c r="DA24" i="4" s="1"/>
  <c r="CW11" i="4"/>
  <c r="DA11" i="4" s="1"/>
  <c r="CW5" i="4"/>
  <c r="DA5" i="4" s="1"/>
  <c r="CW8" i="4"/>
  <c r="CW4" i="4"/>
  <c r="DA4" i="4" s="1"/>
  <c r="CW23" i="4"/>
  <c r="DA23" i="4" s="1"/>
  <c r="CW21" i="4"/>
  <c r="DA21" i="4" s="1"/>
  <c r="H21" i="4" l="1"/>
  <c r="H4" i="4"/>
  <c r="H24" i="4"/>
  <c r="A24" i="4" s="1" a="1"/>
  <c r="A24" i="4" s="1"/>
  <c r="H23" i="4"/>
  <c r="A23" i="4" s="1" a="1"/>
  <c r="A23" i="4" s="1"/>
  <c r="H5" i="4"/>
  <c r="H11" i="4"/>
  <c r="O4" i="4"/>
  <c r="O21" i="4"/>
  <c r="V21" i="4"/>
  <c r="X21" i="4" s="1"/>
  <c r="O5" i="4"/>
  <c r="V5" i="4"/>
  <c r="X5" i="4" s="1"/>
  <c r="O23" i="4"/>
  <c r="V23" i="4"/>
  <c r="X23" i="4" s="1"/>
  <c r="O11" i="4"/>
  <c r="V11" i="4"/>
  <c r="X11" i="4" s="1"/>
  <c r="O24" i="4"/>
  <c r="V24" i="4"/>
  <c r="X24" i="4" s="1"/>
  <c r="O8" i="4"/>
  <c r="K11" i="4"/>
  <c r="M21" i="4"/>
  <c r="M8" i="4"/>
  <c r="M11" i="4"/>
  <c r="M23" i="4"/>
  <c r="M5" i="4"/>
  <c r="M24" i="4"/>
  <c r="K8" i="4"/>
  <c r="CZ8" i="4"/>
  <c r="G8" i="4" s="1"/>
  <c r="CX8" i="4"/>
  <c r="F8" i="4" l="1"/>
  <c r="H8" i="4" s="1"/>
  <c r="I8" i="4"/>
  <c r="R8" i="4"/>
  <c r="S8" i="4" s="1"/>
  <c r="T8" i="4"/>
  <c r="U8" i="4" s="1"/>
  <c r="A21" i="4" a="1"/>
  <c r="A21" i="4" s="1"/>
  <c r="W21" i="4"/>
  <c r="W5" i="4"/>
  <c r="W24" i="4"/>
  <c r="W23" i="4"/>
  <c r="W11" i="4"/>
  <c r="P8" i="4"/>
  <c r="DC8" i="4" s="1"/>
  <c r="DA8" i="4"/>
  <c r="V8" i="4" l="1"/>
  <c r="X8" i="4" s="1"/>
  <c r="Q8" i="4"/>
  <c r="W8" i="4" l="1"/>
  <c r="E21" i="4"/>
  <c r="E24" i="4" l="1"/>
  <c r="E8" i="4" l="1"/>
  <c r="E23" i="4" l="1"/>
  <c r="E11" i="4" l="1"/>
  <c r="E5" i="4" l="1"/>
  <c r="V4" i="4" l="1"/>
  <c r="X4" i="4" s="1"/>
  <c r="W4" i="4" l="1"/>
  <c r="E4" i="4"/>
  <c r="A9" i="4" s="1" a="1"/>
  <c r="A9" i="4" s="1"/>
  <c r="A13" i="4" l="1" a="1"/>
  <c r="A13" i="4" s="1"/>
  <c r="A10" i="4" a="1"/>
  <c r="A10" i="4" s="1"/>
  <c r="A18" i="4" a="1"/>
  <c r="A18" i="4" s="1"/>
  <c r="A6" i="4" a="1"/>
  <c r="A6" i="4" s="1"/>
  <c r="A15" i="4" a="1"/>
  <c r="A15" i="4" s="1"/>
  <c r="A8" i="4" a="1"/>
  <c r="A8" i="4" s="1"/>
  <c r="A7" i="4" a="1"/>
  <c r="A7" i="4" s="1"/>
  <c r="A11" i="4" a="1"/>
  <c r="A11" i="4" s="1"/>
  <c r="A4" i="4" a="1"/>
  <c r="A4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S4" i="19"/>
  <c r="A29" i="19" l="1" a="1"/>
  <c r="A29" i="19" s="1"/>
  <c r="A17" i="19" a="1"/>
  <c r="A17" i="19" s="1"/>
  <c r="A9" i="19" a="1"/>
  <c r="A9" i="19" s="1"/>
  <c r="A12" i="19" a="1"/>
  <c r="A12" i="19" s="1"/>
  <c r="A15" i="19" a="1"/>
  <c r="A15" i="19" s="1"/>
  <c r="A4" i="19" a="1"/>
  <c r="A4" i="19" s="1"/>
  <c r="A14" i="19" a="1"/>
  <c r="A14" i="19" s="1"/>
  <c r="A19" i="19" a="1"/>
  <c r="A19" i="19" s="1"/>
  <c r="A16" i="19" a="1"/>
  <c r="A16" i="19" s="1"/>
  <c r="A18" i="19" a="1"/>
  <c r="A18" i="19" s="1"/>
  <c r="A10" i="19" a="1"/>
  <c r="A10" i="19" s="1"/>
  <c r="A11" i="19" a="1"/>
  <c r="A11" i="19" s="1"/>
  <c r="A7" i="19" a="1"/>
  <c r="A7" i="19" s="1"/>
  <c r="A8" i="19" a="1"/>
  <c r="A8" i="19" s="1"/>
  <c r="A5" i="19" a="1"/>
  <c r="A5" i="19" s="1"/>
  <c r="A6" i="19" a="1"/>
  <c r="A6" i="19" s="1"/>
  <c r="A13" i="19" a="1"/>
  <c r="A13" i="19" s="1"/>
  <c r="A20" i="19" a="1"/>
  <c r="A2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<sst xmlns="http://schemas.openxmlformats.org/spreadsheetml/2006/main" count="6159" uniqueCount="297">
  <si>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</si>
  <si>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</si>
  <si>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</si>
  <si>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</si>
  <si>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</si>
  <si>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</si>
  <si>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</si>
  <si>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</si>
  <si>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</si>
  <si>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</si>
  <si>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</si>
  <si>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</si>
  <si>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</si>
  <si>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</si>
  <si>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</si>
  <si>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</si>
  <si>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</si>
  <si>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</si>
  <si>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</si>
  <si>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</si>
  <si>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</si>
  <si>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</si>
  <si>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</si>
  <si>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</si>
  <si>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</si>
  <si>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</si>
  <si>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</si>
  <si>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</si>
  <si>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</si>
  <si>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</si>
  <si>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</si>
  <si>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</si>
  <si>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</si>
  <si>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</si>
  <si>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</si>
  <si>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</si>
  <si>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</si>
  <si>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</si>
  <si>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</si>
  <si>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</si>
  <si>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</si>
  <si>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</si>
  <si>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</si>
  <si>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</si>
  <si>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</si>
  <si>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</si>
  <si>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</si>
  <si>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</si>
  <si>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</si>
  <si>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</si>
  <si>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</si>
  <si>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</si>
  <si>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</si>
  <si>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</si>
  <si>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</si>
  <si>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</si>
  <si>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</si>
  <si>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</si>
  <si>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</si>
  <si>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</si>
  <si>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</si>
  <si>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</si>
  <si>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</si>
  <si>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</si>
  <si>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</si>
  <si>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</si>
  <si>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</si>
  <si>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</si>
  <si>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</si>
  <si>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</si>
  <si>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</si>
  <si>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</si>
  <si>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</si>
  <si>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</si>
  <si>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</si>
  <si>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</si>
  <si>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</si>
  <si>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</si>
  <si>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</si>
  <si>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</si>
  <si>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</si>
  <si>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</si>
  <si>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</si>
  <si>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</si>
  <si>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</si>
  <si>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</si>
  <si>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</si>
  <si>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</si>
  <si>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</si>
  <si>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</si>
  <si>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</si>
  <si>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</si>
  <si>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</si>
  <si>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</si>
  <si>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</si>
  <si>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</si>
  <si>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</si>
  <si>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</si>
  <si>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</si>
  <si>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</si>
  <si>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</si>
  <si>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</si>
  <si>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</si>
  <si>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</si>
  <si>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</si>
  <si>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</si>
  <si>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</si>
  <si>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</si>
  <si>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</si>
  <si>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</si>
  <si>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</si>
  <si>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</si>
  <si>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</si>
  <si>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</si>
  <si>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</si>
  <si>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</si>
  <si>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</si>
  <si>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</si>
  <si>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</si>
  <si>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</si>
  <si>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</si>
  <si>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</si>
  <si>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</si>
  <si>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</si>
  <si>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</si>
  <si>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</si>
  <si>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</si>
  <si>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</si>
  <si>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</si>
  <si>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</si>
  <si>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</si>
  <si>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</si>
  <si>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ON/AB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</si>
  <si>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</si>
  <si>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</si>
  <si>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</si>
  <si>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</si>
  <si>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</si>
  <si>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</si>
  <si>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</si>
  <si>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</si>
  <si>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</si>
  <si>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</si>
  <si>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</si>
  <si>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</si>
  <si>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</si>
  <si>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</si>
  <si>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</si>
  <si>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</si>
  <si>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</si>
  <si>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</si>
  <si>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</si>
  <si>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</si>
  <si>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</si>
  <si>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</si>
  <si>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</si>
  <si>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</si>
  <si>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</si>
  <si>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</si>
  <si>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</si>
  <si>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</si>
  <si>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</si>
  <si>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</si>
  <si>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</si>
  <si>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</si>
  <si>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</si>
  <si>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</si>
  <si>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</si>
  <si>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</si>
  <si>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</si>
  <si>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</si>
  <si>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</si>
  <si>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</si>
  <si>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</si>
  <si>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</si>
  <si>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</si>
  <si>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</si>
  <si>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</si>
  <si>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</si>
  <si>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</si>
  <si>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</si>
  <si>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</si>
  <si>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</si>
  <si>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QC/BC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</si>
  <si>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</si>
  <si>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</si>
  <si>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</si>
  <si>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</si>
  <si>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</si>
  <si>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</si>
  <si>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</si>
  <si>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2001/1992</t>
  </si>
  <si>
    <t>QC/AB</t>
  </si>
  <si>
    <t>AUBIN &amp; SOEHN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</si>
  <si>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</si>
  <si>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</si>
  <si>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</si>
  <si>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</si>
  <si>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</si>
  <si>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</si>
  <si>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</si>
  <si>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</si>
  <si>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</si>
  <si>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</si>
  <si>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</si>
  <si>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</si>
  <si>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</si>
  <si>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</si>
  <si>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</si>
  <si>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</si>
  <si>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</si>
  <si>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</si>
  <si>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</si>
  <si>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</si>
  <si>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</si>
  <si>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</si>
  <si>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</si>
  <si>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</si>
  <si>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</si>
  <si>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</si>
  <si>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</si>
  <si>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</si>
  <si>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</si>
  <si>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</si>
  <si>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</si>
  <si>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</si>
  <si>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</si>
  <si>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</si>
  <si>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</si>
  <si>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</si>
  <si>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</si>
  <si>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</si>
  <si>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</si>
  <si>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</si>
  <si>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</si>
  <si>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</si>
  <si>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</si>
  <si>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</si>
  <si>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</si>
  <si>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</si>
  <si>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</si>
  <si>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</si>
  <si>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</si>
  <si>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</si>
  <si>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</si>
  <si>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</si>
  <si>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</si>
  <si>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</si>
  <si>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</si>
  <si>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</si>
  <si>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</si>
  <si>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</si>
  <si>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</si>
  <si>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</si>
  <si>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</si>
  <si>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</si>
  <si>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</si>
  <si>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</si>
  <si>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</si>
  <si>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</si>
  <si>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</si>
  <si>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</si>
  <si>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</si>
  <si>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2023 World Championships [Final=Team Final] (Nov 9)</t>
  </si>
  <si>
    <t>2024 Pacific Rim (April 23)</t>
  </si>
  <si>
    <t>2024 Pan Am [Club] Championships (May 19)</t>
  </si>
  <si>
    <t>2024 Pan Am Championships (May 19)</t>
  </si>
  <si>
    <t>2024 Pan Am Club Championships (May 19)</t>
  </si>
  <si>
    <t>2023 World Cup POR 2/USA (July 8/Aug 5)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</si>
  <si>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</si>
  <si>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</si>
  <si>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</si>
  <si>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</si>
  <si>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</si>
  <si>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</si>
  <si>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</si>
  <si>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</si>
  <si>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</si>
  <si>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</si>
  <si>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</si>
  <si>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</si>
  <si>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</si>
  <si>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</si>
  <si>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</si>
  <si>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</si>
  <si>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</si>
  <si>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</si>
  <si>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</si>
  <si>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</t>
  </si>
  <si>
    <t>2024 World Cup POR (July 7)</t>
  </si>
  <si>
    <t>2024 Coimbra Gym Fest (July 7)</t>
  </si>
  <si>
    <t>2024 Coimbra Gym Fest</t>
  </si>
  <si>
    <t>AUBIN &amp; DODD</t>
  </si>
  <si>
    <t>2003/1992</t>
  </si>
  <si>
    <t>2001/2003</t>
  </si>
  <si>
    <t>2004/2007</t>
  </si>
  <si>
    <t>BONNE &amp; CORRIVEAU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</si>
</sst>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0" fontId="11" fillId="23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2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915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Worlds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CHARTIER, Jérémy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CLOUTIER, Étienne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THOMPSON, Justin</v>
      </c>
      <c r="D27" s="14" t="str">
        <f>IF(B3&gt;MAX('TUM-M'!A:A),"",INDEX('TUM-M'!H:H,MATCH(B3,'TUM-M'!A:A,0)))</f>
        <v>Worlds Team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CANUEL, Victor</v>
      </c>
      <c r="D28" s="14" t="str">
        <f>IF(B4&gt;MAX('TUM-M'!A:A),"",INDEX('TUM-M'!H:H,MATCH(B4,'TUM-M'!A:A,0)))</f>
        <v>Excellence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NEUFELD, Simon</v>
      </c>
      <c r="D29" s="14" t="str">
        <f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STANNARD, Adam</v>
      </c>
      <c r="D30" s="14" t="str">
        <f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PEDERSEN, Mitchel</v>
      </c>
      <c r="D31" s="14" t="str">
        <f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JACKSON, Claire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BERGER, Ophélie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PECK, Rachel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HOWELL, Kayla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THOMPSON, Abby</v>
      </c>
      <c r="D40" s="13" t="str">
        <f>IF(B8&gt;MAX('TUM-W'!A:A),"",INDEX('TUM-W'!H:H,MATCH(B8,'TUM-W'!A:A,0)))</f>
        <v>National Team</v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NEUFELD, Simon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LUPISH, Kieran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HARBO, Owen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MEYER, Jeremy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Excellence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BROWN, Hannah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METHERAL, Hannah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61</v>
      </c>
      <c r="D62" t="s">
        <v>59</v>
      </c>
    </row>
    <row r="63" spans="1:5" x14ac:dyDescent="0.2">
      <c r="B63" s="12" t="s">
        <v>70</v>
      </c>
      <c r="D63" t="s">
        <v>59</v>
      </c>
      <c r="E63" t="s">
        <v>59</v>
      </c>
    </row>
    <row r="64" spans="1:5" x14ac:dyDescent="0.2">
      <c r="B64" t="s">
        <v>60</v>
      </c>
    </row>
    <row r="65" spans="1:3" x14ac:dyDescent="0.2">
      <c r="B65" t="s">
        <v>71</v>
      </c>
    </row>
    <row r="66" spans="1:3" x14ac:dyDescent="0.2">
      <c r="A66" t="s">
        <v>43</v>
      </c>
      <c r="B66" s="67">
        <v>45114</v>
      </c>
      <c r="C66" s="67"/>
    </row>
    <row r="67" spans="1:3" x14ac:dyDescent="0.2">
      <c r="B67" t="s">
        <v>288</v>
      </c>
    </row>
    <row r="68" spans="1:3" x14ac:dyDescent="0.2">
      <c r="B68" t="s">
        <v>291</v>
      </c>
    </row>
  </sheetData>
  <sheetProtection formatCells="0" formatColumns="0" formatRows="0"/>
  <mergeCells count="1">
    <mergeCell ref="B66:C66"/>
  </mergeCells>
  <conditionalFormatting sqref="D2:D57">
    <cfRule type="containsText" dxfId="914" priority="1" operator="containsText" text="No DD">
      <formula>NOT(ISERROR(SEARCH("No DD",D2)))</formula>
    </cfRule>
    <cfRule type="containsText" dxfId="913" priority="4" operator="containsText" text="Merit">
      <formula>NOT(ISERROR(SEARCH("Merit",D2)))</formula>
    </cfRule>
    <cfRule type="containsText" dxfId="912" priority="5" operator="containsText" text="Excellence">
      <formula>NOT(ISERROR(SEARCH("Excellence",D2)))</formula>
    </cfRule>
    <cfRule type="containsText" dxfId="911" priority="6" operator="containsText" text="Worlds Team">
      <formula>NOT(ISERROR(SEARCH("Worlds Team",D2)))</formula>
    </cfRule>
    <cfRule type="containsText" dxfId="9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2" width="10.83203125" customWidth="1"/>
    <col min="543" max="543" width="11.83203125" customWidth="1"/>
    <col min="544" max="544" width="12.83203125" customWidth="1"/>
    <col min="545" max="549" width="10.83203125" customWidth="1"/>
    <col min="550" max="569" width="10.83203125" hidden="1" customWidth="1"/>
    <col min="570" max="576" width="10.83203125" customWidth="1"/>
    <col min="577" max="577" width="11.83203125" customWidth="1"/>
    <col min="578" max="578" width="12.83203125" customWidth="1"/>
    <col min="579" max="583" width="10.83203125" customWidth="1"/>
    <col min="584" max="603" width="10.83203125" hidden="1" customWidth="1"/>
    <col min="604" max="610" width="10.83203125" customWidth="1"/>
    <col min="611" max="611" width="11.83203125" customWidth="1"/>
    <col min="612" max="612" width="12.83203125" customWidth="1"/>
    <col min="613" max="617" width="10.83203125" customWidth="1"/>
    <col min="618" max="644" width="10.83203125" hidden="1" customWidth="1"/>
  </cols>
  <sheetData>
    <row r="1" spans="1:644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4" t="s">
        <v>11</v>
      </c>
      <c r="H1" s="74" t="s">
        <v>12</v>
      </c>
      <c r="I1" s="74" t="s">
        <v>86</v>
      </c>
      <c r="J1" s="75" t="s">
        <v>96</v>
      </c>
      <c r="K1" s="73" t="s">
        <v>33</v>
      </c>
      <c r="L1" s="75" t="s">
        <v>97</v>
      </c>
      <c r="M1" s="73" t="s">
        <v>33</v>
      </c>
      <c r="N1" s="75" t="s">
        <v>121</v>
      </c>
      <c r="O1" s="73" t="s">
        <v>33</v>
      </c>
      <c r="P1" s="73" t="s">
        <v>13</v>
      </c>
      <c r="Q1" s="73" t="s">
        <v>33</v>
      </c>
      <c r="R1" s="73" t="s">
        <v>98</v>
      </c>
      <c r="S1" s="73" t="s">
        <v>33</v>
      </c>
      <c r="T1" s="75" t="s">
        <v>99</v>
      </c>
      <c r="U1" s="73" t="s">
        <v>33</v>
      </c>
      <c r="V1" s="77" t="s">
        <v>14</v>
      </c>
      <c r="W1" s="73" t="s">
        <v>34</v>
      </c>
      <c r="X1" s="73" t="s">
        <v>33</v>
      </c>
      <c r="Y1" s="68" t="s">
        <v>206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71" t="s">
        <v>235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276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2" t="s">
        <v>14</v>
      </c>
      <c r="DC1" s="72"/>
      <c r="DD1" s="68" t="s">
        <v>184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71" t="s">
        <v>190</v>
      </c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68" t="s">
        <v>201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71" t="s">
        <v>211</v>
      </c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68" t="s">
        <v>213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71" t="s">
        <v>263</v>
      </c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68" t="s">
        <v>219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71" t="s">
        <v>230</v>
      </c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68" t="s">
        <v>233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71" t="s">
        <v>264</v>
      </c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71"/>
      <c r="QF1" s="68" t="s">
        <v>266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71" t="s">
        <v>267</v>
      </c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68" t="s">
        <v>284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  <c r="TW1" s="68"/>
      <c r="TX1" s="68"/>
      <c r="TY1" s="68"/>
      <c r="TZ1" s="68"/>
      <c r="UA1" s="68"/>
      <c r="UB1" s="68"/>
      <c r="UC1" s="68"/>
      <c r="UD1" s="71" t="s">
        <v>290</v>
      </c>
      <c r="UE1" s="71"/>
      <c r="UF1" s="71"/>
      <c r="UG1" s="71"/>
      <c r="UH1" s="71"/>
      <c r="UI1" s="71"/>
      <c r="UJ1" s="71"/>
      <c r="UK1" s="71"/>
      <c r="UL1" s="71"/>
      <c r="UM1" s="71"/>
      <c r="UN1" s="71"/>
      <c r="UO1" s="71"/>
      <c r="UP1" s="71"/>
      <c r="UQ1" s="71"/>
      <c r="UR1" s="71"/>
      <c r="US1" s="71"/>
      <c r="UT1" s="71"/>
      <c r="UU1" s="71"/>
      <c r="UV1" s="71"/>
      <c r="UW1" s="71"/>
      <c r="UX1" s="71"/>
      <c r="UY1" s="71"/>
      <c r="UZ1" s="71"/>
      <c r="VA1" s="71"/>
      <c r="VB1" s="71"/>
      <c r="VC1" s="71"/>
      <c r="VD1" s="71"/>
      <c r="VE1" s="71"/>
      <c r="VF1" s="71"/>
      <c r="VG1" s="71"/>
      <c r="VH1" s="71"/>
      <c r="VI1" s="71"/>
      <c r="VJ1" s="71"/>
      <c r="VK1" s="71"/>
      <c r="VL1" s="68" t="s">
        <v>289</v>
      </c>
      <c r="VM1" s="68"/>
      <c r="VN1" s="68"/>
      <c r="VO1" s="68"/>
      <c r="VP1" s="68"/>
      <c r="VQ1" s="68"/>
      <c r="VR1" s="68"/>
      <c r="VS1" s="68"/>
      <c r="VT1" s="68"/>
      <c r="VU1" s="68"/>
      <c r="VV1" s="68"/>
      <c r="VW1" s="68"/>
      <c r="VX1" s="68"/>
      <c r="VY1" s="68"/>
      <c r="VZ1" s="68"/>
      <c r="WA1" s="68"/>
      <c r="WB1" s="68"/>
      <c r="WC1" s="68"/>
      <c r="WD1" s="68"/>
      <c r="WE1" s="68"/>
      <c r="WF1" s="68"/>
      <c r="WG1" s="68"/>
      <c r="WH1" s="68"/>
      <c r="WI1" s="68"/>
      <c r="WJ1" s="68"/>
      <c r="WK1" s="68"/>
      <c r="WL1" s="68"/>
      <c r="WM1" s="68"/>
      <c r="WN1" s="68"/>
      <c r="WO1" s="68"/>
      <c r="WP1" s="68"/>
      <c r="WQ1" s="68"/>
      <c r="WR1" s="68"/>
      <c r="WS1" s="68"/>
      <c r="WT1" s="71" t="s">
        <v>67</v>
      </c>
      <c r="WU1" s="71"/>
      <c r="WV1" s="71"/>
      <c r="WW1" s="71"/>
      <c r="WX1" s="71"/>
      <c r="WY1" s="71"/>
      <c r="WZ1" s="71"/>
      <c r="XA1" s="71"/>
      <c r="XB1" s="71"/>
      <c r="XC1" s="71"/>
      <c r="XD1" s="71"/>
      <c r="XE1" s="71"/>
      <c r="XF1" s="71"/>
      <c r="XG1" s="71"/>
      <c r="XH1" s="71"/>
      <c r="XI1" s="71"/>
      <c r="XJ1" s="71"/>
      <c r="XK1" s="71"/>
      <c r="XL1" s="71"/>
      <c r="XM1" s="71"/>
      <c r="XN1" s="71"/>
      <c r="XO1" s="71"/>
      <c r="XP1" s="71"/>
      <c r="XQ1" s="71"/>
      <c r="XR1" s="71"/>
      <c r="XS1" s="71"/>
      <c r="XT1" s="71"/>
    </row>
    <row r="2" spans="1:644" x14ac:dyDescent="0.2">
      <c r="A2" s="74"/>
      <c r="B2" s="74"/>
      <c r="C2" s="74"/>
      <c r="D2" s="74"/>
      <c r="E2" s="74"/>
      <c r="F2" s="76"/>
      <c r="G2" s="74"/>
      <c r="H2" s="74"/>
      <c r="I2" s="74"/>
      <c r="J2" s="75"/>
      <c r="K2" s="73"/>
      <c r="L2" s="75"/>
      <c r="M2" s="73"/>
      <c r="N2" s="75"/>
      <c r="O2" s="73"/>
      <c r="P2" s="73"/>
      <c r="Q2" s="73"/>
      <c r="R2" s="73"/>
      <c r="S2" s="73"/>
      <c r="T2" s="75"/>
      <c r="U2" s="73"/>
      <c r="V2" s="77"/>
      <c r="W2" s="73"/>
      <c r="X2" s="73"/>
      <c r="Y2" s="69" t="s">
        <v>19</v>
      </c>
      <c r="Z2" s="69"/>
      <c r="AA2" s="69"/>
      <c r="AB2" s="69"/>
      <c r="AC2" s="69"/>
      <c r="AD2" s="69" t="s">
        <v>20</v>
      </c>
      <c r="AE2" s="69"/>
      <c r="AF2" s="69"/>
      <c r="AG2" s="69"/>
      <c r="AH2" s="69"/>
      <c r="AI2" s="69" t="s">
        <v>23</v>
      </c>
      <c r="AJ2" s="69"/>
      <c r="AK2" s="69"/>
      <c r="AL2" s="69"/>
      <c r="AM2" s="69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0" t="s">
        <v>19</v>
      </c>
      <c r="BA2" s="70"/>
      <c r="BB2" s="70"/>
      <c r="BC2" s="70"/>
      <c r="BD2" s="70"/>
      <c r="BE2" s="70" t="s">
        <v>20</v>
      </c>
      <c r="BF2" s="70"/>
      <c r="BG2" s="70"/>
      <c r="BH2" s="70"/>
      <c r="BI2" s="70"/>
      <c r="BJ2" s="70" t="s">
        <v>23</v>
      </c>
      <c r="BK2" s="70"/>
      <c r="BL2" s="70"/>
      <c r="BM2" s="70"/>
      <c r="BN2" s="70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69" t="s">
        <v>19</v>
      </c>
      <c r="CB2" s="69"/>
      <c r="CC2" s="69"/>
      <c r="CD2" s="69"/>
      <c r="CE2" s="69"/>
      <c r="CF2" s="69" t="s">
        <v>20</v>
      </c>
      <c r="CG2" s="69"/>
      <c r="CH2" s="69"/>
      <c r="CI2" s="69"/>
      <c r="CJ2" s="69"/>
      <c r="CK2" s="69" t="s">
        <v>23</v>
      </c>
      <c r="CL2" s="69"/>
      <c r="CM2" s="69"/>
      <c r="CN2" s="69"/>
      <c r="CO2" s="69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69" t="s">
        <v>19</v>
      </c>
      <c r="DE2" s="69"/>
      <c r="DF2" s="69"/>
      <c r="DG2" s="69"/>
      <c r="DH2" s="69"/>
      <c r="DI2" s="69" t="s">
        <v>20</v>
      </c>
      <c r="DJ2" s="69"/>
      <c r="DK2" s="69"/>
      <c r="DL2" s="69"/>
      <c r="DM2" s="69"/>
      <c r="DN2" s="69" t="s">
        <v>105</v>
      </c>
      <c r="DO2" s="69"/>
      <c r="DP2" s="69"/>
      <c r="DQ2" s="69"/>
      <c r="DR2" s="69"/>
      <c r="DS2" s="69" t="s">
        <v>23</v>
      </c>
      <c r="DT2" s="69"/>
      <c r="DU2" s="69"/>
      <c r="DV2" s="69"/>
      <c r="DW2" s="69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0" t="s">
        <v>19</v>
      </c>
      <c r="EM2" s="70"/>
      <c r="EN2" s="70"/>
      <c r="EO2" s="70"/>
      <c r="EP2" s="70"/>
      <c r="EQ2" s="70" t="s">
        <v>20</v>
      </c>
      <c r="ER2" s="70"/>
      <c r="ES2" s="70"/>
      <c r="ET2" s="70"/>
      <c r="EU2" s="70"/>
      <c r="EV2" s="70" t="s">
        <v>105</v>
      </c>
      <c r="EW2" s="70"/>
      <c r="EX2" s="70"/>
      <c r="EY2" s="70"/>
      <c r="EZ2" s="70"/>
      <c r="FA2" s="70" t="s">
        <v>23</v>
      </c>
      <c r="FB2" s="70"/>
      <c r="FC2" s="70"/>
      <c r="FD2" s="70"/>
      <c r="FE2" s="70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69" t="s">
        <v>19</v>
      </c>
      <c r="FU2" s="69"/>
      <c r="FV2" s="69"/>
      <c r="FW2" s="69"/>
      <c r="FX2" s="69"/>
      <c r="FY2" s="69" t="s">
        <v>20</v>
      </c>
      <c r="FZ2" s="69"/>
      <c r="GA2" s="69"/>
      <c r="GB2" s="69"/>
      <c r="GC2" s="69"/>
      <c r="GD2" s="69" t="s">
        <v>105</v>
      </c>
      <c r="GE2" s="69"/>
      <c r="GF2" s="69"/>
      <c r="GG2" s="69"/>
      <c r="GH2" s="69"/>
      <c r="GI2" s="69" t="s">
        <v>23</v>
      </c>
      <c r="GJ2" s="69"/>
      <c r="GK2" s="69"/>
      <c r="GL2" s="69"/>
      <c r="GM2" s="69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0" t="s">
        <v>19</v>
      </c>
      <c r="HC2" s="70"/>
      <c r="HD2" s="70"/>
      <c r="HE2" s="70"/>
      <c r="HF2" s="70"/>
      <c r="HG2" s="70" t="s">
        <v>20</v>
      </c>
      <c r="HH2" s="70"/>
      <c r="HI2" s="70"/>
      <c r="HJ2" s="70"/>
      <c r="HK2" s="70"/>
      <c r="HL2" s="70" t="s">
        <v>105</v>
      </c>
      <c r="HM2" s="70"/>
      <c r="HN2" s="70"/>
      <c r="HO2" s="70"/>
      <c r="HP2" s="70"/>
      <c r="HQ2" s="70" t="s">
        <v>23</v>
      </c>
      <c r="HR2" s="70"/>
      <c r="HS2" s="70"/>
      <c r="HT2" s="70"/>
      <c r="HU2" s="70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69" t="s">
        <v>19</v>
      </c>
      <c r="IK2" s="69"/>
      <c r="IL2" s="69"/>
      <c r="IM2" s="69"/>
      <c r="IN2" s="69"/>
      <c r="IO2" s="69" t="s">
        <v>20</v>
      </c>
      <c r="IP2" s="69"/>
      <c r="IQ2" s="69"/>
      <c r="IR2" s="69"/>
      <c r="IS2" s="69"/>
      <c r="IT2" s="69" t="s">
        <v>105</v>
      </c>
      <c r="IU2" s="69"/>
      <c r="IV2" s="69"/>
      <c r="IW2" s="69"/>
      <c r="IX2" s="69"/>
      <c r="IY2" s="69" t="s">
        <v>23</v>
      </c>
      <c r="IZ2" s="69"/>
      <c r="JA2" s="69"/>
      <c r="JB2" s="69"/>
      <c r="JC2" s="69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0" t="s">
        <v>19</v>
      </c>
      <c r="JS2" s="70"/>
      <c r="JT2" s="70"/>
      <c r="JU2" s="70"/>
      <c r="JV2" s="70"/>
      <c r="JW2" s="70" t="s">
        <v>20</v>
      </c>
      <c r="JX2" s="70"/>
      <c r="JY2" s="70"/>
      <c r="JZ2" s="70"/>
      <c r="KA2" s="70"/>
      <c r="KB2" s="70" t="s">
        <v>105</v>
      </c>
      <c r="KC2" s="70"/>
      <c r="KD2" s="70"/>
      <c r="KE2" s="70"/>
      <c r="KF2" s="70"/>
      <c r="KG2" s="70" t="s">
        <v>23</v>
      </c>
      <c r="KH2" s="70"/>
      <c r="KI2" s="70"/>
      <c r="KJ2" s="70"/>
      <c r="KK2" s="70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69" t="s">
        <v>19</v>
      </c>
      <c r="LA2" s="69"/>
      <c r="LB2" s="69"/>
      <c r="LC2" s="69"/>
      <c r="LD2" s="69"/>
      <c r="LE2" s="69" t="s">
        <v>20</v>
      </c>
      <c r="LF2" s="69"/>
      <c r="LG2" s="69"/>
      <c r="LH2" s="69"/>
      <c r="LI2" s="69"/>
      <c r="LJ2" s="69" t="s">
        <v>105</v>
      </c>
      <c r="LK2" s="69"/>
      <c r="LL2" s="69"/>
      <c r="LM2" s="69"/>
      <c r="LN2" s="69"/>
      <c r="LO2" s="69" t="s">
        <v>23</v>
      </c>
      <c r="LP2" s="69"/>
      <c r="LQ2" s="69"/>
      <c r="LR2" s="69"/>
      <c r="LS2" s="69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0" t="s">
        <v>19</v>
      </c>
      <c r="MI2" s="70"/>
      <c r="MJ2" s="70"/>
      <c r="MK2" s="70"/>
      <c r="ML2" s="70"/>
      <c r="MM2" s="70" t="s">
        <v>20</v>
      </c>
      <c r="MN2" s="70"/>
      <c r="MO2" s="70"/>
      <c r="MP2" s="70"/>
      <c r="MQ2" s="70"/>
      <c r="MR2" s="70" t="s">
        <v>105</v>
      </c>
      <c r="MS2" s="70"/>
      <c r="MT2" s="70"/>
      <c r="MU2" s="70"/>
      <c r="MV2" s="70"/>
      <c r="MW2" s="70" t="s">
        <v>23</v>
      </c>
      <c r="MX2" s="70"/>
      <c r="MY2" s="70"/>
      <c r="MZ2" s="70"/>
      <c r="NA2" s="70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69" t="s">
        <v>19</v>
      </c>
      <c r="NQ2" s="69"/>
      <c r="NR2" s="69"/>
      <c r="NS2" s="69"/>
      <c r="NT2" s="69"/>
      <c r="NU2" s="69" t="s">
        <v>20</v>
      </c>
      <c r="NV2" s="69"/>
      <c r="NW2" s="69"/>
      <c r="NX2" s="69"/>
      <c r="NY2" s="69"/>
      <c r="NZ2" s="69" t="s">
        <v>105</v>
      </c>
      <c r="OA2" s="69"/>
      <c r="OB2" s="69"/>
      <c r="OC2" s="69"/>
      <c r="OD2" s="69"/>
      <c r="OE2" s="69" t="s">
        <v>23</v>
      </c>
      <c r="OF2" s="69"/>
      <c r="OG2" s="69"/>
      <c r="OH2" s="69"/>
      <c r="OI2" s="69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0" t="s">
        <v>19</v>
      </c>
      <c r="OY2" s="70"/>
      <c r="OZ2" s="70"/>
      <c r="PA2" s="70"/>
      <c r="PB2" s="70"/>
      <c r="PC2" s="70" t="s">
        <v>20</v>
      </c>
      <c r="PD2" s="70"/>
      <c r="PE2" s="70"/>
      <c r="PF2" s="70"/>
      <c r="PG2" s="70"/>
      <c r="PH2" s="70" t="s">
        <v>105</v>
      </c>
      <c r="PI2" s="70"/>
      <c r="PJ2" s="70"/>
      <c r="PK2" s="70"/>
      <c r="PL2" s="70"/>
      <c r="PM2" s="70" t="s">
        <v>23</v>
      </c>
      <c r="PN2" s="70"/>
      <c r="PO2" s="70"/>
      <c r="PP2" s="70"/>
      <c r="PQ2" s="70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69" t="s">
        <v>19</v>
      </c>
      <c r="QG2" s="69"/>
      <c r="QH2" s="69"/>
      <c r="QI2" s="69"/>
      <c r="QJ2" s="69"/>
      <c r="QK2" s="69" t="s">
        <v>20</v>
      </c>
      <c r="QL2" s="69"/>
      <c r="QM2" s="69"/>
      <c r="QN2" s="69"/>
      <c r="QO2" s="69"/>
      <c r="QP2" s="69" t="s">
        <v>105</v>
      </c>
      <c r="QQ2" s="69"/>
      <c r="QR2" s="69"/>
      <c r="QS2" s="69"/>
      <c r="QT2" s="69"/>
      <c r="QU2" s="69" t="s">
        <v>23</v>
      </c>
      <c r="QV2" s="69"/>
      <c r="QW2" s="69"/>
      <c r="QX2" s="69"/>
      <c r="QY2" s="69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0" t="s">
        <v>19</v>
      </c>
      <c r="RO2" s="70"/>
      <c r="RP2" s="70"/>
      <c r="RQ2" s="70"/>
      <c r="RR2" s="70"/>
      <c r="RS2" s="70" t="s">
        <v>20</v>
      </c>
      <c r="RT2" s="70"/>
      <c r="RU2" s="70"/>
      <c r="RV2" s="70"/>
      <c r="RW2" s="70"/>
      <c r="RX2" s="70" t="s">
        <v>105</v>
      </c>
      <c r="RY2" s="70"/>
      <c r="RZ2" s="70"/>
      <c r="SA2" s="70"/>
      <c r="SB2" s="70"/>
      <c r="SC2" s="70" t="s">
        <v>23</v>
      </c>
      <c r="SD2" s="70"/>
      <c r="SE2" s="70"/>
      <c r="SF2" s="70"/>
      <c r="SG2" s="70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69" t="s">
        <v>19</v>
      </c>
      <c r="SW2" s="69"/>
      <c r="SX2" s="69"/>
      <c r="SY2" s="69"/>
      <c r="SZ2" s="69"/>
      <c r="TA2" s="69" t="s">
        <v>20</v>
      </c>
      <c r="TB2" s="69"/>
      <c r="TC2" s="69"/>
      <c r="TD2" s="69"/>
      <c r="TE2" s="69"/>
      <c r="TF2" s="69" t="s">
        <v>105</v>
      </c>
      <c r="TG2" s="69"/>
      <c r="TH2" s="69"/>
      <c r="TI2" s="69"/>
      <c r="TJ2" s="69"/>
      <c r="TK2" s="69" t="s">
        <v>23</v>
      </c>
      <c r="TL2" s="69"/>
      <c r="TM2" s="69"/>
      <c r="TN2" s="69"/>
      <c r="TO2" s="69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0" t="s">
        <v>19</v>
      </c>
      <c r="UE2" s="70"/>
      <c r="UF2" s="70"/>
      <c r="UG2" s="70"/>
      <c r="UH2" s="70"/>
      <c r="UI2" s="70" t="s">
        <v>20</v>
      </c>
      <c r="UJ2" s="70"/>
      <c r="UK2" s="70"/>
      <c r="UL2" s="70"/>
      <c r="UM2" s="70"/>
      <c r="UN2" s="70" t="s">
        <v>105</v>
      </c>
      <c r="UO2" s="70"/>
      <c r="UP2" s="70"/>
      <c r="UQ2" s="70"/>
      <c r="UR2" s="70"/>
      <c r="US2" s="70" t="s">
        <v>23</v>
      </c>
      <c r="UT2" s="70"/>
      <c r="UU2" s="70"/>
      <c r="UV2" s="70"/>
      <c r="UW2" s="70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69" t="s">
        <v>19</v>
      </c>
      <c r="VM2" s="69"/>
      <c r="VN2" s="69"/>
      <c r="VO2" s="69"/>
      <c r="VP2" s="69"/>
      <c r="VQ2" s="69" t="s">
        <v>20</v>
      </c>
      <c r="VR2" s="69"/>
      <c r="VS2" s="69"/>
      <c r="VT2" s="69"/>
      <c r="VU2" s="69"/>
      <c r="VV2" s="69" t="s">
        <v>105</v>
      </c>
      <c r="VW2" s="69"/>
      <c r="VX2" s="69"/>
      <c r="VY2" s="69"/>
      <c r="VZ2" s="69"/>
      <c r="WA2" s="69" t="s">
        <v>23</v>
      </c>
      <c r="WB2" s="69"/>
      <c r="WC2" s="69"/>
      <c r="WD2" s="69"/>
      <c r="WE2" s="69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0" t="s">
        <v>19</v>
      </c>
      <c r="WU2" s="70"/>
      <c r="WV2" s="70"/>
      <c r="WW2" s="70"/>
      <c r="WX2" s="70"/>
      <c r="WY2" s="70" t="s">
        <v>20</v>
      </c>
      <c r="WZ2" s="70"/>
      <c r="XA2" s="70"/>
      <c r="XB2" s="70"/>
      <c r="XC2" s="70"/>
      <c r="XD2" s="70" t="s">
        <v>23</v>
      </c>
      <c r="XE2" s="70"/>
      <c r="XF2" s="70"/>
      <c r="XG2" s="70"/>
      <c r="XH2" s="70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74"/>
      <c r="B3" s="74"/>
      <c r="C3" s="74"/>
      <c r="D3" s="74"/>
      <c r="E3" s="74"/>
      <c r="F3" s="76"/>
      <c r="G3" s="74"/>
      <c r="H3" s="74"/>
      <c r="I3" s="74"/>
      <c r="J3" s="75"/>
      <c r="K3" s="73"/>
      <c r="L3" s="75"/>
      <c r="M3" s="73"/>
      <c r="N3" s="75"/>
      <c r="O3" s="73"/>
      <c r="P3" s="73"/>
      <c r="Q3" s="73"/>
      <c r="R3" s="73"/>
      <c r="S3" s="73"/>
      <c r="T3" s="75"/>
      <c r="U3" s="73"/>
      <c r="V3" s="77"/>
      <c r="W3" s="73"/>
      <c r="X3" s="73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72</v>
      </c>
      <c r="C4" s="4" t="s">
        <v>8</v>
      </c>
      <c r="D4" s="4">
        <v>2001</v>
      </c>
      <c r="E4" s="9">
        <f>SUM(J4:V4)+SUM(J4:T4)*0.0000001+SUM(J4)*0.0000000000001</f>
        <v>269.66502680950583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,AND(TR4&gt;=UC$32,TR4&lt;&gt;""),AND(TU4&gt;=UC$32,TU4&lt;&gt;""),AND(TY4&gt;=UC$32,TYY4&lt;&gt;""),AND(UB4&gt;=UC$32,UB4&lt;&gt;""),AND(UZ4&gt;=VK$32,UZ4&lt;&gt;""),AND(VC4&gt;=VK$32,VC4&lt;&gt;""),AND(VG4&gt;=VK$32,VG4&lt;&gt;""),AND(VJ4&gt;=VK$32,VJ4&lt;&gt;""),AND(WH4&gt;=WS$32,WH4&lt;&gt;""),AND(WK4&gt;=WS$32,WK4&lt;&gt;""),AND(WO4&gt;=WS$32,WO4&lt;&gt;""),AND(WR4&gt;=WS$32,WR4&lt;&gt;"")),"P","")</f>
        <v>P</v>
      </c>
      <c r="H4" s="37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Excellence",IF(I4="P","Worlds Team",IF(F4="P","National Team","")))))</f>
        <v>Merit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57.61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58.695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2023 Domestic 3rd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,0)</f>
        <v>17.38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AZE (Feb 24)</v>
      </c>
      <c r="V4" s="8">
        <f>IF(MAX(DB4,DC4)&gt;0,MAX(DB4,DC4),"")</f>
        <v>1.5700000000000074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N4="",0,N4)=WO4,$VL$1,IF(V4+IF(N4="",0,N4)=VG4,$UD$1,IF(V4+IF(N4="",0,N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N4="",0,N4)=WR4,$VL$1,IF(V4+IF(N4="",0,N4)=VJ4,$UD$1,IF(V4+IF(N4="",0,N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3">
        <v>15.5</v>
      </c>
      <c r="Z4" s="23">
        <v>9</v>
      </c>
      <c r="AA4" s="23">
        <v>17.100000000000001</v>
      </c>
      <c r="AB4" s="23">
        <v>17.23</v>
      </c>
      <c r="AC4" s="23">
        <v>0</v>
      </c>
      <c r="AD4" s="23">
        <v>15</v>
      </c>
      <c r="AE4" s="23">
        <v>9.3000000000000007</v>
      </c>
      <c r="AF4" s="23">
        <v>16.7</v>
      </c>
      <c r="AG4" s="23">
        <v>17.079999999999998</v>
      </c>
      <c r="AH4" s="23">
        <v>0</v>
      </c>
      <c r="AI4" s="23">
        <v>14.5</v>
      </c>
      <c r="AJ4" s="23">
        <v>8.9</v>
      </c>
      <c r="AK4" s="23">
        <v>17.5</v>
      </c>
      <c r="AL4" s="23">
        <v>17.07</v>
      </c>
      <c r="AM4" s="23">
        <v>0</v>
      </c>
      <c r="AN4" s="28"/>
      <c r="AO4" s="39">
        <f>IF(AA4&gt;0,AA4,"")</f>
        <v>17.100000000000001</v>
      </c>
      <c r="AP4" s="39">
        <f>IF(AB4&gt;0,AB4,"")</f>
        <v>17.23</v>
      </c>
      <c r="AQ4" s="41">
        <f>IF(SUM(Y4:AB4)-AC4&gt;0,SUM(Y4:AB4)-AC4,"")</f>
        <v>58.83</v>
      </c>
      <c r="AR4" s="41">
        <f>IF(AF4&gt;0,AF4,"")</f>
        <v>16.7</v>
      </c>
      <c r="AS4" s="41">
        <f>IF(AG4&gt;0,AG4,"")</f>
        <v>17.079999999999998</v>
      </c>
      <c r="AT4" s="41">
        <f>IF(SUM(AD4:AG4)-AH4&gt;0,SUM(AD4:AG4)-AH4,"")</f>
        <v>58.08</v>
      </c>
      <c r="AU4" s="41">
        <f>IF(AQ4="","",MAX(AQ4,AT4))</f>
        <v>58.83</v>
      </c>
      <c r="AV4" s="41">
        <f>IF(AK4&gt;0,AK4,"")</f>
        <v>17.5</v>
      </c>
      <c r="AW4" s="41">
        <f>IF(AL4&gt;0,AL4,"")</f>
        <v>17.07</v>
      </c>
      <c r="AX4" s="41">
        <f>IF(SUM(AI4:AL4)-AM4&gt;0,SUM(AI4:AL4)-AM4,"")</f>
        <v>57.97</v>
      </c>
      <c r="AY4" s="41">
        <f>IF(SUM(AU4,AX4)&gt;0,SUM(AU4,AX4),"")</f>
        <v>116.8</v>
      </c>
      <c r="AZ4" s="27">
        <v>8.5500000000000007</v>
      </c>
      <c r="BA4" s="27">
        <v>5</v>
      </c>
      <c r="BB4" s="27">
        <v>9.65</v>
      </c>
      <c r="BC4" s="27">
        <v>9.5300000000000011</v>
      </c>
      <c r="BD4" s="27">
        <v>0</v>
      </c>
      <c r="BE4" s="27">
        <v>15.05</v>
      </c>
      <c r="BF4" s="27">
        <v>9.15</v>
      </c>
      <c r="BG4" s="27">
        <v>16.5</v>
      </c>
      <c r="BH4" s="27">
        <v>16.655000000000001</v>
      </c>
      <c r="BI4" s="27">
        <v>0</v>
      </c>
      <c r="BJ4" s="27">
        <v>15.3</v>
      </c>
      <c r="BK4" s="27">
        <v>9.25</v>
      </c>
      <c r="BL4" s="27">
        <v>17.3</v>
      </c>
      <c r="BM4" s="27">
        <v>16.844999999999999</v>
      </c>
      <c r="BN4" s="27">
        <v>0</v>
      </c>
      <c r="BO4" s="29" t="s">
        <v>56</v>
      </c>
      <c r="BP4" s="40">
        <f>IF(BB4&gt;0,BB4,"")</f>
        <v>9.65</v>
      </c>
      <c r="BQ4" s="40">
        <f>IF(BC4&gt;0,BC4,"")</f>
        <v>9.5300000000000011</v>
      </c>
      <c r="BR4" s="11">
        <f>IF(SUM(AZ4:BC4)-BD4&gt;0,SUM(AZ4:BC4)-BD4,"")</f>
        <v>32.730000000000004</v>
      </c>
      <c r="BS4" s="11">
        <f>IF(BG4&gt;0,BG4,"")</f>
        <v>16.5</v>
      </c>
      <c r="BT4" s="11">
        <f>IF(BH4&gt;0,BH4,"")</f>
        <v>16.655000000000001</v>
      </c>
      <c r="BU4" s="11">
        <f>IF(SUM(BE4:BH4)-BI4&gt;0,SUM(BE4:BH4)-BI4,"")</f>
        <v>57.355000000000004</v>
      </c>
      <c r="BV4" s="11">
        <f>IF(BR4="","",MAX(BR4,BU4))</f>
        <v>57.355000000000004</v>
      </c>
      <c r="BW4" s="11">
        <f>IF(BL4&gt;0,BL4,"")</f>
        <v>17.3</v>
      </c>
      <c r="BX4" s="11">
        <f>IF(BM4&gt;0,BM4,"")</f>
        <v>16.844999999999999</v>
      </c>
      <c r="BY4" s="11">
        <f>IF(SUM(BJ4:BM4)-BN4&gt;0,SUM(BJ4:BM4)-BN4,"")</f>
        <v>58.695</v>
      </c>
      <c r="BZ4" s="11">
        <f>IF(SUM(BV4,BY4)&gt;0,SUM(BV4,BY4),"")</f>
        <v>116.05000000000001</v>
      </c>
      <c r="CA4" s="23">
        <v>16.399999999999999</v>
      </c>
      <c r="CB4" s="23">
        <v>9.4</v>
      </c>
      <c r="CC4" s="23">
        <v>15</v>
      </c>
      <c r="CD4" s="23">
        <v>16.809999999999999</v>
      </c>
      <c r="CE4" s="23">
        <v>0</v>
      </c>
      <c r="CF4" s="23">
        <v>3.4</v>
      </c>
      <c r="CG4" s="23">
        <v>2</v>
      </c>
      <c r="CH4" s="23">
        <v>3.8</v>
      </c>
      <c r="CI4" s="23">
        <v>3.58</v>
      </c>
      <c r="CJ4" s="23">
        <v>0</v>
      </c>
      <c r="CK4" s="23">
        <v>16.399999999999999</v>
      </c>
      <c r="CL4" s="23">
        <v>9.1999999999999993</v>
      </c>
      <c r="CM4" s="23">
        <v>14.6</v>
      </c>
      <c r="CN4" s="23">
        <v>16.5</v>
      </c>
      <c r="CO4" s="23">
        <v>0</v>
      </c>
      <c r="CP4" s="28"/>
      <c r="CQ4" s="39">
        <f>IF(CC4&gt;0,CC4,"")</f>
        <v>15</v>
      </c>
      <c r="CR4" s="39">
        <f>IF(CD4&gt;0,CD4,"")</f>
        <v>16.809999999999999</v>
      </c>
      <c r="CS4" s="41">
        <f>IF(SUM(CA4:CD4)-CE4&gt;0,SUM(CA4:CD4)-CE4,"")</f>
        <v>57.61</v>
      </c>
      <c r="CT4" s="41">
        <f>IF(CH4&gt;0,CH4,"")</f>
        <v>3.8</v>
      </c>
      <c r="CU4" s="41">
        <f>IF(CI4&gt;0,CI4,"")</f>
        <v>3.58</v>
      </c>
      <c r="CV4" s="41">
        <f>IF(SUM(CF4:CI4)-CJ4&gt;0,SUM(CF4:CI4)-CJ4,"")</f>
        <v>12.78</v>
      </c>
      <c r="CW4" s="41">
        <f>IF(CS4="","",MAX(CS4,CV4))</f>
        <v>57.61</v>
      </c>
      <c r="CX4" s="41">
        <f>IF(CM4&gt;0,CM4,"")</f>
        <v>14.6</v>
      </c>
      <c r="CY4" s="41">
        <f>IF(CN4&gt;0,CN4,"")</f>
        <v>16.5</v>
      </c>
      <c r="CZ4" s="41">
        <f>IF(SUM(CK4:CN4)-CO4&gt;0,SUM(CK4:CN4)-CO4,"")</f>
        <v>56.699999999999996</v>
      </c>
      <c r="DA4" s="41">
        <f>IF(SUM(CW4,CZ4)&gt;0,SUM(CW4,CZ4),"")</f>
        <v>114.31</v>
      </c>
      <c r="DB4" s="52">
        <f>IF(MAX(ED4,FL4,GT4,IB4,JJ4,KR4,LZ4,NH4,OP4,PX4,RF4,SN4,TV4,VD4,WL4)-IF(N4="",0,N4)&gt;0.001,MAX(ED4,FL4,GT4,IB4,JJ4,KR4,LZ4,NH4,OP4,PX4,RF4,SN4,TV4,VD4,WL4)-IF(N4="",0,N4),"")</f>
        <v>1.5700000000000074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10.8</v>
      </c>
      <c r="DE4" s="17">
        <v>6.3</v>
      </c>
      <c r="DF4" s="17">
        <v>12.2</v>
      </c>
      <c r="DG4" s="17">
        <v>12.18</v>
      </c>
      <c r="DH4" s="17">
        <v>0</v>
      </c>
      <c r="DI4" s="17">
        <v>14.5</v>
      </c>
      <c r="DJ4" s="17">
        <v>9.1</v>
      </c>
      <c r="DK4" s="17">
        <v>16</v>
      </c>
      <c r="DL4" s="17">
        <v>16.62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>
        <f>IF(DF4&gt;0,DF4,"")</f>
        <v>12.2</v>
      </c>
      <c r="DY4" s="41">
        <f>IF(DG4&gt;0,DG4,"")</f>
        <v>12.18</v>
      </c>
      <c r="DZ4" s="41">
        <f>IF(SUM(DD4:DG4)-DH4&gt;0,SUM(DD4:DG4)-DH4,"")</f>
        <v>41.480000000000004</v>
      </c>
      <c r="EA4" s="41">
        <f>IF(DK4&gt;0,DK4,"")</f>
        <v>16</v>
      </c>
      <c r="EB4" s="41">
        <f>IF(DL4&gt;0,DL4,"")</f>
        <v>16.62</v>
      </c>
      <c r="EC4" s="41">
        <f>IF(SUM(DI4:DL4)-DM4&gt;0,SUM(DI4:DL4)-DM4,"")</f>
        <v>56.22</v>
      </c>
      <c r="ED4" s="41">
        <f>IF(MAX(DZ4,EC4)&gt;0,MAX(DZ4,EC4),"")</f>
        <v>56.22</v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56.22</v>
      </c>
      <c r="EL4" s="18">
        <v>14.6</v>
      </c>
      <c r="EM4" s="18">
        <v>9.3000000000000007</v>
      </c>
      <c r="EN4" s="18">
        <v>17.100000000000001</v>
      </c>
      <c r="EO4" s="18">
        <v>17.100000000000001</v>
      </c>
      <c r="EP4" s="18">
        <v>0</v>
      </c>
      <c r="EQ4" s="18">
        <v>14.4</v>
      </c>
      <c r="ER4" s="18">
        <v>9.1</v>
      </c>
      <c r="ES4" s="18">
        <v>16.100000000000001</v>
      </c>
      <c r="ET4" s="18">
        <v>16.760000000000002</v>
      </c>
      <c r="EU4" s="18">
        <v>0</v>
      </c>
      <c r="EV4" s="18">
        <v>1.6</v>
      </c>
      <c r="EW4" s="18">
        <v>0.9</v>
      </c>
      <c r="EX4" s="18">
        <v>2.2000000000000002</v>
      </c>
      <c r="EY4" s="18">
        <v>1.77</v>
      </c>
      <c r="EZ4" s="18">
        <v>0</v>
      </c>
      <c r="FA4" s="18"/>
      <c r="FB4" s="18"/>
      <c r="FC4" s="18"/>
      <c r="FD4" s="18"/>
      <c r="FE4" s="18"/>
      <c r="FF4" s="11">
        <f>IF(EN4&gt;0,EN4,"")</f>
        <v>17.100000000000001</v>
      </c>
      <c r="FG4" s="11">
        <f>IF(EO4&gt;0,EO4,"")</f>
        <v>17.100000000000001</v>
      </c>
      <c r="FH4" s="11">
        <f>IF(SUM(EL4:EO4)-EP4&gt;0,SUM(EL4:EO4)-EP4,"")</f>
        <v>58.1</v>
      </c>
      <c r="FI4" s="11">
        <f>IF(ES4&gt;0,ES4,"")</f>
        <v>16.100000000000001</v>
      </c>
      <c r="FJ4" s="11">
        <f>IF(ET4&gt;0,ET4,"")</f>
        <v>16.760000000000002</v>
      </c>
      <c r="FK4" s="11">
        <f>IF(SUM(EQ4:ET4)-EU4&gt;0,SUM(EQ4:ET4)-EU4,"")</f>
        <v>56.36</v>
      </c>
      <c r="FL4" s="11">
        <f>IF(MAX(FH4,FK4)&gt;0,MAX(FH4,FK4),"")</f>
        <v>58.1</v>
      </c>
      <c r="FM4" s="11">
        <f>IF(EX4&gt;0,EX4,"")</f>
        <v>2.2000000000000002</v>
      </c>
      <c r="FN4" s="11">
        <f>IF(EY4&gt;0,EY4,"")</f>
        <v>1.77</v>
      </c>
      <c r="FO4" s="11">
        <f>IF(SUM(EV4:EY4)-EZ4&gt;0,SUM(EV4:EY4)-EZ4,"")</f>
        <v>6.4700000000000006</v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64.570000000000007</v>
      </c>
      <c r="FT4" s="17">
        <v>15.1</v>
      </c>
      <c r="FU4" s="17">
        <v>9.5</v>
      </c>
      <c r="FV4" s="17">
        <v>17.100000000000001</v>
      </c>
      <c r="FW4" s="17">
        <v>16.75</v>
      </c>
      <c r="FX4" s="17">
        <v>0</v>
      </c>
      <c r="FY4" s="17">
        <v>1.6</v>
      </c>
      <c r="FZ4" s="17">
        <v>1</v>
      </c>
      <c r="GA4" s="17">
        <v>2.2000000000000002</v>
      </c>
      <c r="GB4" s="17">
        <v>1.8</v>
      </c>
      <c r="GC4" s="17">
        <v>0</v>
      </c>
      <c r="GD4" s="17">
        <v>14.3</v>
      </c>
      <c r="GE4" s="17">
        <v>9</v>
      </c>
      <c r="GF4" s="17">
        <v>16.100000000000001</v>
      </c>
      <c r="GG4" s="17">
        <v>16.579999999999998</v>
      </c>
      <c r="GH4" s="17"/>
      <c r="GI4" s="17"/>
      <c r="GJ4" s="17"/>
      <c r="GK4" s="17"/>
      <c r="GL4" s="17"/>
      <c r="GM4" s="17"/>
      <c r="GN4" s="41">
        <f>IF(FV4&gt;0,FV4,"")</f>
        <v>17.100000000000001</v>
      </c>
      <c r="GO4" s="41">
        <f>IF(FW4&gt;0,FW4,"")</f>
        <v>16.75</v>
      </c>
      <c r="GP4" s="41">
        <f>IF(SUM(FT4:FW4)-FX4&gt;0,SUM(FT4:FW4)-FX4,"")</f>
        <v>58.45</v>
      </c>
      <c r="GQ4" s="41">
        <f>IF(GA4&gt;0,GA4,"")</f>
        <v>2.2000000000000002</v>
      </c>
      <c r="GR4" s="41">
        <f>IF(GB4&gt;0,GB4,"")</f>
        <v>1.8</v>
      </c>
      <c r="GS4" s="41">
        <f>IF(SUM(FY4:GB4)-GC4&gt;0,SUM(FY4:GB4)-GC4,"")</f>
        <v>6.6000000000000005</v>
      </c>
      <c r="GT4" s="41">
        <f>IF(MAX(GP4,GS4)&gt;0,MAX(GP4,GS4),"")</f>
        <v>58.45</v>
      </c>
      <c r="GU4" s="41">
        <f>IF(GF4&gt;0,GF4,"")</f>
        <v>16.100000000000001</v>
      </c>
      <c r="GV4" s="41">
        <f>IF(GG4&gt;0,GG4,"")</f>
        <v>16.579999999999998</v>
      </c>
      <c r="GW4" s="41">
        <f>IF(SUM(GD4:GG4)-GH4&gt;0,SUM(GD4:GG4)-GH4,"")</f>
        <v>55.980000000000004</v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114.43</v>
      </c>
      <c r="HB4" s="18">
        <v>14.5</v>
      </c>
      <c r="HC4" s="18">
        <v>9.4</v>
      </c>
      <c r="HD4" s="18">
        <v>17.100000000000001</v>
      </c>
      <c r="HE4" s="18">
        <v>16.72</v>
      </c>
      <c r="HF4" s="18">
        <v>0</v>
      </c>
      <c r="HG4" s="18">
        <v>14.7</v>
      </c>
      <c r="HH4" s="18">
        <v>9</v>
      </c>
      <c r="HI4" s="18">
        <v>17.100000000000001</v>
      </c>
      <c r="HJ4" s="18">
        <v>16.87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17.100000000000001</v>
      </c>
      <c r="HW4" s="11">
        <f>IF(HE4&gt;0,HE4,"")</f>
        <v>16.72</v>
      </c>
      <c r="HX4" s="11">
        <f>IF(SUM(HB4:HE4)-HF4&gt;0,SUM(HB4:HE4)-HF4,"")</f>
        <v>57.72</v>
      </c>
      <c r="HY4" s="11">
        <f>IF(HI4&gt;0,HI4,"")</f>
        <v>17.100000000000001</v>
      </c>
      <c r="HZ4" s="11">
        <f>IF(HJ4&gt;0,HJ4,"")</f>
        <v>16.87</v>
      </c>
      <c r="IA4" s="11">
        <f>IF(SUM(HG4:HJ4)-HK4&gt;0,SUM(HG4:HJ4)-HK4,"")</f>
        <v>57.67</v>
      </c>
      <c r="IB4" s="11">
        <f>IF(MAX(HX4,IA4)&gt;0,MAX(HX4,IA4),"")</f>
        <v>57.72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57.72</v>
      </c>
      <c r="IJ4" s="17">
        <v>1.4</v>
      </c>
      <c r="IK4" s="17">
        <v>0.8</v>
      </c>
      <c r="IL4" s="17">
        <v>2.2000000000000002</v>
      </c>
      <c r="IM4" s="17">
        <v>1.79</v>
      </c>
      <c r="IN4" s="17">
        <v>0.2</v>
      </c>
      <c r="IO4" s="17">
        <v>7.3</v>
      </c>
      <c r="IP4" s="17">
        <v>4.5</v>
      </c>
      <c r="IQ4" s="17">
        <v>7.4</v>
      </c>
      <c r="IR4" s="17">
        <v>8.84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>IF(IL4&gt;0,IL4,"")</f>
        <v>2.2000000000000002</v>
      </c>
      <c r="JE4" s="41">
        <f>IF(IM4&gt;0,IM4,"")</f>
        <v>1.79</v>
      </c>
      <c r="JF4" s="41">
        <f>IF(SUM(IJ4:IM4)-IN4&gt;0,SUM(IJ4:IM4)-IN4,"")</f>
        <v>5.99</v>
      </c>
      <c r="JG4" s="41">
        <f>IF(IQ4&gt;0,IQ4,"")</f>
        <v>7.4</v>
      </c>
      <c r="JH4" s="41">
        <f>IF(IR4&gt;0,IR4,"")</f>
        <v>8.84</v>
      </c>
      <c r="JI4" s="41">
        <f>IF(SUM(IO4:IR4)-IS4&gt;0,SUM(IO4:IR4)-IS4,"")</f>
        <v>28.040000000000003</v>
      </c>
      <c r="JJ4" s="41">
        <f>IF(MAX(JF4,JI4)&gt;0,MAX(JF4,JI4),"")</f>
        <v>28.040000000000003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28.040000000000003</v>
      </c>
      <c r="JR4" s="18">
        <v>1.6</v>
      </c>
      <c r="JS4" s="18">
        <v>1</v>
      </c>
      <c r="JT4" s="18">
        <v>2.2000000000000002</v>
      </c>
      <c r="JU4" s="18">
        <v>1.82</v>
      </c>
      <c r="JV4" s="18">
        <v>0</v>
      </c>
      <c r="JW4" s="18">
        <v>5.8</v>
      </c>
      <c r="JX4" s="18">
        <v>3.8</v>
      </c>
      <c r="JY4" s="18">
        <v>7.4</v>
      </c>
      <c r="JZ4" s="18">
        <v>7.05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2.2000000000000002</v>
      </c>
      <c r="KM4" s="11">
        <f>IF(JU4&gt;0,JU4,"")</f>
        <v>1.82</v>
      </c>
      <c r="KN4" s="11">
        <f>IF(SUM(JR4:JU4)-JV4&gt;0,SUM(JR4:JU4)-JV4,"")</f>
        <v>6.620000000000001</v>
      </c>
      <c r="KO4" s="11">
        <f>IF(JY4&gt;0,JY4,"")</f>
        <v>7.4</v>
      </c>
      <c r="KP4" s="11">
        <f>IF(JZ4&gt;0,JZ4,"")</f>
        <v>7.05</v>
      </c>
      <c r="KQ4" s="11">
        <f>IF(SUM(JW4:JZ4)-KA4&gt;0,SUM(JW4:JZ4)-KA4,"")</f>
        <v>24.05</v>
      </c>
      <c r="KR4" s="11">
        <f>IF(MAX(KN4,KQ4)&gt;0,MAX(KN4,KQ4),"")</f>
        <v>24.05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24.05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15.5</v>
      </c>
      <c r="MI4" s="18">
        <v>8.8000000000000007</v>
      </c>
      <c r="MJ4" s="18">
        <v>16.2</v>
      </c>
      <c r="MK4" s="18">
        <v>17.38</v>
      </c>
      <c r="ML4" s="18">
        <v>0</v>
      </c>
      <c r="MM4" s="18">
        <v>1.6</v>
      </c>
      <c r="MN4" s="18">
        <v>0.8</v>
      </c>
      <c r="MO4" s="18">
        <v>2</v>
      </c>
      <c r="MP4" s="18">
        <v>1.87</v>
      </c>
      <c r="MQ4" s="18">
        <v>0</v>
      </c>
      <c r="MR4" s="18">
        <v>1.6</v>
      </c>
      <c r="MS4" s="18">
        <v>0.8</v>
      </c>
      <c r="MT4" s="18">
        <v>2</v>
      </c>
      <c r="MU4" s="18">
        <v>1.83</v>
      </c>
      <c r="MV4" s="18">
        <v>0</v>
      </c>
      <c r="MW4" s="18"/>
      <c r="MX4" s="18"/>
      <c r="MY4" s="18"/>
      <c r="MZ4" s="18"/>
      <c r="NA4" s="18"/>
      <c r="NB4" s="11">
        <f>IF(MJ4&gt;0,MJ4,"")</f>
        <v>16.2</v>
      </c>
      <c r="NC4" s="11">
        <f>IF(MK4&gt;0,MK4,"")</f>
        <v>17.38</v>
      </c>
      <c r="ND4" s="11">
        <f>IF(SUM(MH4:MK4)-ML4&gt;0,SUM(MH4:MK4)-ML4,"")</f>
        <v>57.879999999999995</v>
      </c>
      <c r="NE4" s="11">
        <f>IF(MO4&gt;0,MO4,"")</f>
        <v>2</v>
      </c>
      <c r="NF4" s="11">
        <f>IF(MP4&gt;0,MP4,"")</f>
        <v>1.87</v>
      </c>
      <c r="NG4" s="11">
        <f>IF(SUM(MM4:MP4)-MQ4&gt;0,SUM(MM4:MP4)-MQ4,"")</f>
        <v>6.2700000000000005</v>
      </c>
      <c r="NH4" s="11">
        <f>IF(MAX(ND4,NG4)&gt;0,MAX(ND4,NG4),"")</f>
        <v>57.879999999999995</v>
      </c>
      <c r="NI4" s="11">
        <f>IF(MT4&gt;0,MT4,"")</f>
        <v>2</v>
      </c>
      <c r="NJ4" s="11">
        <f>IF(MU4&gt;0,MU4,"")</f>
        <v>1.83</v>
      </c>
      <c r="NK4" s="11">
        <f>IF(SUM(MR4:MU4)-MV4&gt;0,SUM(MR4:MU4)-MV4,"")</f>
        <v>6.23</v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64.11</v>
      </c>
      <c r="NP4" s="17">
        <v>15.1</v>
      </c>
      <c r="NQ4" s="17">
        <v>8.6</v>
      </c>
      <c r="NR4" s="17">
        <v>16.2</v>
      </c>
      <c r="NS4" s="17">
        <v>16.88</v>
      </c>
      <c r="NT4" s="17">
        <v>0</v>
      </c>
      <c r="NU4" s="17">
        <v>1.4</v>
      </c>
      <c r="NV4" s="17">
        <v>0.9</v>
      </c>
      <c r="NW4" s="17">
        <v>2</v>
      </c>
      <c r="NX4" s="17">
        <v>1.85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16.2</v>
      </c>
      <c r="OK4" s="41">
        <f>IF(NS4&gt;0,NS4,"")</f>
        <v>16.88</v>
      </c>
      <c r="OL4" s="41">
        <f>IF(SUM(NP4:NS4)-NT4&gt;0,SUM(NP4:NS4)-NT4,"")</f>
        <v>56.78</v>
      </c>
      <c r="OM4" s="41">
        <f>IF(NW4&gt;0,NW4,"")</f>
        <v>2</v>
      </c>
      <c r="ON4" s="41">
        <f>IF(NX4&gt;0,NX4,"")</f>
        <v>1.85</v>
      </c>
      <c r="OO4" s="41">
        <f>IF(SUM(NU4:NX4)-NY4&gt;0,SUM(NU4:NX4)-NY4,"")</f>
        <v>6.15</v>
      </c>
      <c r="OP4" s="41">
        <f>IF(MAX(OL4,OO4)&gt;0,MAX(OL4,OO4),"")</f>
        <v>56.78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56.78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>
        <v>5.8</v>
      </c>
      <c r="SW4" s="17">
        <v>3.5</v>
      </c>
      <c r="SX4" s="17">
        <v>7.4</v>
      </c>
      <c r="SY4" s="17">
        <v>7.06</v>
      </c>
      <c r="SZ4" s="17">
        <v>0</v>
      </c>
      <c r="TA4" s="17">
        <v>14.7</v>
      </c>
      <c r="TB4" s="17">
        <v>9.1</v>
      </c>
      <c r="TC4" s="17">
        <v>16.100000000000001</v>
      </c>
      <c r="TD4" s="17">
        <v>17.04</v>
      </c>
      <c r="TE4" s="17">
        <v>0.2</v>
      </c>
      <c r="TF4" s="17">
        <v>1.6</v>
      </c>
      <c r="TG4" s="17">
        <v>1</v>
      </c>
      <c r="TH4" s="17">
        <v>2.2000000000000002</v>
      </c>
      <c r="TI4" s="17">
        <v>1.83</v>
      </c>
      <c r="TJ4" s="17">
        <v>0</v>
      </c>
      <c r="TK4" s="17"/>
      <c r="TL4" s="17"/>
      <c r="TM4" s="17"/>
      <c r="TN4" s="17"/>
      <c r="TO4" s="17"/>
      <c r="TP4" s="41">
        <f>IF(SX4&gt;0,SX4,"")</f>
        <v>7.4</v>
      </c>
      <c r="TQ4" s="41">
        <f>IF(SY4&gt;0,SY4,"")</f>
        <v>7.06</v>
      </c>
      <c r="TR4" s="41">
        <f>IF(SUM(SV4:SY4)-SZ4&gt;0,SUM(SV4:SY4)-SZ4,"")</f>
        <v>23.76</v>
      </c>
      <c r="TS4" s="41">
        <f>IF(TC4&gt;0,TC4,"")</f>
        <v>16.100000000000001</v>
      </c>
      <c r="TT4" s="41">
        <f>IF(TD4&gt;0,TD4,"")</f>
        <v>17.04</v>
      </c>
      <c r="TU4" s="41">
        <f>IF(SUM(TA4:TD4)-TE4&gt;0,SUM(TA4:TD4)-TE4,"")</f>
        <v>56.739999999999995</v>
      </c>
      <c r="TV4" s="41">
        <f>IF(MAX(TR4,TU4)&gt;0,MAX(TR4,TU4),"")</f>
        <v>56.739999999999995</v>
      </c>
      <c r="TW4" s="41">
        <f>IF(TH4&gt;0,TH4,"")</f>
        <v>2.2000000000000002</v>
      </c>
      <c r="TX4" s="41">
        <f>IF(TI4&gt;0,TI4,"")</f>
        <v>1.83</v>
      </c>
      <c r="TY4" s="41">
        <f>IF(SUM(TF4:TI4)-TJ4&gt;0,SUM(TF4:TI4)-TJ4,"")</f>
        <v>6.6300000000000008</v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>
        <f>IF(SUM(TV4,TY4,UB4)&gt;0,SUM(TV4,TY4,UB4),"")</f>
        <v>63.37</v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>
        <v>15.7</v>
      </c>
      <c r="VM4" s="17">
        <v>9</v>
      </c>
      <c r="VN4" s="17">
        <v>16.7</v>
      </c>
      <c r="VO4" s="17">
        <v>17.260000000000002</v>
      </c>
      <c r="VP4" s="17">
        <v>0</v>
      </c>
      <c r="VQ4" s="17">
        <v>15.5</v>
      </c>
      <c r="VR4" s="17">
        <v>9.3000000000000007</v>
      </c>
      <c r="VS4" s="17">
        <v>17.100000000000001</v>
      </c>
      <c r="VT4" s="17">
        <v>17.28</v>
      </c>
      <c r="VU4" s="17">
        <v>0</v>
      </c>
      <c r="VV4" s="17">
        <v>14.4</v>
      </c>
      <c r="VW4" s="17">
        <v>9.1</v>
      </c>
      <c r="VX4" s="17">
        <v>14.7</v>
      </c>
      <c r="VY4" s="17">
        <v>16.829999999999998</v>
      </c>
      <c r="VZ4" s="17">
        <v>0</v>
      </c>
      <c r="WA4" s="17"/>
      <c r="WB4" s="17"/>
      <c r="WC4" s="17"/>
      <c r="WD4" s="17"/>
      <c r="WE4" s="17"/>
      <c r="WF4" s="41">
        <f>IF(VN4&gt;0,VN4,"")</f>
        <v>16.7</v>
      </c>
      <c r="WG4" s="41">
        <f>IF(VO4&gt;0,VO4,"")</f>
        <v>17.260000000000002</v>
      </c>
      <c r="WH4" s="41">
        <f>IF(SUM(VL4:VO4)-VP4&gt;0,SUM(VL4:VO4)-VP4,"")</f>
        <v>58.66</v>
      </c>
      <c r="WI4" s="41">
        <f>IF(VS4&gt;0,VS4,"")</f>
        <v>17.100000000000001</v>
      </c>
      <c r="WJ4" s="41">
        <f>IF(VT4&gt;0,VT4,"")</f>
        <v>17.28</v>
      </c>
      <c r="WK4" s="41">
        <f>IF(SUM(VQ4:VT4)-VU4&gt;0,SUM(VQ4:VT4)-VU4,"")</f>
        <v>59.180000000000007</v>
      </c>
      <c r="WL4" s="41">
        <f>IF(MAX(WH4,WK4)&gt;0,MAX(WH4,WK4),"")</f>
        <v>59.180000000000007</v>
      </c>
      <c r="WM4" s="41">
        <f>IF(VX4&gt;0,VX4,"")</f>
        <v>14.7</v>
      </c>
      <c r="WN4" s="41">
        <f>IF(VY4&gt;0,VY4,"")</f>
        <v>16.829999999999998</v>
      </c>
      <c r="WO4" s="41">
        <f>IF(SUM(VV4:VY4)-VZ4&gt;0,SUM(VV4:VY4)-VZ4,"")</f>
        <v>55.03</v>
      </c>
      <c r="WP4" s="41" t="str">
        <f>IF(WC4&gt;0,WC4,"")</f>
        <v/>
      </c>
      <c r="WQ4" s="41" t="str">
        <f>IF(WD4&gt;0,WD4,"")</f>
        <v/>
      </c>
      <c r="WR4" s="41" t="str">
        <f>IF(SUM(WA4:WD4)-WE4&gt;0,SUM(WA4:WD4)-WE4,"")</f>
        <v/>
      </c>
      <c r="WS4" s="41">
        <f>IF(SUM(WL4,WO4,WR4)&gt;0,SUM(WL4,WO4,WR4),"")</f>
        <v>114.21000000000001</v>
      </c>
      <c r="WT4" s="27">
        <f>IF($CP4="P",CA4,(CA4+AZ4)/2)</f>
        <v>12.475</v>
      </c>
      <c r="WU4" s="27">
        <f>IF($CP4="P",CB4,(CB4+BA4)/2)</f>
        <v>7.2</v>
      </c>
      <c r="WV4" s="27">
        <f>IF($CP4="P",CC4,(CC4+BB4)/2)</f>
        <v>12.324999999999999</v>
      </c>
      <c r="WW4" s="27">
        <f>IF($CP4="P",CD4,(CD4+BC4)/2)</f>
        <v>13.17</v>
      </c>
      <c r="WX4" s="27">
        <f>IF($CP4="P",CE4,(CE4+BD4)/2)</f>
        <v>0</v>
      </c>
      <c r="WY4" s="27">
        <f>IF($CP4="P",CF4,(CF4+BE4)/2)</f>
        <v>9.2249999999999996</v>
      </c>
      <c r="WZ4" s="27">
        <f>IF($CP4="P",CG4,(CG4+BF4)/2)</f>
        <v>5.5750000000000002</v>
      </c>
      <c r="XA4" s="27">
        <f>IF($CP4="P",CH4,(CH4+BG4)/2)</f>
        <v>10.15</v>
      </c>
      <c r="XB4" s="27">
        <f>IF($CP4="P",CI4,(CI4+BH4)/2)</f>
        <v>10.1175</v>
      </c>
      <c r="XC4" s="27">
        <f>IF($CP4="P",CJ4,(CJ4+BI4)/2)</f>
        <v>0</v>
      </c>
      <c r="XD4" s="27">
        <f>IF($CP4="P",CK4,(CK4+BJ4)/2)</f>
        <v>15.85</v>
      </c>
      <c r="XE4" s="27">
        <f>IF($CP4="P",CL4,(CL4+BK4)/2)</f>
        <v>9.2249999999999996</v>
      </c>
      <c r="XF4" s="27">
        <f>IF($CP4="P",CM4,(CM4+BL4)/2)</f>
        <v>15.95</v>
      </c>
      <c r="XG4" s="27">
        <f>IF($CP4="P",CN4,(CN4+BM4)/2)</f>
        <v>16.672499999999999</v>
      </c>
      <c r="XH4" s="27">
        <f>IF($CP4="P",CO4,(CO4+BN4)/2)</f>
        <v>0</v>
      </c>
      <c r="XI4" s="29" t="s">
        <v>56</v>
      </c>
      <c r="XJ4" s="11">
        <f>IF(WV4&gt;0,WV4,"")</f>
        <v>12.324999999999999</v>
      </c>
      <c r="XK4" s="11">
        <f>IF(WW4&gt;0,WW4,"")</f>
        <v>13.17</v>
      </c>
      <c r="XL4" s="11">
        <f>IF(SUM(WT4:WW4)-WX4&gt;0,SUM(WT4:WW4)-WX4,"")</f>
        <v>45.17</v>
      </c>
      <c r="XM4" s="11">
        <f>IF(XA4&gt;0,XA4,"")</f>
        <v>10.15</v>
      </c>
      <c r="XN4" s="11">
        <f>IF(XB4&gt;0,XB4,"")</f>
        <v>10.1175</v>
      </c>
      <c r="XO4" s="11">
        <f>IF(SUM(WY4:XB4)-XC4&gt;0,SUM(WY4:XB4)-XC4,"")</f>
        <v>35.067500000000003</v>
      </c>
      <c r="XP4" s="11">
        <f>IF(MAX(XL4,XO4)&gt;0,MAX(XL4,XO4),"")</f>
        <v>45.17</v>
      </c>
      <c r="XQ4" s="11">
        <f>IF(XF4&gt;0,XF4,"")</f>
        <v>15.95</v>
      </c>
      <c r="XR4" s="11">
        <f>IF(XG4&gt;0,XG4,"")</f>
        <v>16.672499999999999</v>
      </c>
      <c r="XS4" s="11">
        <f>IF(SUM(XD4:XG4)-XH4&gt;0,SUM(XD4:XG4)-XH4,"")</f>
        <v>57.697499999999998</v>
      </c>
      <c r="XT4" s="11">
        <f>IF(SUM(XP4,XS4)&gt;0,SUM(XP4,XS4),"")</f>
        <v>102.86750000000001</v>
      </c>
    </row>
    <row r="5" spans="1:644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267.23002672300595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,AND(TR5&gt;=UC$32,TR5&lt;&gt;""),AND(TU5&gt;=UC$32,TU5&lt;&gt;""),AND(TY5&gt;=UC$32,TYY5&lt;&gt;""),AND(UB5&gt;=UC$32,UB5&lt;&gt;""),AND(UZ5&gt;=VK$32,UZ5&lt;&gt;""),AND(VC5&gt;=VK$32,VC5&lt;&gt;""),AND(VG5&gt;=VK$32,VG5&lt;&gt;""),AND(VJ5&gt;=VK$32,VJ5&lt;&gt;""),AND(WH5&gt;=WS$32,WH5&lt;&gt;""),AND(WK5&gt;=WS$32,WK5&lt;&gt;""),AND(WO5&gt;=WS$32,WO5&lt;&gt;""),AND(WR5&gt;=WS$32,WR5&lt;&gt;"")),"P","")</f>
        <v>P</v>
      </c>
      <c r="H5" s="37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Excellence",IF(I5="P","Worlds Team",IF(F5="P","National Team","")))))</f>
        <v>Excellence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57.59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58.29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17.100000000000001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2023 Domestic 3rd Trial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,0)</f>
        <v>16.61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N5="",0,N5)=WO5,$VL$1,IF(V5+IF(N5="",0,N5)=VG5,$UD$1,IF(V5+IF(N5="",0,N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N5="",0,N5)=WR5,$VL$1,IF(V5+IF(N5="",0,N5)=VJ5,$UD$1,IF(V5+IF(N5="",0,N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3">
        <v>15.7</v>
      </c>
      <c r="Z5" s="23">
        <v>9.3000000000000007</v>
      </c>
      <c r="AA5" s="23">
        <v>17.100000000000001</v>
      </c>
      <c r="AB5" s="23">
        <v>16.57</v>
      </c>
      <c r="AC5" s="23">
        <v>0</v>
      </c>
      <c r="AD5" s="23">
        <v>15</v>
      </c>
      <c r="AE5" s="23">
        <v>9.5</v>
      </c>
      <c r="AF5" s="23">
        <v>16.899999999999999</v>
      </c>
      <c r="AG5" s="23">
        <v>16.190000000000001</v>
      </c>
      <c r="AH5" s="23">
        <v>0</v>
      </c>
      <c r="AI5" s="23">
        <v>15.2</v>
      </c>
      <c r="AJ5" s="23">
        <v>9.1</v>
      </c>
      <c r="AK5" s="23">
        <v>17.100000000000001</v>
      </c>
      <c r="AL5" s="23">
        <v>16.61</v>
      </c>
      <c r="AM5" s="23">
        <v>0.2</v>
      </c>
      <c r="AN5" s="28"/>
      <c r="AO5" s="39">
        <f>IF(AA5&gt;0,AA5,"")</f>
        <v>17.100000000000001</v>
      </c>
      <c r="AP5" s="39">
        <f>IF(AB5&gt;0,AB5,"")</f>
        <v>16.57</v>
      </c>
      <c r="AQ5" s="41">
        <f>IF(SUM(Y5:AB5)-AC5&gt;0,SUM(Y5:AB5)-AC5,"")</f>
        <v>58.67</v>
      </c>
      <c r="AR5" s="41">
        <f>IF(AF5&gt;0,AF5,"")</f>
        <v>16.899999999999999</v>
      </c>
      <c r="AS5" s="41">
        <f>IF(AG5&gt;0,AG5,"")</f>
        <v>16.190000000000001</v>
      </c>
      <c r="AT5" s="41">
        <f>IF(SUM(AD5:AG5)-AH5&gt;0,SUM(AD5:AG5)-AH5,"")</f>
        <v>57.59</v>
      </c>
      <c r="AU5" s="41">
        <f>IF(AQ5="","",MAX(AQ5,AT5))</f>
        <v>58.67</v>
      </c>
      <c r="AV5" s="41">
        <f>IF(AK5&gt;0,AK5,"")</f>
        <v>17.100000000000001</v>
      </c>
      <c r="AW5" s="41">
        <f>IF(AL5&gt;0,AL5,"")</f>
        <v>16.61</v>
      </c>
      <c r="AX5" s="41">
        <f>IF(SUM(AI5:AL5)-AM5&gt;0,SUM(AI5:AL5)-AM5,"")</f>
        <v>57.809999999999995</v>
      </c>
      <c r="AY5" s="41">
        <f>IF(SUM(AU5,AX5)&gt;0,SUM(AU5,AX5),"")</f>
        <v>116.47999999999999</v>
      </c>
      <c r="AZ5" s="27">
        <v>16.600000000000001</v>
      </c>
      <c r="BA5" s="27">
        <v>9.1999999999999993</v>
      </c>
      <c r="BB5" s="27">
        <v>15.4</v>
      </c>
      <c r="BC5" s="27">
        <v>16.28</v>
      </c>
      <c r="BD5" s="27">
        <v>0</v>
      </c>
      <c r="BE5" s="27">
        <v>17.3</v>
      </c>
      <c r="BF5" s="27">
        <v>9.6999999999999993</v>
      </c>
      <c r="BG5" s="27">
        <v>15.6</v>
      </c>
      <c r="BH5" s="27">
        <v>16.37</v>
      </c>
      <c r="BI5" s="27">
        <v>0</v>
      </c>
      <c r="BJ5" s="27">
        <v>17.100000000000001</v>
      </c>
      <c r="BK5" s="27">
        <v>8.6</v>
      </c>
      <c r="BL5" s="27">
        <v>15</v>
      </c>
      <c r="BM5" s="27">
        <v>16.16</v>
      </c>
      <c r="BN5" s="27">
        <v>0</v>
      </c>
      <c r="BO5" s="29"/>
      <c r="BP5" s="40">
        <f>IF(BB5&gt;0,BB5,"")</f>
        <v>15.4</v>
      </c>
      <c r="BQ5" s="40">
        <f>IF(BC5&gt;0,BC5,"")</f>
        <v>16.28</v>
      </c>
      <c r="BR5" s="11">
        <f>IF(SUM(AZ5:BC5)-BD5&gt;0,SUM(AZ5:BC5)-BD5,"")</f>
        <v>57.480000000000004</v>
      </c>
      <c r="BS5" s="11">
        <f>IF(BG5&gt;0,BG5,"")</f>
        <v>15.6</v>
      </c>
      <c r="BT5" s="11">
        <f>IF(BH5&gt;0,BH5,"")</f>
        <v>16.37</v>
      </c>
      <c r="BU5" s="11">
        <f>IF(SUM(BE5:BH5)-BI5&gt;0,SUM(BE5:BH5)-BI5,"")</f>
        <v>58.97</v>
      </c>
      <c r="BV5" s="11">
        <f>IF(BR5="","",MAX(BR5,BU5))</f>
        <v>58.97</v>
      </c>
      <c r="BW5" s="11">
        <f>IF(BL5&gt;0,BL5,"")</f>
        <v>15</v>
      </c>
      <c r="BX5" s="11">
        <f>IF(BM5&gt;0,BM5,"")</f>
        <v>16.16</v>
      </c>
      <c r="BY5" s="11">
        <f>IF(SUM(BJ5:BM5)-BN5&gt;0,SUM(BJ5:BM5)-BN5,"")</f>
        <v>56.86</v>
      </c>
      <c r="BZ5" s="11">
        <f>IF(SUM(BV5,BY5)&gt;0,SUM(BV5,BY5),"")</f>
        <v>115.83</v>
      </c>
      <c r="CA5" s="23">
        <v>2.58</v>
      </c>
      <c r="CB5" s="23">
        <v>2.4</v>
      </c>
      <c r="CC5" s="23">
        <v>5.0999999999999996</v>
      </c>
      <c r="CD5" s="23">
        <v>16.809999999999999</v>
      </c>
      <c r="CE5" s="23">
        <v>0</v>
      </c>
      <c r="CF5" s="23">
        <v>16.2</v>
      </c>
      <c r="CG5" s="23">
        <v>9</v>
      </c>
      <c r="CH5" s="23">
        <v>15</v>
      </c>
      <c r="CI5" s="23">
        <v>15.94</v>
      </c>
      <c r="CJ5" s="23">
        <v>0</v>
      </c>
      <c r="CK5" s="23">
        <v>16.899999999999999</v>
      </c>
      <c r="CL5" s="23">
        <v>9.8000000000000007</v>
      </c>
      <c r="CM5" s="23">
        <v>15.6</v>
      </c>
      <c r="CN5" s="23">
        <v>15.99</v>
      </c>
      <c r="CO5" s="23">
        <v>0</v>
      </c>
      <c r="CP5" s="28"/>
      <c r="CQ5" s="39">
        <f>IF(CC5&gt;0,CC5,"")</f>
        <v>5.0999999999999996</v>
      </c>
      <c r="CR5" s="39">
        <f>IF(CD5&gt;0,CD5,"")</f>
        <v>16.809999999999999</v>
      </c>
      <c r="CS5" s="41">
        <f>IF(SUM(CA5:CD5)-CE5&gt;0,SUM(CA5:CD5)-CE5,"")</f>
        <v>26.89</v>
      </c>
      <c r="CT5" s="41">
        <f>IF(CH5&gt;0,CH5,"")</f>
        <v>15</v>
      </c>
      <c r="CU5" s="41">
        <f>IF(CI5&gt;0,CI5,"")</f>
        <v>15.94</v>
      </c>
      <c r="CV5" s="41">
        <f>IF(SUM(CF5:CI5)-CJ5&gt;0,SUM(CF5:CI5)-CJ5,"")</f>
        <v>56.14</v>
      </c>
      <c r="CW5" s="41">
        <f>IF(CS5="","",MAX(CS5,CV5))</f>
        <v>56.14</v>
      </c>
      <c r="CX5" s="41">
        <f>IF(CM5&gt;0,CM5,"")</f>
        <v>15.6</v>
      </c>
      <c r="CY5" s="41">
        <f>IF(CN5&gt;0,CN5,"")</f>
        <v>15.99</v>
      </c>
      <c r="CZ5" s="41">
        <f>IF(SUM(CK5:CN5)-CO5&gt;0,SUM(CK5:CN5)-CO5,"")</f>
        <v>58.29</v>
      </c>
      <c r="DA5" s="41">
        <f>IF(SUM(CW5,CZ5)&gt;0,SUM(CW5,CZ5),"")</f>
        <v>114.43</v>
      </c>
      <c r="DB5" s="52" t="str">
        <f>IF(MAX(ED5,FL5,GT5,IB5,JJ5,KR5,LZ5,NH5,OP5,PX5,RF5,SN5,TV5,VD5,WL5)-IF(N5="",0,N5)&gt;0.001,MAX(ED5,FL5,GT5,IB5,JJ5,KR5,LZ5,NH5,OP5,PX5,RF5,SN5,TV5,VD5,WL5)-IF(N5="",0,N5),"")</f>
        <v/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9.4</v>
      </c>
      <c r="EM5" s="18">
        <v>5.5</v>
      </c>
      <c r="EN5" s="18">
        <v>10.1</v>
      </c>
      <c r="EO5" s="18">
        <v>9.9600000000000009</v>
      </c>
      <c r="EP5" s="18">
        <v>0</v>
      </c>
      <c r="EQ5" s="18">
        <v>12.7</v>
      </c>
      <c r="ER5" s="18">
        <v>7.5</v>
      </c>
      <c r="ES5" s="18">
        <v>13</v>
      </c>
      <c r="ET5" s="18">
        <v>13.39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10.1</v>
      </c>
      <c r="FG5" s="11">
        <f>IF(EO5&gt;0,EO5,"")</f>
        <v>9.9600000000000009</v>
      </c>
      <c r="FH5" s="11">
        <f>IF(SUM(EL5:EO5)-EP5&gt;0,SUM(EL5:EO5)-EP5,"")</f>
        <v>34.96</v>
      </c>
      <c r="FI5" s="11">
        <f>IF(ES5&gt;0,ES5,"")</f>
        <v>13</v>
      </c>
      <c r="FJ5" s="11">
        <f>IF(ET5&gt;0,ET5,"")</f>
        <v>13.39</v>
      </c>
      <c r="FK5" s="11">
        <f>IF(SUM(EQ5:ET5)-EU5&gt;0,SUM(EQ5:ET5)-EU5,"")</f>
        <v>46.59</v>
      </c>
      <c r="FL5" s="11">
        <f>IF(MAX(FH5,FK5)&gt;0,MAX(FH5,FK5),"")</f>
        <v>46.59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46.59</v>
      </c>
      <c r="FT5" s="17">
        <v>11.2</v>
      </c>
      <c r="FU5" s="17">
        <v>7.1</v>
      </c>
      <c r="FV5" s="17">
        <v>12.6</v>
      </c>
      <c r="FW5" s="17">
        <v>13.01</v>
      </c>
      <c r="FX5" s="17">
        <v>0</v>
      </c>
      <c r="FY5" s="17">
        <v>14.3</v>
      </c>
      <c r="FZ5" s="17">
        <v>9.3000000000000007</v>
      </c>
      <c r="GA5" s="17">
        <v>16.100000000000001</v>
      </c>
      <c r="GB5" s="17">
        <v>16.12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12.6</v>
      </c>
      <c r="GO5" s="41">
        <f>IF(FW5&gt;0,FW5,"")</f>
        <v>13.01</v>
      </c>
      <c r="GP5" s="41">
        <f>IF(SUM(FT5:FW5)-FX5&gt;0,SUM(FT5:FW5)-FX5,"")</f>
        <v>43.91</v>
      </c>
      <c r="GQ5" s="41">
        <f>IF(GA5&gt;0,GA5,"")</f>
        <v>16.100000000000001</v>
      </c>
      <c r="GR5" s="41">
        <f>IF(GB5&gt;0,GB5,"")</f>
        <v>16.12</v>
      </c>
      <c r="GS5" s="41">
        <f>IF(SUM(FY5:GB5)-GC5&gt;0,SUM(FY5:GB5)-GC5,"")</f>
        <v>55.820000000000007</v>
      </c>
      <c r="GT5" s="41">
        <f>IF(MAX(GP5,GS5)&gt;0,MAX(GP5,GS5),"")</f>
        <v>55.820000000000007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55.820000000000007</v>
      </c>
      <c r="HB5" s="18">
        <v>13.7</v>
      </c>
      <c r="HC5" s="18">
        <v>9.1999999999999993</v>
      </c>
      <c r="HD5" s="18">
        <v>16.3</v>
      </c>
      <c r="HE5" s="18">
        <v>16.02</v>
      </c>
      <c r="HF5" s="18">
        <v>0</v>
      </c>
      <c r="HG5" s="18">
        <v>3</v>
      </c>
      <c r="HH5" s="18">
        <v>1.6</v>
      </c>
      <c r="HI5" s="18">
        <v>3.6</v>
      </c>
      <c r="HJ5" s="18">
        <v>3.57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16.3</v>
      </c>
      <c r="HW5" s="11">
        <f>IF(HE5&gt;0,HE5,"")</f>
        <v>16.02</v>
      </c>
      <c r="HX5" s="11">
        <f>IF(SUM(HB5:HE5)-HF5&gt;0,SUM(HB5:HE5)-HF5,"")</f>
        <v>55.22</v>
      </c>
      <c r="HY5" s="11">
        <f>IF(HI5&gt;0,HI5,"")</f>
        <v>3.6</v>
      </c>
      <c r="HZ5" s="11">
        <f>IF(HJ5&gt;0,HJ5,"")</f>
        <v>3.57</v>
      </c>
      <c r="IA5" s="11">
        <f>IF(SUM(HG5:HJ5)-HK5&gt;0,SUM(HG5:HJ5)-HK5,"")</f>
        <v>11.77</v>
      </c>
      <c r="IB5" s="11">
        <f>IF(MAX(HX5,IA5)&gt;0,MAX(HX5,IA5),"")</f>
        <v>55.22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55.22</v>
      </c>
      <c r="IJ5" s="17">
        <v>12.4</v>
      </c>
      <c r="IK5" s="17">
        <v>7.5</v>
      </c>
      <c r="IL5" s="17">
        <v>12.8</v>
      </c>
      <c r="IM5" s="17">
        <v>13.26</v>
      </c>
      <c r="IN5" s="17">
        <v>0</v>
      </c>
      <c r="IO5" s="17">
        <v>15.4</v>
      </c>
      <c r="IP5" s="17">
        <v>9</v>
      </c>
      <c r="IQ5" s="17">
        <v>16.5</v>
      </c>
      <c r="IR5" s="17">
        <v>16.48</v>
      </c>
      <c r="IS5" s="17">
        <v>0</v>
      </c>
      <c r="IT5" s="17"/>
      <c r="IU5" s="17"/>
      <c r="IV5" s="17"/>
      <c r="IW5" s="17"/>
      <c r="IX5" s="17"/>
      <c r="IY5" s="17">
        <v>3.1</v>
      </c>
      <c r="IZ5" s="17">
        <v>1.9</v>
      </c>
      <c r="JA5" s="17">
        <v>3.6</v>
      </c>
      <c r="JB5" s="17">
        <v>3.52</v>
      </c>
      <c r="JC5" s="17">
        <v>0</v>
      </c>
      <c r="JD5" s="41">
        <f>IF(IL5&gt;0,IL5,"")</f>
        <v>12.8</v>
      </c>
      <c r="JE5" s="41">
        <f>IF(IM5&gt;0,IM5,"")</f>
        <v>13.26</v>
      </c>
      <c r="JF5" s="41">
        <f>IF(SUM(IJ5:IM5)-IN5&gt;0,SUM(IJ5:IM5)-IN5,"")</f>
        <v>45.96</v>
      </c>
      <c r="JG5" s="41">
        <f>IF(IQ5&gt;0,IQ5,"")</f>
        <v>16.5</v>
      </c>
      <c r="JH5" s="41">
        <f>IF(IR5&gt;0,IR5,"")</f>
        <v>16.48</v>
      </c>
      <c r="JI5" s="41">
        <f>IF(SUM(IO5:IR5)-IS5&gt;0,SUM(IO5:IR5)-IS5,"")</f>
        <v>57.379999999999995</v>
      </c>
      <c r="JJ5" s="41">
        <f>IF(MAX(JF5,JI5)&gt;0,MAX(JF5,JI5),"")</f>
        <v>57.379999999999995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3.6</v>
      </c>
      <c r="JO5" s="41">
        <f>IF(JB5&gt;0,JB5,"")</f>
        <v>3.52</v>
      </c>
      <c r="JP5" s="41">
        <f>IF(SUM(IY5:JB5)-JC5&gt;0,SUM(IY5:JB5)-JC5,"")</f>
        <v>12.12</v>
      </c>
      <c r="JQ5" s="41">
        <f>IF(SUM(JJ5,JM5,JP5)&gt;0,SUM(JJ5,JM5,JP5),"")</f>
        <v>69.5</v>
      </c>
      <c r="JR5" s="18">
        <v>7.5</v>
      </c>
      <c r="JS5" s="18">
        <v>4.5999999999999996</v>
      </c>
      <c r="JT5" s="18">
        <v>9.1</v>
      </c>
      <c r="JU5" s="18">
        <v>8.56</v>
      </c>
      <c r="JV5" s="18">
        <v>0</v>
      </c>
      <c r="JW5" s="18">
        <v>14.7</v>
      </c>
      <c r="JX5" s="18">
        <v>9.5</v>
      </c>
      <c r="JY5" s="18">
        <v>17.100000000000001</v>
      </c>
      <c r="JZ5" s="18">
        <v>16.260000000000002</v>
      </c>
      <c r="KA5" s="18">
        <v>0</v>
      </c>
      <c r="KB5" s="18"/>
      <c r="KC5" s="18"/>
      <c r="KD5" s="18"/>
      <c r="KE5" s="18"/>
      <c r="KF5" s="18"/>
      <c r="KG5" s="18">
        <v>11.2</v>
      </c>
      <c r="KH5" s="18">
        <v>6.4</v>
      </c>
      <c r="KI5" s="18">
        <v>11.4</v>
      </c>
      <c r="KJ5" s="18">
        <v>11.89</v>
      </c>
      <c r="KK5" s="18">
        <v>0</v>
      </c>
      <c r="KL5" s="11">
        <f>IF(JT5&gt;0,JT5,"")</f>
        <v>9.1</v>
      </c>
      <c r="KM5" s="11">
        <f>IF(JU5&gt;0,JU5,"")</f>
        <v>8.56</v>
      </c>
      <c r="KN5" s="11">
        <f>IF(SUM(JR5:JU5)-JV5&gt;0,SUM(JR5:JU5)-JV5,"")</f>
        <v>29.759999999999998</v>
      </c>
      <c r="KO5" s="11">
        <f>IF(JY5&gt;0,JY5,"")</f>
        <v>17.100000000000001</v>
      </c>
      <c r="KP5" s="11">
        <f>IF(JZ5&gt;0,JZ5,"")</f>
        <v>16.260000000000002</v>
      </c>
      <c r="KQ5" s="11">
        <f>IF(SUM(JW5:JZ5)-KA5&gt;0,SUM(JW5:JZ5)-KA5,"")</f>
        <v>57.56</v>
      </c>
      <c r="KR5" s="11">
        <f>IF(MAX(KN5,KQ5)&gt;0,MAX(KN5,KQ5),"")</f>
        <v>57.56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11.4</v>
      </c>
      <c r="KW5" s="11">
        <f>IF(KJ5&gt;0,KJ5,"")</f>
        <v>11.89</v>
      </c>
      <c r="KX5" s="11">
        <f>IF(SUM(KG5:KJ5)-KK5&gt;0,SUM(KG5:KJ5)-KK5,"")</f>
        <v>40.89</v>
      </c>
      <c r="KY5" s="11">
        <f>IF(SUM(KR5,KU5,KX5)&gt;0,SUM(KR5,KU5,KX5),"")</f>
        <v>98.45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>
        <v>14.8</v>
      </c>
      <c r="NQ5" s="17">
        <v>9.1999999999999993</v>
      </c>
      <c r="NR5" s="17">
        <v>16.2</v>
      </c>
      <c r="NS5" s="17">
        <v>16.12</v>
      </c>
      <c r="NT5" s="17">
        <v>0</v>
      </c>
      <c r="NU5" s="17">
        <v>7</v>
      </c>
      <c r="NV5" s="17">
        <v>4.5</v>
      </c>
      <c r="NW5" s="17">
        <v>9.1</v>
      </c>
      <c r="NX5" s="17">
        <v>8.34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16.2</v>
      </c>
      <c r="OK5" s="41">
        <f>IF(NS5&gt;0,NS5,"")</f>
        <v>16.12</v>
      </c>
      <c r="OL5" s="41">
        <f>IF(SUM(NP5:NS5)-NT5&gt;0,SUM(NP5:NS5)-NT5,"")</f>
        <v>56.320000000000007</v>
      </c>
      <c r="OM5" s="41">
        <f>IF(NW5&gt;0,NW5,"")</f>
        <v>9.1</v>
      </c>
      <c r="ON5" s="41">
        <f>IF(NX5&gt;0,NX5,"")</f>
        <v>8.34</v>
      </c>
      <c r="OO5" s="41">
        <f>IF(SUM(NU5:NX5)-NY5&gt;0,SUM(NU5:NX5)-NY5,"")</f>
        <v>28.94</v>
      </c>
      <c r="OP5" s="41">
        <f>IF(MAX(OL5,OO5)&gt;0,MAX(OL5,OO5),"")</f>
        <v>56.320000000000007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56.320000000000007</v>
      </c>
      <c r="OX5" s="18">
        <v>16.600000000000001</v>
      </c>
      <c r="OY5" s="18">
        <v>9.3000000000000007</v>
      </c>
      <c r="OZ5" s="18">
        <v>15</v>
      </c>
      <c r="PA5" s="18">
        <v>16.14</v>
      </c>
      <c r="PB5" s="18">
        <v>0</v>
      </c>
      <c r="PC5" s="18">
        <v>16.3</v>
      </c>
      <c r="PD5" s="18">
        <v>9.4</v>
      </c>
      <c r="PE5" s="18">
        <v>15.6</v>
      </c>
      <c r="PF5" s="18">
        <v>16.2</v>
      </c>
      <c r="PG5" s="18">
        <v>0</v>
      </c>
      <c r="PH5" s="18"/>
      <c r="PI5" s="18"/>
      <c r="PJ5" s="18"/>
      <c r="PK5" s="18"/>
      <c r="PL5" s="18"/>
      <c r="PM5" s="18">
        <v>1.6</v>
      </c>
      <c r="PN5" s="18">
        <v>0.9</v>
      </c>
      <c r="PO5" s="18">
        <v>2</v>
      </c>
      <c r="PP5" s="18">
        <v>1.79</v>
      </c>
      <c r="PQ5" s="18">
        <v>0</v>
      </c>
      <c r="PR5" s="11">
        <f>IF(OZ5&gt;0,OZ5,"")</f>
        <v>15</v>
      </c>
      <c r="PS5" s="11">
        <f>IF(PA5&gt;0,PA5,"")</f>
        <v>16.14</v>
      </c>
      <c r="PT5" s="11">
        <f>IF(SUM(OX5:PA5)-PB5&gt;0,SUM(OX5:PA5)-PB5,"")</f>
        <v>57.040000000000006</v>
      </c>
      <c r="PU5" s="11">
        <f>IF(PE5&gt;0,PE5,"")</f>
        <v>15.6</v>
      </c>
      <c r="PV5" s="11">
        <f>IF(PF5&gt;0,PF5,"")</f>
        <v>16.2</v>
      </c>
      <c r="PW5" s="11">
        <f>IF(SUM(PC5:PF5)-PG5&gt;0,SUM(PC5:PF5)-PG5,"")</f>
        <v>57.5</v>
      </c>
      <c r="PX5" s="11">
        <f>IF(MAX(PT5,PW5)&gt;0,MAX(PT5,PW5),"")</f>
        <v>57.5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2</v>
      </c>
      <c r="QC5" s="11">
        <f>IF(PP5&gt;0,PP5,"")</f>
        <v>1.79</v>
      </c>
      <c r="QD5" s="11">
        <f>IF(SUM(PM5:PP5)-PQ5&gt;0,SUM(PM5:PP5)-PQ5,"")</f>
        <v>6.29</v>
      </c>
      <c r="QE5" s="11">
        <f>IF(SUM(PX5,QA5,QD5)&gt;0,SUM(PX5,QA5,QD5),"")</f>
        <v>63.79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>
        <v>6</v>
      </c>
      <c r="SW5" s="17">
        <v>3.7</v>
      </c>
      <c r="SX5" s="17">
        <v>6.7</v>
      </c>
      <c r="SY5" s="17">
        <v>6.96</v>
      </c>
      <c r="SZ5" s="17">
        <v>0</v>
      </c>
      <c r="TA5" s="17">
        <v>15.3</v>
      </c>
      <c r="TB5" s="17">
        <v>9.5</v>
      </c>
      <c r="TC5" s="17">
        <v>15.6</v>
      </c>
      <c r="TD5" s="17">
        <v>16.489999999999998</v>
      </c>
      <c r="TE5" s="17">
        <v>0</v>
      </c>
      <c r="TF5" s="17">
        <v>4.3</v>
      </c>
      <c r="TG5" s="17">
        <v>2.5</v>
      </c>
      <c r="TH5" s="17">
        <v>5.6</v>
      </c>
      <c r="TI5" s="17">
        <v>5.34</v>
      </c>
      <c r="TJ5" s="17">
        <v>0</v>
      </c>
      <c r="TK5" s="17"/>
      <c r="TL5" s="17"/>
      <c r="TM5" s="17"/>
      <c r="TN5" s="17"/>
      <c r="TO5" s="17"/>
      <c r="TP5" s="41">
        <f>IF(SX5&gt;0,SX5,"")</f>
        <v>6.7</v>
      </c>
      <c r="TQ5" s="41">
        <f>IF(SY5&gt;0,SY5,"")</f>
        <v>6.96</v>
      </c>
      <c r="TR5" s="41">
        <f>IF(SUM(SV5:SY5)-SZ5&gt;0,SUM(SV5:SY5)-SZ5,"")</f>
        <v>23.36</v>
      </c>
      <c r="TS5" s="41">
        <f>IF(TC5&gt;0,TC5,"")</f>
        <v>15.6</v>
      </c>
      <c r="TT5" s="41">
        <f>IF(TD5&gt;0,TD5,"")</f>
        <v>16.489999999999998</v>
      </c>
      <c r="TU5" s="41">
        <f>IF(SUM(TA5:TD5)-TE5&gt;0,SUM(TA5:TD5)-TE5,"")</f>
        <v>56.89</v>
      </c>
      <c r="TV5" s="41">
        <f>IF(MAX(TR5,TU5)&gt;0,MAX(TR5,TU5),"")</f>
        <v>56.89</v>
      </c>
      <c r="TW5" s="41">
        <f>IF(TH5&gt;0,TH5,"")</f>
        <v>5.6</v>
      </c>
      <c r="TX5" s="41">
        <f>IF(TI5&gt;0,TI5,"")</f>
        <v>5.34</v>
      </c>
      <c r="TY5" s="41">
        <f>IF(SUM(TF5:TI5)-TJ5&gt;0,SUM(TF5:TI5)-TJ5,"")</f>
        <v>17.739999999999998</v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>
        <f>IF(SUM(TV5,TY5,UB5)&gt;0,SUM(TV5,TY5,UB5),"")</f>
        <v>74.63</v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9.59</v>
      </c>
      <c r="WU5" s="27">
        <f>IF($CP5="P",CB5,(CB5+BA5)/2)</f>
        <v>5.8</v>
      </c>
      <c r="WV5" s="27">
        <f>IF($CP5="P",CC5,(CC5+BB5)/2)</f>
        <v>10.25</v>
      </c>
      <c r="WW5" s="27">
        <f>IF($CP5="P",CD5,(CD5+BC5)/2)</f>
        <v>16.545000000000002</v>
      </c>
      <c r="WX5" s="27">
        <f>IF($CP5="P",CE5,(CE5+BD5)/2)</f>
        <v>0</v>
      </c>
      <c r="WY5" s="27">
        <f>IF($CP5="P",CF5,(CF5+BE5)/2)</f>
        <v>16.75</v>
      </c>
      <c r="WZ5" s="27">
        <f>IF($CP5="P",CG5,(CG5+BF5)/2)</f>
        <v>9.35</v>
      </c>
      <c r="XA5" s="27">
        <f>IF($CP5="P",CH5,(CH5+BG5)/2)</f>
        <v>15.3</v>
      </c>
      <c r="XB5" s="27">
        <f>IF($CP5="P",CI5,(CI5+BH5)/2)</f>
        <v>16.155000000000001</v>
      </c>
      <c r="XC5" s="27">
        <f>IF($CP5="P",CJ5,(CJ5+BI5)/2)</f>
        <v>0</v>
      </c>
      <c r="XD5" s="27">
        <f>IF($CP5="P",CK5,(CK5+BJ5)/2)</f>
        <v>17</v>
      </c>
      <c r="XE5" s="27">
        <f>IF($CP5="P",CL5,(CL5+BK5)/2)</f>
        <v>9.1999999999999993</v>
      </c>
      <c r="XF5" s="27">
        <f>IF($CP5="P",CM5,(CM5+BL5)/2)</f>
        <v>15.3</v>
      </c>
      <c r="XG5" s="27">
        <f>IF($CP5="P",CN5,(CN5+BM5)/2)</f>
        <v>16.074999999999999</v>
      </c>
      <c r="XH5" s="27">
        <f>IF($CP5="P",CO5,(CO5+BN5)/2)</f>
        <v>0</v>
      </c>
      <c r="XI5" s="29" t="s">
        <v>56</v>
      </c>
      <c r="XJ5" s="11">
        <f>IF(WV5&gt;0,WV5,"")</f>
        <v>10.25</v>
      </c>
      <c r="XK5" s="11">
        <f>IF(WW5&gt;0,WW5,"")</f>
        <v>16.545000000000002</v>
      </c>
      <c r="XL5" s="11">
        <f>IF(SUM(WT5:WW5)-WX5&gt;0,SUM(WT5:WW5)-WX5,"")</f>
        <v>42.185000000000002</v>
      </c>
      <c r="XM5" s="11">
        <f>IF(XA5&gt;0,XA5,"")</f>
        <v>15.3</v>
      </c>
      <c r="XN5" s="11">
        <f>IF(XB5&gt;0,XB5,"")</f>
        <v>16.155000000000001</v>
      </c>
      <c r="XO5" s="11">
        <f>IF(SUM(WY5:XB5)-XC5&gt;0,SUM(WY5:XB5)-XC5,"")</f>
        <v>57.555000000000007</v>
      </c>
      <c r="XP5" s="11">
        <f>IF(MAX(XL5,XO5)&gt;0,MAX(XL5,XO5),"")</f>
        <v>57.555000000000007</v>
      </c>
      <c r="XQ5" s="11">
        <f>IF(XF5&gt;0,XF5,"")</f>
        <v>15.3</v>
      </c>
      <c r="XR5" s="11">
        <f>IF(XG5&gt;0,XG5,"")</f>
        <v>16.074999999999999</v>
      </c>
      <c r="XS5" s="11">
        <f>IF(SUM(XD5:XG5)-XH5&gt;0,SUM(XD5:XG5)-XH5,"")</f>
        <v>57.575000000000003</v>
      </c>
      <c r="XT5" s="11">
        <f>IF(SUM(XP5,XS5)&gt;0,SUM(XP5,XS5),"")</f>
        <v>115.13000000000001</v>
      </c>
    </row>
    <row r="6" spans="1:644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6</v>
      </c>
      <c r="D6" s="4">
        <v>2003</v>
      </c>
      <c r="E6" s="9">
        <f>SUM(J6:V6)+SUM(J6:T6)*0.0000001+SUM(J6)*0.0000000000001</f>
        <v>258.00002562200569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,AND(TR6&gt;=UC$32,TR6&lt;&gt;""),AND(TU6&gt;=UC$32,TU6&lt;&gt;""),AND(TY6&gt;=UC$32,TYY6&lt;&gt;""),AND(UB6&gt;=UC$32,UB6&lt;&gt;""),AND(UZ6&gt;=VK$32,UZ6&lt;&gt;""),AND(VC6&gt;=VK$32,VC6&lt;&gt;""),AND(VG6&gt;=VK$32,VG6&lt;&gt;""),AND(VJ6&gt;=VK$32,VJ6&lt;&gt;""),AND(WH6&gt;=WS$32,WH6&lt;&gt;""),AND(WK6&gt;=WS$32,WK6&lt;&gt;""),AND(WO6&gt;=WS$32,WO6&lt;&gt;""),AND(WR6&gt;=WS$32,WR6&lt;&gt;"")),"P","")</f>
        <v>P</v>
      </c>
      <c r="H6" s="37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Excellence",IF(I6="P","Worlds Team",IF(F6="P","National Team","")))))</f>
        <v>Worlds Team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J6" s="8">
        <f>IF(COUNT(AQ6,AT6,BR6,BU6,CS6,CV6)&gt;0,LARGE((AQ6,AT6,BR6,BU6,CS6,CV6),1),0)</f>
        <v>56.56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55.88000000000001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55.01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55.379999999999995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16.399999999999999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BUL (Oct 7)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,0)</f>
        <v>16.989999999999998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2023 World Cup BUL (Oct 7)</v>
      </c>
      <c r="V6" s="8">
        <f>IF(MAX(DB6,DC6)&gt;0,MAX(DB6,DC6),"")</f>
        <v>1.779999999999994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N6="",0,N6)=WO6,$VL$1,IF(V6+IF(N6="",0,N6)=VG6,$UD$1,IF(V6+IF(N6="",0,N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N6="",0,N6)=WR6,$VL$1,IF(V6+IF(N6="",0,N6)=VJ6,$UD$1,IF(V6+IF(N6="",0,N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BUL (Oct 7)</v>
      </c>
      <c r="Y6" s="23">
        <v>10.3</v>
      </c>
      <c r="Z6" s="23">
        <v>6</v>
      </c>
      <c r="AA6" s="23">
        <v>10</v>
      </c>
      <c r="AB6" s="23">
        <v>11.73</v>
      </c>
      <c r="AC6" s="23">
        <v>0</v>
      </c>
      <c r="AD6" s="23">
        <v>13.9</v>
      </c>
      <c r="AE6" s="23">
        <v>9</v>
      </c>
      <c r="AF6" s="23">
        <v>14.7</v>
      </c>
      <c r="AG6" s="23">
        <v>16.48</v>
      </c>
      <c r="AH6" s="23">
        <v>0</v>
      </c>
      <c r="AI6" s="23">
        <v>1.6</v>
      </c>
      <c r="AJ6" s="23">
        <v>1</v>
      </c>
      <c r="AK6" s="23">
        <v>2</v>
      </c>
      <c r="AL6" s="23">
        <v>1.8</v>
      </c>
      <c r="AM6" s="23">
        <v>0</v>
      </c>
      <c r="AN6" s="28"/>
      <c r="AO6" s="39">
        <f>IF(AA6&gt;0,AA6,"")</f>
        <v>10</v>
      </c>
      <c r="AP6" s="39">
        <f>IF(AB6&gt;0,AB6,"")</f>
        <v>11.73</v>
      </c>
      <c r="AQ6" s="41">
        <f>IF(SUM(Y6:AB6)-AC6&gt;0,SUM(Y6:AB6)-AC6,"")</f>
        <v>38.03</v>
      </c>
      <c r="AR6" s="41">
        <f>IF(AF6&gt;0,AF6,"")</f>
        <v>14.7</v>
      </c>
      <c r="AS6" s="41">
        <f>IF(AG6&gt;0,AG6,"")</f>
        <v>16.48</v>
      </c>
      <c r="AT6" s="41">
        <f>IF(SUM(AD6:AG6)-AH6&gt;0,SUM(AD6:AG6)-AH6,"")</f>
        <v>54.08</v>
      </c>
      <c r="AU6" s="41">
        <f>IF(AQ6="","",MAX(AQ6,AT6))</f>
        <v>54.08</v>
      </c>
      <c r="AV6" s="41">
        <f>IF(AK6&gt;0,AK6,"")</f>
        <v>2</v>
      </c>
      <c r="AW6" s="41">
        <f>IF(AL6&gt;0,AL6,"")</f>
        <v>1.8</v>
      </c>
      <c r="AX6" s="41">
        <f>IF(SUM(AI6:AL6)-AM6&gt;0,SUM(AI6:AL6)-AM6,"")</f>
        <v>6.3999999999999995</v>
      </c>
      <c r="AY6" s="41">
        <f>IF(SUM(AU6,AX6)&gt;0,SUM(AU6,AX6),"")</f>
        <v>60.48</v>
      </c>
      <c r="AZ6" s="27">
        <v>14.6</v>
      </c>
      <c r="BA6" s="27">
        <v>9</v>
      </c>
      <c r="BB6" s="27">
        <v>15.8</v>
      </c>
      <c r="BC6" s="27">
        <v>16.48</v>
      </c>
      <c r="BD6" s="27">
        <v>0</v>
      </c>
      <c r="BE6" s="27">
        <v>3.37</v>
      </c>
      <c r="BF6" s="27">
        <v>3.3</v>
      </c>
      <c r="BG6" s="27">
        <v>7.1</v>
      </c>
      <c r="BH6" s="27">
        <v>6.97</v>
      </c>
      <c r="BI6" s="27">
        <v>0</v>
      </c>
      <c r="BJ6" s="27">
        <v>11.8</v>
      </c>
      <c r="BK6" s="27">
        <v>7</v>
      </c>
      <c r="BL6" s="27">
        <v>12.4</v>
      </c>
      <c r="BM6" s="27">
        <v>13.35</v>
      </c>
      <c r="BN6" s="27">
        <v>0</v>
      </c>
      <c r="BO6" s="29"/>
      <c r="BP6" s="40">
        <f>IF(BB6&gt;0,BB6,"")</f>
        <v>15.8</v>
      </c>
      <c r="BQ6" s="40">
        <f>IF(BC6&gt;0,BC6,"")</f>
        <v>16.48</v>
      </c>
      <c r="BR6" s="11">
        <f>IF(SUM(AZ6:BC6)-BD6&gt;0,SUM(AZ6:BC6)-BD6,"")</f>
        <v>55.88000000000001</v>
      </c>
      <c r="BS6" s="11">
        <f>IF(BG6&gt;0,BG6,"")</f>
        <v>7.1</v>
      </c>
      <c r="BT6" s="11">
        <f>IF(BH6&gt;0,BH6,"")</f>
        <v>6.97</v>
      </c>
      <c r="BU6" s="11">
        <f>IF(SUM(BE6:BH6)-BI6&gt;0,SUM(BE6:BH6)-BI6,"")</f>
        <v>20.74</v>
      </c>
      <c r="BV6" s="11">
        <f>IF(BR6="","",MAX(BR6,BU6))</f>
        <v>55.88000000000001</v>
      </c>
      <c r="BW6" s="11">
        <f>IF(BL6&gt;0,BL6,"")</f>
        <v>12.4</v>
      </c>
      <c r="BX6" s="11">
        <f>IF(BM6&gt;0,BM6,"")</f>
        <v>13.35</v>
      </c>
      <c r="BY6" s="11">
        <f>IF(SUM(BJ6:BM6)-BN6&gt;0,SUM(BJ6:BM6)-BN6,"")</f>
        <v>44.550000000000004</v>
      </c>
      <c r="BZ6" s="11">
        <f>IF(SUM(BV6,BY6)&gt;0,SUM(BV6,BY6),"")</f>
        <v>100.43</v>
      </c>
      <c r="CA6" s="23">
        <v>16.2</v>
      </c>
      <c r="CB6" s="23">
        <v>8.9</v>
      </c>
      <c r="CC6" s="23">
        <v>15.2</v>
      </c>
      <c r="CD6" s="23">
        <v>16.260000000000002</v>
      </c>
      <c r="CE6" s="23">
        <v>0</v>
      </c>
      <c r="CF6" s="23">
        <v>15.6</v>
      </c>
      <c r="CG6" s="23">
        <v>8.8000000000000007</v>
      </c>
      <c r="CH6" s="23">
        <v>14.5</v>
      </c>
      <c r="CI6" s="23">
        <v>16.11</v>
      </c>
      <c r="CJ6" s="23">
        <v>0</v>
      </c>
      <c r="CK6" s="23">
        <v>15.5</v>
      </c>
      <c r="CL6" s="23">
        <v>8.9</v>
      </c>
      <c r="CM6" s="23">
        <v>15</v>
      </c>
      <c r="CN6" s="23">
        <v>15.98</v>
      </c>
      <c r="CO6" s="23">
        <v>0</v>
      </c>
      <c r="CP6" s="28"/>
      <c r="CQ6" s="39">
        <f>IF(CC6&gt;0,CC6,"")</f>
        <v>15.2</v>
      </c>
      <c r="CR6" s="39">
        <f>IF(CD6&gt;0,CD6,"")</f>
        <v>16.260000000000002</v>
      </c>
      <c r="CS6" s="41">
        <f>IF(SUM(CA6:CD6)-CE6&gt;0,SUM(CA6:CD6)-CE6,"")</f>
        <v>56.56</v>
      </c>
      <c r="CT6" s="41">
        <f>IF(CH6&gt;0,CH6,"")</f>
        <v>14.5</v>
      </c>
      <c r="CU6" s="41">
        <f>IF(CI6&gt;0,CI6,"")</f>
        <v>16.11</v>
      </c>
      <c r="CV6" s="41">
        <f>IF(SUM(CF6:CI6)-CJ6&gt;0,SUM(CF6:CI6)-CJ6,"")</f>
        <v>55.01</v>
      </c>
      <c r="CW6" s="41">
        <f>IF(CS6="","",MAX(CS6,CV6))</f>
        <v>56.56</v>
      </c>
      <c r="CX6" s="41">
        <f>IF(CM6&gt;0,CM6,"")</f>
        <v>15</v>
      </c>
      <c r="CY6" s="41">
        <f>IF(CN6&gt;0,CN6,"")</f>
        <v>15.98</v>
      </c>
      <c r="CZ6" s="41">
        <f>IF(SUM(CK6:CN6)-CO6&gt;0,SUM(CK6:CN6)-CO6,"")</f>
        <v>55.379999999999995</v>
      </c>
      <c r="DA6" s="41">
        <f>IF(SUM(CW6,CZ6)&gt;0,SUM(CW6,CZ6),"")</f>
        <v>111.94</v>
      </c>
      <c r="DB6" s="52">
        <f>IF(MAX(ED6,FL6,GT6,IB6,JJ6,KR6,LZ6,NH6,OP6,PX6,RF6,SN6,TV6,VD6,WL6)-IF(N6="",0,N6)&gt;0.001,MAX(ED6,FL6,GT6,IB6,JJ6,KR6,LZ6,NH6,OP6,PX6,RF6,SN6,TV6,VD6,WL6)-IF(N6="",0,N6),"")</f>
        <v>1.779999999999994</v>
      </c>
      <c r="DC6" s="52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14.5</v>
      </c>
      <c r="HC6" s="18">
        <v>9</v>
      </c>
      <c r="HD6" s="18">
        <v>16.2</v>
      </c>
      <c r="HE6" s="18">
        <v>16.100000000000001</v>
      </c>
      <c r="HF6" s="18">
        <v>0</v>
      </c>
      <c r="HG6" s="18">
        <v>14.2</v>
      </c>
      <c r="HH6" s="18">
        <v>9.1999999999999993</v>
      </c>
      <c r="HI6" s="18">
        <v>16.399999999999999</v>
      </c>
      <c r="HJ6" s="18">
        <v>16.989999999999998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16.2</v>
      </c>
      <c r="HW6" s="11">
        <f>IF(HE6&gt;0,HE6,"")</f>
        <v>16.100000000000001</v>
      </c>
      <c r="HX6" s="11">
        <f>IF(SUM(HB6:HE6)-HF6&gt;0,SUM(HB6:HE6)-HF6,"")</f>
        <v>55.800000000000004</v>
      </c>
      <c r="HY6" s="11">
        <f>IF(HI6&gt;0,HI6,"")</f>
        <v>16.399999999999999</v>
      </c>
      <c r="HZ6" s="11">
        <f>IF(HJ6&gt;0,HJ6,"")</f>
        <v>16.989999999999998</v>
      </c>
      <c r="IA6" s="11">
        <f>IF(SUM(HG6:HJ6)-HK6&gt;0,SUM(HG6:HJ6)-HK6,"")</f>
        <v>56.789999999999992</v>
      </c>
      <c r="IB6" s="11">
        <f>IF(MAX(HX6,IA6)&gt;0,MAX(HX6,IA6),"")</f>
        <v>56.789999999999992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56.789999999999992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>
        <v>13</v>
      </c>
      <c r="JS6" s="18">
        <v>9.1999999999999993</v>
      </c>
      <c r="JT6" s="18">
        <v>15.8</v>
      </c>
      <c r="JU6" s="18">
        <v>16.510000000000002</v>
      </c>
      <c r="JV6" s="18">
        <v>0</v>
      </c>
      <c r="JW6" s="18">
        <v>13.5</v>
      </c>
      <c r="JX6" s="18">
        <v>8.9</v>
      </c>
      <c r="JY6" s="18">
        <v>15.3</v>
      </c>
      <c r="JZ6" s="18">
        <v>16.62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16.510000000000002</v>
      </c>
      <c r="KN6" s="11">
        <f>IF(SUM(JR6:JU6)-JV6&gt;0,SUM(JR6:JU6)-JV6,"")</f>
        <v>54.510000000000005</v>
      </c>
      <c r="KO6" s="11">
        <f>IF(JY6&gt;0,JY6,"")</f>
        <v>15.3</v>
      </c>
      <c r="KP6" s="11">
        <f>IF(JZ6&gt;0,JZ6,"")</f>
        <v>16.62</v>
      </c>
      <c r="KQ6" s="11">
        <f>IF(SUM(JW6:JZ6)-KA6&gt;0,SUM(JW6:JZ6)-KA6,"")</f>
        <v>54.320000000000007</v>
      </c>
      <c r="KR6" s="11">
        <f>IF(MAX(KN6,KQ6)&gt;0,MAX(KN6,KQ6),"")</f>
        <v>54.510000000000005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54.510000000000005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>
        <v>14.4</v>
      </c>
      <c r="NQ6" s="17">
        <v>8.8000000000000007</v>
      </c>
      <c r="NR6" s="17">
        <v>16.2</v>
      </c>
      <c r="NS6" s="17">
        <v>16.54</v>
      </c>
      <c r="NT6" s="17">
        <v>0</v>
      </c>
      <c r="NU6" s="17">
        <v>2.8</v>
      </c>
      <c r="NV6" s="17">
        <v>1.8</v>
      </c>
      <c r="NW6" s="17">
        <v>3.8</v>
      </c>
      <c r="NX6" s="17">
        <v>3.65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16.2</v>
      </c>
      <c r="OK6" s="41">
        <f>IF(NS6&gt;0,NS6,"")</f>
        <v>16.54</v>
      </c>
      <c r="OL6" s="41">
        <f>IF(SUM(NP6:NS6)-NT6&gt;0,SUM(NP6:NS6)-NT6,"")</f>
        <v>55.940000000000005</v>
      </c>
      <c r="OM6" s="41">
        <f>IF(NW6&gt;0,NW6,"")</f>
        <v>3.8</v>
      </c>
      <c r="ON6" s="41">
        <f>IF(NX6&gt;0,NX6,"")</f>
        <v>3.65</v>
      </c>
      <c r="OO6" s="41">
        <f>IF(SUM(NU6:NX6)-NY6&gt;0,SUM(NU6:NX6)-NY6,"")</f>
        <v>12.049999999999999</v>
      </c>
      <c r="OP6" s="41">
        <f>IF(MAX(OL6,OO6)&gt;0,MAX(OL6,OO6),"")</f>
        <v>55.940000000000005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55.940000000000005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>
        <v>14.7</v>
      </c>
      <c r="SW6" s="17">
        <v>9</v>
      </c>
      <c r="SX6" s="17">
        <v>15.8</v>
      </c>
      <c r="SY6" s="17">
        <v>16.920000000000002</v>
      </c>
      <c r="SZ6" s="17">
        <v>0.2</v>
      </c>
      <c r="TA6" s="17">
        <v>1.6</v>
      </c>
      <c r="TB6" s="17">
        <v>0.8</v>
      </c>
      <c r="TC6" s="17">
        <v>2</v>
      </c>
      <c r="TD6" s="17">
        <v>1.83</v>
      </c>
      <c r="TE6" s="17">
        <v>0</v>
      </c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>
        <f>IF(SX6&gt;0,SX6,"")</f>
        <v>15.8</v>
      </c>
      <c r="TQ6" s="41">
        <f>IF(SY6&gt;0,SY6,"")</f>
        <v>16.920000000000002</v>
      </c>
      <c r="TR6" s="41">
        <f>IF(SUM(SV6:SY6)-SZ6&gt;0,SUM(SV6:SY6)-SZ6,"")</f>
        <v>56.22</v>
      </c>
      <c r="TS6" s="41">
        <f>IF(TC6&gt;0,TC6,"")</f>
        <v>2</v>
      </c>
      <c r="TT6" s="41">
        <f>IF(TD6&gt;0,TD6,"")</f>
        <v>1.83</v>
      </c>
      <c r="TU6" s="41">
        <f>IF(SUM(TA6:TD6)-TE6&gt;0,SUM(TA6:TD6)-TE6,"")</f>
        <v>6.23</v>
      </c>
      <c r="TV6" s="41">
        <f>IF(MAX(TR6,TU6)&gt;0,MAX(TR6,TU6),"")</f>
        <v>56.22</v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>
        <f>IF(SUM(TV6,TY6,UB6)&gt;0,SUM(TV6,TY6,UB6),"")</f>
        <v>56.22</v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1" t="str">
        <f>IF(VN6&gt;0,VN6,"")</f>
        <v/>
      </c>
      <c r="WG6" s="41" t="str">
        <f>IF(VO6&gt;0,VO6,"")</f>
        <v/>
      </c>
      <c r="WH6" s="41" t="str">
        <f>IF(SUM(VL6:VO6)-VP6&gt;0,SUM(VL6:VO6)-VP6,"")</f>
        <v/>
      </c>
      <c r="WI6" s="41" t="str">
        <f>IF(VS6&gt;0,VS6,"")</f>
        <v/>
      </c>
      <c r="WJ6" s="41" t="str">
        <f>IF(VT6&gt;0,VT6,"")</f>
        <v/>
      </c>
      <c r="WK6" s="41" t="str">
        <f>IF(SUM(VQ6:VT6)-VU6&gt;0,SUM(VQ6:VT6)-VU6,"")</f>
        <v/>
      </c>
      <c r="WL6" s="41" t="str">
        <f>IF(MAX(WH6,WK6)&gt;0,MAX(WH6,WK6),"")</f>
        <v/>
      </c>
      <c r="WM6" s="41" t="str">
        <f>IF(VX6&gt;0,VX6,"")</f>
        <v/>
      </c>
      <c r="WN6" s="41" t="str">
        <f>IF(VY6&gt;0,VY6,"")</f>
        <v/>
      </c>
      <c r="WO6" s="41" t="str">
        <f>IF(SUM(VV6:VY6)-VZ6&gt;0,SUM(VV6:VY6)-VZ6,"")</f>
        <v/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 t="str">
        <f>IF(SUM(WL6,WO6,WR6)&gt;0,SUM(WL6,WO6,WR6),"")</f>
        <v/>
      </c>
      <c r="WT6" s="27">
        <f>IF($CP6="P",CA6,(CA6+AZ6)/2)</f>
        <v>15.399999999999999</v>
      </c>
      <c r="WU6" s="27">
        <f>IF($CP6="P",CB6,(CB6+BA6)/2)</f>
        <v>8.9499999999999993</v>
      </c>
      <c r="WV6" s="27">
        <f>IF($CP6="P",CC6,(CC6+BB6)/2)</f>
        <v>15.5</v>
      </c>
      <c r="WW6" s="27">
        <f>IF($CP6="P",CD6,(CD6+BC6)/2)</f>
        <v>16.37</v>
      </c>
      <c r="WX6" s="27">
        <f>IF($CP6="P",CE6,(CE6+BD6)/2)</f>
        <v>0</v>
      </c>
      <c r="WY6" s="27">
        <f>IF($CP6="P",CF6,(CF6+BE6)/2)</f>
        <v>9.4849999999999994</v>
      </c>
      <c r="WZ6" s="27">
        <f>IF($CP6="P",CG6,(CG6+BF6)/2)</f>
        <v>6.0500000000000007</v>
      </c>
      <c r="XA6" s="27">
        <f>IF($CP6="P",CH6,(CH6+BG6)/2)</f>
        <v>10.8</v>
      </c>
      <c r="XB6" s="27">
        <f>IF($CP6="P",CI6,(CI6+BH6)/2)</f>
        <v>11.54</v>
      </c>
      <c r="XC6" s="27">
        <f>IF($CP6="P",CJ6,(CJ6+BI6)/2)</f>
        <v>0</v>
      </c>
      <c r="XD6" s="27">
        <f>IF($CP6="P",CK6,(CK6+BJ6)/2)</f>
        <v>13.65</v>
      </c>
      <c r="XE6" s="27">
        <f>IF($CP6="P",CL6,(CL6+BK6)/2)</f>
        <v>7.95</v>
      </c>
      <c r="XF6" s="27">
        <f>IF($CP6="P",CM6,(CM6+BL6)/2)</f>
        <v>13.7</v>
      </c>
      <c r="XG6" s="27">
        <f>IF($CP6="P",CN6,(CN6+BM6)/2)</f>
        <v>14.664999999999999</v>
      </c>
      <c r="XH6" s="27">
        <f>IF($CP6="P",CO6,(CO6+BN6)/2)</f>
        <v>0</v>
      </c>
      <c r="XI6" s="29" t="s">
        <v>56</v>
      </c>
      <c r="XJ6" s="11">
        <f>IF(WV6&gt;0,WV6,"")</f>
        <v>15.5</v>
      </c>
      <c r="XK6" s="11">
        <f>IF(WW6&gt;0,WW6,"")</f>
        <v>16.37</v>
      </c>
      <c r="XL6" s="11">
        <f>IF(SUM(WT6:WW6)-WX6&gt;0,SUM(WT6:WW6)-WX6,"")</f>
        <v>56.22</v>
      </c>
      <c r="XM6" s="11">
        <f>IF(XA6&gt;0,XA6,"")</f>
        <v>10.8</v>
      </c>
      <c r="XN6" s="11">
        <f>IF(XB6&gt;0,XB6,"")</f>
        <v>11.54</v>
      </c>
      <c r="XO6" s="11">
        <f>IF(SUM(WY6:XB6)-XC6&gt;0,SUM(WY6:XB6)-XC6,"")</f>
        <v>37.875</v>
      </c>
      <c r="XP6" s="11">
        <f>IF(MAX(XL6,XO6)&gt;0,MAX(XL6,XO6),"")</f>
        <v>56.22</v>
      </c>
      <c r="XQ6" s="11">
        <f>IF(XF6&gt;0,XF6,"")</f>
        <v>13.7</v>
      </c>
      <c r="XR6" s="11">
        <f>IF(XG6&gt;0,XG6,"")</f>
        <v>14.664999999999999</v>
      </c>
      <c r="XS6" s="11">
        <f>IF(SUM(XD6:XG6)-XH6&gt;0,SUM(XD6:XG6)-XH6,"")</f>
        <v>49.964999999999996</v>
      </c>
      <c r="XT6" s="11">
        <f>IF(SUM(XP6,XS6)&gt;0,SUM(XP6,XS6),"")</f>
        <v>106.185</v>
      </c>
    </row>
    <row r="7" spans="1:644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182</v>
      </c>
      <c r="C7" s="4" t="s">
        <v>8</v>
      </c>
      <c r="D7" s="4">
        <v>2006</v>
      </c>
      <c r="E7" s="9">
        <f>SUM(J7:V7)+SUM(J7:T7)*0.0000001+SUM(J7)*0.0000000000001</f>
        <v>255.17002551700566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,AND(TR7&gt;=UC$32,TR7&lt;&gt;""),AND(TU7&gt;=UC$32,TU7&lt;&gt;""),AND(TY7&gt;=UC$32,TYY7&lt;&gt;""),AND(UB7&gt;=UC$32,UB7&lt;&gt;""),AND(UZ7&gt;=VK$32,UZ7&lt;&gt;""),AND(VC7&gt;=VK$32,VC7&lt;&gt;""),AND(VG7&gt;=VK$32,VG7&lt;&gt;""),AND(VJ7&gt;=VK$32,VJ7&lt;&gt;""),AND(WH7&gt;=WS$32,WH7&lt;&gt;""),AND(WK7&gt;=WS$32,WK7&lt;&gt;""),AND(WO7&gt;=WS$32,WO7&lt;&gt;""),AND(WR7&gt;=WS$32,WR7&lt;&gt;"")),"P","")</f>
        <v>P</v>
      </c>
      <c r="H7" s="37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Excellence",IF(I7="P","Worlds Team",IF(F7="P","National Team","")))))</f>
        <v>Worlds Team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55.72</v>
      </c>
      <c r="M7" s="8" t="str">
        <f>IF(L7="","",IF(OR(L7=CS7,L7=CV7),$CA$1,IF(OR(L7=BR7,L7=BU7),$AZ$1,IF(OR(L7=AQ7,L7=AT7),$Y$1,""))))</f>
        <v>2024 Elite Canada</v>
      </c>
      <c r="N7" s="8">
        <f>IF(COUNT(AQ7,AT7,BR7,BU7,CS7,CV7)&gt;2,LARGE((AQ7,AT7,BR7,BU7,CS7,CV7),3),0)</f>
        <v>54.99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56.4</v>
      </c>
      <c r="Q7" s="8" t="str">
        <f>IF(P7="","",IF(P7=CZ7,$CA$1,IF(P7=BY7,$AZ$1,IF(P7=AX7,$Y$1,""))))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Nationals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,0)</f>
        <v>15.72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2023 WAGC (Nov 18)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N7="",0,N7)=WO7,$VL$1,IF(V7+IF(N7="",0,N7)=VG7,$UD$1,IF(V7+IF(N7="",0,N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N7="",0,N7)=WR7,$VL$1,IF(V7+IF(N7="",0,N7)=VJ7,$UD$1,IF(V7+IF(N7="",0,N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3">
        <v>4.5999999999999996</v>
      </c>
      <c r="Z7" s="23">
        <v>2.5</v>
      </c>
      <c r="AA7" s="23">
        <v>4.9000000000000004</v>
      </c>
      <c r="AB7" s="23">
        <v>5.0999999999999996</v>
      </c>
      <c r="AC7" s="23">
        <v>0</v>
      </c>
      <c r="AD7" s="23">
        <v>6.1</v>
      </c>
      <c r="AE7" s="23">
        <v>3.6</v>
      </c>
      <c r="AF7" s="23">
        <v>6.5</v>
      </c>
      <c r="AG7" s="23">
        <v>6.78</v>
      </c>
      <c r="AH7" s="23">
        <v>0</v>
      </c>
      <c r="AI7" s="23"/>
      <c r="AJ7" s="23"/>
      <c r="AK7" s="23"/>
      <c r="AL7" s="23"/>
      <c r="AM7" s="23"/>
      <c r="AN7" s="28"/>
      <c r="AO7" s="39">
        <f>IF(AA7&gt;0,AA7,"")</f>
        <v>4.9000000000000004</v>
      </c>
      <c r="AP7" s="39">
        <f>IF(AB7&gt;0,AB7,"")</f>
        <v>5.0999999999999996</v>
      </c>
      <c r="AQ7" s="41">
        <f>IF(SUM(Y7:AB7)-AC7&gt;0,SUM(Y7:AB7)-AC7,"")</f>
        <v>17.100000000000001</v>
      </c>
      <c r="AR7" s="41">
        <f>IF(AF7&gt;0,AF7,"")</f>
        <v>6.5</v>
      </c>
      <c r="AS7" s="41">
        <f>IF(AG7&gt;0,AG7,"")</f>
        <v>6.78</v>
      </c>
      <c r="AT7" s="41">
        <f>IF(SUM(AD7:AG7)-AH7&gt;0,SUM(AD7:AG7)-AH7,"")</f>
        <v>22.98</v>
      </c>
      <c r="AU7" s="41">
        <f>IF(AQ7="","",MAX(AQ7,AT7))</f>
        <v>22.98</v>
      </c>
      <c r="AV7" s="41" t="str">
        <f>IF(AK7&gt;0,AK7,"")</f>
        <v/>
      </c>
      <c r="AW7" s="41" t="str">
        <f>IF(AL7&gt;0,AL7,"")</f>
        <v/>
      </c>
      <c r="AX7" s="41" t="str">
        <f>IF(SUM(AI7:AL7)-AM7&gt;0,SUM(AI7:AL7)-AM7,"")</f>
        <v/>
      </c>
      <c r="AY7" s="41">
        <f>IF(SUM(AU7,AX7)&gt;0,SUM(AU7,AX7),"")</f>
        <v>22.98</v>
      </c>
      <c r="AZ7" s="27">
        <v>15.7</v>
      </c>
      <c r="BA7" s="27">
        <v>9.5</v>
      </c>
      <c r="BB7" s="27">
        <v>15.4</v>
      </c>
      <c r="BC7" s="27">
        <v>14.39</v>
      </c>
      <c r="BD7" s="27">
        <v>0</v>
      </c>
      <c r="BE7" s="27">
        <v>16.100000000000001</v>
      </c>
      <c r="BF7" s="27">
        <v>9.1999999999999993</v>
      </c>
      <c r="BG7" s="27">
        <v>15.4</v>
      </c>
      <c r="BH7" s="27">
        <v>15.02</v>
      </c>
      <c r="BI7" s="27">
        <v>0</v>
      </c>
      <c r="BJ7" s="27">
        <v>15</v>
      </c>
      <c r="BK7" s="27">
        <v>8.8000000000000007</v>
      </c>
      <c r="BL7" s="27">
        <v>13.5</v>
      </c>
      <c r="BM7" s="27">
        <v>14.31</v>
      </c>
      <c r="BN7" s="27">
        <v>0</v>
      </c>
      <c r="BO7" s="29"/>
      <c r="BP7" s="40">
        <f>IF(BB7&gt;0,BB7,"")</f>
        <v>15.4</v>
      </c>
      <c r="BQ7" s="40">
        <f>IF(BC7&gt;0,BC7,"")</f>
        <v>14.39</v>
      </c>
      <c r="BR7" s="11">
        <f>IF(SUM(AZ7:BC7)-BD7&gt;0,SUM(AZ7:BC7)-BD7,"")</f>
        <v>54.99</v>
      </c>
      <c r="BS7" s="11">
        <f>IF(BG7&gt;0,BG7,"")</f>
        <v>15.4</v>
      </c>
      <c r="BT7" s="11">
        <f>IF(BH7&gt;0,BH7,"")</f>
        <v>15.02</v>
      </c>
      <c r="BU7" s="11">
        <f>IF(SUM(BE7:BH7)-BI7&gt;0,SUM(BE7:BH7)-BI7,"")</f>
        <v>55.72</v>
      </c>
      <c r="BV7" s="11">
        <f>IF(BR7="","",MAX(BR7,BU7))</f>
        <v>55.72</v>
      </c>
      <c r="BW7" s="11">
        <f>IF(BL7&gt;0,BL7,"")</f>
        <v>13.5</v>
      </c>
      <c r="BX7" s="11">
        <f>IF(BM7&gt;0,BM7,"")</f>
        <v>14.31</v>
      </c>
      <c r="BY7" s="11">
        <f>IF(SUM(BJ7:BM7)-BN7&gt;0,SUM(BJ7:BM7)-BN7,"")</f>
        <v>51.61</v>
      </c>
      <c r="BZ7" s="11">
        <f>IF(SUM(BV7,BY7)&gt;0,SUM(BV7,BY7),"")</f>
        <v>107.33</v>
      </c>
      <c r="CA7" s="23">
        <v>3.2</v>
      </c>
      <c r="CB7" s="23">
        <v>1.9</v>
      </c>
      <c r="CC7" s="23">
        <v>3.2</v>
      </c>
      <c r="CD7" s="23">
        <v>3.48</v>
      </c>
      <c r="CE7" s="23">
        <v>0</v>
      </c>
      <c r="CF7" s="23">
        <v>15.4</v>
      </c>
      <c r="CG7" s="23">
        <v>9.3000000000000007</v>
      </c>
      <c r="CH7" s="23">
        <v>16</v>
      </c>
      <c r="CI7" s="23">
        <v>15.64</v>
      </c>
      <c r="CJ7" s="23">
        <v>0</v>
      </c>
      <c r="CK7" s="23">
        <v>15.8</v>
      </c>
      <c r="CL7" s="23">
        <v>9.1</v>
      </c>
      <c r="CM7" s="23">
        <v>16</v>
      </c>
      <c r="CN7" s="23">
        <v>15.5</v>
      </c>
      <c r="CO7" s="23">
        <v>0</v>
      </c>
      <c r="CP7" s="28"/>
      <c r="CQ7" s="39">
        <f>IF(CC7&gt;0,CC7,"")</f>
        <v>3.2</v>
      </c>
      <c r="CR7" s="39">
        <f>IF(CD7&gt;0,CD7,"")</f>
        <v>3.48</v>
      </c>
      <c r="CS7" s="41">
        <f>IF(SUM(CA7:CD7)-CE7&gt;0,SUM(CA7:CD7)-CE7,"")</f>
        <v>11.780000000000001</v>
      </c>
      <c r="CT7" s="41">
        <f>IF(CH7&gt;0,CH7,"")</f>
        <v>16</v>
      </c>
      <c r="CU7" s="41">
        <f>IF(CI7&gt;0,CI7,"")</f>
        <v>15.64</v>
      </c>
      <c r="CV7" s="41">
        <f>IF(SUM(CF7:CI7)-CJ7&gt;0,SUM(CF7:CI7)-CJ7,"")</f>
        <v>56.34</v>
      </c>
      <c r="CW7" s="41">
        <f>IF(CS7="","",MAX(CS7,CV7))</f>
        <v>56.34</v>
      </c>
      <c r="CX7" s="41">
        <f>IF(CM7&gt;0,CM7,"")</f>
        <v>16</v>
      </c>
      <c r="CY7" s="41">
        <f>IF(CN7&gt;0,CN7,"")</f>
        <v>15.5</v>
      </c>
      <c r="CZ7" s="41">
        <f>IF(SUM(CK7:CN7)-CO7&gt;0,SUM(CK7:CN7)-CO7,"")</f>
        <v>56.4</v>
      </c>
      <c r="DA7" s="41">
        <f>IF(SUM(CW7,CZ7)&gt;0,SUM(CW7,CZ7),"")</f>
        <v>112.74000000000001</v>
      </c>
      <c r="DB7" s="52" t="str">
        <f>IF(MAX(ED7,FL7,GT7,IB7,JJ7,KR7,LZ7,NH7,OP7,PX7,RF7,SN7,TV7,VD7,WL7)-IF(N7="",0,N7)&gt;0.001,MAX(ED7,FL7,GT7,IB7,JJ7,KR7,LZ7,NH7,OP7,PX7,RF7,SN7,TV7,VD7,WL7)-IF(N7="",0,N7),"")</f>
        <v/>
      </c>
      <c r="DC7" s="52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12.9</v>
      </c>
      <c r="LA7" s="17">
        <v>9.1999999999999993</v>
      </c>
      <c r="LB7" s="17">
        <v>15.4</v>
      </c>
      <c r="LC7" s="17">
        <v>15.72</v>
      </c>
      <c r="LD7" s="17">
        <v>0</v>
      </c>
      <c r="LE7" s="17">
        <v>1.5</v>
      </c>
      <c r="LF7" s="17">
        <v>1</v>
      </c>
      <c r="LG7" s="17">
        <v>2</v>
      </c>
      <c r="LH7" s="17">
        <v>1.73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15.4</v>
      </c>
      <c r="LU7" s="41">
        <f>IF(LC7&gt;0,LC7,"")</f>
        <v>15.72</v>
      </c>
      <c r="LV7" s="41">
        <f>IF(SUM(KZ7:LC7)-LD7&gt;0,SUM(KZ7:LC7)-LD7,"")</f>
        <v>53.22</v>
      </c>
      <c r="LW7" s="41">
        <f>IF(LG7&gt;0,LG7,"")</f>
        <v>2</v>
      </c>
      <c r="LX7" s="41">
        <f>IF(LH7&gt;0,LH7,"")</f>
        <v>1.73</v>
      </c>
      <c r="LY7" s="41">
        <f>IF(SUM(LE7:LH7)-LI7&gt;0,SUM(LE7:LH7)-LI7,"")</f>
        <v>6.23</v>
      </c>
      <c r="LZ7" s="41">
        <f>IF(MAX(LV7,LY7)&gt;0,MAX(LV7,LY7),"")</f>
        <v>53.22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53.22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11.8</v>
      </c>
      <c r="QG7" s="17">
        <v>7</v>
      </c>
      <c r="QH7" s="17">
        <v>12.3</v>
      </c>
      <c r="QI7" s="17">
        <v>12.61</v>
      </c>
      <c r="QJ7" s="17">
        <v>0</v>
      </c>
      <c r="QK7" s="17">
        <v>14.2</v>
      </c>
      <c r="QL7" s="17">
        <v>9.3000000000000007</v>
      </c>
      <c r="QM7" s="17">
        <v>15.4</v>
      </c>
      <c r="QN7" s="17">
        <v>15.44</v>
      </c>
      <c r="QO7" s="17">
        <v>0</v>
      </c>
      <c r="QP7" s="17"/>
      <c r="QQ7" s="17"/>
      <c r="QR7" s="17"/>
      <c r="QS7" s="17"/>
      <c r="QT7" s="17"/>
      <c r="QU7" s="17">
        <v>1.6</v>
      </c>
      <c r="QV7" s="17">
        <v>1</v>
      </c>
      <c r="QW7" s="17">
        <v>2</v>
      </c>
      <c r="QX7" s="17">
        <v>1.72</v>
      </c>
      <c r="QY7" s="17">
        <v>0</v>
      </c>
      <c r="QZ7" s="41">
        <f>IF(QH7&gt;0,QH7,"")</f>
        <v>12.3</v>
      </c>
      <c r="RA7" s="41">
        <f>IF(QI7&gt;0,QI7,"")</f>
        <v>12.61</v>
      </c>
      <c r="RB7" s="41">
        <f>IF(SUM(QF7:QI7)-QJ7&gt;0,SUM(QF7:QI7)-QJ7,"")</f>
        <v>43.71</v>
      </c>
      <c r="RC7" s="41">
        <f>IF(QM7&gt;0,QM7,"")</f>
        <v>15.4</v>
      </c>
      <c r="RD7" s="41">
        <f>IF(QN7&gt;0,QN7,"")</f>
        <v>15.44</v>
      </c>
      <c r="RE7" s="41">
        <f>IF(SUM(QK7:QN7)-QO7&gt;0,SUM(QK7:QN7)-QO7,"")</f>
        <v>54.339999999999996</v>
      </c>
      <c r="RF7" s="41">
        <f>IF(MAX(RB7,RE7)&gt;0,MAX(RB7,RE7),"")</f>
        <v>54.339999999999996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2</v>
      </c>
      <c r="RK7" s="41">
        <f>IF(QX7&gt;0,QX7,"")</f>
        <v>1.72</v>
      </c>
      <c r="RL7" s="41">
        <f>IF(SUM(QU7:QX7)-QY7&gt;0,SUM(QU7:QX7)-QY7,"")</f>
        <v>6.3199999999999994</v>
      </c>
      <c r="RM7" s="41">
        <f>IF(SUM(RF7,RI7,RL7)&gt;0,SUM(RF7,RI7,RL7),"")</f>
        <v>60.66</v>
      </c>
      <c r="RN7" s="18">
        <v>12.8</v>
      </c>
      <c r="RO7" s="18">
        <v>8.9</v>
      </c>
      <c r="RP7" s="18">
        <v>15.4</v>
      </c>
      <c r="RQ7" s="18">
        <v>15.56</v>
      </c>
      <c r="RR7" s="18">
        <v>0</v>
      </c>
      <c r="RS7" s="18">
        <v>14.9</v>
      </c>
      <c r="RT7" s="18">
        <v>9.1</v>
      </c>
      <c r="RU7" s="18">
        <v>15.4</v>
      </c>
      <c r="RV7" s="18">
        <v>15.34</v>
      </c>
      <c r="RW7" s="18">
        <v>0</v>
      </c>
      <c r="RX7" s="18"/>
      <c r="RY7" s="18"/>
      <c r="RZ7" s="18"/>
      <c r="SA7" s="18"/>
      <c r="SB7" s="18"/>
      <c r="SC7" s="18">
        <v>4.8</v>
      </c>
      <c r="SD7" s="18">
        <v>2.8</v>
      </c>
      <c r="SE7" s="18">
        <v>4.9000000000000004</v>
      </c>
      <c r="SF7" s="18">
        <v>5.05</v>
      </c>
      <c r="SG7" s="18">
        <v>0</v>
      </c>
      <c r="SH7" s="11">
        <f>IF(RP7&gt;0,RP7,"")</f>
        <v>15.4</v>
      </c>
      <c r="SI7" s="11">
        <f>IF(RQ7&gt;0,RQ7,"")</f>
        <v>15.56</v>
      </c>
      <c r="SJ7" s="11">
        <f>IF(SUM(RN7:RQ7)-RR7&gt;0,SUM(RN7:RQ7)-RR7,"")</f>
        <v>52.660000000000004</v>
      </c>
      <c r="SK7" s="11">
        <f>IF(RU7&gt;0,RU7,"")</f>
        <v>15.4</v>
      </c>
      <c r="SL7" s="11">
        <f>IF(RV7&gt;0,RV7,"")</f>
        <v>15.34</v>
      </c>
      <c r="SM7" s="11">
        <f>IF(SUM(RS7:RV7)-RW7&gt;0,SUM(RS7:RV7)-RW7,"")</f>
        <v>54.739999999999995</v>
      </c>
      <c r="SN7" s="11">
        <f>IF(MAX(SJ7,SM7)&gt;0,MAX(SJ7,SM7),"")</f>
        <v>54.739999999999995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4.9000000000000004</v>
      </c>
      <c r="SS7" s="11">
        <f>IF(SF7&gt;0,SF7,"")</f>
        <v>5.05</v>
      </c>
      <c r="ST7" s="11">
        <f>IF(SUM(SC7:SF7)-SG7&gt;0,SUM(SC7:SF7)-SG7,"")</f>
        <v>17.55</v>
      </c>
      <c r="SU7" s="11">
        <f>IF(SUM(SN7,SQ7,ST7)&gt;0,SUM(SN7,SQ7,ST7),"")</f>
        <v>72.289999999999992</v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>
        <v>14.3</v>
      </c>
      <c r="VM7" s="17">
        <v>9.1</v>
      </c>
      <c r="VN7" s="17">
        <v>16</v>
      </c>
      <c r="VO7" s="17">
        <v>15.4</v>
      </c>
      <c r="VP7" s="17">
        <v>0</v>
      </c>
      <c r="VQ7" s="17">
        <v>15.4</v>
      </c>
      <c r="VR7" s="17">
        <v>8.6999999999999993</v>
      </c>
      <c r="VS7" s="17">
        <v>14.6</v>
      </c>
      <c r="VT7" s="17">
        <v>16.149999999999999</v>
      </c>
      <c r="VU7" s="17">
        <v>0</v>
      </c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1">
        <f>IF(VN7&gt;0,VN7,"")</f>
        <v>16</v>
      </c>
      <c r="WG7" s="41">
        <f>IF(VO7&gt;0,VO7,"")</f>
        <v>15.4</v>
      </c>
      <c r="WH7" s="41">
        <f>IF(SUM(VL7:VO7)-VP7&gt;0,SUM(VL7:VO7)-VP7,"")</f>
        <v>54.8</v>
      </c>
      <c r="WI7" s="41">
        <f>IF(VS7&gt;0,VS7,"")</f>
        <v>14.6</v>
      </c>
      <c r="WJ7" s="41">
        <f>IF(VT7&gt;0,VT7,"")</f>
        <v>16.149999999999999</v>
      </c>
      <c r="WK7" s="41">
        <f>IF(SUM(VQ7:VT7)-VU7&gt;0,SUM(VQ7:VT7)-VU7,"")</f>
        <v>54.85</v>
      </c>
      <c r="WL7" s="41">
        <f>IF(MAX(WH7,WK7)&gt;0,MAX(WH7,WK7),"")</f>
        <v>54.85</v>
      </c>
      <c r="WM7" s="41" t="str">
        <f>IF(VX7&gt;0,VX7,"")</f>
        <v/>
      </c>
      <c r="WN7" s="41" t="str">
        <f>IF(VY7&gt;0,VY7,"")</f>
        <v/>
      </c>
      <c r="WO7" s="41" t="str">
        <f>IF(SUM(VV7:VY7)-VZ7&gt;0,SUM(VV7:VY7)-VZ7,"")</f>
        <v/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>
        <f>IF(SUM(WL7,WO7,WR7)&gt;0,SUM(WL7,WO7,WR7),"")</f>
        <v>54.85</v>
      </c>
      <c r="WT7" s="27">
        <f>IF($CP7="P",CA7,(CA7+AZ7)/2)</f>
        <v>9.4499999999999993</v>
      </c>
      <c r="WU7" s="27">
        <f>IF($CP7="P",CB7,(CB7+BA7)/2)</f>
        <v>5.7</v>
      </c>
      <c r="WV7" s="27">
        <f>IF($CP7="P",CC7,(CC7+BB7)/2)</f>
        <v>9.3000000000000007</v>
      </c>
      <c r="WW7" s="27">
        <f>IF($CP7="P",CD7,(CD7+BC7)/2)</f>
        <v>8.9350000000000005</v>
      </c>
      <c r="WX7" s="27">
        <f>IF($CP7="P",CE7,(CE7+BD7)/2)</f>
        <v>0</v>
      </c>
      <c r="WY7" s="27">
        <f>IF($CP7="P",CF7,(CF7+BE7)/2)</f>
        <v>15.75</v>
      </c>
      <c r="WZ7" s="27">
        <f>IF($CP7="P",CG7,(CG7+BF7)/2)</f>
        <v>9.25</v>
      </c>
      <c r="XA7" s="27">
        <f>IF($CP7="P",CH7,(CH7+BG7)/2)</f>
        <v>15.7</v>
      </c>
      <c r="XB7" s="27">
        <f>IF($CP7="P",CI7,(CI7+BH7)/2)</f>
        <v>15.33</v>
      </c>
      <c r="XC7" s="27">
        <f>IF($CP7="P",CJ7,(CJ7+BI7)/2)</f>
        <v>0</v>
      </c>
      <c r="XD7" s="27">
        <f>IF($CP7="P",CK7,(CK7+BJ7)/2)</f>
        <v>15.4</v>
      </c>
      <c r="XE7" s="27">
        <f>IF($CP7="P",CL7,(CL7+BK7)/2)</f>
        <v>8.9499999999999993</v>
      </c>
      <c r="XF7" s="27">
        <f>IF($CP7="P",CM7,(CM7+BL7)/2)</f>
        <v>14.75</v>
      </c>
      <c r="XG7" s="27">
        <f>IF($CP7="P",CN7,(CN7+BM7)/2)</f>
        <v>14.905000000000001</v>
      </c>
      <c r="XH7" s="27">
        <f>IF($CP7="P",CO7,(CO7+BN7)/2)</f>
        <v>0</v>
      </c>
      <c r="XI7" s="29" t="s">
        <v>56</v>
      </c>
      <c r="XJ7" s="11">
        <f>IF(WV7&gt;0,WV7,"")</f>
        <v>9.3000000000000007</v>
      </c>
      <c r="XK7" s="11">
        <f>IF(WW7&gt;0,WW7,"")</f>
        <v>8.9350000000000005</v>
      </c>
      <c r="XL7" s="11">
        <f>IF(SUM(WT7:WW7)-WX7&gt;0,SUM(WT7:WW7)-WX7,"")</f>
        <v>33.384999999999998</v>
      </c>
      <c r="XM7" s="11">
        <f>IF(XA7&gt;0,XA7,"")</f>
        <v>15.7</v>
      </c>
      <c r="XN7" s="11">
        <f>IF(XB7&gt;0,XB7,"")</f>
        <v>15.33</v>
      </c>
      <c r="XO7" s="11">
        <f>IF(SUM(WY7:XB7)-XC7&gt;0,SUM(WY7:XB7)-XC7,"")</f>
        <v>56.03</v>
      </c>
      <c r="XP7" s="11">
        <f>IF(MAX(XL7,XO7)&gt;0,MAX(XL7,XO7),"")</f>
        <v>56.03</v>
      </c>
      <c r="XQ7" s="11">
        <f>IF(XF7&gt;0,XF7,"")</f>
        <v>14.75</v>
      </c>
      <c r="XR7" s="11">
        <f>IF(XG7&gt;0,XG7,"")</f>
        <v>14.905000000000001</v>
      </c>
      <c r="XS7" s="11">
        <f>IF(SUM(XD7:XG7)-XH7&gt;0,SUM(XD7:XG7)-XH7,"")</f>
        <v>54.005000000000003</v>
      </c>
      <c r="XT7" s="11">
        <f>IF(SUM(XP7,XS7)&gt;0,SUM(XP7,XS7),"")</f>
        <v>110.035</v>
      </c>
    </row>
    <row r="8" spans="1:644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62</v>
      </c>
      <c r="C8" s="4" t="s">
        <v>8</v>
      </c>
      <c r="D8" s="4">
        <v>2001</v>
      </c>
      <c r="E8" s="9">
        <f>SUM(J8:V8)+SUM(J8:T8)*0.0000001+SUM(J8)*0.0000000000001</f>
        <v>249.99002239450587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,AND(TR8&gt;=UC$32,TR8&lt;&gt;""),AND(TU8&gt;=UC$32,TU8&lt;&gt;""),AND(TY8&gt;=UC$32,TYY8&lt;&gt;""),AND(UB8&gt;=UC$32,UB8&lt;&gt;""),AND(UZ8&gt;=VK$32,UZ8&lt;&gt;""),AND(VC8&gt;=VK$32,VC8&lt;&gt;""),AND(VG8&gt;=VK$32,VG8&lt;&gt;""),AND(VJ8&gt;=VK$32,VJ8&lt;&gt;""),AND(WH8&gt;=WS$32,WH8&lt;&gt;""),AND(WK8&gt;=WS$32,WK8&lt;&gt;""),AND(WO8&gt;=WS$32,WO8&lt;&gt;""),AND(WR8&gt;=WS$32,WR8&lt;&gt;"")),"P","")</f>
        <v>P</v>
      </c>
      <c r="H8" s="37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Excellence",IF(I8="P","Worlds Team",IF(F8="P","National Team","")))))</f>
        <v>Excellence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J8" s="8">
        <f>IF(COUNT(AQ8,AT8,BR8,BU8,CS8,CV8)&gt;0,LARGE((AQ8,AT8,BR8,BU8,CS8,CV8),1),0)</f>
        <v>58.85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40.85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32.664999999999999</v>
      </c>
      <c r="O8" s="8" t="str">
        <f>IF(N8="","",IF(OR(N8=CS8,N8=CV8),$CA$1,IF(OR(N8=BR8,N8=BU8),$AZ$1,IF(OR(N8=AQ8,N8=AT8),$Y$1,""))))</f>
        <v>2024 Nationals</v>
      </c>
      <c r="P8" s="8">
        <f>IF(MAX(AX8,BY8,CZ8)&gt;0,MAX(AX8,BY8,CZ8),0)</f>
        <v>57.769999999999996</v>
      </c>
      <c r="Q8" s="8" t="str">
        <f>IF(P8="","",IF(P8=CZ8,$CA$1,IF(P8=BY8,$AZ$1,IF(P8=AX8,$Y$1,""))))</f>
        <v>2023 Domestic 3rd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16.5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2023 Domestic 3rd Trial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,0)</f>
        <v>17.309999999999999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World Cup POR (July 7)</v>
      </c>
      <c r="V8" s="8">
        <f>IF(MAX(DB8,DC8)&gt;0,MAX(DB8,DC8),"")</f>
        <v>26.044999999999995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N8="",0,N8)=WO8,$VL$1,IF(V8+IF(N8="",0,N8)=VG8,$UD$1,IF(V8+IF(N8="",0,N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N8="",0,N8)=WR8,$VL$1,IF(V8+IF(N8="",0,N8)=VJ8,$UD$1,IF(V8+IF(N8="",0,N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POR (July 7)</v>
      </c>
      <c r="Y8" s="23">
        <v>11.5</v>
      </c>
      <c r="Z8" s="23">
        <v>5.7</v>
      </c>
      <c r="AA8" s="23">
        <v>11.8</v>
      </c>
      <c r="AB8" s="23">
        <v>11.85</v>
      </c>
      <c r="AC8" s="23">
        <v>0</v>
      </c>
      <c r="AD8" s="23">
        <v>16.5</v>
      </c>
      <c r="AE8" s="23">
        <v>9.1999999999999993</v>
      </c>
      <c r="AF8" s="23">
        <v>16.5</v>
      </c>
      <c r="AG8" s="23">
        <v>16.649999999999999</v>
      </c>
      <c r="AH8" s="23">
        <v>0</v>
      </c>
      <c r="AI8" s="23">
        <v>16.2</v>
      </c>
      <c r="AJ8" s="23">
        <v>8.3000000000000007</v>
      </c>
      <c r="AK8" s="23">
        <v>16.5</v>
      </c>
      <c r="AL8" s="23">
        <v>16.77</v>
      </c>
      <c r="AM8" s="23">
        <v>0</v>
      </c>
      <c r="AN8" s="28"/>
      <c r="AO8" s="39">
        <f>IF(AA8&gt;0,AA8,"")</f>
        <v>11.8</v>
      </c>
      <c r="AP8" s="39">
        <f>IF(AB8&gt;0,AB8,"")</f>
        <v>11.85</v>
      </c>
      <c r="AQ8" s="41">
        <f>IF(SUM(Y8:AB8)-AC8&gt;0,SUM(Y8:AB8)-AC8,"")</f>
        <v>40.85</v>
      </c>
      <c r="AR8" s="41">
        <f>IF(AF8&gt;0,AF8,"")</f>
        <v>16.5</v>
      </c>
      <c r="AS8" s="41">
        <f>IF(AG8&gt;0,AG8,"")</f>
        <v>16.649999999999999</v>
      </c>
      <c r="AT8" s="41">
        <f>IF(SUM(AD8:AG8)-AH8&gt;0,SUM(AD8:AG8)-AH8,"")</f>
        <v>58.85</v>
      </c>
      <c r="AU8" s="41">
        <f>IF(AQ8="","",MAX(AQ8,AT8))</f>
        <v>58.85</v>
      </c>
      <c r="AV8" s="41">
        <f>IF(AK8&gt;0,AK8,"")</f>
        <v>16.5</v>
      </c>
      <c r="AW8" s="41">
        <f>IF(AL8&gt;0,AL8,"")</f>
        <v>16.77</v>
      </c>
      <c r="AX8" s="41">
        <f>IF(SUM(AI8:AL8)-AM8&gt;0,SUM(AI8:AL8)-AM8,"")</f>
        <v>57.769999999999996</v>
      </c>
      <c r="AY8" s="41">
        <f>IF(SUM(AU8,AX8)&gt;0,SUM(AU8,AX8),"")</f>
        <v>116.62</v>
      </c>
      <c r="AZ8" s="27">
        <v>6.65</v>
      </c>
      <c r="BA8" s="27">
        <v>3.35</v>
      </c>
      <c r="BB8" s="27">
        <v>6.9</v>
      </c>
      <c r="BC8" s="27">
        <v>6.8149999999999995</v>
      </c>
      <c r="BD8" s="27">
        <v>0</v>
      </c>
      <c r="BE8" s="27">
        <v>9.1</v>
      </c>
      <c r="BF8" s="27">
        <v>5.0999999999999996</v>
      </c>
      <c r="BG8" s="27">
        <v>9.25</v>
      </c>
      <c r="BH8" s="27">
        <v>9.2149999999999999</v>
      </c>
      <c r="BI8" s="27">
        <v>0</v>
      </c>
      <c r="BJ8" s="27">
        <v>8.1</v>
      </c>
      <c r="BK8" s="27">
        <v>4.1500000000000004</v>
      </c>
      <c r="BL8" s="27">
        <v>8.25</v>
      </c>
      <c r="BM8" s="27">
        <v>8.3849999999999998</v>
      </c>
      <c r="BN8" s="27">
        <v>0</v>
      </c>
      <c r="BO8" s="29" t="s">
        <v>56</v>
      </c>
      <c r="BP8" s="40">
        <f>IF(BB8&gt;0,BB8,"")</f>
        <v>6.9</v>
      </c>
      <c r="BQ8" s="40">
        <f>IF(BC8&gt;0,BC8,"")</f>
        <v>6.8149999999999995</v>
      </c>
      <c r="BR8" s="11">
        <f>IF(SUM(AZ8:BC8)-BD8&gt;0,SUM(AZ8:BC8)-BD8,"")</f>
        <v>23.714999999999996</v>
      </c>
      <c r="BS8" s="11">
        <f>IF(BG8&gt;0,BG8,"")</f>
        <v>9.25</v>
      </c>
      <c r="BT8" s="11">
        <f>IF(BH8&gt;0,BH8,"")</f>
        <v>9.2149999999999999</v>
      </c>
      <c r="BU8" s="11">
        <f>IF(SUM(BE8:BH8)-BI8&gt;0,SUM(BE8:BH8)-BI8,"")</f>
        <v>32.664999999999999</v>
      </c>
      <c r="BV8" s="11">
        <f>IF(BR8="","",MAX(BR8,BU8))</f>
        <v>32.664999999999999</v>
      </c>
      <c r="BW8" s="11">
        <f>IF(BL8&gt;0,BL8,"")</f>
        <v>8.25</v>
      </c>
      <c r="BX8" s="11">
        <f>IF(BM8&gt;0,BM8,"")</f>
        <v>8.3849999999999998</v>
      </c>
      <c r="BY8" s="11">
        <f>IF(SUM(BJ8:BM8)-BN8&gt;0,SUM(BJ8:BM8)-BN8,"")</f>
        <v>28.884999999999998</v>
      </c>
      <c r="BZ8" s="11">
        <f>IF(SUM(BV8,BY8)&gt;0,SUM(BV8,BY8),"")</f>
        <v>61.55</v>
      </c>
      <c r="CA8" s="23">
        <v>6.65</v>
      </c>
      <c r="CB8" s="23">
        <v>3.35</v>
      </c>
      <c r="CC8" s="23">
        <v>6.9</v>
      </c>
      <c r="CD8" s="23">
        <v>6.8149999999999995</v>
      </c>
      <c r="CE8" s="23">
        <v>0</v>
      </c>
      <c r="CF8" s="23">
        <v>9.1</v>
      </c>
      <c r="CG8" s="23">
        <v>5.0999999999999996</v>
      </c>
      <c r="CH8" s="23">
        <v>9.25</v>
      </c>
      <c r="CI8" s="23">
        <v>9.2149999999999999</v>
      </c>
      <c r="CJ8" s="23">
        <v>0</v>
      </c>
      <c r="CK8" s="23">
        <v>8.1</v>
      </c>
      <c r="CL8" s="23">
        <v>4.1500000000000004</v>
      </c>
      <c r="CM8" s="23">
        <v>8.25</v>
      </c>
      <c r="CN8" s="23">
        <v>8.3849999999999998</v>
      </c>
      <c r="CO8" s="23">
        <v>0</v>
      </c>
      <c r="CP8" s="28" t="s">
        <v>56</v>
      </c>
      <c r="CQ8" s="39">
        <f>IF(CC8&gt;0,CC8,"")</f>
        <v>6.9</v>
      </c>
      <c r="CR8" s="39">
        <f>IF(CD8&gt;0,CD8,"")</f>
        <v>6.8149999999999995</v>
      </c>
      <c r="CS8" s="41">
        <f>IF(SUM(CA8:CD8)-CE8&gt;0,SUM(CA8:CD8)-CE8,"")</f>
        <v>23.714999999999996</v>
      </c>
      <c r="CT8" s="41">
        <f>IF(CH8&gt;0,CH8,"")</f>
        <v>9.25</v>
      </c>
      <c r="CU8" s="41">
        <f>IF(CI8&gt;0,CI8,"")</f>
        <v>9.2149999999999999</v>
      </c>
      <c r="CV8" s="41">
        <f>IF(SUM(CF8:CI8)-CJ8&gt;0,SUM(CF8:CI8)-CJ8,"")</f>
        <v>32.664999999999999</v>
      </c>
      <c r="CW8" s="41">
        <f>IF(CS8="","",MAX(CS8,CV8))</f>
        <v>32.664999999999999</v>
      </c>
      <c r="CX8" s="41">
        <f>IF(CM8&gt;0,CM8,"")</f>
        <v>8.25</v>
      </c>
      <c r="CY8" s="41">
        <f>IF(CN8&gt;0,CN8,"")</f>
        <v>8.3849999999999998</v>
      </c>
      <c r="CZ8" s="41">
        <f>IF(SUM(CK8:CN8)-CO8&gt;0,SUM(CK8:CN8)-CO8,"")</f>
        <v>28.884999999999998</v>
      </c>
      <c r="DA8" s="41">
        <f>IF(SUM(CW8,CZ8)&gt;0,SUM(CW8,CZ8),"")</f>
        <v>61.55</v>
      </c>
      <c r="DB8" s="52">
        <f>IF(MAX(ED8,FL8,GT8,IB8,JJ8,KR8,LZ8,NH8,OP8,PX8,RF8,SN8,TV8,VD8,WL8)-IF(N8="",0,N8)&gt;0.001,MAX(ED8,FL8,GT8,IB8,JJ8,KR8,LZ8,NH8,OP8,PX8,RF8,SN8,TV8,VD8,WL8)-IF(N8="",0,N8),"")</f>
        <v>26.044999999999995</v>
      </c>
      <c r="DC8" s="52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1.0400000000000063</v>
      </c>
      <c r="DD8" s="17">
        <v>12.5</v>
      </c>
      <c r="DE8" s="17">
        <v>6.8</v>
      </c>
      <c r="DF8" s="17">
        <v>12.9</v>
      </c>
      <c r="DG8" s="17">
        <v>13.23</v>
      </c>
      <c r="DH8" s="17">
        <v>0</v>
      </c>
      <c r="DI8" s="17">
        <v>16.2</v>
      </c>
      <c r="DJ8" s="17">
        <v>9.4</v>
      </c>
      <c r="DK8" s="17">
        <v>16.2</v>
      </c>
      <c r="DL8" s="17">
        <v>16.79</v>
      </c>
      <c r="DM8" s="17">
        <v>0</v>
      </c>
      <c r="DN8" s="17">
        <v>16.399999999999999</v>
      </c>
      <c r="DO8" s="17">
        <v>9.4</v>
      </c>
      <c r="DP8" s="17">
        <v>16.2</v>
      </c>
      <c r="DQ8" s="17">
        <v>16.809999999999999</v>
      </c>
      <c r="DR8" s="17">
        <v>0</v>
      </c>
      <c r="DS8" s="17">
        <v>16.600000000000001</v>
      </c>
      <c r="DT8" s="17">
        <v>9.1999999999999993</v>
      </c>
      <c r="DU8" s="17">
        <v>16.2</v>
      </c>
      <c r="DV8" s="17">
        <v>16.77</v>
      </c>
      <c r="DW8" s="17">
        <v>0</v>
      </c>
      <c r="DX8" s="41">
        <f>IF(DF8&gt;0,DF8,"")</f>
        <v>12.9</v>
      </c>
      <c r="DY8" s="41">
        <f>IF(DG8&gt;0,DG8,"")</f>
        <v>13.23</v>
      </c>
      <c r="DZ8" s="41">
        <f>IF(SUM(DD8:DG8)-DH8&gt;0,SUM(DD8:DG8)-DH8,"")</f>
        <v>45.430000000000007</v>
      </c>
      <c r="EA8" s="41">
        <f>IF(DK8&gt;0,DK8,"")</f>
        <v>16.2</v>
      </c>
      <c r="EB8" s="41">
        <f>IF(DL8&gt;0,DL8,"")</f>
        <v>16.79</v>
      </c>
      <c r="EC8" s="41">
        <f>IF(SUM(DI8:DL8)-DM8&gt;0,SUM(DI8:DL8)-DM8,"")</f>
        <v>58.589999999999996</v>
      </c>
      <c r="ED8" s="41">
        <f>IF(MAX(DZ8,EC8)&gt;0,MAX(DZ8,EC8),"")</f>
        <v>58.589999999999996</v>
      </c>
      <c r="EE8" s="41">
        <f>IF(DP8&gt;0,DP8,"")</f>
        <v>16.2</v>
      </c>
      <c r="EF8" s="41">
        <f>IF(DQ8&gt;0,DQ8,"")</f>
        <v>16.809999999999999</v>
      </c>
      <c r="EG8" s="41">
        <f>IF(SUM(DN8:DQ8)-DR8&gt;0,SUM(DN8:DQ8)-DR8,"")</f>
        <v>58.81</v>
      </c>
      <c r="EH8" s="41">
        <f>IF(DU8&gt;0,DU8,"")</f>
        <v>16.2</v>
      </c>
      <c r="EI8" s="41">
        <f>IF(DV8&gt;0,DV8,"")</f>
        <v>16.77</v>
      </c>
      <c r="EJ8" s="41">
        <f>IF(SUM(DS8:DV8)-DW8&gt;0,SUM(DS8:DV8)-DW8,"")</f>
        <v>58.769999999999996</v>
      </c>
      <c r="EK8" s="41">
        <f>IF(SUM(ED8,EG8,EJ8)&gt;0,SUM(ED8,EG8,EJ8),"")</f>
        <v>176.17000000000002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>
        <v>15.7</v>
      </c>
      <c r="HC8" s="18">
        <v>9.1</v>
      </c>
      <c r="HD8" s="18">
        <v>16.5</v>
      </c>
      <c r="HE8" s="18">
        <v>16.47</v>
      </c>
      <c r="HF8" s="18">
        <v>0</v>
      </c>
      <c r="HG8" s="18">
        <v>15.4</v>
      </c>
      <c r="HH8" s="18">
        <v>8.8000000000000007</v>
      </c>
      <c r="HI8" s="18">
        <v>16.5</v>
      </c>
      <c r="HJ8" s="18">
        <v>16.48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16.5</v>
      </c>
      <c r="HW8" s="11">
        <f>IF(HE8&gt;0,HE8,"")</f>
        <v>16.47</v>
      </c>
      <c r="HX8" s="11">
        <f>IF(SUM(HB8:HE8)-HF8&gt;0,SUM(HB8:HE8)-HF8,"")</f>
        <v>57.769999999999996</v>
      </c>
      <c r="HY8" s="11">
        <f>IF(HI8&gt;0,HI8,"")</f>
        <v>16.5</v>
      </c>
      <c r="HZ8" s="11">
        <f>IF(HJ8&gt;0,HJ8,"")</f>
        <v>16.48</v>
      </c>
      <c r="IA8" s="11">
        <f>IF(SUM(HG8:HJ8)-HK8&gt;0,SUM(HG8:HJ8)-HK8,"")</f>
        <v>57.180000000000007</v>
      </c>
      <c r="IB8" s="11">
        <f>IF(MAX(HX8,IA8)&gt;0,MAX(HX8,IA8),"")</f>
        <v>57.769999999999996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57.769999999999996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 t="str">
        <f>IF(SX8&gt;0,SX8,"")</f>
        <v/>
      </c>
      <c r="TQ8" s="41" t="str">
        <f>IF(SY8&gt;0,SY8,"")</f>
        <v/>
      </c>
      <c r="TR8" s="41" t="str">
        <f>IF(SUM(SV8:SY8)-SZ8&gt;0,SUM(SV8:SY8)-SZ8,"")</f>
        <v/>
      </c>
      <c r="TS8" s="41" t="str">
        <f>IF(TC8&gt;0,TC8,"")</f>
        <v/>
      </c>
      <c r="TT8" s="41" t="str">
        <f>IF(TD8&gt;0,TD8,"")</f>
        <v/>
      </c>
      <c r="TU8" s="41" t="str">
        <f>IF(SUM(TA8:TD8)-TE8&gt;0,SUM(TA8:TD8)-TE8,"")</f>
        <v/>
      </c>
      <c r="TV8" s="41" t="str">
        <f>IF(MAX(TR8,TU8)&gt;0,MAX(TR8,TU8),"")</f>
        <v/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>
        <v>16.2</v>
      </c>
      <c r="VM8" s="17">
        <v>9</v>
      </c>
      <c r="VN8" s="17">
        <v>16.2</v>
      </c>
      <c r="VO8" s="17">
        <v>17.309999999999999</v>
      </c>
      <c r="VP8" s="17">
        <v>0</v>
      </c>
      <c r="VQ8" s="17"/>
      <c r="VR8" s="17"/>
      <c r="VS8" s="17"/>
      <c r="VT8" s="17"/>
      <c r="VU8" s="17"/>
      <c r="VV8" s="17">
        <v>1.6</v>
      </c>
      <c r="VW8" s="17">
        <v>1</v>
      </c>
      <c r="VX8" s="17">
        <v>2</v>
      </c>
      <c r="VY8" s="17">
        <v>1.83</v>
      </c>
      <c r="VZ8" s="17">
        <v>0</v>
      </c>
      <c r="WA8" s="17"/>
      <c r="WB8" s="17"/>
      <c r="WC8" s="17"/>
      <c r="WD8" s="17"/>
      <c r="WE8" s="17"/>
      <c r="WF8" s="41">
        <f>IF(VN8&gt;0,VN8,"")</f>
        <v>16.2</v>
      </c>
      <c r="WG8" s="41">
        <f>IF(VO8&gt;0,VO8,"")</f>
        <v>17.309999999999999</v>
      </c>
      <c r="WH8" s="41">
        <f>IF(SUM(VL8:VO8)-VP8&gt;0,SUM(VL8:VO8)-VP8,"")</f>
        <v>58.709999999999994</v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>
        <f>IF(MAX(WH8,WK8)&gt;0,MAX(WH8,WK8),"")</f>
        <v>58.709999999999994</v>
      </c>
      <c r="WM8" s="41">
        <f>IF(VX8&gt;0,VX8,"")</f>
        <v>2</v>
      </c>
      <c r="WN8" s="41">
        <f>IF(VY8&gt;0,VY8,"")</f>
        <v>1.83</v>
      </c>
      <c r="WO8" s="41">
        <f>IF(SUM(VV8:VY8)-VZ8&gt;0,SUM(VV8:VY8)-VZ8,"")</f>
        <v>6.43</v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>
        <f>IF(SUM(WL8,WO8,WR8)&gt;0,SUM(WL8,WO8,WR8),"")</f>
        <v>65.139999999999986</v>
      </c>
      <c r="WT8" s="27">
        <f>IF($CP8="P",CA8,(CA8+AZ8)/2)</f>
        <v>6.65</v>
      </c>
      <c r="WU8" s="27">
        <f>IF($CP8="P",CB8,(CB8+BA8)/2)</f>
        <v>3.35</v>
      </c>
      <c r="WV8" s="27">
        <f>IF($CP8="P",CC8,(CC8+BB8)/2)</f>
        <v>6.9</v>
      </c>
      <c r="WW8" s="27">
        <f>IF($CP8="P",CD8,(CD8+BC8)/2)</f>
        <v>6.8149999999999995</v>
      </c>
      <c r="WX8" s="27">
        <f>IF($CP8="P",CE8,(CE8+BD8)/2)</f>
        <v>0</v>
      </c>
      <c r="WY8" s="27">
        <f>IF($CP8="P",CF8,(CF8+BE8)/2)</f>
        <v>9.1</v>
      </c>
      <c r="WZ8" s="27">
        <f>IF($CP8="P",CG8,(CG8+BF8)/2)</f>
        <v>5.0999999999999996</v>
      </c>
      <c r="XA8" s="27">
        <f>IF($CP8="P",CH8,(CH8+BG8)/2)</f>
        <v>9.25</v>
      </c>
      <c r="XB8" s="27">
        <f>IF($CP8="P",CI8,(CI8+BH8)/2)</f>
        <v>9.2149999999999999</v>
      </c>
      <c r="XC8" s="27">
        <f>IF($CP8="P",CJ8,(CJ8+BI8)/2)</f>
        <v>0</v>
      </c>
      <c r="XD8" s="27">
        <f>IF($CP8="P",CK8,(CK8+BJ8)/2)</f>
        <v>8.1</v>
      </c>
      <c r="XE8" s="27">
        <f>IF($CP8="P",CL8,(CL8+BK8)/2)</f>
        <v>4.1500000000000004</v>
      </c>
      <c r="XF8" s="27">
        <f>IF($CP8="P",CM8,(CM8+BL8)/2)</f>
        <v>8.25</v>
      </c>
      <c r="XG8" s="27">
        <f>IF($CP8="P",CN8,(CN8+BM8)/2)</f>
        <v>8.3849999999999998</v>
      </c>
      <c r="XH8" s="27">
        <f>IF($CP8="P",CO8,(CO8+BN8)/2)</f>
        <v>0</v>
      </c>
      <c r="XI8" s="29" t="s">
        <v>56</v>
      </c>
      <c r="XJ8" s="11">
        <f>IF(WV8&gt;0,WV8,"")</f>
        <v>6.9</v>
      </c>
      <c r="XK8" s="11">
        <f>IF(WW8&gt;0,WW8,"")</f>
        <v>6.8149999999999995</v>
      </c>
      <c r="XL8" s="11">
        <f>IF(SUM(WT8:WW8)-WX8&gt;0,SUM(WT8:WW8)-WX8,"")</f>
        <v>23.714999999999996</v>
      </c>
      <c r="XM8" s="11">
        <f>IF(XA8&gt;0,XA8,"")</f>
        <v>9.25</v>
      </c>
      <c r="XN8" s="11">
        <f>IF(XB8&gt;0,XB8,"")</f>
        <v>9.2149999999999999</v>
      </c>
      <c r="XO8" s="11">
        <f>IF(SUM(WY8:XB8)-XC8&gt;0,SUM(WY8:XB8)-XC8,"")</f>
        <v>32.664999999999999</v>
      </c>
      <c r="XP8" s="11">
        <f>IF(MAX(XL8,XO8)&gt;0,MAX(XL8,XO8),"")</f>
        <v>32.664999999999999</v>
      </c>
      <c r="XQ8" s="11">
        <f>IF(XF8&gt;0,XF8,"")</f>
        <v>8.25</v>
      </c>
      <c r="XR8" s="11">
        <f>IF(XG8&gt;0,XG8,"")</f>
        <v>8.3849999999999998</v>
      </c>
      <c r="XS8" s="11">
        <f>IF(SUM(XD8:XG8)-XH8&gt;0,SUM(XD8:XG8)-XH8,"")</f>
        <v>28.884999999999998</v>
      </c>
      <c r="XT8" s="11">
        <f>IF(SUM(XP8,XS8)&gt;0,SUM(XP8,XS8),"")</f>
        <v>61.55</v>
      </c>
    </row>
    <row r="9" spans="1:644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127</v>
      </c>
      <c r="C9" s="4" t="s">
        <v>8</v>
      </c>
      <c r="D9" s="4">
        <v>2005</v>
      </c>
      <c r="E9" s="9">
        <f>SUM(J9:V9)+SUM(J9:T9)*0.0000001+SUM(J9)*0.0000000000001</f>
        <v>249.6100216170056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,AND(TR9&gt;=UC$32,TR9&lt;&gt;""),AND(TU9&gt;=UC$32,TU9&lt;&gt;""),AND(TY9&gt;=UC$32,TYY9&lt;&gt;""),AND(UB9&gt;=UC$32,UB9&lt;&gt;""),AND(UZ9&gt;=VK$32,UZ9&lt;&gt;""),AND(VC9&gt;=VK$32,VC9&lt;&gt;""),AND(VG9&gt;=VK$32,VG9&lt;&gt;""),AND(VJ9&gt;=VK$32,VJ9&lt;&gt;""),AND(WH9&gt;=WS$32,WH9&lt;&gt;""),AND(WK9&gt;=WS$32,WK9&lt;&gt;""),AND(WO9&gt;=WS$32,WO9&lt;&gt;""),AND(WR9&gt;=WS$32,WR9&lt;&gt;"")),"P","")</f>
        <v>P</v>
      </c>
      <c r="H9" s="37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Excellence",IF(I9="P","Worlds Team",IF(F9="P","National Team","")))))</f>
        <v>National Team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J9" s="8">
        <f>IF(COUNT(AQ9,AT9,BR9,BU9,CS9,CV9)&gt;0,LARGE((AQ9,AT9,BR9,BU9,CS9,CV9),1),0)</f>
        <v>55.86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53.49</v>
      </c>
      <c r="M9" s="8" t="str">
        <f>IF(L9="","",IF(OR(L9=CS9,L9=CV9),$CA$1,IF(OR(L9=BR9,L9=BU9),$AZ$1,IF(OR(L9=AQ9,L9=AT9),$Y$1,""))))</f>
        <v>2024 Elite Canada</v>
      </c>
      <c r="N9" s="8">
        <f>IF(COUNT(AQ9,AT9,BR9,BU9,CS9,CV9)&gt;2,LARGE((AQ9,AT9,BR9,BU9,CS9,CV9),3),0)</f>
        <v>21.28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55.17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,0)</f>
        <v>14.97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>
        <f>IF(MAX(DB9,DC9)&gt;0,MAX(DB9,DC9),"")</f>
        <v>33.44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N9="",0,N9)=WO9,$VL$1,IF(V9+IF(N9="",0,N9)=VG9,$UD$1,IF(V9+IF(N9="",0,N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N9="",0,N9)=WR9,$VL$1,IF(V9+IF(N9="",0,N9)=VJ9,$UD$1,IF(V9+IF(N9="",0,N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Club Championships (May 19)</v>
      </c>
      <c r="Y9" s="23">
        <v>5.8</v>
      </c>
      <c r="Z9" s="23">
        <v>3.4</v>
      </c>
      <c r="AA9" s="23">
        <v>5.9</v>
      </c>
      <c r="AB9" s="23">
        <v>6.18</v>
      </c>
      <c r="AC9" s="23">
        <v>0</v>
      </c>
      <c r="AD9" s="23">
        <v>5.7</v>
      </c>
      <c r="AE9" s="23">
        <v>3.3</v>
      </c>
      <c r="AF9" s="23">
        <v>5.9</v>
      </c>
      <c r="AG9" s="23">
        <v>6.13</v>
      </c>
      <c r="AH9" s="23">
        <v>0</v>
      </c>
      <c r="AI9" s="23"/>
      <c r="AJ9" s="23"/>
      <c r="AK9" s="23"/>
      <c r="AL9" s="23"/>
      <c r="AM9" s="23"/>
      <c r="AN9" s="28"/>
      <c r="AO9" s="39">
        <f>IF(AA9&gt;0,AA9,"")</f>
        <v>5.9</v>
      </c>
      <c r="AP9" s="39">
        <f>IF(AB9&gt;0,AB9,"")</f>
        <v>6.18</v>
      </c>
      <c r="AQ9" s="41">
        <f>IF(SUM(Y9:AB9)-AC9&gt;0,SUM(Y9:AB9)-AC9,"")</f>
        <v>21.28</v>
      </c>
      <c r="AR9" s="41">
        <f>IF(AF9&gt;0,AF9,"")</f>
        <v>5.9</v>
      </c>
      <c r="AS9" s="41">
        <f>IF(AG9&gt;0,AG9,"")</f>
        <v>6.13</v>
      </c>
      <c r="AT9" s="41">
        <f>IF(SUM(AD9:AG9)-AH9&gt;0,SUM(AD9:AG9)-AH9,"")</f>
        <v>21.03</v>
      </c>
      <c r="AU9" s="41">
        <f>IF(AQ9="","",MAX(AQ9,AT9))</f>
        <v>21.28</v>
      </c>
      <c r="AV9" s="41" t="str">
        <f>IF(AK9&gt;0,AK9,"")</f>
        <v/>
      </c>
      <c r="AW9" s="41" t="str">
        <f>IF(AL9&gt;0,AL9,"")</f>
        <v/>
      </c>
      <c r="AX9" s="41" t="str">
        <f>IF(SUM(AI9:AL9)-AM9&gt;0,SUM(AI9:AL9)-AM9,"")</f>
        <v/>
      </c>
      <c r="AY9" s="41">
        <f>IF(SUM(AU9,AX9)&gt;0,SUM(AU9,AX9),"")</f>
        <v>21.28</v>
      </c>
      <c r="AZ9" s="27">
        <v>15.9</v>
      </c>
      <c r="BA9" s="27">
        <v>9.6</v>
      </c>
      <c r="BB9" s="27">
        <v>15.4</v>
      </c>
      <c r="BC9" s="27">
        <v>14.96</v>
      </c>
      <c r="BD9" s="27">
        <v>0</v>
      </c>
      <c r="BE9" s="27">
        <v>15.8</v>
      </c>
      <c r="BF9" s="27">
        <v>9</v>
      </c>
      <c r="BG9" s="27">
        <v>13.8</v>
      </c>
      <c r="BH9" s="27">
        <v>14.89</v>
      </c>
      <c r="BI9" s="27">
        <v>0</v>
      </c>
      <c r="BJ9" s="27">
        <v>15.3</v>
      </c>
      <c r="BK9" s="27">
        <v>9.5</v>
      </c>
      <c r="BL9" s="27">
        <v>15.4</v>
      </c>
      <c r="BM9" s="27">
        <v>14.97</v>
      </c>
      <c r="BN9" s="27">
        <v>0</v>
      </c>
      <c r="BO9" s="29"/>
      <c r="BP9" s="40">
        <f>IF(BB9&gt;0,BB9,"")</f>
        <v>15.4</v>
      </c>
      <c r="BQ9" s="40">
        <f>IF(BC9&gt;0,BC9,"")</f>
        <v>14.96</v>
      </c>
      <c r="BR9" s="11">
        <f>IF(SUM(AZ9:BC9)-BD9&gt;0,SUM(AZ9:BC9)-BD9,"")</f>
        <v>55.86</v>
      </c>
      <c r="BS9" s="11">
        <f>IF(BG9&gt;0,BG9,"")</f>
        <v>13.8</v>
      </c>
      <c r="BT9" s="11">
        <f>IF(BH9&gt;0,BH9,"")</f>
        <v>14.89</v>
      </c>
      <c r="BU9" s="11">
        <f>IF(SUM(BE9:BH9)-BI9&gt;0,SUM(BE9:BH9)-BI9,"")</f>
        <v>53.49</v>
      </c>
      <c r="BV9" s="11">
        <f>IF(BR9="","",MAX(BR9,BU9))</f>
        <v>55.86</v>
      </c>
      <c r="BW9" s="11">
        <f>IF(BL9&gt;0,BL9,"")</f>
        <v>15.4</v>
      </c>
      <c r="BX9" s="11">
        <f>IF(BM9&gt;0,BM9,"")</f>
        <v>14.97</v>
      </c>
      <c r="BY9" s="11">
        <f>IF(SUM(BJ9:BM9)-BN9&gt;0,SUM(BJ9:BM9)-BN9,"")</f>
        <v>55.17</v>
      </c>
      <c r="BZ9" s="11">
        <f>IF(SUM(BV9,BY9)&gt;0,SUM(BV9,BY9),"")</f>
        <v>111.03</v>
      </c>
      <c r="CA9" s="23">
        <v>4.5999999999999996</v>
      </c>
      <c r="CB9" s="23">
        <v>2.7</v>
      </c>
      <c r="CC9" s="23">
        <v>5.0999999999999996</v>
      </c>
      <c r="CD9" s="23">
        <v>4.7699999999999996</v>
      </c>
      <c r="CE9" s="23">
        <v>0</v>
      </c>
      <c r="CF9" s="23">
        <v>3.2</v>
      </c>
      <c r="CG9" s="23">
        <v>1.8</v>
      </c>
      <c r="CH9" s="23">
        <v>3.2</v>
      </c>
      <c r="CI9" s="23">
        <v>3.16</v>
      </c>
      <c r="CJ9" s="23">
        <v>0</v>
      </c>
      <c r="CK9" s="23"/>
      <c r="CL9" s="23"/>
      <c r="CM9" s="23"/>
      <c r="CN9" s="23"/>
      <c r="CO9" s="23"/>
      <c r="CP9" s="28"/>
      <c r="CQ9" s="39">
        <f>IF(CC9&gt;0,CC9,"")</f>
        <v>5.0999999999999996</v>
      </c>
      <c r="CR9" s="39">
        <f>IF(CD9&gt;0,CD9,"")</f>
        <v>4.7699999999999996</v>
      </c>
      <c r="CS9" s="41">
        <f>IF(SUM(CA9:CD9)-CE9&gt;0,SUM(CA9:CD9)-CE9,"")</f>
        <v>17.169999999999998</v>
      </c>
      <c r="CT9" s="41">
        <f>IF(CH9&gt;0,CH9,"")</f>
        <v>3.2</v>
      </c>
      <c r="CU9" s="41">
        <f>IF(CI9&gt;0,CI9,"")</f>
        <v>3.16</v>
      </c>
      <c r="CV9" s="41">
        <f>IF(SUM(CF9:CI9)-CJ9&gt;0,SUM(CF9:CI9)-CJ9,"")</f>
        <v>11.36</v>
      </c>
      <c r="CW9" s="41">
        <f>IF(CS9="","",MAX(CS9,CV9))</f>
        <v>17.169999999999998</v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>
        <f>IF(SUM(CW9,CZ9)&gt;0,SUM(CW9,CZ9),"")</f>
        <v>17.169999999999998</v>
      </c>
      <c r="DB9" s="52">
        <f>IF(MAX(ED9,FL9,GT9,IB9,JJ9,KR9,LZ9,NH9,OP9,PX9,RF9,SN9,TV9,VD9,WL9)-IF(N9="",0,N9)&gt;0.001,MAX(ED9,FL9,GT9,IB9,JJ9,KR9,LZ9,NH9,OP9,PX9,RF9,SN9,TV9,VD9,WL9)-IF(N9="",0,N9),"")</f>
        <v>33.44</v>
      </c>
      <c r="DC9" s="52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>
        <v>4.0999999999999996</v>
      </c>
      <c r="LA9" s="17">
        <v>2.5</v>
      </c>
      <c r="LB9" s="17">
        <v>5.0999999999999996</v>
      </c>
      <c r="LC9" s="17">
        <v>4.79</v>
      </c>
      <c r="LD9" s="17">
        <v>0</v>
      </c>
      <c r="LE9" s="17">
        <v>4.3</v>
      </c>
      <c r="LF9" s="17">
        <v>2.7</v>
      </c>
      <c r="LG9" s="17">
        <v>5.0999999999999996</v>
      </c>
      <c r="LH9" s="17">
        <v>4.83</v>
      </c>
      <c r="LI9" s="17">
        <v>0</v>
      </c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>
        <f>IF(LB9&gt;0,LB9,"")</f>
        <v>5.0999999999999996</v>
      </c>
      <c r="LU9" s="41">
        <f>IF(LC9&gt;0,LC9,"")</f>
        <v>4.79</v>
      </c>
      <c r="LV9" s="41">
        <f>IF(SUM(KZ9:LC9)-LD9&gt;0,SUM(KZ9:LC9)-LD9,"")</f>
        <v>16.489999999999998</v>
      </c>
      <c r="LW9" s="41">
        <f>IF(LG9&gt;0,LG9,"")</f>
        <v>5.0999999999999996</v>
      </c>
      <c r="LX9" s="41">
        <f>IF(LH9&gt;0,LH9,"")</f>
        <v>4.83</v>
      </c>
      <c r="LY9" s="41">
        <f>IF(SUM(LE9:LH9)-LI9&gt;0,SUM(LE9:LH9)-LI9,"")</f>
        <v>16.93</v>
      </c>
      <c r="LZ9" s="41">
        <f>IF(MAX(LV9,LY9)&gt;0,MAX(LV9,LY9),"")</f>
        <v>16.93</v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>
        <f>IF(SUM(LZ9,MC9,MF9)&gt;0,SUM(LZ9,MC9,MF9),"")</f>
        <v>16.93</v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14.3</v>
      </c>
      <c r="QG9" s="17">
        <v>9.5</v>
      </c>
      <c r="QH9" s="17">
        <v>15.4</v>
      </c>
      <c r="QI9" s="17">
        <v>14.93</v>
      </c>
      <c r="QJ9" s="17">
        <v>0</v>
      </c>
      <c r="QK9" s="17">
        <v>13.5</v>
      </c>
      <c r="QL9" s="17">
        <v>9.1999999999999993</v>
      </c>
      <c r="QM9" s="17">
        <v>15.2</v>
      </c>
      <c r="QN9" s="17">
        <v>14.44</v>
      </c>
      <c r="QO9" s="17">
        <v>0</v>
      </c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>
        <f>IF(QH9&gt;0,QH9,"")</f>
        <v>15.4</v>
      </c>
      <c r="RA9" s="41">
        <f>IF(QI9&gt;0,QI9,"")</f>
        <v>14.93</v>
      </c>
      <c r="RB9" s="41">
        <f>IF(SUM(QF9:QI9)-QJ9&gt;0,SUM(QF9:QI9)-QJ9,"")</f>
        <v>54.13</v>
      </c>
      <c r="RC9" s="41">
        <f>IF(QM9&gt;0,QM9,"")</f>
        <v>15.2</v>
      </c>
      <c r="RD9" s="41">
        <f>IF(QN9&gt;0,QN9,"")</f>
        <v>14.44</v>
      </c>
      <c r="RE9" s="41">
        <f>IF(SUM(QK9:QN9)-QO9&gt;0,SUM(QK9:QN9)-QO9,"")</f>
        <v>52.339999999999996</v>
      </c>
      <c r="RF9" s="41">
        <f>IF(MAX(RB9,RE9)&gt;0,MAX(RB9,RE9),"")</f>
        <v>54.13</v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54.13</v>
      </c>
      <c r="RN9" s="18">
        <v>14.7</v>
      </c>
      <c r="RO9" s="18">
        <v>9.1999999999999993</v>
      </c>
      <c r="RP9" s="18">
        <v>15</v>
      </c>
      <c r="RQ9" s="18">
        <v>15.22</v>
      </c>
      <c r="RR9" s="18">
        <v>0</v>
      </c>
      <c r="RS9" s="18">
        <v>15.2</v>
      </c>
      <c r="RT9" s="18">
        <v>9.4</v>
      </c>
      <c r="RU9" s="18">
        <v>15</v>
      </c>
      <c r="RV9" s="18">
        <v>15.12</v>
      </c>
      <c r="RW9" s="18">
        <v>0</v>
      </c>
      <c r="RX9" s="18"/>
      <c r="RY9" s="18"/>
      <c r="RZ9" s="18"/>
      <c r="SA9" s="18"/>
      <c r="SB9" s="18"/>
      <c r="SC9" s="18">
        <v>7.6</v>
      </c>
      <c r="SD9" s="18">
        <v>4.5999999999999996</v>
      </c>
      <c r="SE9" s="18">
        <v>8.1999999999999993</v>
      </c>
      <c r="SF9" s="18">
        <v>7.85</v>
      </c>
      <c r="SG9" s="18">
        <v>0</v>
      </c>
      <c r="SH9" s="11">
        <f>IF(RP9&gt;0,RP9,"")</f>
        <v>15</v>
      </c>
      <c r="SI9" s="11">
        <f>IF(RQ9&gt;0,RQ9,"")</f>
        <v>15.22</v>
      </c>
      <c r="SJ9" s="11">
        <f>IF(SUM(RN9:RQ9)-RR9&gt;0,SUM(RN9:RQ9)-RR9,"")</f>
        <v>54.12</v>
      </c>
      <c r="SK9" s="11">
        <f>IF(RU9&gt;0,RU9,"")</f>
        <v>15</v>
      </c>
      <c r="SL9" s="11">
        <f>IF(RV9&gt;0,RV9,"")</f>
        <v>15.12</v>
      </c>
      <c r="SM9" s="11">
        <f>IF(SUM(RS9:RV9)-RW9&gt;0,SUM(RS9:RV9)-RW9,"")</f>
        <v>54.72</v>
      </c>
      <c r="SN9" s="11">
        <f>IF(MAX(SJ9,SM9)&gt;0,MAX(SJ9,SM9),"")</f>
        <v>54.72</v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>
        <f>IF(SE9&gt;0,SE9,"")</f>
        <v>8.1999999999999993</v>
      </c>
      <c r="SS9" s="11">
        <f>IF(SF9&gt;0,SF9,"")</f>
        <v>7.85</v>
      </c>
      <c r="ST9" s="11">
        <f>IF(SUM(SC9:SF9)-SG9&gt;0,SUM(SC9:SF9)-SG9,"")</f>
        <v>28.25</v>
      </c>
      <c r="SU9" s="11">
        <f>IF(SUM(SN9,SQ9,ST9)&gt;0,SUM(SN9,SQ9,ST9),"")</f>
        <v>82.97</v>
      </c>
      <c r="SV9" s="17">
        <v>14.5</v>
      </c>
      <c r="SW9" s="17">
        <v>9.6999999999999993</v>
      </c>
      <c r="SX9" s="17">
        <v>13.4</v>
      </c>
      <c r="SY9" s="17">
        <v>15.39</v>
      </c>
      <c r="SZ9" s="17">
        <v>0</v>
      </c>
      <c r="TA9" s="17">
        <v>14.6</v>
      </c>
      <c r="TB9" s="17">
        <v>9.4</v>
      </c>
      <c r="TC9" s="17">
        <v>14.4</v>
      </c>
      <c r="TD9" s="17">
        <v>15.23</v>
      </c>
      <c r="TE9" s="17">
        <v>0</v>
      </c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>
        <f>IF(SX9&gt;0,SX9,"")</f>
        <v>13.4</v>
      </c>
      <c r="TQ9" s="41">
        <f>IF(SY9&gt;0,SY9,"")</f>
        <v>15.39</v>
      </c>
      <c r="TR9" s="41">
        <f>IF(SUM(SV9:SY9)-SZ9&gt;0,SUM(SV9:SY9)-SZ9,"")</f>
        <v>52.99</v>
      </c>
      <c r="TS9" s="41">
        <f>IF(TC9&gt;0,TC9,"")</f>
        <v>14.4</v>
      </c>
      <c r="TT9" s="41">
        <f>IF(TD9&gt;0,TD9,"")</f>
        <v>15.23</v>
      </c>
      <c r="TU9" s="41">
        <f>IF(SUM(TA9:TD9)-TE9&gt;0,SUM(TA9:TD9)-TE9,"")</f>
        <v>53.629999999999995</v>
      </c>
      <c r="TV9" s="41">
        <f>IF(MAX(TR9,TU9)&gt;0,MAX(TR9,TU9),"")</f>
        <v>53.629999999999995</v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>
        <f>IF(SUM(TV9,TY9,UB9)&gt;0,SUM(TV9,TY9,UB9),"")</f>
        <v>53.629999999999995</v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>
        <v>14.8</v>
      </c>
      <c r="VM9" s="17">
        <v>9.5</v>
      </c>
      <c r="VN9" s="17">
        <v>15</v>
      </c>
      <c r="VO9" s="17">
        <v>14.99</v>
      </c>
      <c r="VP9" s="17">
        <v>0</v>
      </c>
      <c r="VQ9" s="17">
        <v>15</v>
      </c>
      <c r="VR9" s="17">
        <v>9.4</v>
      </c>
      <c r="VS9" s="17">
        <v>14.4</v>
      </c>
      <c r="VT9" s="17">
        <v>15.24</v>
      </c>
      <c r="VU9" s="17">
        <v>0</v>
      </c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>
        <f>IF(VN9&gt;0,VN9,"")</f>
        <v>15</v>
      </c>
      <c r="WG9" s="41">
        <f>IF(VO9&gt;0,VO9,"")</f>
        <v>14.99</v>
      </c>
      <c r="WH9" s="41">
        <f>IF(SUM(VL9:VO9)-VP9&gt;0,SUM(VL9:VO9)-VP9,"")</f>
        <v>54.29</v>
      </c>
      <c r="WI9" s="41">
        <f>IF(VS9&gt;0,VS9,"")</f>
        <v>14.4</v>
      </c>
      <c r="WJ9" s="41">
        <f>IF(VT9&gt;0,VT9,"")</f>
        <v>15.24</v>
      </c>
      <c r="WK9" s="41">
        <f>IF(SUM(VQ9:VT9)-VU9&gt;0,SUM(VQ9:VT9)-VU9,"")</f>
        <v>54.04</v>
      </c>
      <c r="WL9" s="41">
        <f>IF(MAX(WH9,WK9)&gt;0,MAX(WH9,WK9),"")</f>
        <v>54.29</v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>
        <f>IF(SUM(WL9,WO9,WR9)&gt;0,SUM(WL9,WO9,WR9),"")</f>
        <v>54.29</v>
      </c>
      <c r="WT9" s="27">
        <f>IF($CP9="P",CA9,(CA9+AZ9)/2)</f>
        <v>10.25</v>
      </c>
      <c r="WU9" s="27">
        <f>IF($CP9="P",CB9,(CB9+BA9)/2)</f>
        <v>6.15</v>
      </c>
      <c r="WV9" s="27">
        <f>IF($CP9="P",CC9,(CC9+BB9)/2)</f>
        <v>10.25</v>
      </c>
      <c r="WW9" s="27">
        <f>IF($CP9="P",CD9,(CD9+BC9)/2)</f>
        <v>9.8650000000000002</v>
      </c>
      <c r="WX9" s="27">
        <f>IF($CP9="P",CE9,(CE9+BD9)/2)</f>
        <v>0</v>
      </c>
      <c r="WY9" s="27">
        <f>IF($CP9="P",CF9,(CF9+BE9)/2)</f>
        <v>9.5</v>
      </c>
      <c r="WZ9" s="27">
        <f>IF($CP9="P",CG9,(CG9+BF9)/2)</f>
        <v>5.4</v>
      </c>
      <c r="XA9" s="27">
        <f>IF($CP9="P",CH9,(CH9+BG9)/2)</f>
        <v>8.5</v>
      </c>
      <c r="XB9" s="27">
        <f>IF($CP9="P",CI9,(CI9+BH9)/2)</f>
        <v>9.0250000000000004</v>
      </c>
      <c r="XC9" s="27">
        <f>IF($CP9="P",CJ9,(CJ9+BI9)/2)</f>
        <v>0</v>
      </c>
      <c r="XD9" s="27">
        <f>IF($CP9="P",CK9,(CK9+BJ9)/2)</f>
        <v>7.65</v>
      </c>
      <c r="XE9" s="27">
        <f>IF($CP9="P",CL9,(CL9+BK9)/2)</f>
        <v>4.75</v>
      </c>
      <c r="XF9" s="27">
        <f>IF($CP9="P",CM9,(CM9+BL9)/2)</f>
        <v>7.7</v>
      </c>
      <c r="XG9" s="27">
        <f>IF($CP9="P",CN9,(CN9+BM9)/2)</f>
        <v>7.4850000000000003</v>
      </c>
      <c r="XH9" s="27">
        <f>IF($CP9="P",CO9,(CO9+BN9)/2)</f>
        <v>0</v>
      </c>
      <c r="XI9" s="29" t="s">
        <v>56</v>
      </c>
      <c r="XJ9" s="11">
        <f>IF(WV9&gt;0,WV9,"")</f>
        <v>10.25</v>
      </c>
      <c r="XK9" s="11">
        <f>IF(WW9&gt;0,WW9,"")</f>
        <v>9.8650000000000002</v>
      </c>
      <c r="XL9" s="11">
        <f>IF(SUM(WT9:WW9)-WX9&gt;0,SUM(WT9:WW9)-WX9,"")</f>
        <v>36.515000000000001</v>
      </c>
      <c r="XM9" s="11">
        <f>IF(XA9&gt;0,XA9,"")</f>
        <v>8.5</v>
      </c>
      <c r="XN9" s="11">
        <f>IF(XB9&gt;0,XB9,"")</f>
        <v>9.0250000000000004</v>
      </c>
      <c r="XO9" s="11">
        <f>IF(SUM(WY9:XB9)-XC9&gt;0,SUM(WY9:XB9)-XC9,"")</f>
        <v>32.424999999999997</v>
      </c>
      <c r="XP9" s="11">
        <f>IF(MAX(XL9,XO9)&gt;0,MAX(XL9,XO9),"")</f>
        <v>36.515000000000001</v>
      </c>
      <c r="XQ9" s="11">
        <f>IF(XF9&gt;0,XF9,"")</f>
        <v>7.7</v>
      </c>
      <c r="XR9" s="11">
        <f>IF(XG9&gt;0,XG9,"")</f>
        <v>7.4850000000000003</v>
      </c>
      <c r="XS9" s="11">
        <f>IF(SUM(XD9:XG9)-XH9&gt;0,SUM(XD9:XG9)-XH9,"")</f>
        <v>27.585000000000001</v>
      </c>
      <c r="XT9" s="11">
        <f>IF(SUM(XP9,XS9)&gt;0,SUM(XP9,XS9),"")</f>
        <v>64.099999999999994</v>
      </c>
    </row>
    <row r="10" spans="1:644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207</v>
      </c>
      <c r="C10" s="4" t="s">
        <v>6</v>
      </c>
      <c r="D10" s="4">
        <v>2001</v>
      </c>
      <c r="E10" s="9">
        <f>SUM(J10:V10)+SUM(J10:T10)*0.0000001+SUM(J10)*0.0000000000001</f>
        <v>247.25002472500546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,AND(TR10&gt;=UC$32,TR10&lt;&gt;""),AND(TU10&gt;=UC$32,TU10&lt;&gt;""),AND(TY10&gt;=UC$32,TYY10&lt;&gt;""),AND(UB10&gt;=UC$32,UB10&lt;&gt;""),AND(UZ10&gt;=VK$32,UZ10&lt;&gt;""),AND(VC10&gt;=VK$32,VC10&lt;&gt;""),AND(VG10&gt;=VK$32,VG10&lt;&gt;""),AND(VJ10&gt;=VK$32,VJ10&lt;&gt;""),AND(WH10&gt;=WS$32,WH10&lt;&gt;""),AND(WK10&gt;=WS$32,WK10&lt;&gt;""),AND(WO10&gt;=WS$32,WO10&lt;&gt;""),AND(WR10&gt;=WS$32,WR10&lt;&gt;"")),"P","")</f>
        <v>P</v>
      </c>
      <c r="H10" s="37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53.52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IF(COUNT(AQ10,AT10,BR10,BU10,CS10,CV10)&gt;2,LARGE((AQ10,AT10,BR10,BU10,CS10,CV10),3),0)</f>
        <v>53.19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15.4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Elite Canada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,0)</f>
        <v>16.16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N10="",0,N10)=WO10,$VL$1,IF(V10+IF(N10="",0,N10)=VG10,$UD$1,IF(V10+IF(N10="",0,N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N10="",0,N10)=WR10,$VL$1,IF(V10+IF(N10="",0,N10)=VJ10,$UD$1,IF(V10+IF(N10="",0,N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5.2</v>
      </c>
      <c r="Z10" s="23">
        <v>3.6</v>
      </c>
      <c r="AA10" s="23">
        <v>6.3</v>
      </c>
      <c r="AB10" s="23">
        <v>6.52</v>
      </c>
      <c r="AC10" s="23">
        <v>0</v>
      </c>
      <c r="AD10" s="23">
        <v>13.1</v>
      </c>
      <c r="AE10" s="23">
        <v>9.6999999999999993</v>
      </c>
      <c r="AF10" s="23">
        <v>14.8</v>
      </c>
      <c r="AG10" s="23">
        <v>15.59</v>
      </c>
      <c r="AH10" s="23">
        <v>0</v>
      </c>
      <c r="AI10" s="23">
        <v>3.8</v>
      </c>
      <c r="AJ10" s="23">
        <v>3</v>
      </c>
      <c r="AK10" s="23">
        <v>4.9000000000000004</v>
      </c>
      <c r="AL10" s="23">
        <v>4.96</v>
      </c>
      <c r="AM10" s="23">
        <v>0</v>
      </c>
      <c r="AN10" s="28"/>
      <c r="AO10" s="39">
        <f>IF(AA10&gt;0,AA10,"")</f>
        <v>6.3</v>
      </c>
      <c r="AP10" s="39">
        <f>IF(AB10&gt;0,AB10,"")</f>
        <v>6.52</v>
      </c>
      <c r="AQ10" s="41">
        <f>IF(SUM(Y10:AB10)-AC10&gt;0,SUM(Y10:AB10)-AC10,"")</f>
        <v>21.62</v>
      </c>
      <c r="AR10" s="41">
        <f>IF(AF10&gt;0,AF10,"")</f>
        <v>14.8</v>
      </c>
      <c r="AS10" s="41">
        <f>IF(AG10&gt;0,AG10,"")</f>
        <v>15.59</v>
      </c>
      <c r="AT10" s="41">
        <f>IF(SUM(AD10:AG10)-AH10&gt;0,SUM(AD10:AG10)-AH10,"")</f>
        <v>53.19</v>
      </c>
      <c r="AU10" s="41">
        <f>IF(AQ10="","",MAX(AQ10,AT10))</f>
        <v>53.19</v>
      </c>
      <c r="AV10" s="41">
        <f>IF(AK10&gt;0,AK10,"")</f>
        <v>4.9000000000000004</v>
      </c>
      <c r="AW10" s="41">
        <f>IF(AL10&gt;0,AL10,"")</f>
        <v>4.96</v>
      </c>
      <c r="AX10" s="41">
        <f>IF(SUM(AI10:AL10)-AM10&gt;0,SUM(AI10:AL10)-AM10,"")</f>
        <v>16.66</v>
      </c>
      <c r="AY10" s="41">
        <f>IF(SUM(AU10,AX10)&gt;0,SUM(AU10,AX10),"")</f>
        <v>69.849999999999994</v>
      </c>
      <c r="AZ10" s="27">
        <v>9.4</v>
      </c>
      <c r="BA10" s="27">
        <v>5.5</v>
      </c>
      <c r="BB10" s="27">
        <v>9.4</v>
      </c>
      <c r="BC10" s="27">
        <v>10.130000000000001</v>
      </c>
      <c r="BD10" s="27">
        <v>0</v>
      </c>
      <c r="BE10" s="27">
        <v>15.2</v>
      </c>
      <c r="BF10" s="27">
        <v>8.9</v>
      </c>
      <c r="BG10" s="27">
        <v>14.2</v>
      </c>
      <c r="BH10" s="27">
        <v>16.32</v>
      </c>
      <c r="BI10" s="27">
        <v>0</v>
      </c>
      <c r="BJ10" s="27">
        <v>13.5</v>
      </c>
      <c r="BK10" s="27">
        <v>9.3000000000000007</v>
      </c>
      <c r="BL10" s="27">
        <v>15.4</v>
      </c>
      <c r="BM10" s="27">
        <v>16.16</v>
      </c>
      <c r="BN10" s="27">
        <v>0</v>
      </c>
      <c r="BO10" s="29"/>
      <c r="BP10" s="40">
        <f>IF(BB10&gt;0,BB10,"")</f>
        <v>9.4</v>
      </c>
      <c r="BQ10" s="40">
        <f>IF(BC10&gt;0,BC10,"")</f>
        <v>10.130000000000001</v>
      </c>
      <c r="BR10" s="11">
        <f>IF(SUM(AZ10:BC10)-BD10&gt;0,SUM(AZ10:BC10)-BD10,"")</f>
        <v>34.43</v>
      </c>
      <c r="BS10" s="11">
        <f>IF(BG10&gt;0,BG10,"")</f>
        <v>14.2</v>
      </c>
      <c r="BT10" s="11">
        <f>IF(BH10&gt;0,BH10,"")</f>
        <v>16.32</v>
      </c>
      <c r="BU10" s="11">
        <f>IF(SUM(BE10:BH10)-BI10&gt;0,SUM(BE10:BH10)-BI10,"")</f>
        <v>54.62</v>
      </c>
      <c r="BV10" s="11">
        <f>IF(BR10="","",MAX(BR10,BU10))</f>
        <v>54.62</v>
      </c>
      <c r="BW10" s="11">
        <f>IF(BL10&gt;0,BL10,"")</f>
        <v>15.4</v>
      </c>
      <c r="BX10" s="11">
        <f>IF(BM10&gt;0,BM10,"")</f>
        <v>16.16</v>
      </c>
      <c r="BY10" s="11">
        <f>IF(SUM(BJ10:BM10)-BN10&gt;0,SUM(BJ10:BM10)-BN10,"")</f>
        <v>54.36</v>
      </c>
      <c r="BZ10" s="11">
        <f>IF(SUM(BV10,BY10)&gt;0,SUM(BV10,BY10),"")</f>
        <v>108.97999999999999</v>
      </c>
      <c r="CA10" s="23">
        <v>3</v>
      </c>
      <c r="CB10" s="23">
        <v>1.8</v>
      </c>
      <c r="CC10" s="23">
        <v>3.2</v>
      </c>
      <c r="CD10" s="23">
        <v>3.47</v>
      </c>
      <c r="CE10" s="23">
        <v>0</v>
      </c>
      <c r="CF10" s="23">
        <v>14.4</v>
      </c>
      <c r="CG10" s="23">
        <v>9.3000000000000007</v>
      </c>
      <c r="CH10" s="23">
        <v>14.2</v>
      </c>
      <c r="CI10" s="23">
        <v>15.62</v>
      </c>
      <c r="CJ10" s="23">
        <v>0</v>
      </c>
      <c r="CK10" s="23">
        <v>13.7</v>
      </c>
      <c r="CL10" s="23">
        <v>8.9</v>
      </c>
      <c r="CM10" s="23">
        <v>14.4</v>
      </c>
      <c r="CN10" s="23">
        <v>15.65</v>
      </c>
      <c r="CO10" s="23">
        <v>0</v>
      </c>
      <c r="CP10" s="28"/>
      <c r="CQ10" s="39">
        <f>IF(CC10&gt;0,CC10,"")</f>
        <v>3.2</v>
      </c>
      <c r="CR10" s="39">
        <f>IF(CD10&gt;0,CD10,"")</f>
        <v>3.47</v>
      </c>
      <c r="CS10" s="41">
        <f>IF(SUM(CA10:CD10)-CE10&gt;0,SUM(CA10:CD10)-CE10,"")</f>
        <v>11.47</v>
      </c>
      <c r="CT10" s="41">
        <f>IF(CH10&gt;0,CH10,"")</f>
        <v>14.2</v>
      </c>
      <c r="CU10" s="41">
        <f>IF(CI10&gt;0,CI10,"")</f>
        <v>15.62</v>
      </c>
      <c r="CV10" s="41">
        <f>IF(SUM(CF10:CI10)-CJ10&gt;0,SUM(CF10:CI10)-CJ10,"")</f>
        <v>53.52</v>
      </c>
      <c r="CW10" s="41">
        <f>IF(CS10="","",MAX(CS10,CV10))</f>
        <v>53.52</v>
      </c>
      <c r="CX10" s="41">
        <f>IF(CM10&gt;0,CM10,"")</f>
        <v>14.4</v>
      </c>
      <c r="CY10" s="41">
        <f>IF(CN10&gt;0,CN10,"")</f>
        <v>15.65</v>
      </c>
      <c r="CZ10" s="41">
        <f>IF(SUM(CK10:CN10)-CO10&gt;0,SUM(CK10:CN10)-CO10,"")</f>
        <v>52.65</v>
      </c>
      <c r="DA10" s="41">
        <f>IF(SUM(CW10,CZ10)&gt;0,SUM(CW10,CZ10),"")</f>
        <v>106.17</v>
      </c>
      <c r="DB10" s="52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6.2</v>
      </c>
      <c r="WU10" s="27">
        <f>IF($CP10="P",CB10,(CB10+BA10)/2)</f>
        <v>3.65</v>
      </c>
      <c r="WV10" s="27">
        <f>IF($CP10="P",CC10,(CC10+BB10)/2)</f>
        <v>6.3000000000000007</v>
      </c>
      <c r="WW10" s="27">
        <f>IF($CP10="P",CD10,(CD10+BC10)/2)</f>
        <v>6.8000000000000007</v>
      </c>
      <c r="WX10" s="27">
        <f>IF($CP10="P",CE10,(CE10+BD10)/2)</f>
        <v>0</v>
      </c>
      <c r="WY10" s="27">
        <f>IF($CP10="P",CF10,(CF10+BE10)/2)</f>
        <v>14.8</v>
      </c>
      <c r="WZ10" s="27">
        <f>IF($CP10="P",CG10,(CG10+BF10)/2)</f>
        <v>9.1000000000000014</v>
      </c>
      <c r="XA10" s="27">
        <f>IF($CP10="P",CH10,(CH10+BG10)/2)</f>
        <v>14.2</v>
      </c>
      <c r="XB10" s="27">
        <f>IF($CP10="P",CI10,(CI10+BH10)/2)</f>
        <v>15.969999999999999</v>
      </c>
      <c r="XC10" s="27">
        <f>IF($CP10="P",CJ10,(CJ10+BI10)/2)</f>
        <v>0</v>
      </c>
      <c r="XD10" s="27">
        <f>IF($CP10="P",CK10,(CK10+BJ10)/2)</f>
        <v>13.6</v>
      </c>
      <c r="XE10" s="27">
        <f>IF($CP10="P",CL10,(CL10+BK10)/2)</f>
        <v>9.1000000000000014</v>
      </c>
      <c r="XF10" s="27">
        <f>IF($CP10="P",CM10,(CM10+BL10)/2)</f>
        <v>14.9</v>
      </c>
      <c r="XG10" s="27">
        <f>IF($CP10="P",CN10,(CN10+BM10)/2)</f>
        <v>15.905000000000001</v>
      </c>
      <c r="XH10" s="27">
        <f>IF($CP10="P",CO10,(CO10+BN10)/2)</f>
        <v>0</v>
      </c>
      <c r="XI10" s="29" t="s">
        <v>56</v>
      </c>
      <c r="XJ10" s="11">
        <f>IF(WV10&gt;0,WV10,"")</f>
        <v>6.3000000000000007</v>
      </c>
      <c r="XK10" s="11">
        <f>IF(WW10&gt;0,WW10,"")</f>
        <v>6.8000000000000007</v>
      </c>
      <c r="XL10" s="11">
        <f>IF(SUM(WT10:WW10)-WX10&gt;0,SUM(WT10:WW10)-WX10,"")</f>
        <v>22.95</v>
      </c>
      <c r="XM10" s="11">
        <f>IF(XA10&gt;0,XA10,"")</f>
        <v>14.2</v>
      </c>
      <c r="XN10" s="11">
        <f>IF(XB10&gt;0,XB10,"")</f>
        <v>15.969999999999999</v>
      </c>
      <c r="XO10" s="11">
        <f>IF(SUM(WY10:XB10)-XC10&gt;0,SUM(WY10:XB10)-XC10,"")</f>
        <v>54.07</v>
      </c>
      <c r="XP10" s="11">
        <f>IF(MAX(XL10,XO10)&gt;0,MAX(XL10,XO10),"")</f>
        <v>54.07</v>
      </c>
      <c r="XQ10" s="11">
        <f>IF(XF10&gt;0,XF10,"")</f>
        <v>14.9</v>
      </c>
      <c r="XR10" s="11">
        <f>IF(XG10&gt;0,XG10,"")</f>
        <v>15.905000000000001</v>
      </c>
      <c r="XS10" s="11">
        <f>IF(SUM(XD10:XG10)-XH10&gt;0,SUM(XD10:XG10)-XH10,"")</f>
        <v>53.505000000000003</v>
      </c>
      <c r="XT10" s="11">
        <f>IF(SUM(XP10,XS10)&gt;0,SUM(XP10,XS10),"")</f>
        <v>107.575</v>
      </c>
    </row>
    <row r="11" spans="1:644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65" t="s">
        <v>7</v>
      </c>
      <c r="C11" s="4" t="s">
        <v>3</v>
      </c>
      <c r="D11" s="4">
        <v>1997</v>
      </c>
      <c r="E11" s="9">
        <f>SUM(J11:V11)+SUM(J11:T11)*0.0000001+SUM(J11)*0.0000000000001</f>
        <v>220.56001644900576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,AND(TR11&gt;=UC$32,TR11&lt;&gt;""),AND(TU11&gt;=UC$32,TU11&lt;&gt;""),AND(TY11&gt;=UC$32,TYY11&lt;&gt;""),AND(UB11&gt;=UC$32,UB11&lt;&gt;""),AND(UZ11&gt;=VK$32,UZ11&lt;&gt;""),AND(VC11&gt;=VK$32,VC11&lt;&gt;""),AND(VG11&gt;=VK$32,VG11&lt;&gt;""),AND(VJ11&gt;=VK$32,VJ11&lt;&gt;""),AND(WH11&gt;=WS$32,WH11&lt;&gt;""),AND(WK11&gt;=WS$32,WK11&lt;&gt;""),AND(WO11&gt;=WS$32,WO11&lt;&gt;""),AND(WR11&gt;=WS$32,WR11&lt;&gt;"")),"P","")</f>
        <v>P</v>
      </c>
      <c r="H11" s="37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Excellence",IF(I11="P","Worlds Team",IF(F11="P","National Team","")))))</f>
        <v>Excellence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0</v>
      </c>
      <c r="O11" s="8" t="str">
        <f>IF(N11="","",IF(OR(N11=CS11,N11=CV11),$CA$1,IF(OR(N11=BR11,N11=BU11),$AZ$1,IF(OR(N11=AQ11,N11=AT11),$Y$1,""))))</f>
        <v/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16.2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2023 Domestic 3rd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,0)</f>
        <v>16.71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2023 Domestic 3rd Trial</v>
      </c>
      <c r="V11" s="8">
        <f>IF(MAX(DB11,DC11)&gt;0,MAX(DB11,DC11),"")</f>
        <v>56.07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N11="",0,N11)=WO11,$VL$1,IF(V11+IF(N11="",0,N11)=VG11,$UD$1,IF(V11+IF(N11="",0,N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N11="",0,N11)=WR11,$VL$1,IF(V11+IF(N11="",0,N11)=VJ11,$UD$1,IF(V11+IF(N11="",0,N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2023 World Cup POR 2 (July 8)</v>
      </c>
      <c r="Y11" s="23">
        <v>15.2</v>
      </c>
      <c r="Z11" s="23">
        <v>8.9</v>
      </c>
      <c r="AA11" s="23">
        <v>16.100000000000001</v>
      </c>
      <c r="AB11" s="23">
        <v>15.74</v>
      </c>
      <c r="AC11" s="23">
        <v>0</v>
      </c>
      <c r="AD11" s="23">
        <v>15.6</v>
      </c>
      <c r="AE11" s="23">
        <v>9.8000000000000007</v>
      </c>
      <c r="AF11" s="23">
        <v>16.2</v>
      </c>
      <c r="AG11" s="23">
        <v>16.71</v>
      </c>
      <c r="AH11" s="23">
        <v>0.2</v>
      </c>
      <c r="AI11" s="23">
        <v>4.2</v>
      </c>
      <c r="AJ11" s="23">
        <v>2.6</v>
      </c>
      <c r="AK11" s="23">
        <v>5.6</v>
      </c>
      <c r="AL11" s="23">
        <v>5.13</v>
      </c>
      <c r="AM11" s="23">
        <v>0</v>
      </c>
      <c r="AN11" s="28"/>
      <c r="AO11" s="39">
        <f>IF(AA11&gt;0,AA11,"")</f>
        <v>16.100000000000001</v>
      </c>
      <c r="AP11" s="39">
        <f>IF(AB11&gt;0,AB11,"")</f>
        <v>15.74</v>
      </c>
      <c r="AQ11" s="41">
        <f>IF(SUM(Y11:AB11)-AC11&gt;0,SUM(Y11:AB11)-AC11,"")</f>
        <v>55.940000000000005</v>
      </c>
      <c r="AR11" s="41">
        <f>IF(AF11&gt;0,AF11,"")</f>
        <v>16.2</v>
      </c>
      <c r="AS11" s="41">
        <f>IF(AG11&gt;0,AG11,"")</f>
        <v>16.71</v>
      </c>
      <c r="AT11" s="41">
        <f>IF(SUM(AD11:AG11)-AH11&gt;0,SUM(AD11:AG11)-AH11,"")</f>
        <v>58.109999999999992</v>
      </c>
      <c r="AU11" s="41">
        <f>IF(AQ11="","",MAX(AQ11,AT11))</f>
        <v>58.109999999999992</v>
      </c>
      <c r="AV11" s="41">
        <f>IF(AK11&gt;0,AK11,"")</f>
        <v>5.6</v>
      </c>
      <c r="AW11" s="41">
        <f>IF(AL11&gt;0,AL11,"")</f>
        <v>5.13</v>
      </c>
      <c r="AX11" s="41">
        <f>IF(SUM(AI11:AL11)-AM11&gt;0,SUM(AI11:AL11)-AM11,"")</f>
        <v>17.53</v>
      </c>
      <c r="AY11" s="41">
        <f>IF(SUM(AU11,AX11)&gt;0,SUM(AU11,AX11),"")</f>
        <v>75.639999999999986</v>
      </c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9"/>
      <c r="BP11" s="40" t="str">
        <f>IF(BB11&gt;0,BB11,"")</f>
        <v/>
      </c>
      <c r="BQ11" s="40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>IF(CC11&gt;0,CC11,"")</f>
        <v/>
      </c>
      <c r="CR11" s="39" t="str">
        <f>IF(CD11&gt;0,CD11,"")</f>
        <v/>
      </c>
      <c r="CS11" s="41" t="str">
        <f>IF(SUM(CA11:CD11)-CE11&gt;0,SUM(CA11:CD11)-CE11,"")</f>
        <v/>
      </c>
      <c r="CT11" s="41" t="str">
        <f>IF(CH11&gt;0,CH11,"")</f>
        <v/>
      </c>
      <c r="CU11" s="41" t="str">
        <f>IF(CI11&gt;0,CI11,"")</f>
        <v/>
      </c>
      <c r="CV11" s="41" t="str">
        <f>IF(SUM(CF11:CI11)-CJ11&gt;0,SUM(CF11:CI11)-CJ11,"")</f>
        <v/>
      </c>
      <c r="CW11" s="41" t="str">
        <f>IF(CS11="","",MAX(CS11,CV11))</f>
        <v/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 t="str">
        <f>IF(SUM(CW11,CZ11)&gt;0,SUM(CW11,CZ11),"")</f>
        <v/>
      </c>
      <c r="DB11" s="52">
        <f>IF(MAX(ED11,FL11,GT11,IB11,JJ11,KR11,LZ11,NH11,OP11,PX11,RF11,SN11,TV11,VD11,WL11)-IF(N11="",0,N11)&gt;0.001,MAX(ED11,FL11,GT11,IB11,JJ11,KR11,LZ11,NH11,OP11,PX11,RF11,SN11,TV11,VD11,WL11)-IF(N11="",0,N11),"")</f>
        <v>56.07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>
        <v>2.8</v>
      </c>
      <c r="DE11" s="17">
        <v>1.8</v>
      </c>
      <c r="DF11" s="17">
        <v>3.8</v>
      </c>
      <c r="DG11" s="17">
        <v>3.46</v>
      </c>
      <c r="DH11" s="17">
        <v>0</v>
      </c>
      <c r="DI11" s="17">
        <v>13.9</v>
      </c>
      <c r="DJ11" s="17">
        <v>9.1999999999999993</v>
      </c>
      <c r="DK11" s="17">
        <v>15.8</v>
      </c>
      <c r="DL11" s="17">
        <v>15.57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>
        <f>IF(DF11&gt;0,DF11,"")</f>
        <v>3.8</v>
      </c>
      <c r="DY11" s="41">
        <f>IF(DG11&gt;0,DG11,"")</f>
        <v>3.46</v>
      </c>
      <c r="DZ11" s="41">
        <f>IF(SUM(DD11:DG11)-DH11&gt;0,SUM(DD11:DG11)-DH11,"")</f>
        <v>11.86</v>
      </c>
      <c r="EA11" s="41">
        <f>IF(DK11&gt;0,DK11,"")</f>
        <v>15.8</v>
      </c>
      <c r="EB11" s="41">
        <f>IF(DL11&gt;0,DL11,"")</f>
        <v>15.57</v>
      </c>
      <c r="EC11" s="41">
        <f>IF(SUM(DI11:DL11)-DM11&gt;0,SUM(DI11:DL11)-DM11,"")</f>
        <v>54.470000000000006</v>
      </c>
      <c r="ED11" s="41">
        <f>IF(MAX(DZ11,EC11)&gt;0,MAX(DZ11,EC11),"")</f>
        <v>54.470000000000006</v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>
        <f>IF(SUM(ED11,EG11,EJ11)&gt;0,SUM(ED11,EG11,EJ11),"")</f>
        <v>54.470000000000006</v>
      </c>
      <c r="EL11" s="18">
        <v>14.4</v>
      </c>
      <c r="EM11" s="18">
        <v>9.4</v>
      </c>
      <c r="EN11" s="18">
        <v>16.2</v>
      </c>
      <c r="EO11" s="18">
        <v>16.07</v>
      </c>
      <c r="EP11" s="18">
        <v>0</v>
      </c>
      <c r="EQ11" s="18">
        <v>13.6</v>
      </c>
      <c r="ER11" s="18">
        <v>9.1</v>
      </c>
      <c r="ES11" s="18">
        <v>15.8</v>
      </c>
      <c r="ET11" s="18">
        <v>15.28</v>
      </c>
      <c r="EU11" s="18">
        <v>0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>IF(EN11&gt;0,EN11,"")</f>
        <v>16.2</v>
      </c>
      <c r="FG11" s="11">
        <f>IF(EO11&gt;0,EO11,"")</f>
        <v>16.07</v>
      </c>
      <c r="FH11" s="11">
        <f>IF(SUM(EL11:EO11)-EP11&gt;0,SUM(EL11:EO11)-EP11,"")</f>
        <v>56.07</v>
      </c>
      <c r="FI11" s="11">
        <f>IF(ES11&gt;0,ES11,"")</f>
        <v>15.8</v>
      </c>
      <c r="FJ11" s="11">
        <f>IF(ET11&gt;0,ET11,"")</f>
        <v>15.28</v>
      </c>
      <c r="FK11" s="11">
        <f>IF(SUM(EQ11:ET11)-EU11&gt;0,SUM(EQ11:ET11)-EU11,"")</f>
        <v>53.78</v>
      </c>
      <c r="FL11" s="11">
        <f>IF(MAX(FH11,FK11)&gt;0,MAX(FH11,FK11),"")</f>
        <v>56.07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>
        <f>IF(SUM(FL11,FO11,FR11)&gt;0,SUM(FL11,FO11,FR11),"")</f>
        <v>56.07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>
        <v>1.6</v>
      </c>
      <c r="JS11" s="18">
        <v>1</v>
      </c>
      <c r="JT11" s="18">
        <v>2</v>
      </c>
      <c r="JU11" s="18">
        <v>1.74</v>
      </c>
      <c r="JV11" s="18">
        <v>0</v>
      </c>
      <c r="JW11" s="18">
        <v>6.8</v>
      </c>
      <c r="JX11" s="18">
        <v>4.5</v>
      </c>
      <c r="JY11" s="18">
        <v>8.6</v>
      </c>
      <c r="JZ11" s="18">
        <v>8.23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1.74</v>
      </c>
      <c r="KN11" s="11">
        <f>IF(SUM(JR11:JU11)-JV11&gt;0,SUM(JR11:JU11)-JV11,"")</f>
        <v>6.34</v>
      </c>
      <c r="KO11" s="11">
        <f>IF(JY11&gt;0,JY11,"")</f>
        <v>8.6</v>
      </c>
      <c r="KP11" s="11">
        <f>IF(JZ11&gt;0,JZ11,"")</f>
        <v>8.23</v>
      </c>
      <c r="KQ11" s="11">
        <f>IF(SUM(JW11:JZ11)-KA11&gt;0,SUM(JW11:JZ11)-KA11,"")</f>
        <v>28.13</v>
      </c>
      <c r="KR11" s="11">
        <f>IF(MAX(KN11,KQ11)&gt;0,MAX(KN11,KQ11),"")</f>
        <v>28.13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28.13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 t="str">
        <f>IF(VN11&gt;0,VN11,"")</f>
        <v/>
      </c>
      <c r="WG11" s="41" t="str">
        <f>IF(VO11&gt;0,VO11,"")</f>
        <v/>
      </c>
      <c r="WH11" s="41" t="str">
        <f>IF(SUM(VL11:VO11)-VP11&gt;0,SUM(VL11:VO11)-VP11,"")</f>
        <v/>
      </c>
      <c r="WI11" s="41" t="str">
        <f>IF(VS11&gt;0,VS11,"")</f>
        <v/>
      </c>
      <c r="WJ11" s="41" t="str">
        <f>IF(VT11&gt;0,VT11,"")</f>
        <v/>
      </c>
      <c r="WK11" s="41" t="str">
        <f>IF(SUM(VQ11:VT11)-VU11&gt;0,SUM(VQ11:VT11)-VU11,"")</f>
        <v/>
      </c>
      <c r="WL11" s="41" t="str">
        <f>IF(MAX(WH11,WK11)&gt;0,MAX(WH11,WK11),"")</f>
        <v/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 t="str">
        <f>IF(SUM(WL11,WO11,WR11)&gt;0,SUM(WL11,WO11,WR11),"")</f>
        <v/>
      </c>
      <c r="WT11" s="27">
        <f>IF($CP11="P",CA11,(CA11+AZ11)/2)</f>
        <v>0</v>
      </c>
      <c r="WU11" s="27">
        <f>IF($CP11="P",CB11,(CB11+BA11)/2)</f>
        <v>0</v>
      </c>
      <c r="WV11" s="27">
        <f>IF($CP11="P",CC11,(CC11+BB11)/2)</f>
        <v>0</v>
      </c>
      <c r="WW11" s="27">
        <f>IF($CP11="P",CD11,(CD11+BC11)/2)</f>
        <v>0</v>
      </c>
      <c r="WX11" s="27">
        <f>IF($CP11="P",CE11,(CE11+BD11)/2)</f>
        <v>0</v>
      </c>
      <c r="WY11" s="27">
        <f>IF($CP11="P",CF11,(CF11+BE11)/2)</f>
        <v>0</v>
      </c>
      <c r="WZ11" s="27">
        <f>IF($CP11="P",CG11,(CG11+BF11)/2)</f>
        <v>0</v>
      </c>
      <c r="XA11" s="27">
        <f>IF($CP11="P",CH11,(CH11+BG11)/2)</f>
        <v>0</v>
      </c>
      <c r="XB11" s="27">
        <f>IF($CP11="P",CI11,(CI11+BH11)/2)</f>
        <v>0</v>
      </c>
      <c r="XC11" s="27">
        <f>IF($CP11="P",CJ11,(CJ11+BI11)/2)</f>
        <v>0</v>
      </c>
      <c r="XD11" s="27">
        <f>IF($CP11="P",CK11,(CK11+BJ11)/2)</f>
        <v>0</v>
      </c>
      <c r="XE11" s="27">
        <f>IF($CP11="P",CL11,(CL11+BK11)/2)</f>
        <v>0</v>
      </c>
      <c r="XF11" s="27">
        <f>IF($CP11="P",CM11,(CM11+BL11)/2)</f>
        <v>0</v>
      </c>
      <c r="XG11" s="27">
        <f>IF($CP11="P",CN11,(CN11+BM11)/2)</f>
        <v>0</v>
      </c>
      <c r="XH11" s="27">
        <f>IF($CP11="P",CO11,(CO11+BN11)/2)</f>
        <v>0</v>
      </c>
      <c r="XI11" s="29" t="s">
        <v>56</v>
      </c>
      <c r="XJ11" s="11" t="str">
        <f>IF(WV11&gt;0,WV11,"")</f>
        <v/>
      </c>
      <c r="XK11" s="11" t="str">
        <f>IF(WW11&gt;0,WW11,"")</f>
        <v/>
      </c>
      <c r="XL11" s="11" t="str">
        <f>IF(SUM(WT11:WW11)-WX11&gt;0,SUM(WT11:WW11)-WX11,"")</f>
        <v/>
      </c>
      <c r="XM11" s="11" t="str">
        <f>IF(XA11&gt;0,XA11,"")</f>
        <v/>
      </c>
      <c r="XN11" s="11" t="str">
        <f>IF(XB11&gt;0,XB11,"")</f>
        <v/>
      </c>
      <c r="XO11" s="11" t="str">
        <f>IF(SUM(WY11:XB11)-XC11&gt;0,SUM(WY11:XB11)-XC11,"")</f>
        <v/>
      </c>
      <c r="XP11" s="11" t="str">
        <f>IF(MAX(XL11,XO11)&gt;0,MAX(XL11,XO11),"")</f>
        <v/>
      </c>
      <c r="XQ11" s="11" t="str">
        <f>IF(XF11&gt;0,XF11,"")</f>
        <v/>
      </c>
      <c r="XR11" s="11" t="str">
        <f>IF(XG11&gt;0,XG11,"")</f>
        <v/>
      </c>
      <c r="XS11" s="11" t="str">
        <f>IF(SUM(XD11:XG11)-XH11&gt;0,SUM(XD11:XG11)-XH11,"")</f>
        <v/>
      </c>
      <c r="XT11" s="11" t="str">
        <f>IF(SUM(XP11,XS11)&gt;0,SUM(XP11,XS11),"")</f>
        <v/>
      </c>
    </row>
    <row r="12" spans="1:644" x14ac:dyDescent="0.2">
      <c r="A12" s="4" t="str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/>
      </c>
      <c r="B12" s="5" t="s">
        <v>90</v>
      </c>
      <c r="C12" s="4" t="s">
        <v>8</v>
      </c>
      <c r="D12" s="4">
        <v>2002</v>
      </c>
      <c r="E12" s="9">
        <f>SUM(J12:V12)+SUM(J12:T12)*0.0000001+SUM(J12)*0.0000000000001</f>
        <v>235.09002350900533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/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,AND(TR12&gt;=UC$32,TR12&lt;&gt;""),AND(TU12&gt;=UC$32,TU12&lt;&gt;""),AND(TY12&gt;=UC$32,TYY12&lt;&gt;""),AND(UB12&gt;=UC$32,UB12&lt;&gt;""),AND(UZ12&gt;=VK$32,UZ12&lt;&gt;""),AND(VC12&gt;=VK$32,VC12&lt;&gt;""),AND(VG12&gt;=VK$32,VG12&lt;&gt;""),AND(VJ12&gt;=VK$32,VJ12&lt;&gt;""),AND(WH12&gt;=WS$32,WH12&lt;&gt;""),AND(WK12&gt;=WS$32,WK12&lt;&gt;""),AND(WO12&gt;=WS$32,WO12&lt;&gt;""),AND(WR12&gt;=WS$32,WR12&lt;&gt;"")),"P","")</f>
        <v/>
      </c>
      <c r="H12" s="37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Excellence",IF(I12="P","Worlds Team",IF(F12="P","National Team","")))))</f>
        <v/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J12" s="8">
        <f>IF(COUNT(AQ12,AT12,BR12,BU12,CS12,CV12)&gt;0,LARGE((AQ12,AT12,BR12,BU12,CS12,CV12),1),0)</f>
        <v>53.61</v>
      </c>
      <c r="K12" s="8" t="str">
        <f>IF(J12="","",IF(OR(J12=CS12,J12=CV12),$CA$1,IF(OR(J12=BR12,J12=BU12),$AZ$1,IF(OR(J12=AQ12,J12=AT12),$Y$1,""))))</f>
        <v>2024 Elite Canada</v>
      </c>
      <c r="L12" s="8">
        <f>IF(COUNT(AQ12,AT12,BR12,BU12,CS12,CV12)&gt;1,LARGE((AQ12,AT12,BR12,BU12,CS12,CV12),2),0)</f>
        <v>52.44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46.43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Elite Canada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,0)</f>
        <v>14.91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N12="",0,N12)=WO12,$VL$1,IF(V12+IF(N12="",0,N12)=VG12,$UD$1,IF(V12+IF(N12="",0,N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N12="",0,N12)=WR12,$VL$1,IF(V12+IF(N12="",0,N12)=VJ12,$UD$1,IF(V12+IF(N12="",0,N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3">
        <v>1.5</v>
      </c>
      <c r="Z12" s="23">
        <v>1</v>
      </c>
      <c r="AA12" s="23">
        <v>2</v>
      </c>
      <c r="AB12" s="23">
        <v>1.73</v>
      </c>
      <c r="AC12" s="23">
        <v>0</v>
      </c>
      <c r="AD12" s="23">
        <v>12.8</v>
      </c>
      <c r="AE12" s="23">
        <v>9.1999999999999993</v>
      </c>
      <c r="AF12" s="23">
        <v>15</v>
      </c>
      <c r="AG12" s="23">
        <v>15.44</v>
      </c>
      <c r="AH12" s="23">
        <v>0</v>
      </c>
      <c r="AI12" s="23">
        <v>12.5</v>
      </c>
      <c r="AJ12" s="23">
        <v>8.8000000000000007</v>
      </c>
      <c r="AK12" s="23">
        <v>14</v>
      </c>
      <c r="AL12" s="23">
        <v>15.57</v>
      </c>
      <c r="AM12" s="23">
        <v>0</v>
      </c>
      <c r="AN12" s="28"/>
      <c r="AO12" s="39">
        <f>IF(AA12&gt;0,AA12,"")</f>
        <v>2</v>
      </c>
      <c r="AP12" s="39">
        <f>IF(AB12&gt;0,AB12,"")</f>
        <v>1.73</v>
      </c>
      <c r="AQ12" s="41">
        <f>IF(SUM(Y12:AB12)-AC12&gt;0,SUM(Y12:AB12)-AC12,"")</f>
        <v>6.23</v>
      </c>
      <c r="AR12" s="41">
        <f>IF(AF12&gt;0,AF12,"")</f>
        <v>15</v>
      </c>
      <c r="AS12" s="41">
        <f>IF(AG12&gt;0,AG12,"")</f>
        <v>15.44</v>
      </c>
      <c r="AT12" s="41">
        <f>IF(SUM(AD12:AG12)-AH12&gt;0,SUM(AD12:AG12)-AH12,"")</f>
        <v>52.44</v>
      </c>
      <c r="AU12" s="41">
        <f>IF(AQ12="","",MAX(AQ12,AT12))</f>
        <v>52.44</v>
      </c>
      <c r="AV12" s="41">
        <f>IF(AK12&gt;0,AK12,"")</f>
        <v>14</v>
      </c>
      <c r="AW12" s="41">
        <f>IF(AL12&gt;0,AL12,"")</f>
        <v>15.57</v>
      </c>
      <c r="AX12" s="41">
        <f>IF(SUM(AI12:AL12)-AM12&gt;0,SUM(AI12:AL12)-AM12,"")</f>
        <v>50.87</v>
      </c>
      <c r="AY12" s="41">
        <f>IF(SUM(AU12,AX12)&gt;0,SUM(AU12,AX12),"")</f>
        <v>103.31</v>
      </c>
      <c r="AZ12" s="27">
        <v>14.4</v>
      </c>
      <c r="BA12" s="27">
        <v>8.9</v>
      </c>
      <c r="BB12" s="27">
        <v>15.4</v>
      </c>
      <c r="BC12" s="27">
        <v>14.91</v>
      </c>
      <c r="BD12" s="27">
        <v>0</v>
      </c>
      <c r="BE12" s="27">
        <v>5.8</v>
      </c>
      <c r="BF12" s="27">
        <v>3.6</v>
      </c>
      <c r="BG12" s="27">
        <v>5.7</v>
      </c>
      <c r="BH12" s="27">
        <v>6.25</v>
      </c>
      <c r="BI12" s="27">
        <v>0</v>
      </c>
      <c r="BJ12" s="27">
        <v>14</v>
      </c>
      <c r="BK12" s="27">
        <v>8.3000000000000007</v>
      </c>
      <c r="BL12" s="27">
        <v>15</v>
      </c>
      <c r="BM12" s="27">
        <v>15</v>
      </c>
      <c r="BN12" s="27">
        <v>0</v>
      </c>
      <c r="BO12" s="29"/>
      <c r="BP12" s="40">
        <f>IF(BB12&gt;0,BB12,"")</f>
        <v>15.4</v>
      </c>
      <c r="BQ12" s="40">
        <f>IF(BC12&gt;0,BC12,"")</f>
        <v>14.91</v>
      </c>
      <c r="BR12" s="11">
        <f>IF(SUM(AZ12:BC12)-BD12&gt;0,SUM(AZ12:BC12)-BD12,"")</f>
        <v>53.61</v>
      </c>
      <c r="BS12" s="11">
        <f>IF(BG12&gt;0,BG12,"")</f>
        <v>5.7</v>
      </c>
      <c r="BT12" s="11">
        <f>IF(BH12&gt;0,BH12,"")</f>
        <v>6.25</v>
      </c>
      <c r="BU12" s="11">
        <f>IF(SUM(BE12:BH12)-BI12&gt;0,SUM(BE12:BH12)-BI12,"")</f>
        <v>21.35</v>
      </c>
      <c r="BV12" s="11">
        <f>IF(BR12="","",MAX(BR12,BU12))</f>
        <v>53.61</v>
      </c>
      <c r="BW12" s="11">
        <f>IF(BL12&gt;0,BL12,"")</f>
        <v>15</v>
      </c>
      <c r="BX12" s="11">
        <f>IF(BM12&gt;0,BM12,"")</f>
        <v>15</v>
      </c>
      <c r="BY12" s="11">
        <f>IF(SUM(BJ12:BM12)-BN12&gt;0,SUM(BJ12:BM12)-BN12,"")</f>
        <v>52.3</v>
      </c>
      <c r="BZ12" s="11">
        <f>IF(SUM(BV12,BY12)&gt;0,SUM(BV12,BY12),"")</f>
        <v>105.91</v>
      </c>
      <c r="CA12" s="23">
        <v>4.5999999999999996</v>
      </c>
      <c r="CB12" s="23">
        <v>2.9</v>
      </c>
      <c r="CC12" s="23">
        <v>5.5</v>
      </c>
      <c r="CD12" s="23">
        <v>4.9400000000000004</v>
      </c>
      <c r="CE12" s="23">
        <v>0.2</v>
      </c>
      <c r="CF12" s="23">
        <v>13.8</v>
      </c>
      <c r="CG12" s="23">
        <v>9.1</v>
      </c>
      <c r="CH12" s="23">
        <v>11.1</v>
      </c>
      <c r="CI12" s="23">
        <v>14.83</v>
      </c>
      <c r="CJ12" s="23">
        <v>2.4</v>
      </c>
      <c r="CK12" s="23"/>
      <c r="CL12" s="23"/>
      <c r="CM12" s="23"/>
      <c r="CN12" s="23"/>
      <c r="CO12" s="23"/>
      <c r="CP12" s="28"/>
      <c r="CQ12" s="39">
        <f>IF(CC12&gt;0,CC12,"")</f>
        <v>5.5</v>
      </c>
      <c r="CR12" s="39">
        <f>IF(CD12&gt;0,CD12,"")</f>
        <v>4.9400000000000004</v>
      </c>
      <c r="CS12" s="41">
        <f>IF(SUM(CA12:CD12)-CE12&gt;0,SUM(CA12:CD12)-CE12,"")</f>
        <v>17.740000000000002</v>
      </c>
      <c r="CT12" s="41">
        <f>IF(CH12&gt;0,CH12,"")</f>
        <v>11.1</v>
      </c>
      <c r="CU12" s="41">
        <f>IF(CI12&gt;0,CI12,"")</f>
        <v>14.83</v>
      </c>
      <c r="CV12" s="41">
        <f>IF(SUM(CF12:CI12)-CJ12&gt;0,SUM(CF12:CI12)-CJ12,"")</f>
        <v>46.43</v>
      </c>
      <c r="CW12" s="41">
        <f>IF(CS12="","",MAX(CS12,CV12))</f>
        <v>46.43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46.43</v>
      </c>
      <c r="DB12" s="52" t="str">
        <f>IF(MAX(ED12,FL12,GT12,IB12,JJ12,KR12,LZ12,NH12,OP12,PX12,RF12,SN12,TV12,VD12,WL12)-IF(N12="",0,N12)&gt;0.001,MAX(ED12,FL12,GT12,IB12,JJ12,KR12,LZ12,NH12,OP12,PX12,RF12,SN12,TV12,VD12,WL12)-IF(N12="",0,N12),"")</f>
        <v/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1.6</v>
      </c>
      <c r="LA12" s="17">
        <v>1</v>
      </c>
      <c r="LB12" s="17">
        <v>2</v>
      </c>
      <c r="LC12" s="17">
        <v>1.77</v>
      </c>
      <c r="LD12" s="17">
        <v>0</v>
      </c>
      <c r="LE12" s="17">
        <v>1.7</v>
      </c>
      <c r="LF12" s="17">
        <v>1</v>
      </c>
      <c r="LG12" s="17">
        <v>2</v>
      </c>
      <c r="LH12" s="17">
        <v>1.78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2</v>
      </c>
      <c r="LU12" s="41">
        <f>IF(LC12&gt;0,LC12,"")</f>
        <v>1.77</v>
      </c>
      <c r="LV12" s="41">
        <f>IF(SUM(KZ12:LC12)-LD12&gt;0,SUM(KZ12:LC12)-LD12,"")</f>
        <v>6.3699999999999992</v>
      </c>
      <c r="LW12" s="41">
        <f>IF(LG12&gt;0,LG12,"")</f>
        <v>2</v>
      </c>
      <c r="LX12" s="41">
        <f>IF(LH12&gt;0,LH12,"")</f>
        <v>1.78</v>
      </c>
      <c r="LY12" s="41">
        <f>IF(SUM(LE12:LH12)-LI12&gt;0,SUM(LE12:LH12)-LI12,"")</f>
        <v>6.48</v>
      </c>
      <c r="LZ12" s="41">
        <f>IF(MAX(LV12,LY12)&gt;0,MAX(LV12,LY12),"")</f>
        <v>6.48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6.48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1" t="str">
        <f>IF(SX12&gt;0,SX12,"")</f>
        <v/>
      </c>
      <c r="TQ12" s="41" t="str">
        <f>IF(SY12&gt;0,SY12,"")</f>
        <v/>
      </c>
      <c r="TR12" s="41" t="str">
        <f>IF(SUM(SV12:SY12)-SZ12&gt;0,SUM(SV12:SY12)-SZ12,"")</f>
        <v/>
      </c>
      <c r="TS12" s="41" t="str">
        <f>IF(TC12&gt;0,TC12,"")</f>
        <v/>
      </c>
      <c r="TT12" s="41" t="str">
        <f>IF(TD12&gt;0,TD12,"")</f>
        <v/>
      </c>
      <c r="TU12" s="41" t="str">
        <f>IF(SUM(TA12:TD12)-TE12&gt;0,SUM(TA12:TD12)-TE12,"")</f>
        <v/>
      </c>
      <c r="TV12" s="41" t="str">
        <f>IF(MAX(TR12,TU12)&gt;0,MAX(TR12,TU12),"")</f>
        <v/>
      </c>
      <c r="TW12" s="41" t="str">
        <f>IF(TH12&gt;0,TH12,"")</f>
        <v/>
      </c>
      <c r="TX12" s="41" t="str">
        <f>IF(TI12&gt;0,TI12,"")</f>
        <v/>
      </c>
      <c r="TY12" s="41" t="str">
        <f>IF(SUM(TF12:TI12)-TJ12&gt;0,SUM(TF12:TI12)-TJ12,"")</f>
        <v/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9.5</v>
      </c>
      <c r="WU12" s="27">
        <f>IF($CP12="P",CB12,(CB12+BA12)/2)</f>
        <v>5.9</v>
      </c>
      <c r="WV12" s="27">
        <f>IF($CP12="P",CC12,(CC12+BB12)/2)</f>
        <v>10.45</v>
      </c>
      <c r="WW12" s="27">
        <f>IF($CP12="P",CD12,(CD12+BC12)/2)</f>
        <v>9.9250000000000007</v>
      </c>
      <c r="WX12" s="27">
        <f>IF($CP12="P",CE12,(CE12+BD12)/2)</f>
        <v>0.1</v>
      </c>
      <c r="WY12" s="27">
        <f>IF($CP12="P",CF12,(CF12+BE12)/2)</f>
        <v>9.8000000000000007</v>
      </c>
      <c r="WZ12" s="27">
        <f>IF($CP12="P",CG12,(CG12+BF12)/2)</f>
        <v>6.35</v>
      </c>
      <c r="XA12" s="27">
        <f>IF($CP12="P",CH12,(CH12+BG12)/2)</f>
        <v>8.4</v>
      </c>
      <c r="XB12" s="27">
        <f>IF($CP12="P",CI12,(CI12+BH12)/2)</f>
        <v>10.54</v>
      </c>
      <c r="XC12" s="27">
        <f>IF($CP12="P",CJ12,(CJ12+BI12)/2)</f>
        <v>1.2</v>
      </c>
      <c r="XD12" s="27">
        <f>IF($CP12="P",CK12,(CK12+BJ12)/2)</f>
        <v>7</v>
      </c>
      <c r="XE12" s="27">
        <f>IF($CP12="P",CL12,(CL12+BK12)/2)</f>
        <v>4.1500000000000004</v>
      </c>
      <c r="XF12" s="27">
        <f>IF($CP12="P",CM12,(CM12+BL12)/2)</f>
        <v>7.5</v>
      </c>
      <c r="XG12" s="27">
        <f>IF($CP12="P",CN12,(CN12+BM12)/2)</f>
        <v>7.5</v>
      </c>
      <c r="XH12" s="27">
        <f>IF($CP12="P",CO12,(CO12+BN12)/2)</f>
        <v>0</v>
      </c>
      <c r="XI12" s="29" t="s">
        <v>56</v>
      </c>
      <c r="XJ12" s="11">
        <f>IF(WV12&gt;0,WV12,"")</f>
        <v>10.45</v>
      </c>
      <c r="XK12" s="11">
        <f>IF(WW12&gt;0,WW12,"")</f>
        <v>9.9250000000000007</v>
      </c>
      <c r="XL12" s="11">
        <f>IF(SUM(WT12:WW12)-WX12&gt;0,SUM(WT12:WW12)-WX12,"")</f>
        <v>35.675000000000004</v>
      </c>
      <c r="XM12" s="11">
        <f>IF(XA12&gt;0,XA12,"")</f>
        <v>8.4</v>
      </c>
      <c r="XN12" s="11">
        <f>IF(XB12&gt;0,XB12,"")</f>
        <v>10.54</v>
      </c>
      <c r="XO12" s="11">
        <f>IF(SUM(WY12:XB12)-XC12&gt;0,SUM(WY12:XB12)-XC12,"")</f>
        <v>33.889999999999993</v>
      </c>
      <c r="XP12" s="11">
        <f>IF(MAX(XL12,XO12)&gt;0,MAX(XL12,XO12),"")</f>
        <v>35.675000000000004</v>
      </c>
      <c r="XQ12" s="11">
        <f>IF(XF12&gt;0,XF12,"")</f>
        <v>7.5</v>
      </c>
      <c r="XR12" s="11">
        <f>IF(XG12&gt;0,XG12,"")</f>
        <v>7.5</v>
      </c>
      <c r="XS12" s="11">
        <f>IF(SUM(XD12:XG12)-XH12&gt;0,SUM(XD12:XG12)-XH12,"")</f>
        <v>26.15</v>
      </c>
      <c r="XT12" s="11">
        <f>IF(SUM(XP12,XS12)&gt;0,SUM(XP12,XS12),"")</f>
        <v>61.825000000000003</v>
      </c>
    </row>
    <row r="13" spans="1:644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9</v>
      </c>
      <c r="B13" s="5" t="s">
        <v>226</v>
      </c>
      <c r="C13" s="4" t="s">
        <v>5</v>
      </c>
      <c r="D13" s="4">
        <v>2007</v>
      </c>
      <c r="E13" s="9">
        <f>SUM(J13:V13)+SUM(J13:T13)*0.0000001+SUM(J13)*0.0000000000001</f>
        <v>232.28002304000535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,AND(TR13&gt;=UC$32,TR13&lt;&gt;""),AND(TU13&gt;=UC$32,TU13&lt;&gt;""),AND(TY13&gt;=UC$32,TYY13&lt;&gt;""),AND(UB13&gt;=UC$32,UB13&lt;&gt;""),AND(UZ13&gt;=VK$32,UZ13&lt;&gt;""),AND(VC13&gt;=VK$32,VC13&lt;&gt;""),AND(VG13&gt;=VK$32,VG13&lt;&gt;""),AND(VJ13&gt;=VK$32,VJ13&lt;&gt;""),AND(WH13&gt;=WS$32,WH13&lt;&gt;""),AND(WK13&gt;=WS$32,WK13&lt;&gt;""),AND(WO13&gt;=WS$32,WO13&lt;&gt;""),AND(WR13&gt;=WS$32,WR13&lt;&gt;"")),"P","")</f>
        <v>P</v>
      </c>
      <c r="H13" s="37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Excellence",IF(I13="P","Worlds Team",IF(F13="P","National Team","")))))</f>
        <v>No DD</v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J13" s="8">
        <f>IF(COUNT(AQ13,AT13,BR13,BU13,CS13,CV13)&gt;0,LARGE((AQ13,AT13,BR13,BU13,CS13,CV13),1),0)</f>
        <v>53.759999999999991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53.56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IF(COUNT(AQ13,AT13,BR13,BU13,CS13,CV13)&gt;2,LARGE((AQ13,AT13,BR13,BU13,CS13,CV13),3),0)</f>
        <v>53.5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15.000000000000002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Domestic 3rd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1.8799999999999955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N13="",0,N13)=WO13,$VL$1,IF(V13+IF(N13="",0,N13)=VG13,$UD$1,IF(V13+IF(N13="",0,N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N13="",0,N13)=WR13,$VL$1,IF(V13+IF(N13="",0,N13)=VJ13,$UD$1,IF(V13+IF(N13="",0,N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3">
        <v>15.4</v>
      </c>
      <c r="Z13" s="23">
        <v>9</v>
      </c>
      <c r="AA13" s="23">
        <v>13.7</v>
      </c>
      <c r="AB13" s="23">
        <v>15.66</v>
      </c>
      <c r="AC13" s="23">
        <v>0</v>
      </c>
      <c r="AD13" s="23"/>
      <c r="AE13" s="23"/>
      <c r="AF13" s="23"/>
      <c r="AG13" s="23"/>
      <c r="AH13" s="23"/>
      <c r="AI13" s="23">
        <v>14.4</v>
      </c>
      <c r="AJ13" s="23">
        <v>9.1</v>
      </c>
      <c r="AK13" s="23">
        <v>15.000000000000002</v>
      </c>
      <c r="AL13" s="23">
        <v>15.43</v>
      </c>
      <c r="AM13" s="23">
        <v>0</v>
      </c>
      <c r="AN13" s="28"/>
      <c r="AO13" s="39">
        <f>IF(AA13&gt;0,AA13,"")</f>
        <v>13.7</v>
      </c>
      <c r="AP13" s="39">
        <f>IF(AB13&gt;0,AB13,"")</f>
        <v>15.66</v>
      </c>
      <c r="AQ13" s="41">
        <f>IF(SUM(Y13:AB13)-AC13&gt;0,SUM(Y13:AB13)-AC13,"")</f>
        <v>53.759999999999991</v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>
        <f>IF(AQ13="","",MAX(AQ13,AT13))</f>
        <v>53.759999999999991</v>
      </c>
      <c r="AV13" s="41">
        <f>IF(AK13&gt;0,AK13,"")</f>
        <v>15.000000000000002</v>
      </c>
      <c r="AW13" s="41">
        <f>IF(AL13&gt;0,AL13,"")</f>
        <v>15.43</v>
      </c>
      <c r="AX13" s="41">
        <f>IF(SUM(AI13:AL13)-AM13&gt;0,SUM(AI13:AL13)-AM13,"")</f>
        <v>53.93</v>
      </c>
      <c r="AY13" s="41">
        <f>IF(SUM(AU13,AX13)&gt;0,SUM(AU13,AX13),"")</f>
        <v>107.69</v>
      </c>
      <c r="AZ13" s="27">
        <v>15.3</v>
      </c>
      <c r="BA13" s="27">
        <v>9.1</v>
      </c>
      <c r="BB13" s="27">
        <v>13.4</v>
      </c>
      <c r="BC13" s="27">
        <v>15.04</v>
      </c>
      <c r="BD13" s="27">
        <v>0.1</v>
      </c>
      <c r="BE13" s="27">
        <v>15.1</v>
      </c>
      <c r="BF13" s="27">
        <v>9</v>
      </c>
      <c r="BG13" s="27">
        <v>14</v>
      </c>
      <c r="BH13" s="27">
        <v>15.4</v>
      </c>
      <c r="BI13" s="27">
        <v>0</v>
      </c>
      <c r="BJ13" s="27">
        <v>11.1</v>
      </c>
      <c r="BK13" s="27">
        <v>6.3</v>
      </c>
      <c r="BL13" s="27">
        <v>10.3</v>
      </c>
      <c r="BM13" s="27">
        <v>10.92</v>
      </c>
      <c r="BN13" s="27">
        <v>0</v>
      </c>
      <c r="BO13" s="29"/>
      <c r="BP13" s="40">
        <f>IF(BB13&gt;0,BB13,"")</f>
        <v>13.4</v>
      </c>
      <c r="BQ13" s="40">
        <f>IF(BC13&gt;0,BC13,"")</f>
        <v>15.04</v>
      </c>
      <c r="BR13" s="11">
        <f>IF(SUM(AZ13:BC13)-BD13&gt;0,SUM(AZ13:BC13)-BD13,"")</f>
        <v>52.739999999999995</v>
      </c>
      <c r="BS13" s="11">
        <f>IF(BG13&gt;0,BG13,"")</f>
        <v>14</v>
      </c>
      <c r="BT13" s="11">
        <f>IF(BH13&gt;0,BH13,"")</f>
        <v>15.4</v>
      </c>
      <c r="BU13" s="11">
        <f>IF(SUM(BE13:BH13)-BI13&gt;0,SUM(BE13:BH13)-BI13,"")</f>
        <v>53.5</v>
      </c>
      <c r="BV13" s="11">
        <f>IF(BR13="","",MAX(BR13,BU13))</f>
        <v>53.5</v>
      </c>
      <c r="BW13" s="11">
        <f>IF(BL13&gt;0,BL13,"")</f>
        <v>10.3</v>
      </c>
      <c r="BX13" s="11">
        <f>IF(BM13&gt;0,BM13,"")</f>
        <v>10.92</v>
      </c>
      <c r="BY13" s="11">
        <f>IF(SUM(BJ13:BM13)-BN13&gt;0,SUM(BJ13:BM13)-BN13,"")</f>
        <v>38.619999999999997</v>
      </c>
      <c r="BZ13" s="11">
        <f>IF(SUM(BV13,BY13)&gt;0,SUM(BV13,BY13),"")</f>
        <v>92.12</v>
      </c>
      <c r="CA13" s="23">
        <v>15.5</v>
      </c>
      <c r="CB13" s="23">
        <v>9.3000000000000007</v>
      </c>
      <c r="CC13" s="23">
        <v>13.3</v>
      </c>
      <c r="CD13" s="23">
        <v>15.66</v>
      </c>
      <c r="CE13" s="23">
        <v>0.2</v>
      </c>
      <c r="CF13" s="23">
        <v>4.0999999999999996</v>
      </c>
      <c r="CG13" s="23">
        <v>2.7</v>
      </c>
      <c r="CH13" s="23">
        <v>4.7</v>
      </c>
      <c r="CI13" s="23">
        <v>4.71</v>
      </c>
      <c r="CJ13" s="23">
        <v>0</v>
      </c>
      <c r="CK13" s="23">
        <v>16.5</v>
      </c>
      <c r="CL13" s="23">
        <v>9</v>
      </c>
      <c r="CM13" s="23">
        <v>13.4</v>
      </c>
      <c r="CN13" s="23">
        <v>15.78</v>
      </c>
      <c r="CO13" s="23">
        <v>0.1</v>
      </c>
      <c r="CP13" s="28"/>
      <c r="CQ13" s="39">
        <f>IF(CC13&gt;0,CC13,"")</f>
        <v>13.3</v>
      </c>
      <c r="CR13" s="39">
        <f>IF(CD13&gt;0,CD13,"")</f>
        <v>15.66</v>
      </c>
      <c r="CS13" s="41">
        <f>IF(SUM(CA13:CD13)-CE13&gt;0,SUM(CA13:CD13)-CE13,"")</f>
        <v>53.56</v>
      </c>
      <c r="CT13" s="41">
        <f>IF(CH13&gt;0,CH13,"")</f>
        <v>4.7</v>
      </c>
      <c r="CU13" s="41">
        <f>IF(CI13&gt;0,CI13,"")</f>
        <v>4.71</v>
      </c>
      <c r="CV13" s="41">
        <f>IF(SUM(CF13:CI13)-CJ13&gt;0,SUM(CF13:CI13)-CJ13,"")</f>
        <v>16.21</v>
      </c>
      <c r="CW13" s="41">
        <f>IF(CS13="","",MAX(CS13,CV13))</f>
        <v>53.56</v>
      </c>
      <c r="CX13" s="41">
        <f>IF(CM13&gt;0,CM13,"")</f>
        <v>13.4</v>
      </c>
      <c r="CY13" s="41">
        <f>IF(CN13&gt;0,CN13,"")</f>
        <v>15.78</v>
      </c>
      <c r="CZ13" s="41">
        <f>IF(SUM(CK13:CN13)-CO13&gt;0,SUM(CK13:CN13)-CO13,"")</f>
        <v>54.58</v>
      </c>
      <c r="DA13" s="41">
        <f>IF(SUM(CW13,CZ13)&gt;0,SUM(CW13,CZ13),"")</f>
        <v>108.14</v>
      </c>
      <c r="DB13" s="52">
        <f>IF(MAX(ED13,FL13,GT13,IB13,JJ13,KR13,LZ13,NH13,OP13,PX13,RF13,SN13,TV13,VD13,WL13)-IF(N13="",0,N13)&gt;0.001,MAX(ED13,FL13,GT13,IB13,JJ13,KR13,LZ13,NH13,OP13,PX13,RF13,SN13,TV13,VD13,WL13)-IF(N13="",0,N13),"")</f>
        <v>1.8799999999999955</v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6</v>
      </c>
      <c r="LA13" s="17">
        <v>3.8</v>
      </c>
      <c r="LB13" s="17">
        <v>5.2</v>
      </c>
      <c r="LC13" s="17">
        <v>6.4</v>
      </c>
      <c r="LD13" s="17">
        <v>0</v>
      </c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>IF(LB13&gt;0,LB13,"")</f>
        <v>5.2</v>
      </c>
      <c r="LU13" s="41">
        <f>IF(LC13&gt;0,LC13,"")</f>
        <v>6.4</v>
      </c>
      <c r="LV13" s="41">
        <f>IF(SUM(KZ13:LC13)-LD13&gt;0,SUM(KZ13:LC13)-LD13,"")</f>
        <v>21.4</v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>
        <f>IF(MAX(LV13,LY13)&gt;0,MAX(LV13,LY13),"")</f>
        <v>21.4</v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>
        <f>IF(SUM(LZ13,MC13,MF13)&gt;0,SUM(LZ13,MC13,MF13),"")</f>
        <v>21.4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>
        <v>1.6</v>
      </c>
      <c r="RO13" s="18">
        <v>0.9</v>
      </c>
      <c r="RP13" s="18">
        <v>2</v>
      </c>
      <c r="RQ13" s="18">
        <v>1.75</v>
      </c>
      <c r="RR13" s="18">
        <v>0</v>
      </c>
      <c r="RS13" s="18">
        <v>7.6</v>
      </c>
      <c r="RT13" s="18">
        <v>4.5</v>
      </c>
      <c r="RU13" s="18">
        <v>7</v>
      </c>
      <c r="RV13" s="18">
        <v>8.17</v>
      </c>
      <c r="RW13" s="18">
        <v>0</v>
      </c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>
        <f>IF(RP13&gt;0,RP13,"")</f>
        <v>2</v>
      </c>
      <c r="SI13" s="11">
        <f>IF(RQ13&gt;0,RQ13,"")</f>
        <v>1.75</v>
      </c>
      <c r="SJ13" s="11">
        <f>IF(SUM(RN13:RQ13)-RR13&gt;0,SUM(RN13:RQ13)-RR13,"")</f>
        <v>6.25</v>
      </c>
      <c r="SK13" s="11">
        <f>IF(RU13&gt;0,RU13,"")</f>
        <v>7</v>
      </c>
      <c r="SL13" s="11">
        <f>IF(RV13&gt;0,RV13,"")</f>
        <v>8.17</v>
      </c>
      <c r="SM13" s="11">
        <f>IF(SUM(RS13:RV13)-RW13&gt;0,SUM(RS13:RV13)-RW13,"")</f>
        <v>27.270000000000003</v>
      </c>
      <c r="SN13" s="11">
        <f>IF(MAX(SJ13,SM13)&gt;0,MAX(SJ13,SM13),"")</f>
        <v>27.270000000000003</v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>
        <f>IF(SUM(SN13,SQ13,ST13)&gt;0,SUM(SN13,SQ13,ST13),"")</f>
        <v>27.270000000000003</v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1" t="str">
        <f>IF(SX13&gt;0,SX13,"")</f>
        <v/>
      </c>
      <c r="TQ13" s="41" t="str">
        <f>IF(SY13&gt;0,SY13,"")</f>
        <v/>
      </c>
      <c r="TR13" s="41" t="str">
        <f>IF(SUM(SV13:SY13)-SZ13&gt;0,SUM(SV13:SY13)-SZ13,"")</f>
        <v/>
      </c>
      <c r="TS13" s="41" t="str">
        <f>IF(TC13&gt;0,TC13,"")</f>
        <v/>
      </c>
      <c r="TT13" s="41" t="str">
        <f>IF(TD13&gt;0,TD13,"")</f>
        <v/>
      </c>
      <c r="TU13" s="41" t="str">
        <f>IF(SUM(TA13:TD13)-TE13&gt;0,SUM(TA13:TD13)-TE13,"")</f>
        <v/>
      </c>
      <c r="TV13" s="41" t="str">
        <f>IF(MAX(TR13,TU13)&gt;0,MAX(TR13,TU13),"")</f>
        <v/>
      </c>
      <c r="TW13" s="41" t="str">
        <f>IF(TH13&gt;0,TH13,"")</f>
        <v/>
      </c>
      <c r="TX13" s="41" t="str">
        <f>IF(TI13&gt;0,TI13,"")</f>
        <v/>
      </c>
      <c r="TY13" s="41" t="str">
        <f>IF(SUM(TF13:TI13)-TJ13&gt;0,SUM(TF13:TI13)-TJ13,"")</f>
        <v/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 t="str">
        <f>IF(SUM(TV13,TY13,UB13)&gt;0,SUM(TV13,TY13,UB13),"")</f>
        <v/>
      </c>
      <c r="UD13" s="18">
        <v>15.5</v>
      </c>
      <c r="UE13" s="18">
        <v>9.8000000000000007</v>
      </c>
      <c r="UF13" s="18">
        <v>14</v>
      </c>
      <c r="UG13" s="18">
        <v>16.079999999999998</v>
      </c>
      <c r="UH13" s="18">
        <v>0</v>
      </c>
      <c r="UI13" s="18">
        <v>12.1</v>
      </c>
      <c r="UJ13" s="18">
        <v>7</v>
      </c>
      <c r="UK13" s="18">
        <v>9.6999999999999993</v>
      </c>
      <c r="UL13" s="18">
        <v>13.08</v>
      </c>
      <c r="UM13" s="18">
        <v>0</v>
      </c>
      <c r="UN13" s="18">
        <v>10.3</v>
      </c>
      <c r="UO13" s="18">
        <v>6.2</v>
      </c>
      <c r="UP13" s="18">
        <v>10.3</v>
      </c>
      <c r="UQ13" s="18">
        <v>11.26</v>
      </c>
      <c r="UR13" s="18">
        <v>0</v>
      </c>
      <c r="US13" s="18"/>
      <c r="UT13" s="18"/>
      <c r="UU13" s="18"/>
      <c r="UV13" s="18"/>
      <c r="UW13" s="18"/>
      <c r="UX13" s="11">
        <f>IF(UF13&gt;0,UF13,"")</f>
        <v>14</v>
      </c>
      <c r="UY13" s="11">
        <f>IF(UG13&gt;0,UG13,"")</f>
        <v>16.079999999999998</v>
      </c>
      <c r="UZ13" s="11">
        <f>IF(SUM(UD13:UG13)-UH13&gt;0,SUM(UD13:UG13)-UH13,"")</f>
        <v>55.379999999999995</v>
      </c>
      <c r="VA13" s="11">
        <f>IF(UK13&gt;0,UK13,"")</f>
        <v>9.6999999999999993</v>
      </c>
      <c r="VB13" s="11">
        <f>IF(UL13&gt;0,UL13,"")</f>
        <v>13.08</v>
      </c>
      <c r="VC13" s="11">
        <f>IF(SUM(UI13:UL13)-UM13&gt;0,SUM(UI13:UL13)-UM13,"")</f>
        <v>41.88</v>
      </c>
      <c r="VD13" s="11">
        <f>IF(MAX(UZ13,VC13)&gt;0,MAX(UZ13,VC13),"")</f>
        <v>55.379999999999995</v>
      </c>
      <c r="VE13" s="11">
        <f>IF(UP13&gt;0,UP13,"")</f>
        <v>10.3</v>
      </c>
      <c r="VF13" s="11">
        <f>IF(UQ13&gt;0,UQ13,"")</f>
        <v>11.26</v>
      </c>
      <c r="VG13" s="11">
        <f>IF(SUM(UN13:UQ13)-UR13&gt;0,SUM(UN13:UQ13)-UR13,"")</f>
        <v>38.06</v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>
        <f>IF(SUM(VD13,VG13,VJ13)&gt;0,SUM(VD13,VG13,VJ13),"")</f>
        <v>93.44</v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15.4</v>
      </c>
      <c r="WU13" s="27">
        <f>IF($CP13="P",CB13,(CB13+BA13)/2)</f>
        <v>9.1999999999999993</v>
      </c>
      <c r="WV13" s="27">
        <f>IF($CP13="P",CC13,(CC13+BB13)/2)</f>
        <v>13.350000000000001</v>
      </c>
      <c r="WW13" s="27">
        <f>IF($CP13="P",CD13,(CD13+BC13)/2)</f>
        <v>15.35</v>
      </c>
      <c r="WX13" s="27">
        <f>IF($CP13="P",CE13,(CE13+BD13)/2)</f>
        <v>0.15000000000000002</v>
      </c>
      <c r="WY13" s="27">
        <f>IF($CP13="P",CF13,(CF13+BE13)/2)</f>
        <v>9.6</v>
      </c>
      <c r="WZ13" s="27">
        <f>IF($CP13="P",CG13,(CG13+BF13)/2)</f>
        <v>5.85</v>
      </c>
      <c r="XA13" s="27">
        <f>IF($CP13="P",CH13,(CH13+BG13)/2)</f>
        <v>9.35</v>
      </c>
      <c r="XB13" s="27">
        <f>IF($CP13="P",CI13,(CI13+BH13)/2)</f>
        <v>10.055</v>
      </c>
      <c r="XC13" s="27">
        <f>IF($CP13="P",CJ13,(CJ13+BI13)/2)</f>
        <v>0</v>
      </c>
      <c r="XD13" s="27">
        <f>IF($CP13="P",CK13,(CK13+BJ13)/2)</f>
        <v>13.8</v>
      </c>
      <c r="XE13" s="27">
        <f>IF($CP13="P",CL13,(CL13+BK13)/2)</f>
        <v>7.65</v>
      </c>
      <c r="XF13" s="27">
        <f>IF($CP13="P",CM13,(CM13+BL13)/2)</f>
        <v>11.850000000000001</v>
      </c>
      <c r="XG13" s="27">
        <f>IF($CP13="P",CN13,(CN13+BM13)/2)</f>
        <v>13.35</v>
      </c>
      <c r="XH13" s="27">
        <f>IF($CP13="P",CO13,(CO13+BN13)/2)</f>
        <v>0.05</v>
      </c>
      <c r="XI13" s="29" t="s">
        <v>56</v>
      </c>
      <c r="XJ13" s="11">
        <f>IF(WV13&gt;0,WV13,"")</f>
        <v>13.350000000000001</v>
      </c>
      <c r="XK13" s="11">
        <f>IF(WW13&gt;0,WW13,"")</f>
        <v>15.35</v>
      </c>
      <c r="XL13" s="11">
        <f>IF(SUM(WT13:WW13)-WX13&gt;0,SUM(WT13:WW13)-WX13,"")</f>
        <v>53.150000000000006</v>
      </c>
      <c r="XM13" s="11">
        <f>IF(XA13&gt;0,XA13,"")</f>
        <v>9.35</v>
      </c>
      <c r="XN13" s="11">
        <f>IF(XB13&gt;0,XB13,"")</f>
        <v>10.055</v>
      </c>
      <c r="XO13" s="11">
        <f>IF(SUM(WY13:XB13)-XC13&gt;0,SUM(WY13:XB13)-XC13,"")</f>
        <v>34.854999999999997</v>
      </c>
      <c r="XP13" s="11">
        <f>IF(MAX(XL13,XO13)&gt;0,MAX(XL13,XO13),"")</f>
        <v>53.150000000000006</v>
      </c>
      <c r="XQ13" s="11">
        <f>IF(XF13&gt;0,XF13,"")</f>
        <v>11.850000000000001</v>
      </c>
      <c r="XR13" s="11">
        <f>IF(XG13&gt;0,XG13,"")</f>
        <v>13.35</v>
      </c>
      <c r="XS13" s="11">
        <f>IF(SUM(XD13:XG13)-XH13&gt;0,SUM(XD13:XG13)-XH13,"")</f>
        <v>46.600000000000009</v>
      </c>
      <c r="XT13" s="11">
        <f>IF(SUM(XP13,XS13)&gt;0,SUM(XP13,XS13),"")</f>
        <v>99.750000000000014</v>
      </c>
    </row>
    <row r="14" spans="1:644" x14ac:dyDescent="0.2">
      <c r="A14" s="4" t="str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/>
      </c>
      <c r="B14" s="5" t="s">
        <v>85</v>
      </c>
      <c r="C14" s="4" t="s">
        <v>5</v>
      </c>
      <c r="D14" s="4">
        <v>2003</v>
      </c>
      <c r="E14" s="9">
        <f>SUM(J14:V14)+SUM(J14:T14)*0.0000001+SUM(J14)*0.0000000000001</f>
        <v>220.44002204400527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,AND(TR14&gt;=UC$32,TR14&lt;&gt;""),AND(TU14&gt;=UC$32,TU14&lt;&gt;""),AND(TY14&gt;=UC$32,TYY14&lt;&gt;""),AND(UB14&gt;=UC$32,UB14&lt;&gt;""),AND(UZ14&gt;=VK$32,UZ14&lt;&gt;""),AND(VC14&gt;=VK$32,VC14&lt;&gt;""),AND(VG14&gt;=VK$32,VG14&lt;&gt;""),AND(VJ14&gt;=VK$32,VJ14&lt;&gt;""),AND(WH14&gt;=WS$32,WH14&lt;&gt;""),AND(WK14&gt;=WS$32,WK14&lt;&gt;""),AND(WO14&gt;=WS$32,WO14&lt;&gt;""),AND(WR14&gt;=WS$32,WR14&lt;&gt;"")),"P","")</f>
        <v/>
      </c>
      <c r="H14" s="37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Excellence",IF(I14="P","Worlds Team",IF(F14="P","National Team","")))))</f>
        <v/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J14" s="8">
        <f>IF(COUNT(AQ14,AT14,BR14,BU14,CS14,CV14)&gt;0,LARGE((AQ14,AT14,BR14,BU14,CS14,CV14),1),0)</f>
        <v>52.440000000000005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51.69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48.92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52.790000000000006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14.6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2023 Domestic 3rd Trial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N14="",0,N14)=WO14,$VL$1,IF(V14+IF(N14="",0,N14)=VG14,$UD$1,IF(V14+IF(N14="",0,N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N14="",0,N14)=WR14,$VL$1,IF(V14+IF(N14="",0,N14)=VJ14,$UD$1,IF(V14+IF(N14="",0,N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3">
        <v>14.9</v>
      </c>
      <c r="Z14" s="23">
        <v>8.8000000000000007</v>
      </c>
      <c r="AA14" s="23">
        <v>13.5</v>
      </c>
      <c r="AB14" s="23">
        <v>15.24</v>
      </c>
      <c r="AC14" s="23">
        <v>0</v>
      </c>
      <c r="AD14" s="23">
        <v>13</v>
      </c>
      <c r="AE14" s="23">
        <v>8.6999999999999993</v>
      </c>
      <c r="AF14" s="23">
        <v>14.6</v>
      </c>
      <c r="AG14" s="23">
        <v>15.39</v>
      </c>
      <c r="AH14" s="23">
        <v>0</v>
      </c>
      <c r="AI14" s="23">
        <v>14.4</v>
      </c>
      <c r="AJ14" s="23">
        <v>9.1</v>
      </c>
      <c r="AK14" s="23">
        <v>13.7</v>
      </c>
      <c r="AL14" s="23">
        <v>15.59</v>
      </c>
      <c r="AM14" s="23">
        <v>0</v>
      </c>
      <c r="AN14" s="28"/>
      <c r="AO14" s="39">
        <f>IF(AA14&gt;0,AA14,"")</f>
        <v>13.5</v>
      </c>
      <c r="AP14" s="39">
        <f>IF(AB14&gt;0,AB14,"")</f>
        <v>15.24</v>
      </c>
      <c r="AQ14" s="41">
        <f>IF(SUM(Y14:AB14)-AC14&gt;0,SUM(Y14:AB14)-AC14,"")</f>
        <v>52.440000000000005</v>
      </c>
      <c r="AR14" s="41">
        <f>IF(AF14&gt;0,AF14,"")</f>
        <v>14.6</v>
      </c>
      <c r="AS14" s="41">
        <f>IF(AG14&gt;0,AG14,"")</f>
        <v>15.39</v>
      </c>
      <c r="AT14" s="41">
        <f>IF(SUM(AD14:AG14)-AH14&gt;0,SUM(AD14:AG14)-AH14,"")</f>
        <v>51.69</v>
      </c>
      <c r="AU14" s="41">
        <f>IF(AQ14="","",MAX(AQ14,AT14))</f>
        <v>52.440000000000005</v>
      </c>
      <c r="AV14" s="41">
        <f>IF(AK14&gt;0,AK14,"")</f>
        <v>13.7</v>
      </c>
      <c r="AW14" s="41">
        <f>IF(AL14&gt;0,AL14,"")</f>
        <v>15.59</v>
      </c>
      <c r="AX14" s="41">
        <f>IF(SUM(AI14:AL14)-AM14&gt;0,SUM(AI14:AL14)-AM14,"")</f>
        <v>52.790000000000006</v>
      </c>
      <c r="AY14" s="41">
        <f>IF(SUM(AU14,AX14)&gt;0,SUM(AU14,AX14),"")</f>
        <v>105.23000000000002</v>
      </c>
      <c r="AZ14" s="27">
        <v>13.5</v>
      </c>
      <c r="BA14" s="27">
        <v>8</v>
      </c>
      <c r="BB14" s="27">
        <v>12.1</v>
      </c>
      <c r="BC14" s="27">
        <v>13.85</v>
      </c>
      <c r="BD14" s="27">
        <v>0</v>
      </c>
      <c r="BE14" s="27">
        <v>12.4</v>
      </c>
      <c r="BF14" s="27">
        <v>9.6</v>
      </c>
      <c r="BG14" s="27">
        <v>12.7</v>
      </c>
      <c r="BH14" s="27">
        <v>15.02</v>
      </c>
      <c r="BI14" s="27">
        <v>0.8</v>
      </c>
      <c r="BJ14" s="27"/>
      <c r="BK14" s="27"/>
      <c r="BL14" s="27"/>
      <c r="BM14" s="27"/>
      <c r="BN14" s="27"/>
      <c r="BO14" s="29"/>
      <c r="BP14" s="40">
        <f>IF(BB14&gt;0,BB14,"")</f>
        <v>12.1</v>
      </c>
      <c r="BQ14" s="40">
        <f>IF(BC14&gt;0,BC14,"")</f>
        <v>13.85</v>
      </c>
      <c r="BR14" s="11">
        <f>IF(SUM(AZ14:BC14)-BD14&gt;0,SUM(AZ14:BC14)-BD14,"")</f>
        <v>47.45</v>
      </c>
      <c r="BS14" s="11">
        <f>IF(BG14&gt;0,BG14,"")</f>
        <v>12.7</v>
      </c>
      <c r="BT14" s="11">
        <f>IF(BH14&gt;0,BH14,"")</f>
        <v>15.02</v>
      </c>
      <c r="BU14" s="11">
        <f>IF(SUM(BE14:BH14)-BI14&gt;0,SUM(BE14:BH14)-BI14,"")</f>
        <v>48.92</v>
      </c>
      <c r="BV14" s="11">
        <f>IF(BR14="","",MAX(BR14,BU14))</f>
        <v>48.92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48.92</v>
      </c>
      <c r="CA14" s="23">
        <v>7.8</v>
      </c>
      <c r="CB14" s="23">
        <v>5.3</v>
      </c>
      <c r="CC14" s="23">
        <v>8.1</v>
      </c>
      <c r="CD14" s="23">
        <v>9.36</v>
      </c>
      <c r="CE14" s="23">
        <v>0</v>
      </c>
      <c r="CF14" s="23">
        <v>12.4</v>
      </c>
      <c r="CG14" s="23">
        <v>9</v>
      </c>
      <c r="CH14" s="23">
        <v>11.1</v>
      </c>
      <c r="CI14" s="23">
        <v>14.8</v>
      </c>
      <c r="CJ14" s="23">
        <v>2.4</v>
      </c>
      <c r="CK14" s="23"/>
      <c r="CL14" s="23"/>
      <c r="CM14" s="23"/>
      <c r="CN14" s="23"/>
      <c r="CO14" s="23"/>
      <c r="CP14" s="28"/>
      <c r="CQ14" s="39">
        <f>IF(CC14&gt;0,CC14,"")</f>
        <v>8.1</v>
      </c>
      <c r="CR14" s="39">
        <f>IF(CD14&gt;0,CD14,"")</f>
        <v>9.36</v>
      </c>
      <c r="CS14" s="41">
        <f>IF(SUM(CA14:CD14)-CE14&gt;0,SUM(CA14:CD14)-CE14,"")</f>
        <v>30.56</v>
      </c>
      <c r="CT14" s="41">
        <f>IF(CH14&gt;0,CH14,"")</f>
        <v>11.1</v>
      </c>
      <c r="CU14" s="41">
        <f>IF(CI14&gt;0,CI14,"")</f>
        <v>14.8</v>
      </c>
      <c r="CV14" s="41">
        <f>IF(SUM(CF14:CI14)-CJ14&gt;0,SUM(CF14:CI14)-CJ14,"")</f>
        <v>44.9</v>
      </c>
      <c r="CW14" s="41">
        <f>IF(CS14="","",MAX(CS14,CV14))</f>
        <v>44.9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44.9</v>
      </c>
      <c r="DB14" s="52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10.65</v>
      </c>
      <c r="WU14" s="27">
        <f>IF($CP14="P",CB14,(CB14+BA14)/2)</f>
        <v>6.65</v>
      </c>
      <c r="WV14" s="27">
        <f>IF($CP14="P",CC14,(CC14+BB14)/2)</f>
        <v>10.1</v>
      </c>
      <c r="WW14" s="27">
        <f>IF($CP14="P",CD14,(CD14+BC14)/2)</f>
        <v>11.605</v>
      </c>
      <c r="WX14" s="27">
        <f>IF($CP14="P",CE14,(CE14+BD14)/2)</f>
        <v>0</v>
      </c>
      <c r="WY14" s="27">
        <f>IF($CP14="P",CF14,(CF14+BE14)/2)</f>
        <v>12.4</v>
      </c>
      <c r="WZ14" s="27">
        <f>IF($CP14="P",CG14,(CG14+BF14)/2)</f>
        <v>9.3000000000000007</v>
      </c>
      <c r="XA14" s="27">
        <f>IF($CP14="P",CH14,(CH14+BG14)/2)</f>
        <v>11.899999999999999</v>
      </c>
      <c r="XB14" s="27">
        <f>IF($CP14="P",CI14,(CI14+BH14)/2)</f>
        <v>14.91</v>
      </c>
      <c r="XC14" s="27">
        <f>IF($CP14="P",CJ14,(CJ14+BI14)/2)</f>
        <v>1.6</v>
      </c>
      <c r="XD14" s="27">
        <f>IF($CP14="P",CK14,(CK14+BJ14)/2)</f>
        <v>0</v>
      </c>
      <c r="XE14" s="27">
        <f>IF($CP14="P",CL14,(CL14+BK14)/2)</f>
        <v>0</v>
      </c>
      <c r="XF14" s="27">
        <f>IF($CP14="P",CM14,(CM14+BL14)/2)</f>
        <v>0</v>
      </c>
      <c r="XG14" s="27">
        <f>IF($CP14="P",CN14,(CN14+BM14)/2)</f>
        <v>0</v>
      </c>
      <c r="XH14" s="27">
        <f>IF($CP14="P",CO14,(CO14+BN14)/2)</f>
        <v>0</v>
      </c>
      <c r="XI14" s="29" t="s">
        <v>56</v>
      </c>
      <c r="XJ14" s="11">
        <f>IF(WV14&gt;0,WV14,"")</f>
        <v>10.1</v>
      </c>
      <c r="XK14" s="11">
        <f>IF(WW14&gt;0,WW14,"")</f>
        <v>11.605</v>
      </c>
      <c r="XL14" s="11">
        <f>IF(SUM(WT14:WW14)-WX14&gt;0,SUM(WT14:WW14)-WX14,"")</f>
        <v>39.004999999999995</v>
      </c>
      <c r="XM14" s="11">
        <f>IF(XA14&gt;0,XA14,"")</f>
        <v>11.899999999999999</v>
      </c>
      <c r="XN14" s="11">
        <f>IF(XB14&gt;0,XB14,"")</f>
        <v>14.91</v>
      </c>
      <c r="XO14" s="11">
        <f>IF(SUM(WY14:XB14)-XC14&gt;0,SUM(WY14:XB14)-XC14,"")</f>
        <v>46.910000000000004</v>
      </c>
      <c r="XP14" s="11">
        <f>IF(MAX(XL14,XO14)&gt;0,MAX(XL14,XO14),"")</f>
        <v>46.910000000000004</v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>
        <f>IF(SUM(XP14,XS14)&gt;0,SUM(XP14,XS14),"")</f>
        <v>46.910000000000004</v>
      </c>
    </row>
    <row r="15" spans="1:644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10</v>
      </c>
      <c r="B15" s="5" t="s">
        <v>144</v>
      </c>
      <c r="C15" s="4" t="s">
        <v>143</v>
      </c>
      <c r="D15" s="4">
        <v>2004</v>
      </c>
      <c r="E15" s="9">
        <f>SUM(J15:V15)+SUM(J15:T15)*0.0000001+SUM(J15)*0.0000000000001</f>
        <v>218.20002173100545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,AND(TR15&gt;=UC$32,TR15&lt;&gt;""),AND(TU15&gt;=UC$32,TU15&lt;&gt;""),AND(TY15&gt;=UC$32,TYY15&lt;&gt;""),AND(UB15&gt;=UC$32,UB15&lt;&gt;""),AND(UZ15&gt;=VK$32,UZ15&lt;&gt;""),AND(VC15&gt;=VK$32,VC15&lt;&gt;""),AND(VG15&gt;=VK$32,VG15&lt;&gt;""),AND(VJ15&gt;=VK$32,VJ15&lt;&gt;""),AND(WH15&gt;=WS$32,WH15&lt;&gt;""),AND(WK15&gt;=WS$32,WK15&lt;&gt;""),AND(WO15&gt;=WS$32,WO15&lt;&gt;""),AND(WR15&gt;=WS$32,WR15&lt;&gt;"")),"P","")</f>
        <v>P</v>
      </c>
      <c r="H15" s="37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J15" s="8">
        <f>IF(COUNT(AQ15,AT15,BR15,BU15,CS15,CV15)&gt;0,LARGE((AQ15,AT15,BR15,BU15,CS15,CV15),1),0)</f>
        <v>53.910000000000004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41.47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54.489999999999995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14.4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Elite Canada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0.89000000000000057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N15="",0,N15)=WO15,$VL$1,IF(V15+IF(N15="",0,N15)=VG15,$UD$1,IF(V15+IF(N15="",0,N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N15="",0,N15)=WR15,$VL$1,IF(V15+IF(N15="",0,N15)=VJ15,$UD$1,IF(V15+IF(N15="",0,N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Pan Am Club Championships (May 19)</v>
      </c>
      <c r="Y15" s="23">
        <v>11.2</v>
      </c>
      <c r="Z15" s="23">
        <v>7.1</v>
      </c>
      <c r="AA15" s="23">
        <v>10.1</v>
      </c>
      <c r="AB15" s="23">
        <v>13.07</v>
      </c>
      <c r="AC15" s="23">
        <v>0</v>
      </c>
      <c r="AD15" s="23">
        <v>15.3</v>
      </c>
      <c r="AE15" s="23">
        <v>9</v>
      </c>
      <c r="AF15" s="23">
        <v>13.4</v>
      </c>
      <c r="AG15" s="23">
        <v>16.309999999999999</v>
      </c>
      <c r="AH15" s="23">
        <v>0.1</v>
      </c>
      <c r="AI15" s="23">
        <v>15.8</v>
      </c>
      <c r="AJ15" s="23">
        <v>8.5</v>
      </c>
      <c r="AK15" s="23">
        <v>14</v>
      </c>
      <c r="AL15" s="23">
        <v>16.190000000000001</v>
      </c>
      <c r="AM15" s="23">
        <v>0</v>
      </c>
      <c r="AN15" s="28"/>
      <c r="AO15" s="39">
        <f>IF(AA15&gt;0,AA15,"")</f>
        <v>10.1</v>
      </c>
      <c r="AP15" s="39">
        <f>IF(AB15&gt;0,AB15,"")</f>
        <v>13.07</v>
      </c>
      <c r="AQ15" s="41">
        <f>IF(SUM(Y15:AB15)-AC15&gt;0,SUM(Y15:AB15)-AC15,"")</f>
        <v>41.47</v>
      </c>
      <c r="AR15" s="41">
        <f>IF(AF15&gt;0,AF15,"")</f>
        <v>13.4</v>
      </c>
      <c r="AS15" s="41">
        <f>IF(AG15&gt;0,AG15,"")</f>
        <v>16.309999999999999</v>
      </c>
      <c r="AT15" s="41">
        <f>IF(SUM(AD15:AG15)-AH15&gt;0,SUM(AD15:AG15)-AH15,"")</f>
        <v>53.910000000000004</v>
      </c>
      <c r="AU15" s="41">
        <f>IF(AQ15="","",MAX(AQ15,AT15))</f>
        <v>53.910000000000004</v>
      </c>
      <c r="AV15" s="41">
        <f>IF(AK15&gt;0,AK15,"")</f>
        <v>14</v>
      </c>
      <c r="AW15" s="41">
        <f>IF(AL15&gt;0,AL15,"")</f>
        <v>16.190000000000001</v>
      </c>
      <c r="AX15" s="41">
        <f>IF(SUM(AI15:AL15)-AM15&gt;0,SUM(AI15:AL15)-AM15,"")</f>
        <v>54.489999999999995</v>
      </c>
      <c r="AY15" s="41">
        <f>IF(SUM(AU15,AX15)&gt;0,SUM(AU15,AX15),"")</f>
        <v>108.4</v>
      </c>
      <c r="AZ15" s="27">
        <v>1.5</v>
      </c>
      <c r="BA15" s="27">
        <v>0.8</v>
      </c>
      <c r="BB15" s="27">
        <v>2</v>
      </c>
      <c r="BC15" s="27">
        <v>1.64</v>
      </c>
      <c r="BD15" s="27">
        <v>0</v>
      </c>
      <c r="BE15" s="27">
        <v>14.8</v>
      </c>
      <c r="BF15" s="27">
        <v>8.9</v>
      </c>
      <c r="BG15" s="27">
        <v>14.4</v>
      </c>
      <c r="BH15" s="27">
        <v>14.94</v>
      </c>
      <c r="BI15" s="27">
        <v>0</v>
      </c>
      <c r="BJ15" s="27">
        <v>8.9</v>
      </c>
      <c r="BK15" s="27">
        <v>5.0999999999999996</v>
      </c>
      <c r="BL15" s="27">
        <v>5.4</v>
      </c>
      <c r="BM15" s="27">
        <v>8.92</v>
      </c>
      <c r="BN15" s="27">
        <v>0</v>
      </c>
      <c r="BO15" s="29"/>
      <c r="BP15" s="40">
        <f>IF(BB15&gt;0,BB15,"")</f>
        <v>2</v>
      </c>
      <c r="BQ15" s="40">
        <f>IF(BC15&gt;0,BC15,"")</f>
        <v>1.64</v>
      </c>
      <c r="BR15" s="11">
        <f>IF(SUM(AZ15:BC15)-BD15&gt;0,SUM(AZ15:BC15)-BD15,"")</f>
        <v>5.9399999999999995</v>
      </c>
      <c r="BS15" s="11">
        <f>IF(BG15&gt;0,BG15,"")</f>
        <v>14.4</v>
      </c>
      <c r="BT15" s="11">
        <f>IF(BH15&gt;0,BH15,"")</f>
        <v>14.94</v>
      </c>
      <c r="BU15" s="11">
        <f>IF(SUM(BE15:BH15)-BI15&gt;0,SUM(BE15:BH15)-BI15,"")</f>
        <v>53.04</v>
      </c>
      <c r="BV15" s="11">
        <f>IF(BR15="","",MAX(BR15,BU15))</f>
        <v>53.04</v>
      </c>
      <c r="BW15" s="11">
        <f>IF(BL15&gt;0,BL15,"")</f>
        <v>5.4</v>
      </c>
      <c r="BX15" s="11">
        <f>IF(BM15&gt;0,BM15,"")</f>
        <v>8.92</v>
      </c>
      <c r="BY15" s="11">
        <f>IF(SUM(BJ15:BM15)-BN15&gt;0,SUM(BJ15:BM15)-BN15,"")</f>
        <v>28.32</v>
      </c>
      <c r="BZ15" s="11">
        <f>IF(SUM(BV15,BY15)&gt;0,SUM(BV15,BY15),"")</f>
        <v>81.36</v>
      </c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 t="str">
        <f>IF(CS15="","",MAX(CS15,CV15))</f>
        <v/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 t="str">
        <f>IF(SUM(CW15,CZ15)&gt;0,SUM(CW15,CZ15),"")</f>
        <v/>
      </c>
      <c r="DB15" s="52">
        <f>IF(MAX(ED15,FL15,GT15,IB15,JJ15,KR15,LZ15,NH15,OP15,PX15,RF15,SN15,TV15,VD15,WL15)-IF(N15="",0,N15)&gt;0.001,MAX(ED15,FL15,GT15,IB15,JJ15,KR15,LZ15,NH15,OP15,PX15,RF15,SN15,TV15,VD15,WL15)-IF(N15="",0,N15),"")</f>
        <v>0.89000000000000057</v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>
        <v>11.4</v>
      </c>
      <c r="RO15" s="18">
        <v>6.9</v>
      </c>
      <c r="RP15" s="18">
        <v>11.7</v>
      </c>
      <c r="RQ15" s="18">
        <v>12.36</v>
      </c>
      <c r="RR15" s="18">
        <v>0</v>
      </c>
      <c r="RS15" s="18">
        <v>8.8000000000000007</v>
      </c>
      <c r="RT15" s="18">
        <v>5.3</v>
      </c>
      <c r="RU15" s="18">
        <v>7.3</v>
      </c>
      <c r="RV15" s="18">
        <v>9.57</v>
      </c>
      <c r="RW15" s="18">
        <v>0</v>
      </c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>
        <f>IF(RP15&gt;0,RP15,"")</f>
        <v>11.7</v>
      </c>
      <c r="SI15" s="11">
        <f>IF(RQ15&gt;0,RQ15,"")</f>
        <v>12.36</v>
      </c>
      <c r="SJ15" s="11">
        <f>IF(SUM(RN15:RQ15)-RR15&gt;0,SUM(RN15:RQ15)-RR15,"")</f>
        <v>42.36</v>
      </c>
      <c r="SK15" s="11">
        <f>IF(RU15&gt;0,RU15,"")</f>
        <v>7.3</v>
      </c>
      <c r="SL15" s="11">
        <f>IF(RV15&gt;0,RV15,"")</f>
        <v>9.57</v>
      </c>
      <c r="SM15" s="11">
        <f>IF(SUM(RS15:RV15)-RW15&gt;0,SUM(RS15:RV15)-RW15,"")</f>
        <v>30.970000000000002</v>
      </c>
      <c r="SN15" s="11">
        <f>IF(MAX(SJ15,SM15)&gt;0,MAX(SJ15,SM15),"")</f>
        <v>42.36</v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>
        <f>IF(SUM(SN15,SQ15,ST15)&gt;0,SUM(SN15,SQ15,ST15),"")</f>
        <v>42.36</v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0.75</v>
      </c>
      <c r="WU15" s="27">
        <f>IF($CP15="P",CB15,(CB15+BA15)/2)</f>
        <v>0.4</v>
      </c>
      <c r="WV15" s="27">
        <f>IF($CP15="P",CC15,(CC15+BB15)/2)</f>
        <v>1</v>
      </c>
      <c r="WW15" s="27">
        <f>IF($CP15="P",CD15,(CD15+BC15)/2)</f>
        <v>0.82</v>
      </c>
      <c r="WX15" s="27">
        <f>IF($CP15="P",CE15,(CE15+BD15)/2)</f>
        <v>0</v>
      </c>
      <c r="WY15" s="27">
        <f>IF($CP15="P",CF15,(CF15+BE15)/2)</f>
        <v>7.4</v>
      </c>
      <c r="WZ15" s="27">
        <f>IF($CP15="P",CG15,(CG15+BF15)/2)</f>
        <v>4.45</v>
      </c>
      <c r="XA15" s="27">
        <f>IF($CP15="P",CH15,(CH15+BG15)/2)</f>
        <v>7.2</v>
      </c>
      <c r="XB15" s="27">
        <f>IF($CP15="P",CI15,(CI15+BH15)/2)</f>
        <v>7.47</v>
      </c>
      <c r="XC15" s="27">
        <f>IF($CP15="P",CJ15,(CJ15+BI15)/2)</f>
        <v>0</v>
      </c>
      <c r="XD15" s="27">
        <f>IF($CP15="P",CK15,(CK15+BJ15)/2)</f>
        <v>4.45</v>
      </c>
      <c r="XE15" s="27">
        <f>IF($CP15="P",CL15,(CL15+BK15)/2)</f>
        <v>2.5499999999999998</v>
      </c>
      <c r="XF15" s="27">
        <f>IF($CP15="P",CM15,(CM15+BL15)/2)</f>
        <v>2.7</v>
      </c>
      <c r="XG15" s="27">
        <f>IF($CP15="P",CN15,(CN15+BM15)/2)</f>
        <v>4.46</v>
      </c>
      <c r="XH15" s="27">
        <f>IF($CP15="P",CO15,(CO15+BN15)/2)</f>
        <v>0</v>
      </c>
      <c r="XI15" s="29" t="s">
        <v>56</v>
      </c>
      <c r="XJ15" s="11">
        <f>IF(WV15&gt;0,WV15,"")</f>
        <v>1</v>
      </c>
      <c r="XK15" s="11">
        <f>IF(WW15&gt;0,WW15,"")</f>
        <v>0.82</v>
      </c>
      <c r="XL15" s="11">
        <f>IF(SUM(WT15:WW15)-WX15&gt;0,SUM(WT15:WW15)-WX15,"")</f>
        <v>2.9699999999999998</v>
      </c>
      <c r="XM15" s="11">
        <f>IF(XA15&gt;0,XA15,"")</f>
        <v>7.2</v>
      </c>
      <c r="XN15" s="11">
        <f>IF(XB15&gt;0,XB15,"")</f>
        <v>7.47</v>
      </c>
      <c r="XO15" s="11">
        <f>IF(SUM(WY15:XB15)-XC15&gt;0,SUM(WY15:XB15)-XC15,"")</f>
        <v>26.52</v>
      </c>
      <c r="XP15" s="11">
        <f>IF(MAX(XL15,XO15)&gt;0,MAX(XL15,XO15),"")</f>
        <v>26.52</v>
      </c>
      <c r="XQ15" s="11">
        <f>IF(XF15&gt;0,XF15,"")</f>
        <v>2.7</v>
      </c>
      <c r="XR15" s="11">
        <f>IF(XG15&gt;0,XG15,"")</f>
        <v>4.46</v>
      </c>
      <c r="XS15" s="11">
        <f>IF(SUM(XD15:XG15)-XH15&gt;0,SUM(XD15:XG15)-XH15,"")</f>
        <v>14.16</v>
      </c>
      <c r="XT15" s="11">
        <f>IF(SUM(XP15,XS15)&gt;0,SUM(XP15,XS15),"")</f>
        <v>40.68</v>
      </c>
    </row>
    <row r="16" spans="1:644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236</v>
      </c>
      <c r="C16" s="4" t="s">
        <v>5</v>
      </c>
      <c r="D16" s="4">
        <v>2002</v>
      </c>
      <c r="E16" s="9">
        <f>SUM(J16:V16)+SUM(J16:T16)*0.0000001+SUM(J16)*0.0000000000001</f>
        <v>215.90002159000511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,AND(TR16&gt;=UC$32,TR16&lt;&gt;""),AND(TU16&gt;=UC$32,TU16&lt;&gt;""),AND(TY16&gt;=UC$32,TYY16&lt;&gt;""),AND(UB16&gt;=UC$32,UB16&lt;&gt;""),AND(UZ16&gt;=VK$32,UZ16&lt;&gt;""),AND(VC16&gt;=VK$32,VC16&lt;&gt;""),AND(VG16&gt;=VK$32,VG16&lt;&gt;""),AND(VJ16&gt;=VK$32,VJ16&lt;&gt;""),AND(WH16&gt;=WS$32,WH16&lt;&gt;""),AND(WK16&gt;=WS$32,WK16&lt;&gt;""),AND(WO16&gt;=WS$32,WO16&lt;&gt;""),AND(WR16&gt;=WS$32,WR16&lt;&gt;"")),"P","")</f>
        <v/>
      </c>
      <c r="H16" s="37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J16" s="8">
        <f>IF(COUNT(AQ16,AT16,BR16,BU16,CS16,CV16)&gt;0,LARGE((AQ16,AT16,BR16,BU16,CS16,CV16),1),0)</f>
        <v>51.21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50.43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48.33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13.8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N16="",0,N16)=WO16,$VL$1,IF(V16+IF(N16="",0,N16)=VG16,$UD$1,IF(V16+IF(N16="",0,N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N16="",0,N16)=WR16,$VL$1,IF(V16+IF(N16="",0,N16)=VJ16,$UD$1,IF(V16+IF(N16="",0,N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3">
        <v>14.1</v>
      </c>
      <c r="Z16" s="23">
        <v>8.6</v>
      </c>
      <c r="AA16" s="23">
        <v>13.5</v>
      </c>
      <c r="AB16" s="23">
        <v>15.01</v>
      </c>
      <c r="AC16" s="23">
        <v>0</v>
      </c>
      <c r="AD16" s="23">
        <v>1.2</v>
      </c>
      <c r="AE16" s="23">
        <v>0.9</v>
      </c>
      <c r="AF16" s="23">
        <v>1.7</v>
      </c>
      <c r="AG16" s="23">
        <v>1.71</v>
      </c>
      <c r="AH16" s="23">
        <v>0</v>
      </c>
      <c r="AI16" s="23">
        <v>13</v>
      </c>
      <c r="AJ16" s="23">
        <v>9</v>
      </c>
      <c r="AK16" s="23">
        <v>11.9</v>
      </c>
      <c r="AL16" s="23">
        <v>15.03</v>
      </c>
      <c r="AM16" s="23">
        <v>0</v>
      </c>
      <c r="AN16" s="28"/>
      <c r="AO16" s="39">
        <f>IF(AA16&gt;0,AA16,"")</f>
        <v>13.5</v>
      </c>
      <c r="AP16" s="39">
        <f>IF(AB16&gt;0,AB16,"")</f>
        <v>15.01</v>
      </c>
      <c r="AQ16" s="41">
        <f>IF(SUM(Y16:AB16)-AC16&gt;0,SUM(Y16:AB16)-AC16,"")</f>
        <v>51.21</v>
      </c>
      <c r="AR16" s="41">
        <f>IF(AF16&gt;0,AF16,"")</f>
        <v>1.7</v>
      </c>
      <c r="AS16" s="41">
        <f>IF(AG16&gt;0,AG16,"")</f>
        <v>1.71</v>
      </c>
      <c r="AT16" s="41">
        <f>IF(SUM(AD16:AG16)-AH16&gt;0,SUM(AD16:AG16)-AH16,"")</f>
        <v>5.51</v>
      </c>
      <c r="AU16" s="41">
        <f>IF(AQ16="","",MAX(AQ16,AT16))</f>
        <v>51.21</v>
      </c>
      <c r="AV16" s="41">
        <f>IF(AK16&gt;0,AK16,"")</f>
        <v>11.9</v>
      </c>
      <c r="AW16" s="41">
        <f>IF(AL16&gt;0,AL16,"")</f>
        <v>15.03</v>
      </c>
      <c r="AX16" s="41">
        <f>IF(SUM(AI16:AL16)-AM16&gt;0,SUM(AI16:AL16)-AM16,"")</f>
        <v>48.93</v>
      </c>
      <c r="AY16" s="41">
        <f>IF(SUM(AU16,AX16)&gt;0,SUM(AU16,AX16),"")</f>
        <v>100.14</v>
      </c>
      <c r="AZ16" s="27">
        <v>10.8</v>
      </c>
      <c r="BA16" s="27">
        <v>6.7</v>
      </c>
      <c r="BB16" s="27">
        <v>10.3</v>
      </c>
      <c r="BC16" s="27">
        <v>10.89</v>
      </c>
      <c r="BD16" s="27">
        <v>0</v>
      </c>
      <c r="BE16" s="27">
        <v>9</v>
      </c>
      <c r="BF16" s="27">
        <v>5.7</v>
      </c>
      <c r="BG16" s="27">
        <v>8.6</v>
      </c>
      <c r="BH16" s="27">
        <v>9.41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10.3</v>
      </c>
      <c r="BQ16" s="40">
        <f>IF(BC16&gt;0,BC16,"")</f>
        <v>10.89</v>
      </c>
      <c r="BR16" s="11">
        <f>IF(SUM(AZ16:BC16)-BD16&gt;0,SUM(AZ16:BC16)-BD16,"")</f>
        <v>38.69</v>
      </c>
      <c r="BS16" s="11">
        <f>IF(BG16&gt;0,BG16,"")</f>
        <v>8.6</v>
      </c>
      <c r="BT16" s="11">
        <f>IF(BH16&gt;0,BH16,"")</f>
        <v>9.41</v>
      </c>
      <c r="BU16" s="11">
        <f>IF(SUM(BE16:BH16)-BI16&gt;0,SUM(BE16:BH16)-BI16,"")</f>
        <v>32.709999999999994</v>
      </c>
      <c r="BV16" s="11">
        <f>IF(BR16="","",MAX(BR16,BU16))</f>
        <v>38.69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38.69</v>
      </c>
      <c r="CA16" s="23">
        <v>12.8</v>
      </c>
      <c r="CB16" s="23">
        <v>9.4</v>
      </c>
      <c r="CC16" s="23">
        <v>13.8</v>
      </c>
      <c r="CD16" s="23">
        <v>14.43</v>
      </c>
      <c r="CE16" s="23">
        <v>0</v>
      </c>
      <c r="CF16" s="23">
        <v>13.2</v>
      </c>
      <c r="CG16" s="23">
        <v>9.1</v>
      </c>
      <c r="CH16" s="23">
        <v>12.6</v>
      </c>
      <c r="CI16" s="23">
        <v>14.33</v>
      </c>
      <c r="CJ16" s="23">
        <v>0.9</v>
      </c>
      <c r="CK16" s="23">
        <v>14.5</v>
      </c>
      <c r="CL16" s="23">
        <v>9</v>
      </c>
      <c r="CM16" s="23">
        <v>13.8</v>
      </c>
      <c r="CN16" s="23">
        <v>14.83</v>
      </c>
      <c r="CO16" s="23">
        <v>0</v>
      </c>
      <c r="CP16" s="28"/>
      <c r="CQ16" s="39">
        <f>IF(CC16&gt;0,CC16,"")</f>
        <v>13.8</v>
      </c>
      <c r="CR16" s="39">
        <f>IF(CD16&gt;0,CD16,"")</f>
        <v>14.43</v>
      </c>
      <c r="CS16" s="41">
        <f>IF(SUM(CA16:CD16)-CE16&gt;0,SUM(CA16:CD16)-CE16,"")</f>
        <v>50.43</v>
      </c>
      <c r="CT16" s="41">
        <f>IF(CH16&gt;0,CH16,"")</f>
        <v>12.6</v>
      </c>
      <c r="CU16" s="41">
        <f>IF(CI16&gt;0,CI16,"")</f>
        <v>14.33</v>
      </c>
      <c r="CV16" s="41">
        <f>IF(SUM(CF16:CI16)-CJ16&gt;0,SUM(CF16:CI16)-CJ16,"")</f>
        <v>48.33</v>
      </c>
      <c r="CW16" s="41">
        <f>IF(CS16="","",MAX(CS16,CV16))</f>
        <v>50.43</v>
      </c>
      <c r="CX16" s="41">
        <f>IF(CM16&gt;0,CM16,"")</f>
        <v>13.8</v>
      </c>
      <c r="CY16" s="41">
        <f>IF(CN16&gt;0,CN16,"")</f>
        <v>14.83</v>
      </c>
      <c r="CZ16" s="41">
        <f>IF(SUM(CK16:CN16)-CO16&gt;0,SUM(CK16:CN16)-CO16,"")</f>
        <v>52.129999999999995</v>
      </c>
      <c r="DA16" s="41">
        <f>IF(SUM(CW16,CZ16)&gt;0,SUM(CW16,CZ16),"")</f>
        <v>102.56</v>
      </c>
      <c r="DB16" s="52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1" t="str">
        <f>IF(SX16&gt;0,SX16,"")</f>
        <v/>
      </c>
      <c r="TQ16" s="41" t="str">
        <f>IF(SY16&gt;0,SY16,"")</f>
        <v/>
      </c>
      <c r="TR16" s="41" t="str">
        <f>IF(SUM(SV16:SY16)-SZ16&gt;0,SUM(SV16:SY16)-SZ16,"")</f>
        <v/>
      </c>
      <c r="TS16" s="41" t="str">
        <f>IF(TC16&gt;0,TC16,"")</f>
        <v/>
      </c>
      <c r="TT16" s="41" t="str">
        <f>IF(TD16&gt;0,TD16,"")</f>
        <v/>
      </c>
      <c r="TU16" s="41" t="str">
        <f>IF(SUM(TA16:TD16)-TE16&gt;0,SUM(TA16:TD16)-TE16,"")</f>
        <v/>
      </c>
      <c r="TV16" s="41" t="str">
        <f>IF(MAX(TR16,TU16)&gt;0,MAX(TR16,TU16),"")</f>
        <v/>
      </c>
      <c r="TW16" s="41" t="str">
        <f>IF(TH16&gt;0,TH16,"")</f>
        <v/>
      </c>
      <c r="TX16" s="41" t="str">
        <f>IF(TI16&gt;0,TI16,"")</f>
        <v/>
      </c>
      <c r="TY16" s="41" t="str">
        <f>IF(SUM(TF16:TI16)-TJ16&gt;0,SUM(TF16:TI16)-TJ16,"")</f>
        <v/>
      </c>
      <c r="TZ16" s="41" t="str">
        <f>IF(TM16&gt;0,TM16,"")</f>
        <v/>
      </c>
      <c r="UA16" s="41" t="str">
        <f>IF(TN16&gt;0,TN16,"")</f>
        <v/>
      </c>
      <c r="UB16" s="41" t="str">
        <f>IF(SUM(TK16:TN16)-TO16&gt;0,SUM(TK16:TN16)-TO16,"")</f>
        <v/>
      </c>
      <c r="UC16" s="41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11.8</v>
      </c>
      <c r="WU16" s="27">
        <f>IF($CP16="P",CB16,(CB16+BA16)/2)</f>
        <v>8.0500000000000007</v>
      </c>
      <c r="WV16" s="27">
        <f>IF($CP16="P",CC16,(CC16+BB16)/2)</f>
        <v>12.05</v>
      </c>
      <c r="WW16" s="27">
        <f>IF($CP16="P",CD16,(CD16+BC16)/2)</f>
        <v>12.66</v>
      </c>
      <c r="WX16" s="27">
        <f>IF($CP16="P",CE16,(CE16+BD16)/2)</f>
        <v>0</v>
      </c>
      <c r="WY16" s="27">
        <f>IF($CP16="P",CF16,(CF16+BE16)/2)</f>
        <v>11.1</v>
      </c>
      <c r="WZ16" s="27">
        <f>IF($CP16="P",CG16,(CG16+BF16)/2)</f>
        <v>7.4</v>
      </c>
      <c r="XA16" s="27">
        <f>IF($CP16="P",CH16,(CH16+BG16)/2)</f>
        <v>10.6</v>
      </c>
      <c r="XB16" s="27">
        <f>IF($CP16="P",CI16,(CI16+BH16)/2)</f>
        <v>11.870000000000001</v>
      </c>
      <c r="XC16" s="27">
        <f>IF($CP16="P",CJ16,(CJ16+BI16)/2)</f>
        <v>0.45</v>
      </c>
      <c r="XD16" s="27">
        <f>IF($CP16="P",CK16,(CK16+BJ16)/2)</f>
        <v>7.25</v>
      </c>
      <c r="XE16" s="27">
        <f>IF($CP16="P",CL16,(CL16+BK16)/2)</f>
        <v>4.5</v>
      </c>
      <c r="XF16" s="27">
        <f>IF($CP16="P",CM16,(CM16+BL16)/2)</f>
        <v>6.9</v>
      </c>
      <c r="XG16" s="27">
        <f>IF($CP16="P",CN16,(CN16+BM16)/2)</f>
        <v>7.415</v>
      </c>
      <c r="XH16" s="27">
        <f>IF($CP16="P",CO16,(CO16+BN16)/2)</f>
        <v>0</v>
      </c>
      <c r="XI16" s="29" t="s">
        <v>56</v>
      </c>
      <c r="XJ16" s="11">
        <f>IF(WV16&gt;0,WV16,"")</f>
        <v>12.05</v>
      </c>
      <c r="XK16" s="11">
        <f>IF(WW16&gt;0,WW16,"")</f>
        <v>12.66</v>
      </c>
      <c r="XL16" s="11">
        <f>IF(SUM(WT16:WW16)-WX16&gt;0,SUM(WT16:WW16)-WX16,"")</f>
        <v>44.56</v>
      </c>
      <c r="XM16" s="11">
        <f>IF(XA16&gt;0,XA16,"")</f>
        <v>10.6</v>
      </c>
      <c r="XN16" s="11">
        <f>IF(XB16&gt;0,XB16,"")</f>
        <v>11.870000000000001</v>
      </c>
      <c r="XO16" s="11">
        <f>IF(SUM(WY16:XB16)-XC16&gt;0,SUM(WY16:XB16)-XC16,"")</f>
        <v>40.519999999999996</v>
      </c>
      <c r="XP16" s="11">
        <f>IF(MAX(XL16,XO16)&gt;0,MAX(XL16,XO16),"")</f>
        <v>44.56</v>
      </c>
      <c r="XQ16" s="11">
        <f>IF(XF16&gt;0,XF16,"")</f>
        <v>6.9</v>
      </c>
      <c r="XR16" s="11">
        <f>IF(XG16&gt;0,XG16,"")</f>
        <v>7.415</v>
      </c>
      <c r="XS16" s="11">
        <f>IF(SUM(XD16:XG16)-XH16&gt;0,SUM(XD16:XG16)-XH16,"")</f>
        <v>26.064999999999998</v>
      </c>
      <c r="XT16" s="11">
        <f>IF(SUM(XP16,XS16)&gt;0,SUM(XP16,XS16),"")</f>
        <v>70.625</v>
      </c>
    </row>
    <row r="17" spans="1:644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,AND(TR17&gt;=UC$32,TR17&lt;&gt;""),AND(TU17&gt;=UC$32,TU17&lt;&gt;""),AND(TY17&gt;=UC$32,TYY17&lt;&gt;""),AND(UB17&gt;=UC$32,UB17&lt;&gt;""),AND(UZ17&gt;=VK$32,UZ17&lt;&gt;""),AND(VC17&gt;=VK$32,VC17&lt;&gt;""),AND(VG17&gt;=VK$32,VG17&lt;&gt;""),AND(VJ17&gt;=VK$32,VJ17&lt;&gt;""),AND(WH17&gt;=WS$32,WH17&lt;&gt;""),AND(WK17&gt;=WS$32,WK17&lt;&gt;""),AND(WO17&gt;=WS$32,WO17&lt;&gt;""),AND(WR17&gt;=WS$32,WR17&lt;&gt;"")),"P","")</f>
        <v/>
      </c>
      <c r="H17" s="37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N17="",0,N17)=WO17,$VL$1,IF(V17+IF(N17="",0,N17)=VG17,$UD$1,IF(V17+IF(N17="",0,N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N17="",0,N17)=WR17,$VL$1,IF(V17+IF(N17="",0,N17)=VJ17,$UD$1,IF(V17+IF(N17="",0,N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11.7</v>
      </c>
      <c r="BA17" s="27">
        <v>9.8000000000000007</v>
      </c>
      <c r="BB17" s="27">
        <v>14.4</v>
      </c>
      <c r="BC17" s="27">
        <v>15.63</v>
      </c>
      <c r="BD17" s="27">
        <v>0</v>
      </c>
      <c r="BE17" s="27">
        <v>11.8</v>
      </c>
      <c r="BF17" s="27">
        <v>8.4</v>
      </c>
      <c r="BG17" s="27">
        <v>12.8</v>
      </c>
      <c r="BH17" s="27">
        <v>14.3</v>
      </c>
      <c r="BI17" s="27">
        <v>0</v>
      </c>
      <c r="BJ17" s="27">
        <v>1.6</v>
      </c>
      <c r="BK17" s="27">
        <v>1</v>
      </c>
      <c r="BL17" s="27">
        <v>2</v>
      </c>
      <c r="BM17" s="27">
        <v>1.76</v>
      </c>
      <c r="BN17" s="27">
        <v>0.2</v>
      </c>
      <c r="BO17" s="29"/>
      <c r="BP17" s="40">
        <f>IF(BB17&gt;0,BB17,"")</f>
        <v>14.4</v>
      </c>
      <c r="BQ17" s="40">
        <f>IF(BC17&gt;0,BC17,"")</f>
        <v>15.63</v>
      </c>
      <c r="BR17" s="11">
        <f>IF(SUM(AZ17:BC17)-BD17&gt;0,SUM(AZ17:BC17)-BD17,"")</f>
        <v>51.53</v>
      </c>
      <c r="BS17" s="11">
        <f>IF(BG17&gt;0,BG17,"")</f>
        <v>12.8</v>
      </c>
      <c r="BT17" s="11">
        <f>IF(BH17&gt;0,BH17,"")</f>
        <v>14.3</v>
      </c>
      <c r="BU17" s="11">
        <f>IF(SUM(BE17:BH17)-BI17&gt;0,SUM(BE17:BH17)-BI17,"")</f>
        <v>47.3</v>
      </c>
      <c r="BV17" s="11">
        <f>IF(BR17="","",MAX(BR17,BU17))</f>
        <v>51.53</v>
      </c>
      <c r="BW17" s="11">
        <f>IF(BL17&gt;0,BL17,"")</f>
        <v>2</v>
      </c>
      <c r="BX17" s="11">
        <f>IF(BM17&gt;0,BM17,"")</f>
        <v>1.76</v>
      </c>
      <c r="BY17" s="11">
        <f>IF(SUM(BJ17:BM17)-BN17&gt;0,SUM(BJ17:BM17)-BN17,"")</f>
        <v>6.1599999999999993</v>
      </c>
      <c r="BZ17" s="11">
        <f>IF(SUM(BV17,BY17)&gt;0,SUM(BV17,BY17),"")</f>
        <v>57.69</v>
      </c>
      <c r="CA17" s="23">
        <v>12.9</v>
      </c>
      <c r="CB17" s="23">
        <v>8.9</v>
      </c>
      <c r="CC17" s="23">
        <v>14.2</v>
      </c>
      <c r="CD17" s="23">
        <v>15.35</v>
      </c>
      <c r="CE17" s="23">
        <v>0</v>
      </c>
      <c r="CF17" s="23">
        <v>1.4</v>
      </c>
      <c r="CG17" s="23">
        <v>1</v>
      </c>
      <c r="CH17" s="23">
        <v>2</v>
      </c>
      <c r="CI17" s="23">
        <v>1.79</v>
      </c>
      <c r="CJ17" s="23">
        <v>0</v>
      </c>
      <c r="CK17" s="23">
        <v>9.1</v>
      </c>
      <c r="CL17" s="23">
        <v>6.5</v>
      </c>
      <c r="CM17" s="23">
        <v>10.3</v>
      </c>
      <c r="CN17" s="23">
        <v>11.01</v>
      </c>
      <c r="CO17" s="23">
        <v>0.2</v>
      </c>
      <c r="CP17" s="28"/>
      <c r="CQ17" s="39">
        <f>IF(CC17&gt;0,CC17,"")</f>
        <v>14.2</v>
      </c>
      <c r="CR17" s="39">
        <f>IF(CD17&gt;0,CD17,"")</f>
        <v>15.35</v>
      </c>
      <c r="CS17" s="41">
        <f>IF(SUM(CA17:CD17)-CE17&gt;0,SUM(CA17:CD17)-CE17,"")</f>
        <v>51.35</v>
      </c>
      <c r="CT17" s="41">
        <f>IF(CH17&gt;0,CH17,"")</f>
        <v>2</v>
      </c>
      <c r="CU17" s="41">
        <f>IF(CI17&gt;0,CI17,"")</f>
        <v>1.79</v>
      </c>
      <c r="CV17" s="41">
        <f>IF(SUM(CF17:CI17)-CJ17&gt;0,SUM(CF17:CI17)-CJ17,"")</f>
        <v>6.19</v>
      </c>
      <c r="CW17" s="41">
        <f>IF(CS17="","",MAX(CS17,CV17))</f>
        <v>51.35</v>
      </c>
      <c r="CX17" s="41">
        <f>IF(CM17&gt;0,CM17,"")</f>
        <v>10.3</v>
      </c>
      <c r="CY17" s="41">
        <f>IF(CN17&gt;0,CN17,"")</f>
        <v>11.01</v>
      </c>
      <c r="CZ17" s="41">
        <f>IF(SUM(CK17:CN17)-CO17&gt;0,SUM(CK17:CN17)-CO17,"")</f>
        <v>36.709999999999994</v>
      </c>
      <c r="DA17" s="41">
        <f>IF(SUM(CW17,CZ17)&gt;0,SUM(CW17,CZ17),"")</f>
        <v>88.06</v>
      </c>
      <c r="DB17" s="52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12.3</v>
      </c>
      <c r="WU17" s="27">
        <f>IF($CP17="P",CB17,(CB17+BA17)/2)</f>
        <v>9.3500000000000014</v>
      </c>
      <c r="WV17" s="27">
        <f>IF($CP17="P",CC17,(CC17+BB17)/2)</f>
        <v>14.3</v>
      </c>
      <c r="WW17" s="27">
        <f>IF($CP17="P",CD17,(CD17+BC17)/2)</f>
        <v>15.49</v>
      </c>
      <c r="WX17" s="27">
        <f>IF($CP17="P",CE17,(CE17+BD17)/2)</f>
        <v>0</v>
      </c>
      <c r="WY17" s="27">
        <f>IF($CP17="P",CF17,(CF17+BE17)/2)</f>
        <v>6.6000000000000005</v>
      </c>
      <c r="WZ17" s="27">
        <f>IF($CP17="P",CG17,(CG17+BF17)/2)</f>
        <v>4.7</v>
      </c>
      <c r="XA17" s="27">
        <f>IF($CP17="P",CH17,(CH17+BG17)/2)</f>
        <v>7.4</v>
      </c>
      <c r="XB17" s="27">
        <f>IF($CP17="P",CI17,(CI17+BH17)/2)</f>
        <v>8.0449999999999999</v>
      </c>
      <c r="XC17" s="27">
        <f>IF($CP17="P",CJ17,(CJ17+BI17)/2)</f>
        <v>0</v>
      </c>
      <c r="XD17" s="27">
        <f>IF($CP17="P",CK17,(CK17+BJ17)/2)</f>
        <v>5.35</v>
      </c>
      <c r="XE17" s="27">
        <f>IF($CP17="P",CL17,(CL17+BK17)/2)</f>
        <v>3.75</v>
      </c>
      <c r="XF17" s="27">
        <f>IF($CP17="P",CM17,(CM17+BL17)/2)</f>
        <v>6.15</v>
      </c>
      <c r="XG17" s="27">
        <f>IF($CP17="P",CN17,(CN17+BM17)/2)</f>
        <v>6.3849999999999998</v>
      </c>
      <c r="XH17" s="27">
        <f>IF($CP17="P",CO17,(CO17+BN17)/2)</f>
        <v>0.2</v>
      </c>
      <c r="XI17" s="29" t="s">
        <v>56</v>
      </c>
      <c r="XJ17" s="11">
        <f>IF(WV17&gt;0,WV17,"")</f>
        <v>14.3</v>
      </c>
      <c r="XK17" s="11">
        <f>IF(WW17&gt;0,WW17,"")</f>
        <v>15.49</v>
      </c>
      <c r="XL17" s="11">
        <f>IF(SUM(WT17:WW17)-WX17&gt;0,SUM(WT17:WW17)-WX17,"")</f>
        <v>51.440000000000005</v>
      </c>
      <c r="XM17" s="11">
        <f>IF(XA17&gt;0,XA17,"")</f>
        <v>7.4</v>
      </c>
      <c r="XN17" s="11">
        <f>IF(XB17&gt;0,XB17,"")</f>
        <v>8.0449999999999999</v>
      </c>
      <c r="XO17" s="11">
        <f>IF(SUM(WY17:XB17)-XC17&gt;0,SUM(WY17:XB17)-XC17,"")</f>
        <v>26.745000000000005</v>
      </c>
      <c r="XP17" s="11">
        <f>IF(MAX(XL17,XO17)&gt;0,MAX(XL17,XO17),"")</f>
        <v>51.440000000000005</v>
      </c>
      <c r="XQ17" s="11">
        <f>IF(XF17&gt;0,XF17,"")</f>
        <v>6.15</v>
      </c>
      <c r="XR17" s="11">
        <f>IF(XG17&gt;0,XG17,"")</f>
        <v>6.3849999999999998</v>
      </c>
      <c r="XS17" s="11">
        <f>IF(SUM(XD17:XG17)-XH17&gt;0,SUM(XD17:XG17)-XH17,"")</f>
        <v>21.434999999999999</v>
      </c>
      <c r="XT17" s="11">
        <f>IF(SUM(XP17,XS17)&gt;0,SUM(XP17,XS17),"")</f>
        <v>72.875</v>
      </c>
    </row>
    <row r="18" spans="1:644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208</v>
      </c>
      <c r="C18" s="4" t="s">
        <v>3</v>
      </c>
      <c r="D18" s="4">
        <v>2005</v>
      </c>
      <c r="E18" s="9">
        <f>SUM(J18:V18)+SUM(J18:T18)*0.0000001+SUM(J18)*0.0000000000001</f>
        <v>194.06001857100523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,AND(TR18&gt;=UC$32,TR18&lt;&gt;""),AND(TU18&gt;=UC$32,TU18&lt;&gt;""),AND(TY18&gt;=UC$32,TYY18&lt;&gt;""),AND(UB18&gt;=UC$32,UB18&lt;&gt;""),AND(UZ18&gt;=VK$32,UZ18&lt;&gt;""),AND(VC18&gt;=VK$32,VC18&lt;&gt;""),AND(VG18&gt;=VK$32,VG18&lt;&gt;""),AND(VJ18&gt;=VK$32,VJ18&lt;&gt;""),AND(WH18&gt;=WS$32,WH18&lt;&gt;""),AND(WK18&gt;=WS$32,WK18&lt;&gt;""),AND(WO18&gt;=WS$32,WO18&lt;&gt;""),AND(WR18&gt;=WS$32,WR18&lt;&gt;"")),"P","")</f>
        <v/>
      </c>
      <c r="H18" s="37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J18" s="8">
        <f>IF(COUNT(AQ18,AT18,BR18,BU18,CS18,CV18)&gt;0,LARGE((AQ18,AT18,BR18,BU18,CS18,CV18),1),0)</f>
        <v>52.47</v>
      </c>
      <c r="K18" s="8" t="str">
        <f>IF(J18="","",IF(OR(J18=CS18,J18=CV18),$CA$1,IF(OR(J18=BR18,J18=BU18),$AZ$1,IF(OR(J18=AQ18,J18=AT18),$Y$1,""))))</f>
        <v>2024 Elite Canada</v>
      </c>
      <c r="L18" s="8">
        <f>IF(COUNT(AQ18,AT18,BR18,BU18,CS18,CV18)&gt;1,LARGE((AQ18,AT18,BR18,BU18,CS18,CV18),2),0)</f>
        <v>51.749999999999993</v>
      </c>
      <c r="M18" s="8" t="str">
        <f>IF(L18="","",IF(OR(L18=CS18,L18=CV18),$CA$1,IF(OR(L18=BR18,L18=BU18),$AZ$1,IF(OR(L18=AQ18,L18=AT18),$Y$1,""))))</f>
        <v>2023 Domestic 3rd Trial</v>
      </c>
      <c r="N18" s="8">
        <f>IF(COUNT(AQ18,AT18,BR18,BU18,CS18,CV18)&gt;2,LARGE((AQ18,AT18,BR18,BU18,CS18,CV18),3),0)</f>
        <v>48.51</v>
      </c>
      <c r="O18" s="8" t="str">
        <f>IF(N18="","",IF(OR(N18=CS18,N18=CV18),$CA$1,IF(OR(N18=BR18,N18=BU18),$AZ$1,IF(OR(N18=AQ18,N18=AT18),$Y$1,""))))</f>
        <v>2024 Elite Canada</v>
      </c>
      <c r="P18" s="8">
        <f>IF(MAX(AX18,BY18,CZ18)&gt;0,MAX(AX18,BY18,CZ18),0)</f>
        <v>18.38</v>
      </c>
      <c r="Q18" s="8" t="str">
        <f>IF(P18="","",IF(P18=CZ18,$CA$1,IF(P18=BY18,$AZ$1,IF(P18=AX18,$Y$1,""))))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14.6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Coimbra Gym Fest (July 7)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>
        <f>IF(MAX(DB18,DC18)&gt;0,MAX(DB18,DC18),"")</f>
        <v>8.3500000000000014</v>
      </c>
      <c r="W18" s="11" t="str">
        <f>IF(V18="","",IF(V18=DB18,"("&amp;DB$2&amp;")",IF(V18=DC18,"("&amp;DC$2&amp;")")))</f>
        <v>(Final)</v>
      </c>
      <c r="X18" s="8" t="b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N18="",0,N18)=WO18,$VL$1,IF(V18+IF(N18="",0,N18)=VG18,$UD$1,IF(V18+IF(N18="",0,N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N18="",0,N18)=WR18,$VL$1,IF(V18+IF(N18="",0,N18)=VJ18,$UD$1,IF(V18+IF(N18="",0,N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>0</v>
      </c>
      <c r="Y18" s="23">
        <v>5.9</v>
      </c>
      <c r="Z18" s="23">
        <v>3.6</v>
      </c>
      <c r="AA18" s="23">
        <v>6.5</v>
      </c>
      <c r="AB18" s="23">
        <v>6.48</v>
      </c>
      <c r="AC18" s="23">
        <v>0</v>
      </c>
      <c r="AD18" s="23">
        <v>13.4</v>
      </c>
      <c r="AE18" s="23">
        <v>9.4</v>
      </c>
      <c r="AF18" s="23">
        <v>14</v>
      </c>
      <c r="AG18" s="23">
        <v>15.15</v>
      </c>
      <c r="AH18" s="23">
        <v>0.2</v>
      </c>
      <c r="AI18" s="23"/>
      <c r="AJ18" s="23"/>
      <c r="AK18" s="23"/>
      <c r="AL18" s="23"/>
      <c r="AM18" s="23"/>
      <c r="AN18" s="28"/>
      <c r="AO18" s="39">
        <f>IF(AA18&gt;0,AA18,"")</f>
        <v>6.5</v>
      </c>
      <c r="AP18" s="39">
        <f>IF(AB18&gt;0,AB18,"")</f>
        <v>6.48</v>
      </c>
      <c r="AQ18" s="41">
        <f>IF(SUM(Y18:AB18)-AC18&gt;0,SUM(Y18:AB18)-AC18,"")</f>
        <v>22.48</v>
      </c>
      <c r="AR18" s="41">
        <f>IF(AF18&gt;0,AF18,"")</f>
        <v>14</v>
      </c>
      <c r="AS18" s="41">
        <f>IF(AG18&gt;0,AG18,"")</f>
        <v>15.15</v>
      </c>
      <c r="AT18" s="41">
        <f>IF(SUM(AD18:AG18)-AH18&gt;0,SUM(AD18:AG18)-AH18,"")</f>
        <v>51.749999999999993</v>
      </c>
      <c r="AU18" s="41">
        <f>IF(AQ18="","",MAX(AQ18,AT18))</f>
        <v>51.749999999999993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51.749999999999993</v>
      </c>
      <c r="AZ18" s="27">
        <v>14.7</v>
      </c>
      <c r="BA18" s="27">
        <v>8.9</v>
      </c>
      <c r="BB18" s="27">
        <v>14</v>
      </c>
      <c r="BC18" s="27">
        <v>14.87</v>
      </c>
      <c r="BD18" s="27">
        <v>0</v>
      </c>
      <c r="BE18" s="27">
        <v>14</v>
      </c>
      <c r="BF18" s="27">
        <v>8.1</v>
      </c>
      <c r="BG18" s="27">
        <v>12.4</v>
      </c>
      <c r="BH18" s="27">
        <v>14.01</v>
      </c>
      <c r="BI18" s="27">
        <v>0</v>
      </c>
      <c r="BJ18" s="27">
        <v>4.4000000000000004</v>
      </c>
      <c r="BK18" s="27">
        <v>2.5</v>
      </c>
      <c r="BL18" s="27">
        <v>5.0999999999999996</v>
      </c>
      <c r="BM18" s="27">
        <v>6.38</v>
      </c>
      <c r="BN18" s="27">
        <v>0</v>
      </c>
      <c r="BO18" s="29"/>
      <c r="BP18" s="40">
        <f>IF(BB18&gt;0,BB18,"")</f>
        <v>14</v>
      </c>
      <c r="BQ18" s="40">
        <f>IF(BC18&gt;0,BC18,"")</f>
        <v>14.87</v>
      </c>
      <c r="BR18" s="11">
        <f>IF(SUM(AZ18:BC18)-BD18&gt;0,SUM(AZ18:BC18)-BD18,"")</f>
        <v>52.47</v>
      </c>
      <c r="BS18" s="11">
        <f>IF(BG18&gt;0,BG18,"")</f>
        <v>12.4</v>
      </c>
      <c r="BT18" s="11">
        <f>IF(BH18&gt;0,BH18,"")</f>
        <v>14.01</v>
      </c>
      <c r="BU18" s="11">
        <f>IF(SUM(BE18:BH18)-BI18&gt;0,SUM(BE18:BH18)-BI18,"")</f>
        <v>48.51</v>
      </c>
      <c r="BV18" s="11">
        <f>IF(BR18="","",MAX(BR18,BU18))</f>
        <v>52.47</v>
      </c>
      <c r="BW18" s="11">
        <f>IF(BL18&gt;0,BL18,"")</f>
        <v>5.0999999999999996</v>
      </c>
      <c r="BX18" s="11">
        <f>IF(BM18&gt;0,BM18,"")</f>
        <v>6.38</v>
      </c>
      <c r="BY18" s="11">
        <f>IF(SUM(BJ18:BM18)-BN18&gt;0,SUM(BJ18:BM18)-BN18,"")</f>
        <v>18.38</v>
      </c>
      <c r="BZ18" s="11">
        <f>IF(SUM(BV18,BY18)&gt;0,SUM(BV18,BY18),"")</f>
        <v>70.849999999999994</v>
      </c>
      <c r="CA18" s="23">
        <v>3</v>
      </c>
      <c r="CB18" s="23">
        <v>1.9</v>
      </c>
      <c r="CC18" s="23">
        <v>3.4</v>
      </c>
      <c r="CD18" s="23">
        <v>3.29</v>
      </c>
      <c r="CE18" s="23">
        <v>0</v>
      </c>
      <c r="CF18" s="23">
        <v>3</v>
      </c>
      <c r="CG18" s="23">
        <v>1.9</v>
      </c>
      <c r="CH18" s="23">
        <v>3.4</v>
      </c>
      <c r="CI18" s="23">
        <v>3.3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3.4</v>
      </c>
      <c r="CR18" s="39">
        <f>IF(CD18&gt;0,CD18,"")</f>
        <v>3.29</v>
      </c>
      <c r="CS18" s="41">
        <f>IF(SUM(CA18:CD18)-CE18&gt;0,SUM(CA18:CD18)-CE18,"")</f>
        <v>11.59</v>
      </c>
      <c r="CT18" s="41">
        <f>IF(CH18&gt;0,CH18,"")</f>
        <v>3.4</v>
      </c>
      <c r="CU18" s="41">
        <f>IF(CI18&gt;0,CI18,"")</f>
        <v>3.3</v>
      </c>
      <c r="CV18" s="41">
        <f>IF(SUM(CF18:CI18)-CJ18&gt;0,SUM(CF18:CI18)-CJ18,"")</f>
        <v>11.600000000000001</v>
      </c>
      <c r="CW18" s="41">
        <f>IF(CS18="","",MAX(CS18,CV18))</f>
        <v>11.600000000000001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11.600000000000001</v>
      </c>
      <c r="DB18" s="52">
        <f>IF(MAX(ED18,FL18,GT18,IB18,JJ18,KR18,LZ18,NH18,OP18,PX18,RF18,SN18,TV18,VD18,WL18)-IF(N18="",0,N18)&gt;0.001,MAX(ED18,FL18,GT18,IB18,JJ18,KR18,LZ18,NH18,OP18,PX18,RF18,SN18,TV18,VD18,WL18)-IF(N18="",0,N18),"")</f>
        <v>4.9799999999999969</v>
      </c>
      <c r="DC18" s="52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>8.3500000000000014</v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>
        <v>5.3</v>
      </c>
      <c r="LA18" s="17">
        <v>3.8</v>
      </c>
      <c r="LB18" s="17">
        <v>6.5</v>
      </c>
      <c r="LC18" s="17">
        <v>6.33</v>
      </c>
      <c r="LD18" s="17">
        <v>0</v>
      </c>
      <c r="LE18" s="17">
        <v>13.3</v>
      </c>
      <c r="LF18" s="17">
        <v>9.3000000000000007</v>
      </c>
      <c r="LG18" s="17">
        <v>14</v>
      </c>
      <c r="LH18" s="17">
        <v>15.27</v>
      </c>
      <c r="LI18" s="17">
        <v>0</v>
      </c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>
        <f>IF(LB18&gt;0,LB18,"")</f>
        <v>6.5</v>
      </c>
      <c r="LU18" s="41">
        <f>IF(LC18&gt;0,LC18,"")</f>
        <v>6.33</v>
      </c>
      <c r="LV18" s="41">
        <f>IF(SUM(KZ18:LC18)-LD18&gt;0,SUM(KZ18:LC18)-LD18,"")</f>
        <v>21.93</v>
      </c>
      <c r="LW18" s="41">
        <f>IF(LG18&gt;0,LG18,"")</f>
        <v>14</v>
      </c>
      <c r="LX18" s="41">
        <f>IF(LH18&gt;0,LH18,"")</f>
        <v>15.27</v>
      </c>
      <c r="LY18" s="41">
        <f>IF(SUM(LE18:LH18)-LI18&gt;0,SUM(LE18:LH18)-LI18,"")</f>
        <v>51.870000000000005</v>
      </c>
      <c r="LZ18" s="41">
        <f>IF(MAX(LV18,LY18)&gt;0,MAX(LV18,LY18),"")</f>
        <v>51.870000000000005</v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>
        <f>IF(SUM(LZ18,MC18,MF18)&gt;0,SUM(LZ18,MC18,MF18),"")</f>
        <v>51.870000000000005</v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1" t="str">
        <f>IF(SX18&gt;0,SX18,"")</f>
        <v/>
      </c>
      <c r="TQ18" s="41" t="str">
        <f>IF(SY18&gt;0,SY18,"")</f>
        <v/>
      </c>
      <c r="TR18" s="41" t="str">
        <f>IF(SUM(SV18:SY18)-SZ18&gt;0,SUM(SV18:SY18)-SZ18,"")</f>
        <v/>
      </c>
      <c r="TS18" s="41" t="str">
        <f>IF(TC18&gt;0,TC18,"")</f>
        <v/>
      </c>
      <c r="TT18" s="41" t="str">
        <f>IF(TD18&gt;0,TD18,"")</f>
        <v/>
      </c>
      <c r="TU18" s="41" t="str">
        <f>IF(SUM(TA18:TD18)-TE18&gt;0,SUM(TA18:TD18)-TE18,"")</f>
        <v/>
      </c>
      <c r="TV18" s="41" t="str">
        <f>IF(MAX(TR18,TU18)&gt;0,MAX(TR18,TU18),"")</f>
        <v/>
      </c>
      <c r="TW18" s="41" t="str">
        <f>IF(TH18&gt;0,TH18,"")</f>
        <v/>
      </c>
      <c r="TX18" s="41" t="str">
        <f>IF(TI18&gt;0,TI18,"")</f>
        <v/>
      </c>
      <c r="TY18" s="41" t="str">
        <f>IF(SUM(TF18:TI18)-TJ18&gt;0,SUM(TF18:TI18)-TJ18,"")</f>
        <v/>
      </c>
      <c r="TZ18" s="41" t="str">
        <f>IF(TM18&gt;0,TM18,"")</f>
        <v/>
      </c>
      <c r="UA18" s="41" t="str">
        <f>IF(TN18&gt;0,TN18,"")</f>
        <v/>
      </c>
      <c r="UB18" s="41" t="str">
        <f>IF(SUM(TK18:TN18)-TO18&gt;0,SUM(TK18:TN18)-TO18,"")</f>
        <v/>
      </c>
      <c r="UC18" s="41" t="str">
        <f>IF(SUM(TV18,TY18,UB18)&gt;0,SUM(TV18,TY18,UB18),"")</f>
        <v/>
      </c>
      <c r="UD18" s="18">
        <v>13</v>
      </c>
      <c r="UE18" s="18">
        <v>8.9</v>
      </c>
      <c r="UF18" s="18">
        <v>14.6</v>
      </c>
      <c r="UG18" s="18">
        <v>15.24</v>
      </c>
      <c r="UH18" s="18">
        <v>0</v>
      </c>
      <c r="UI18" s="18">
        <v>13.9</v>
      </c>
      <c r="UJ18" s="18">
        <v>9.4</v>
      </c>
      <c r="UK18" s="18">
        <v>14.6</v>
      </c>
      <c r="UL18" s="18">
        <v>15.59</v>
      </c>
      <c r="UM18" s="18">
        <v>0</v>
      </c>
      <c r="UN18" s="18">
        <v>6.8</v>
      </c>
      <c r="UO18" s="18">
        <v>4.4000000000000004</v>
      </c>
      <c r="UP18" s="18">
        <v>7.8</v>
      </c>
      <c r="UQ18" s="18">
        <v>7.73</v>
      </c>
      <c r="UR18" s="18">
        <v>0</v>
      </c>
      <c r="US18" s="18"/>
      <c r="UT18" s="18"/>
      <c r="UU18" s="18"/>
      <c r="UV18" s="18"/>
      <c r="UW18" s="18"/>
      <c r="UX18" s="11">
        <f>IF(UF18&gt;0,UF18,"")</f>
        <v>14.6</v>
      </c>
      <c r="UY18" s="11">
        <f>IF(UG18&gt;0,UG18,"")</f>
        <v>15.24</v>
      </c>
      <c r="UZ18" s="11">
        <f>IF(SUM(UD18:UG18)-UH18&gt;0,SUM(UD18:UG18)-UH18,"")</f>
        <v>51.74</v>
      </c>
      <c r="VA18" s="11">
        <f>IF(UK18&gt;0,UK18,"")</f>
        <v>14.6</v>
      </c>
      <c r="VB18" s="11">
        <f>IF(UL18&gt;0,UL18,"")</f>
        <v>15.59</v>
      </c>
      <c r="VC18" s="11">
        <f>IF(SUM(UI18:UL18)-UM18&gt;0,SUM(UI18:UL18)-UM18,"")</f>
        <v>53.489999999999995</v>
      </c>
      <c r="VD18" s="11">
        <f>IF(MAX(UZ18,VC18)&gt;0,MAX(UZ18,VC18),"")</f>
        <v>53.489999999999995</v>
      </c>
      <c r="VE18" s="11">
        <f>IF(UP18&gt;0,UP18,"")</f>
        <v>7.8</v>
      </c>
      <c r="VF18" s="11">
        <f>IF(UQ18&gt;0,UQ18,"")</f>
        <v>7.73</v>
      </c>
      <c r="VG18" s="11">
        <f>IF(SUM(UN18:UQ18)-UR18&gt;0,SUM(UN18:UQ18)-UR18,"")</f>
        <v>26.73</v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>
        <f>IF(SUM(VD18,VG18,VJ18)&gt;0,SUM(VD18,VG18,VJ18),"")</f>
        <v>80.22</v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1" t="str">
        <f>IF(VN18&gt;0,VN18,"")</f>
        <v/>
      </c>
      <c r="WG18" s="41" t="str">
        <f>IF(VO18&gt;0,VO18,"")</f>
        <v/>
      </c>
      <c r="WH18" s="41" t="str">
        <f>IF(SUM(VL18:VO18)-VP18&gt;0,SUM(VL18:VO18)-VP18,"")</f>
        <v/>
      </c>
      <c r="WI18" s="41" t="str">
        <f>IF(VS18&gt;0,VS18,"")</f>
        <v/>
      </c>
      <c r="WJ18" s="41" t="str">
        <f>IF(VT18&gt;0,VT18,"")</f>
        <v/>
      </c>
      <c r="WK18" s="41" t="str">
        <f>IF(SUM(VQ18:VT18)-VU18&gt;0,SUM(VQ18:VT18)-VU18,"")</f>
        <v/>
      </c>
      <c r="WL18" s="41" t="str">
        <f>IF(MAX(WH18,WK18)&gt;0,MAX(WH18,WK18),"")</f>
        <v/>
      </c>
      <c r="WM18" s="41" t="str">
        <f>IF(VX18&gt;0,VX18,"")</f>
        <v/>
      </c>
      <c r="WN18" s="41" t="str">
        <f>IF(VY18&gt;0,VY18,"")</f>
        <v/>
      </c>
      <c r="WO18" s="41" t="str">
        <f>IF(SUM(VV18:VY18)-VZ18&gt;0,SUM(VV18:VY18)-VZ18,"")</f>
        <v/>
      </c>
      <c r="WP18" s="41" t="str">
        <f>IF(WC18&gt;0,WC18,"")</f>
        <v/>
      </c>
      <c r="WQ18" s="41" t="str">
        <f>IF(WD18&gt;0,WD18,"")</f>
        <v/>
      </c>
      <c r="WR18" s="41" t="str">
        <f>IF(SUM(WA18:WD18)-WE18&gt;0,SUM(WA18:WD18)-WE18,"")</f>
        <v/>
      </c>
      <c r="WS18" s="41" t="str">
        <f>IF(SUM(WL18,WO18,WR18)&gt;0,SUM(WL18,WO18,WR18),"")</f>
        <v/>
      </c>
      <c r="WT18" s="27">
        <f>IF($CP18="P",CA18,(CA18+AZ18)/2)</f>
        <v>8.85</v>
      </c>
      <c r="WU18" s="27">
        <f>IF($CP18="P",CB18,(CB18+BA18)/2)</f>
        <v>5.4</v>
      </c>
      <c r="WV18" s="27">
        <f>IF($CP18="P",CC18,(CC18+BB18)/2)</f>
        <v>8.6999999999999993</v>
      </c>
      <c r="WW18" s="27">
        <f>IF($CP18="P",CD18,(CD18+BC18)/2)</f>
        <v>9.08</v>
      </c>
      <c r="WX18" s="27">
        <f>IF($CP18="P",CE18,(CE18+BD18)/2)</f>
        <v>0</v>
      </c>
      <c r="WY18" s="27">
        <f>IF($CP18="P",CF18,(CF18+BE18)/2)</f>
        <v>8.5</v>
      </c>
      <c r="WZ18" s="27">
        <f>IF($CP18="P",CG18,(CG18+BF18)/2)</f>
        <v>5</v>
      </c>
      <c r="XA18" s="27">
        <f>IF($CP18="P",CH18,(CH18+BG18)/2)</f>
        <v>7.9</v>
      </c>
      <c r="XB18" s="27">
        <f>IF($CP18="P",CI18,(CI18+BH18)/2)</f>
        <v>8.6549999999999994</v>
      </c>
      <c r="XC18" s="27">
        <f>IF($CP18="P",CJ18,(CJ18+BI18)/2)</f>
        <v>0</v>
      </c>
      <c r="XD18" s="27">
        <f>IF($CP18="P",CK18,(CK18+BJ18)/2)</f>
        <v>2.2000000000000002</v>
      </c>
      <c r="XE18" s="27">
        <f>IF($CP18="P",CL18,(CL18+BK18)/2)</f>
        <v>1.25</v>
      </c>
      <c r="XF18" s="27">
        <f>IF($CP18="P",CM18,(CM18+BL18)/2)</f>
        <v>2.5499999999999998</v>
      </c>
      <c r="XG18" s="27">
        <f>IF($CP18="P",CN18,(CN18+BM18)/2)</f>
        <v>3.19</v>
      </c>
      <c r="XH18" s="27">
        <f>IF($CP18="P",CO18,(CO18+BN18)/2)</f>
        <v>0</v>
      </c>
      <c r="XI18" s="29" t="s">
        <v>56</v>
      </c>
      <c r="XJ18" s="11">
        <f>IF(WV18&gt;0,WV18,"")</f>
        <v>8.6999999999999993</v>
      </c>
      <c r="XK18" s="11">
        <f>IF(WW18&gt;0,WW18,"")</f>
        <v>9.08</v>
      </c>
      <c r="XL18" s="11">
        <f>IF(SUM(WT18:WW18)-WX18&gt;0,SUM(WT18:WW18)-WX18,"")</f>
        <v>32.03</v>
      </c>
      <c r="XM18" s="11">
        <f>IF(XA18&gt;0,XA18,"")</f>
        <v>7.9</v>
      </c>
      <c r="XN18" s="11">
        <f>IF(XB18&gt;0,XB18,"")</f>
        <v>8.6549999999999994</v>
      </c>
      <c r="XO18" s="11">
        <f>IF(SUM(WY18:XB18)-XC18&gt;0,SUM(WY18:XB18)-XC18,"")</f>
        <v>30.055</v>
      </c>
      <c r="XP18" s="11">
        <f>IF(MAX(XL18,XO18)&gt;0,MAX(XL18,XO18),"")</f>
        <v>32.03</v>
      </c>
      <c r="XQ18" s="11">
        <f>IF(XF18&gt;0,XF18,"")</f>
        <v>2.5499999999999998</v>
      </c>
      <c r="XR18" s="11">
        <f>IF(XG18&gt;0,XG18,"")</f>
        <v>3.19</v>
      </c>
      <c r="XS18" s="11">
        <f>IF(SUM(XD18:XG18)-XH18&gt;0,SUM(XD18:XG18)-XH18,"")</f>
        <v>9.19</v>
      </c>
      <c r="XT18" s="11">
        <f>IF(SUM(XP18,XS18)&gt;0,SUM(XP18,XS18),"")</f>
        <v>41.22</v>
      </c>
    </row>
    <row r="19" spans="1:644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89</v>
      </c>
      <c r="C19" s="4" t="s">
        <v>3</v>
      </c>
      <c r="D19" s="4">
        <v>1988</v>
      </c>
      <c r="E19" s="9">
        <f>SUM(J19:V19)+SUM(J19:T19)*0.0000001+SUM(J19)*0.0000000000001</f>
        <v>193.88001938800531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,AND(TR19&gt;=UC$32,TR19&lt;&gt;""),AND(TU19&gt;=UC$32,TU19&lt;&gt;""),AND(TY19&gt;=UC$32,TYY19&lt;&gt;""),AND(UB19&gt;=UC$32,UB19&lt;&gt;""),AND(UZ19&gt;=VK$32,UZ19&lt;&gt;""),AND(VC19&gt;=VK$32,VC19&lt;&gt;""),AND(VG19&gt;=VK$32,VG19&lt;&gt;""),AND(VJ19&gt;=VK$32,VJ19&lt;&gt;""),AND(WH19&gt;=WS$32,WH19&lt;&gt;""),AND(WK19&gt;=WS$32,WK19&lt;&gt;""),AND(WO19&gt;=WS$32,WO19&lt;&gt;""),AND(WR19&gt;=WS$32,WR19&lt;&gt;"")),"P","")</f>
        <v/>
      </c>
      <c r="H19" s="37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J19" s="8">
        <f>IF(COUNT(AQ19,AT19,BR19,BU19,CS19,CV19)&gt;0,LARGE((AQ19,AT19,BR19,BU19,CS19,CV19),1),0)</f>
        <v>52.900000000000006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51.22</v>
      </c>
      <c r="M19" s="8" t="str">
        <f>IF(L19="","",IF(OR(L19=CS19,L19=CV19),$CA$1,IF(OR(L19=BR19,L19=BU19),$AZ$1,IF(OR(L19=AQ19,L19=AT19),$Y$1,""))))</f>
        <v>2023 Domestic 3rd Trial</v>
      </c>
      <c r="N19" s="8">
        <f>IF(COUNT(AQ19,AT19,BR19,BU19,CS19,CV19)&gt;2,LARGE((AQ19,AT19,BR19,BU19,CS19,CV19),3),0)</f>
        <v>47.86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11.08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15.4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2023 Domestic 3rd Trial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,0)</f>
        <v>15.42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>2023 Domestic 3rd Trial</v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N19="",0,N19)=WO19,$VL$1,IF(V19+IF(N19="",0,N19)=VG19,$UD$1,IF(V19+IF(N19="",0,N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N19="",0,N19)=WR19,$VL$1,IF(V19+IF(N19="",0,N19)=VJ19,$UD$1,IF(V19+IF(N19="",0,N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3">
        <v>13.2</v>
      </c>
      <c r="Z19" s="23">
        <v>9</v>
      </c>
      <c r="AA19" s="23">
        <v>15.4</v>
      </c>
      <c r="AB19" s="23">
        <v>15.3</v>
      </c>
      <c r="AC19" s="23">
        <v>0</v>
      </c>
      <c r="AD19" s="23">
        <v>11.9</v>
      </c>
      <c r="AE19" s="23">
        <v>8.5</v>
      </c>
      <c r="AF19" s="23">
        <v>15.4</v>
      </c>
      <c r="AG19" s="23">
        <v>15.42</v>
      </c>
      <c r="AH19" s="23">
        <v>0</v>
      </c>
      <c r="AI19" s="23">
        <v>2.8</v>
      </c>
      <c r="AJ19" s="23">
        <v>1.6</v>
      </c>
      <c r="AK19" s="23">
        <v>3.4</v>
      </c>
      <c r="AL19" s="23">
        <v>3.28</v>
      </c>
      <c r="AM19" s="23">
        <v>0</v>
      </c>
      <c r="AN19" s="28"/>
      <c r="AO19" s="39">
        <f>IF(AA19&gt;0,AA19,"")</f>
        <v>15.4</v>
      </c>
      <c r="AP19" s="39">
        <f>IF(AB19&gt;0,AB19,"")</f>
        <v>15.3</v>
      </c>
      <c r="AQ19" s="41">
        <f>IF(SUM(Y19:AB19)-AC19&gt;0,SUM(Y19:AB19)-AC19,"")</f>
        <v>52.900000000000006</v>
      </c>
      <c r="AR19" s="41">
        <f>IF(AF19&gt;0,AF19,"")</f>
        <v>15.4</v>
      </c>
      <c r="AS19" s="41">
        <f>IF(AG19&gt;0,AG19,"")</f>
        <v>15.42</v>
      </c>
      <c r="AT19" s="41">
        <f>IF(SUM(AD19:AG19)-AH19&gt;0,SUM(AD19:AG19)-AH19,"")</f>
        <v>51.22</v>
      </c>
      <c r="AU19" s="41">
        <f>IF(AQ19="","",MAX(AQ19,AT19))</f>
        <v>52.900000000000006</v>
      </c>
      <c r="AV19" s="41">
        <f>IF(AK19&gt;0,AK19,"")</f>
        <v>3.4</v>
      </c>
      <c r="AW19" s="41">
        <f>IF(AL19&gt;0,AL19,"")</f>
        <v>3.28</v>
      </c>
      <c r="AX19" s="41">
        <f>IF(SUM(AI19:AL19)-AM19&gt;0,SUM(AI19:AL19)-AM19,"")</f>
        <v>11.08</v>
      </c>
      <c r="AY19" s="41">
        <f>IF(SUM(AU19,AX19)&gt;0,SUM(AU19,AX19),"")</f>
        <v>63.980000000000004</v>
      </c>
      <c r="AZ19" s="27">
        <v>2.8</v>
      </c>
      <c r="BA19" s="27">
        <v>1.8</v>
      </c>
      <c r="BB19" s="27">
        <v>3.4</v>
      </c>
      <c r="BC19" s="27">
        <v>3.21</v>
      </c>
      <c r="BD19" s="27">
        <v>0</v>
      </c>
      <c r="BE19" s="27">
        <v>1.4</v>
      </c>
      <c r="BF19" s="27">
        <v>1</v>
      </c>
      <c r="BG19" s="27">
        <v>2</v>
      </c>
      <c r="BH19" s="27">
        <v>1.58</v>
      </c>
      <c r="BI19" s="27">
        <v>0</v>
      </c>
      <c r="BJ19" s="27"/>
      <c r="BK19" s="27"/>
      <c r="BL19" s="27"/>
      <c r="BM19" s="27"/>
      <c r="BN19" s="27"/>
      <c r="BO19" s="29"/>
      <c r="BP19" s="40">
        <f>IF(BB19&gt;0,BB19,"")</f>
        <v>3.4</v>
      </c>
      <c r="BQ19" s="40">
        <f>IF(BC19&gt;0,BC19,"")</f>
        <v>3.21</v>
      </c>
      <c r="BR19" s="11">
        <f>IF(SUM(AZ19:BC19)-BD19&gt;0,SUM(AZ19:BC19)-BD19,"")</f>
        <v>11.21</v>
      </c>
      <c r="BS19" s="11">
        <f>IF(BG19&gt;0,BG19,"")</f>
        <v>2</v>
      </c>
      <c r="BT19" s="11">
        <f>IF(BH19&gt;0,BH19,"")</f>
        <v>1.58</v>
      </c>
      <c r="BU19" s="11">
        <f>IF(SUM(BE19:BH19)-BI19&gt;0,SUM(BE19:BH19)-BI19,"")</f>
        <v>5.98</v>
      </c>
      <c r="BV19" s="11">
        <f>IF(BR19="","",MAX(BR19,BU19))</f>
        <v>11.21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11.21</v>
      </c>
      <c r="CA19" s="23">
        <v>13.2</v>
      </c>
      <c r="CB19" s="23">
        <v>9.1999999999999993</v>
      </c>
      <c r="CC19" s="23">
        <v>12.6</v>
      </c>
      <c r="CD19" s="23">
        <v>13.76</v>
      </c>
      <c r="CE19" s="23">
        <v>0.9</v>
      </c>
      <c r="CF19" s="23">
        <v>5.5</v>
      </c>
      <c r="CG19" s="23">
        <v>3.8</v>
      </c>
      <c r="CH19" s="23">
        <v>6.3</v>
      </c>
      <c r="CI19" s="23">
        <v>6</v>
      </c>
      <c r="CJ19" s="23">
        <v>0</v>
      </c>
      <c r="CK19" s="23"/>
      <c r="CL19" s="23"/>
      <c r="CM19" s="23"/>
      <c r="CN19" s="23"/>
      <c r="CO19" s="23"/>
      <c r="CP19" s="28"/>
      <c r="CQ19" s="39">
        <f>IF(CC19&gt;0,CC19,"")</f>
        <v>12.6</v>
      </c>
      <c r="CR19" s="39">
        <f>IF(CD19&gt;0,CD19,"")</f>
        <v>13.76</v>
      </c>
      <c r="CS19" s="41">
        <f>IF(SUM(CA19:CD19)-CE19&gt;0,SUM(CA19:CD19)-CE19,"")</f>
        <v>47.86</v>
      </c>
      <c r="CT19" s="41">
        <f>IF(CH19&gt;0,CH19,"")</f>
        <v>6.3</v>
      </c>
      <c r="CU19" s="41">
        <f>IF(CI19&gt;0,CI19,"")</f>
        <v>6</v>
      </c>
      <c r="CV19" s="41">
        <f>IF(SUM(CF19:CI19)-CJ19&gt;0,SUM(CF19:CI19)-CJ19,"")</f>
        <v>21.6</v>
      </c>
      <c r="CW19" s="41">
        <f>IF(CS19="","",MAX(CS19,CV19))</f>
        <v>47.86</v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>
        <f>IF(SUM(CW19,CZ19)&gt;0,SUM(CW19,CZ19),"")</f>
        <v>47.86</v>
      </c>
      <c r="DB19" s="52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2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1" t="str">
        <f>IF(SX19&gt;0,SX19,"")</f>
        <v/>
      </c>
      <c r="TQ19" s="41" t="str">
        <f>IF(SY19&gt;0,SY19,"")</f>
        <v/>
      </c>
      <c r="TR19" s="41" t="str">
        <f>IF(SUM(SV19:SY19)-SZ19&gt;0,SUM(SV19:SY19)-SZ19,"")</f>
        <v/>
      </c>
      <c r="TS19" s="41" t="str">
        <f>IF(TC19&gt;0,TC19,"")</f>
        <v/>
      </c>
      <c r="TT19" s="41" t="str">
        <f>IF(TD19&gt;0,TD19,"")</f>
        <v/>
      </c>
      <c r="TU19" s="41" t="str">
        <f>IF(SUM(TA19:TD19)-TE19&gt;0,SUM(TA19:TD19)-TE19,"")</f>
        <v/>
      </c>
      <c r="TV19" s="41" t="str">
        <f>IF(MAX(TR19,TU19)&gt;0,MAX(TR19,TU19),"")</f>
        <v/>
      </c>
      <c r="TW19" s="41" t="str">
        <f>IF(TH19&gt;0,TH19,"")</f>
        <v/>
      </c>
      <c r="TX19" s="41" t="str">
        <f>IF(TI19&gt;0,TI19,"")</f>
        <v/>
      </c>
      <c r="TY19" s="41" t="str">
        <f>IF(SUM(TF19:TI19)-TJ19&gt;0,SUM(TF19:TI19)-TJ19,"")</f>
        <v/>
      </c>
      <c r="TZ19" s="41" t="str">
        <f>IF(TM19&gt;0,TM19,"")</f>
        <v/>
      </c>
      <c r="UA19" s="41" t="str">
        <f>IF(TN19&gt;0,TN19,"")</f>
        <v/>
      </c>
      <c r="UB19" s="41" t="str">
        <f>IF(SUM(TK19:TN19)-TO19&gt;0,SUM(TK19:TN19)-TO19,"")</f>
        <v/>
      </c>
      <c r="UC19" s="41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1" t="str">
        <f>IF(VN19&gt;0,VN19,"")</f>
        <v/>
      </c>
      <c r="WG19" s="41" t="str">
        <f>IF(VO19&gt;0,VO19,"")</f>
        <v/>
      </c>
      <c r="WH19" s="41" t="str">
        <f>IF(SUM(VL19:VO19)-VP19&gt;0,SUM(VL19:VO19)-VP19,"")</f>
        <v/>
      </c>
      <c r="WI19" s="41" t="str">
        <f>IF(VS19&gt;0,VS19,"")</f>
        <v/>
      </c>
      <c r="WJ19" s="41" t="str">
        <f>IF(VT19&gt;0,VT19,"")</f>
        <v/>
      </c>
      <c r="WK19" s="41" t="str">
        <f>IF(SUM(VQ19:VT19)-VU19&gt;0,SUM(VQ19:VT19)-VU19,"")</f>
        <v/>
      </c>
      <c r="WL19" s="41" t="str">
        <f>IF(MAX(WH19,WK19)&gt;0,MAX(WH19,WK19),"")</f>
        <v/>
      </c>
      <c r="WM19" s="41" t="str">
        <f>IF(VX19&gt;0,VX19,"")</f>
        <v/>
      </c>
      <c r="WN19" s="41" t="str">
        <f>IF(VY19&gt;0,VY19,"")</f>
        <v/>
      </c>
      <c r="WO19" s="41" t="str">
        <f>IF(SUM(VV19:VY19)-VZ19&gt;0,SUM(VV19:VY19)-VZ19,"")</f>
        <v/>
      </c>
      <c r="WP19" s="41" t="str">
        <f>IF(WC19&gt;0,WC19,"")</f>
        <v/>
      </c>
      <c r="WQ19" s="41" t="str">
        <f>IF(WD19&gt;0,WD19,"")</f>
        <v/>
      </c>
      <c r="WR19" s="41" t="str">
        <f>IF(SUM(WA19:WD19)-WE19&gt;0,SUM(WA19:WD19)-WE19,"")</f>
        <v/>
      </c>
      <c r="WS19" s="41" t="str">
        <f>IF(SUM(WL19,WO19,WR19)&gt;0,SUM(WL19,WO19,WR19),"")</f>
        <v/>
      </c>
      <c r="WT19" s="27">
        <f>IF($CP19="P",CA19,(CA19+AZ19)/2)</f>
        <v>8</v>
      </c>
      <c r="WU19" s="27">
        <f>IF($CP19="P",CB19,(CB19+BA19)/2)</f>
        <v>5.5</v>
      </c>
      <c r="WV19" s="27">
        <f>IF($CP19="P",CC19,(CC19+BB19)/2)</f>
        <v>8</v>
      </c>
      <c r="WW19" s="27">
        <f>IF($CP19="P",CD19,(CD19+BC19)/2)</f>
        <v>8.4849999999999994</v>
      </c>
      <c r="WX19" s="27">
        <f>IF($CP19="P",CE19,(CE19+BD19)/2)</f>
        <v>0.45</v>
      </c>
      <c r="WY19" s="27">
        <f>IF($CP19="P",CF19,(CF19+BE19)/2)</f>
        <v>3.45</v>
      </c>
      <c r="WZ19" s="27">
        <f>IF($CP19="P",CG19,(CG19+BF19)/2)</f>
        <v>2.4</v>
      </c>
      <c r="XA19" s="27">
        <f>IF($CP19="P",CH19,(CH19+BG19)/2)</f>
        <v>4.1500000000000004</v>
      </c>
      <c r="XB19" s="27">
        <f>IF($CP19="P",CI19,(CI19+BH19)/2)</f>
        <v>3.79</v>
      </c>
      <c r="XC19" s="27">
        <f>IF($CP19="P",CJ19,(CJ19+BI19)/2)</f>
        <v>0</v>
      </c>
      <c r="XD19" s="27">
        <f>IF($CP19="P",CK19,(CK19+BJ19)/2)</f>
        <v>0</v>
      </c>
      <c r="XE19" s="27">
        <f>IF($CP19="P",CL19,(CL19+BK19)/2)</f>
        <v>0</v>
      </c>
      <c r="XF19" s="27">
        <f>IF($CP19="P",CM19,(CM19+BL19)/2)</f>
        <v>0</v>
      </c>
      <c r="XG19" s="27">
        <f>IF($CP19="P",CN19,(CN19+BM19)/2)</f>
        <v>0</v>
      </c>
      <c r="XH19" s="27">
        <f>IF($CP19="P",CO19,(CO19+BN19)/2)</f>
        <v>0</v>
      </c>
      <c r="XI19" s="29" t="s">
        <v>56</v>
      </c>
      <c r="XJ19" s="11">
        <f>IF(WV19&gt;0,WV19,"")</f>
        <v>8</v>
      </c>
      <c r="XK19" s="11">
        <f>IF(WW19&gt;0,WW19,"")</f>
        <v>8.4849999999999994</v>
      </c>
      <c r="XL19" s="11">
        <f>IF(SUM(WT19:WW19)-WX19&gt;0,SUM(WT19:WW19)-WX19,"")</f>
        <v>29.535</v>
      </c>
      <c r="XM19" s="11">
        <f>IF(XA19&gt;0,XA19,"")</f>
        <v>4.1500000000000004</v>
      </c>
      <c r="XN19" s="11">
        <f>IF(XB19&gt;0,XB19,"")</f>
        <v>3.79</v>
      </c>
      <c r="XO19" s="11">
        <f>IF(SUM(WY19:XB19)-XC19&gt;0,SUM(WY19:XB19)-XC19,"")</f>
        <v>13.79</v>
      </c>
      <c r="XP19" s="11">
        <f>IF(MAX(XL19,XO19)&gt;0,MAX(XL19,XO19),"")</f>
        <v>29.535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29.535</v>
      </c>
    </row>
    <row r="20" spans="1:644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237</v>
      </c>
      <c r="C20" s="4" t="s">
        <v>3</v>
      </c>
      <c r="D20" s="4">
        <v>2002</v>
      </c>
      <c r="E20" s="9">
        <f>SUM(J20:V20)+SUM(J20:T20)*0.0000001+SUM(J20)*0.0000000000001</f>
        <v>189.95001899500528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,AND(TR20&gt;=UC$32,TR20&lt;&gt;""),AND(TU20&gt;=UC$32,TU20&lt;&gt;""),AND(TY20&gt;=UC$32,TYY20&lt;&gt;""),AND(UB20&gt;=UC$32,UB20&lt;&gt;""),AND(UZ20&gt;=VK$32,UZ20&lt;&gt;""),AND(VC20&gt;=VK$32,VC20&lt;&gt;""),AND(VG20&gt;=VK$32,VG20&lt;&gt;""),AND(VJ20&gt;=VK$32,VJ20&lt;&gt;""),AND(WH20&gt;=WS$32,WH20&lt;&gt;""),AND(WK20&gt;=WS$32,WK20&lt;&gt;""),AND(WO20&gt;=WS$32,WO20&lt;&gt;""),AND(WR20&gt;=WS$32,WR20&lt;&gt;"")),"P","")</f>
        <v/>
      </c>
      <c r="H20" s="37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J20" s="8">
        <f>IF(COUNT(AQ20,AT20,BR20,BU20,CS20,CV20)&gt;0,LARGE((AQ20,AT20,BR20,BU20,CS20,CV20),1),0)</f>
        <v>52.800000000000004</v>
      </c>
      <c r="K20" s="8" t="str">
        <f>IF(J20="","",IF(OR(J20=CS20,J20=CV20),$CA$1,IF(OR(J20=BR20,J20=BU20),$AZ$1,IF(OR(J20=AQ20,J20=AT20),$Y$1,""))))</f>
        <v>2023 Domestic 3rd Trial</v>
      </c>
      <c r="L20" s="8">
        <f>IF(COUNT(AQ20,AT20,BR20,BU20,CS20,CV20)&gt;1,LARGE((AQ20,AT20,BR20,BU20,CS20,CV20),2),0)</f>
        <v>36.950000000000003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35.410000000000004</v>
      </c>
      <c r="O20" s="8" t="str">
        <f>IF(N20="","",IF(OR(N20=CS20,N20=CV20),$CA$1,IF(OR(N20=BR20,N20=BU20),$AZ$1,IF(OR(N20=AQ20,N20=AT20),$Y$1,""))))</f>
        <v>2024 Elite Canada</v>
      </c>
      <c r="P20" s="8">
        <f>IF(MAX(AX20,BY20,CZ20)&gt;0,MAX(AX20,BY20,CZ20),0)</f>
        <v>51.19</v>
      </c>
      <c r="Q20" s="8" t="str">
        <f>IF(P20="","",IF(P20=CZ20,$CA$1,IF(P20=BY20,$AZ$1,IF(P20=AX20,$Y$1,""))))</f>
        <v>2023 Domestic 3rd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13.6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2023 Domestic 3rd Trial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N20="",0,N20)=WO20,$VL$1,IF(V20+IF(N20="",0,N20)=VG20,$UD$1,IF(V20+IF(N20="",0,N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N20="",0,N20)=WR20,$VL$1,IF(V20+IF(N20="",0,N20)=VJ20,$UD$1,IF(V20+IF(N20="",0,N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3">
        <v>15</v>
      </c>
      <c r="Z20" s="23">
        <v>9.1</v>
      </c>
      <c r="AA20" s="23">
        <v>13.6</v>
      </c>
      <c r="AB20" s="23">
        <v>15.1</v>
      </c>
      <c r="AC20" s="23">
        <v>0</v>
      </c>
      <c r="AD20" s="23">
        <v>10.199999999999999</v>
      </c>
      <c r="AE20" s="23">
        <v>6.3</v>
      </c>
      <c r="AF20" s="23">
        <v>9.5</v>
      </c>
      <c r="AG20" s="23">
        <v>10.95</v>
      </c>
      <c r="AH20" s="23">
        <v>0</v>
      </c>
      <c r="AI20" s="23">
        <v>13.7</v>
      </c>
      <c r="AJ20" s="23">
        <v>8.6</v>
      </c>
      <c r="AK20" s="23">
        <v>13.6</v>
      </c>
      <c r="AL20" s="23">
        <v>15.29</v>
      </c>
      <c r="AM20" s="23">
        <v>0</v>
      </c>
      <c r="AN20" s="28"/>
      <c r="AO20" s="39">
        <f>IF(AA20&gt;0,AA20,"")</f>
        <v>13.6</v>
      </c>
      <c r="AP20" s="39">
        <f>IF(AB20&gt;0,AB20,"")</f>
        <v>15.1</v>
      </c>
      <c r="AQ20" s="41">
        <f>IF(SUM(Y20:AB20)-AC20&gt;0,SUM(Y20:AB20)-AC20,"")</f>
        <v>52.800000000000004</v>
      </c>
      <c r="AR20" s="41">
        <f>IF(AF20&gt;0,AF20,"")</f>
        <v>9.5</v>
      </c>
      <c r="AS20" s="41">
        <f>IF(AG20&gt;0,AG20,"")</f>
        <v>10.95</v>
      </c>
      <c r="AT20" s="41">
        <f>IF(SUM(AD20:AG20)-AH20&gt;0,SUM(AD20:AG20)-AH20,"")</f>
        <v>36.950000000000003</v>
      </c>
      <c r="AU20" s="41">
        <f>IF(AQ20="","",MAX(AQ20,AT20))</f>
        <v>52.800000000000004</v>
      </c>
      <c r="AV20" s="41">
        <f>IF(AK20&gt;0,AK20,"")</f>
        <v>13.6</v>
      </c>
      <c r="AW20" s="41">
        <f>IF(AL20&gt;0,AL20,"")</f>
        <v>15.29</v>
      </c>
      <c r="AX20" s="41">
        <f>IF(SUM(AI20:AL20)-AM20&gt;0,SUM(AI20:AL20)-AM20,"")</f>
        <v>51.19</v>
      </c>
      <c r="AY20" s="41">
        <f>IF(SUM(AU20,AX20)&gt;0,SUM(AU20,AX20),"")</f>
        <v>103.99000000000001</v>
      </c>
      <c r="AZ20" s="27">
        <v>9.5</v>
      </c>
      <c r="BA20" s="27">
        <v>6.6</v>
      </c>
      <c r="BB20" s="27">
        <v>9.3000000000000007</v>
      </c>
      <c r="BC20" s="27">
        <v>10.01</v>
      </c>
      <c r="BD20" s="27">
        <v>0</v>
      </c>
      <c r="BE20" s="27">
        <v>12.9</v>
      </c>
      <c r="BF20" s="27">
        <v>9</v>
      </c>
      <c r="BG20" s="27">
        <v>6.7</v>
      </c>
      <c r="BH20" s="27">
        <v>12.62</v>
      </c>
      <c r="BI20" s="27">
        <v>6.8</v>
      </c>
      <c r="BJ20" s="27"/>
      <c r="BK20" s="27"/>
      <c r="BL20" s="27"/>
      <c r="BM20" s="27"/>
      <c r="BN20" s="27"/>
      <c r="BO20" s="29"/>
      <c r="BP20" s="40">
        <f>IF(BB20&gt;0,BB20,"")</f>
        <v>9.3000000000000007</v>
      </c>
      <c r="BQ20" s="40">
        <f>IF(BC20&gt;0,BC20,"")</f>
        <v>10.01</v>
      </c>
      <c r="BR20" s="11">
        <f>IF(SUM(AZ20:BC20)-BD20&gt;0,SUM(AZ20:BC20)-BD20,"")</f>
        <v>35.410000000000004</v>
      </c>
      <c r="BS20" s="11">
        <f>IF(BG20&gt;0,BG20,"")</f>
        <v>6.7</v>
      </c>
      <c r="BT20" s="11">
        <f>IF(BH20&gt;0,BH20,"")</f>
        <v>12.62</v>
      </c>
      <c r="BU20" s="11">
        <f>IF(SUM(BE20:BH20)-BI20&gt;0,SUM(BE20:BH20)-BI20,"")</f>
        <v>34.42</v>
      </c>
      <c r="BV20" s="11">
        <f>IF(BR20="","",MAX(BR20,BU20))</f>
        <v>35.410000000000004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35.410000000000004</v>
      </c>
      <c r="CA20" s="23">
        <v>2.6</v>
      </c>
      <c r="CB20" s="23">
        <v>1.7</v>
      </c>
      <c r="CC20" s="23">
        <v>3</v>
      </c>
      <c r="CD20" s="23">
        <v>3.02</v>
      </c>
      <c r="CE20" s="23">
        <v>0</v>
      </c>
      <c r="CF20" s="23">
        <v>7.8</v>
      </c>
      <c r="CG20" s="23">
        <v>5.5</v>
      </c>
      <c r="CH20" s="23">
        <v>7.9</v>
      </c>
      <c r="CI20" s="23">
        <v>8.6199999999999992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3</v>
      </c>
      <c r="CR20" s="39">
        <f>IF(CD20&gt;0,CD20,"")</f>
        <v>3.02</v>
      </c>
      <c r="CS20" s="41">
        <f>IF(SUM(CA20:CD20)-CE20&gt;0,SUM(CA20:CD20)-CE20,"")</f>
        <v>10.32</v>
      </c>
      <c r="CT20" s="41">
        <f>IF(CH20&gt;0,CH20,"")</f>
        <v>7.9</v>
      </c>
      <c r="CU20" s="41">
        <f>IF(CI20&gt;0,CI20,"")</f>
        <v>8.6199999999999992</v>
      </c>
      <c r="CV20" s="41">
        <f>IF(SUM(CF20:CI20)-CJ20&gt;0,SUM(CF20:CI20)-CJ20,"")</f>
        <v>29.82</v>
      </c>
      <c r="CW20" s="41">
        <f>IF(CS20="","",MAX(CS20,CV20))</f>
        <v>29.82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29.82</v>
      </c>
      <c r="DB20" s="52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2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1" t="str">
        <f>IF(SX20&gt;0,SX20,"")</f>
        <v/>
      </c>
      <c r="TQ20" s="41" t="str">
        <f>IF(SY20&gt;0,SY20,"")</f>
        <v/>
      </c>
      <c r="TR20" s="41" t="str">
        <f>IF(SUM(SV20:SY20)-SZ20&gt;0,SUM(SV20:SY20)-SZ20,"")</f>
        <v/>
      </c>
      <c r="TS20" s="41" t="str">
        <f>IF(TC20&gt;0,TC20,"")</f>
        <v/>
      </c>
      <c r="TT20" s="41" t="str">
        <f>IF(TD20&gt;0,TD20,"")</f>
        <v/>
      </c>
      <c r="TU20" s="41" t="str">
        <f>IF(SUM(TA20:TD20)-TE20&gt;0,SUM(TA20:TD20)-TE20,"")</f>
        <v/>
      </c>
      <c r="TV20" s="41" t="str">
        <f>IF(MAX(TR20,TU20)&gt;0,MAX(TR20,TU20),"")</f>
        <v/>
      </c>
      <c r="TW20" s="41" t="str">
        <f>IF(TH20&gt;0,TH20,"")</f>
        <v/>
      </c>
      <c r="TX20" s="41" t="str">
        <f>IF(TI20&gt;0,TI20,"")</f>
        <v/>
      </c>
      <c r="TY20" s="41" t="str">
        <f>IF(SUM(TF20:TI20)-TJ20&gt;0,SUM(TF20:TI20)-TJ20,"")</f>
        <v/>
      </c>
      <c r="TZ20" s="41" t="str">
        <f>IF(TM20&gt;0,TM20,"")</f>
        <v/>
      </c>
      <c r="UA20" s="41" t="str">
        <f>IF(TN20&gt;0,TN20,"")</f>
        <v/>
      </c>
      <c r="UB20" s="41" t="str">
        <f>IF(SUM(TK20:TN20)-TO20&gt;0,SUM(TK20:TN20)-TO20,"")</f>
        <v/>
      </c>
      <c r="UC20" s="41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1" t="str">
        <f>IF(VN20&gt;0,VN20,"")</f>
        <v/>
      </c>
      <c r="WG20" s="41" t="str">
        <f>IF(VO20&gt;0,VO20,"")</f>
        <v/>
      </c>
      <c r="WH20" s="41" t="str">
        <f>IF(SUM(VL20:VO20)-VP20&gt;0,SUM(VL20:VO20)-VP20,"")</f>
        <v/>
      </c>
      <c r="WI20" s="41" t="str">
        <f>IF(VS20&gt;0,VS20,"")</f>
        <v/>
      </c>
      <c r="WJ20" s="41" t="str">
        <f>IF(VT20&gt;0,VT20,"")</f>
        <v/>
      </c>
      <c r="WK20" s="41" t="str">
        <f>IF(SUM(VQ20:VT20)-VU20&gt;0,SUM(VQ20:VT20)-VU20,"")</f>
        <v/>
      </c>
      <c r="WL20" s="41" t="str">
        <f>IF(MAX(WH20,WK20)&gt;0,MAX(WH20,WK20),"")</f>
        <v/>
      </c>
      <c r="WM20" s="41" t="str">
        <f>IF(VX20&gt;0,VX20,"")</f>
        <v/>
      </c>
      <c r="WN20" s="41" t="str">
        <f>IF(VY20&gt;0,VY20,"")</f>
        <v/>
      </c>
      <c r="WO20" s="41" t="str">
        <f>IF(SUM(VV20:VY20)-VZ20&gt;0,SUM(VV20:VY20)-VZ20,"")</f>
        <v/>
      </c>
      <c r="WP20" s="41" t="str">
        <f>IF(WC20&gt;0,WC20,"")</f>
        <v/>
      </c>
      <c r="WQ20" s="41" t="str">
        <f>IF(WD20&gt;0,WD20,"")</f>
        <v/>
      </c>
      <c r="WR20" s="41" t="str">
        <f>IF(SUM(WA20:WD20)-WE20&gt;0,SUM(WA20:WD20)-WE20,"")</f>
        <v/>
      </c>
      <c r="WS20" s="41" t="str">
        <f>IF(SUM(WL20,WO20,WR20)&gt;0,SUM(WL20,WO20,WR20),"")</f>
        <v/>
      </c>
      <c r="WT20" s="27">
        <f>IF($CP20="P",CA20,(CA20+AZ20)/2)</f>
        <v>6.05</v>
      </c>
      <c r="WU20" s="27">
        <f>IF($CP20="P",CB20,(CB20+BA20)/2)</f>
        <v>4.1499999999999995</v>
      </c>
      <c r="WV20" s="27">
        <f>IF($CP20="P",CC20,(CC20+BB20)/2)</f>
        <v>6.15</v>
      </c>
      <c r="WW20" s="27">
        <f>IF($CP20="P",CD20,(CD20+BC20)/2)</f>
        <v>6.5149999999999997</v>
      </c>
      <c r="WX20" s="27">
        <f>IF($CP20="P",CE20,(CE20+BD20)/2)</f>
        <v>0</v>
      </c>
      <c r="WY20" s="27">
        <f>IF($CP20="P",CF20,(CF20+BE20)/2)</f>
        <v>10.35</v>
      </c>
      <c r="WZ20" s="27">
        <f>IF($CP20="P",CG20,(CG20+BF20)/2)</f>
        <v>7.25</v>
      </c>
      <c r="XA20" s="27">
        <f>IF($CP20="P",CH20,(CH20+BG20)/2)</f>
        <v>7.3000000000000007</v>
      </c>
      <c r="XB20" s="27">
        <f>IF($CP20="P",CI20,(CI20+BH20)/2)</f>
        <v>10.62</v>
      </c>
      <c r="XC20" s="27">
        <f>IF($CP20="P",CJ20,(CJ20+BI20)/2)</f>
        <v>3.4</v>
      </c>
      <c r="XD20" s="27">
        <f>IF($CP20="P",CK20,(CK20+BJ20)/2)</f>
        <v>0</v>
      </c>
      <c r="XE20" s="27">
        <f>IF($CP20="P",CL20,(CL20+BK20)/2)</f>
        <v>0</v>
      </c>
      <c r="XF20" s="27">
        <f>IF($CP20="P",CM20,(CM20+BL20)/2)</f>
        <v>0</v>
      </c>
      <c r="XG20" s="27">
        <f>IF($CP20="P",CN20,(CN20+BM20)/2)</f>
        <v>0</v>
      </c>
      <c r="XH20" s="27">
        <f>IF($CP20="P",CO20,(CO20+BN20)/2)</f>
        <v>0</v>
      </c>
      <c r="XI20" s="29" t="s">
        <v>56</v>
      </c>
      <c r="XJ20" s="11">
        <f>IF(WV20&gt;0,WV20,"")</f>
        <v>6.15</v>
      </c>
      <c r="XK20" s="11">
        <f>IF(WW20&gt;0,WW20,"")</f>
        <v>6.5149999999999997</v>
      </c>
      <c r="XL20" s="11">
        <f>IF(SUM(WT20:WW20)-WX20&gt;0,SUM(WT20:WW20)-WX20,"")</f>
        <v>22.865000000000002</v>
      </c>
      <c r="XM20" s="11">
        <f>IF(XA20&gt;0,XA20,"")</f>
        <v>7.3000000000000007</v>
      </c>
      <c r="XN20" s="11">
        <f>IF(XB20&gt;0,XB20,"")</f>
        <v>10.62</v>
      </c>
      <c r="XO20" s="11">
        <f>IF(SUM(WY20:XB20)-XC20&gt;0,SUM(WY20:XB20)-XC20,"")</f>
        <v>32.120000000000005</v>
      </c>
      <c r="XP20" s="11">
        <f>IF(MAX(XL20,XO20)&gt;0,MAX(XL20,XO20),"")</f>
        <v>32.120000000000005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32.120000000000005</v>
      </c>
    </row>
    <row r="21" spans="1:644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76</v>
      </c>
      <c r="C21" s="4" t="s">
        <v>75</v>
      </c>
      <c r="D21" s="4">
        <v>2001</v>
      </c>
      <c r="E21" s="9">
        <f>SUM(J21:V21)+SUM(J21:T21)*0.0000001+SUM(J21)*0.0000000000001</f>
        <v>184.90001849000527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,AND(TR21&gt;=UC$32,TR21&lt;&gt;""),AND(TU21&gt;=UC$32,TU21&lt;&gt;""),AND(TY21&gt;=UC$32,TYY21&lt;&gt;""),AND(UB21&gt;=UC$32,UB21&lt;&gt;""),AND(UZ21&gt;=VK$32,UZ21&lt;&gt;""),AND(VC21&gt;=VK$32,VC21&lt;&gt;""),AND(VG21&gt;=VK$32,VG21&lt;&gt;""),AND(VJ21&gt;=VK$32,VJ21&lt;&gt;""),AND(WH21&gt;=WS$32,WH21&lt;&gt;""),AND(WK21&gt;=WS$32,WK21&lt;&gt;""),AND(WO21&gt;=WS$32,WO21&lt;&gt;""),AND(WR21&gt;=WS$32,WR21&lt;&gt;"")),"P","")</f>
        <v/>
      </c>
      <c r="H21" s="37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J21" s="8">
        <f>IF(COUNT(AQ21,AT21,BR21,BU21,CS21,CV21)&gt;0,LARGE((AQ21,AT21,BR21,BU21,CS21,CV21),1),0)</f>
        <v>52.55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47.67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42.64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27.04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Nationals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N21="",0,N21)=WO21,$VL$1,IF(V21+IF(N21="",0,N21)=VG21,$UD$1,IF(V21+IF(N21="",0,N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N21="",0,N21)=WR21,$VL$1,IF(V21+IF(N21="",0,N21)=VJ21,$UD$1,IF(V21+IF(N21="",0,N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3">
        <v>8.75</v>
      </c>
      <c r="Z21" s="23">
        <v>5.35</v>
      </c>
      <c r="AA21" s="23">
        <v>9.0500000000000007</v>
      </c>
      <c r="AB21" s="23">
        <v>9.27</v>
      </c>
      <c r="AC21" s="23">
        <v>0</v>
      </c>
      <c r="AD21" s="23">
        <v>13.15</v>
      </c>
      <c r="AE21" s="23">
        <v>3.25</v>
      </c>
      <c r="AF21" s="23">
        <v>5.8</v>
      </c>
      <c r="AG21" s="23">
        <v>5.4950000000000001</v>
      </c>
      <c r="AH21" s="23">
        <v>0</v>
      </c>
      <c r="AI21" s="23">
        <v>0</v>
      </c>
      <c r="AJ21" s="23">
        <v>0</v>
      </c>
      <c r="AK21" s="23">
        <v>0</v>
      </c>
      <c r="AL21" s="23">
        <v>0</v>
      </c>
      <c r="AM21" s="23">
        <v>0</v>
      </c>
      <c r="AN21" s="28" t="s">
        <v>56</v>
      </c>
      <c r="AO21" s="39">
        <f>IF(AA21&gt;0,AA21,"")</f>
        <v>9.0500000000000007</v>
      </c>
      <c r="AP21" s="39">
        <f>IF(AB21&gt;0,AB21,"")</f>
        <v>9.27</v>
      </c>
      <c r="AQ21" s="41">
        <f>IF(SUM(Y21:AB21)-AC21&gt;0,SUM(Y21:AB21)-AC21,"")</f>
        <v>32.42</v>
      </c>
      <c r="AR21" s="41">
        <f>IF(AF21&gt;0,AF21,"")</f>
        <v>5.8</v>
      </c>
      <c r="AS21" s="41">
        <f>IF(AG21&gt;0,AG21,"")</f>
        <v>5.4950000000000001</v>
      </c>
      <c r="AT21" s="41">
        <f>IF(SUM(AD21:AG21)-AH21&gt;0,SUM(AD21:AG21)-AH21,"")</f>
        <v>27.695</v>
      </c>
      <c r="AU21" s="41">
        <f>IF(AQ21="","",MAX(AQ21,AT21))</f>
        <v>32.42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32.42</v>
      </c>
      <c r="AZ21" s="27">
        <v>13.1</v>
      </c>
      <c r="BA21" s="27">
        <v>9</v>
      </c>
      <c r="BB21" s="27">
        <v>12.5</v>
      </c>
      <c r="BC21" s="27">
        <v>14.07</v>
      </c>
      <c r="BD21" s="27">
        <v>1</v>
      </c>
      <c r="BE21" s="27">
        <v>11.9</v>
      </c>
      <c r="BF21" s="27">
        <v>8.1</v>
      </c>
      <c r="BG21" s="27">
        <v>9.9</v>
      </c>
      <c r="BH21" s="27">
        <v>12.74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12.5</v>
      </c>
      <c r="BQ21" s="40">
        <f>IF(BC21&gt;0,BC21,"")</f>
        <v>14.07</v>
      </c>
      <c r="BR21" s="11">
        <f>IF(SUM(AZ21:BC21)-BD21&gt;0,SUM(AZ21:BC21)-BD21,"")</f>
        <v>47.67</v>
      </c>
      <c r="BS21" s="11">
        <f>IF(BG21&gt;0,BG21,"")</f>
        <v>9.9</v>
      </c>
      <c r="BT21" s="11">
        <f>IF(BH21&gt;0,BH21,"")</f>
        <v>12.74</v>
      </c>
      <c r="BU21" s="11">
        <f>IF(SUM(BE21:BH21)-BI21&gt;0,SUM(BE21:BH21)-BI21,"")</f>
        <v>42.64</v>
      </c>
      <c r="BV21" s="11">
        <f>IF(BR21="","",MAX(BR21,BU21))</f>
        <v>47.67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47.67</v>
      </c>
      <c r="CA21" s="23">
        <v>14.4</v>
      </c>
      <c r="CB21" s="23">
        <v>8.5</v>
      </c>
      <c r="CC21" s="23">
        <v>15</v>
      </c>
      <c r="CD21" s="23">
        <v>14.65</v>
      </c>
      <c r="CE21" s="23">
        <v>0</v>
      </c>
      <c r="CF21" s="23">
        <v>1.4</v>
      </c>
      <c r="CG21" s="23">
        <v>0.9</v>
      </c>
      <c r="CH21" s="23">
        <v>2</v>
      </c>
      <c r="CI21" s="23">
        <v>1.6</v>
      </c>
      <c r="CJ21" s="23">
        <v>0</v>
      </c>
      <c r="CK21" s="23">
        <v>7.5</v>
      </c>
      <c r="CL21" s="23">
        <v>4.2</v>
      </c>
      <c r="CM21" s="23">
        <v>7.6</v>
      </c>
      <c r="CN21" s="23">
        <v>7.74</v>
      </c>
      <c r="CO21" s="23">
        <v>0</v>
      </c>
      <c r="CP21" s="28"/>
      <c r="CQ21" s="39">
        <f>IF(CC21&gt;0,CC21,"")</f>
        <v>15</v>
      </c>
      <c r="CR21" s="39">
        <f>IF(CD21&gt;0,CD21,"")</f>
        <v>14.65</v>
      </c>
      <c r="CS21" s="41">
        <f>IF(SUM(CA21:CD21)-CE21&gt;0,SUM(CA21:CD21)-CE21,"")</f>
        <v>52.55</v>
      </c>
      <c r="CT21" s="41">
        <f>IF(CH21&gt;0,CH21,"")</f>
        <v>2</v>
      </c>
      <c r="CU21" s="41">
        <f>IF(CI21&gt;0,CI21,"")</f>
        <v>1.6</v>
      </c>
      <c r="CV21" s="41">
        <f>IF(SUM(CF21:CI21)-CJ21&gt;0,SUM(CF21:CI21)-CJ21,"")</f>
        <v>5.9</v>
      </c>
      <c r="CW21" s="41">
        <f>IF(CS21="","",MAX(CS21,CV21))</f>
        <v>52.55</v>
      </c>
      <c r="CX21" s="41">
        <f>IF(CM21&gt;0,CM21,"")</f>
        <v>7.6</v>
      </c>
      <c r="CY21" s="41">
        <f>IF(CN21&gt;0,CN21,"")</f>
        <v>7.74</v>
      </c>
      <c r="CZ21" s="41">
        <f>IF(SUM(CK21:CN21)-CO21&gt;0,SUM(CK21:CN21)-CO21,"")</f>
        <v>27.04</v>
      </c>
      <c r="DA21" s="41">
        <f>IF(SUM(CW21,CZ21)&gt;0,SUM(CW21,CZ21),"")</f>
        <v>79.59</v>
      </c>
      <c r="DB21" s="52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2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1" t="str">
        <f>IF(SX21&gt;0,SX21,"")</f>
        <v/>
      </c>
      <c r="TQ21" s="41" t="str">
        <f>IF(SY21&gt;0,SY21,"")</f>
        <v/>
      </c>
      <c r="TR21" s="41" t="str">
        <f>IF(SUM(SV21:SY21)-SZ21&gt;0,SUM(SV21:SY21)-SZ21,"")</f>
        <v/>
      </c>
      <c r="TS21" s="41" t="str">
        <f>IF(TC21&gt;0,TC21,"")</f>
        <v/>
      </c>
      <c r="TT21" s="41" t="str">
        <f>IF(TD21&gt;0,TD21,"")</f>
        <v/>
      </c>
      <c r="TU21" s="41" t="str">
        <f>IF(SUM(TA21:TD21)-TE21&gt;0,SUM(TA21:TD21)-TE21,"")</f>
        <v/>
      </c>
      <c r="TV21" s="41" t="str">
        <f>IF(MAX(TR21,TU21)&gt;0,MAX(TR21,TU21),"")</f>
        <v/>
      </c>
      <c r="TW21" s="41" t="str">
        <f>IF(TH21&gt;0,TH21,"")</f>
        <v/>
      </c>
      <c r="TX21" s="41" t="str">
        <f>IF(TI21&gt;0,TI21,"")</f>
        <v/>
      </c>
      <c r="TY21" s="41" t="str">
        <f>IF(SUM(TF21:TI21)-TJ21&gt;0,SUM(TF21:TI21)-TJ21,"")</f>
        <v/>
      </c>
      <c r="TZ21" s="41" t="str">
        <f>IF(TM21&gt;0,TM21,"")</f>
        <v/>
      </c>
      <c r="UA21" s="41" t="str">
        <f>IF(TN21&gt;0,TN21,"")</f>
        <v/>
      </c>
      <c r="UB21" s="41" t="str">
        <f>IF(SUM(TK21:TN21)-TO21&gt;0,SUM(TK21:TN21)-TO21,"")</f>
        <v/>
      </c>
      <c r="UC21" s="41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1" t="str">
        <f>IF(VN21&gt;0,VN21,"")</f>
        <v/>
      </c>
      <c r="WG21" s="41" t="str">
        <f>IF(VO21&gt;0,VO21,"")</f>
        <v/>
      </c>
      <c r="WH21" s="41" t="str">
        <f>IF(SUM(VL21:VO21)-VP21&gt;0,SUM(VL21:VO21)-VP21,"")</f>
        <v/>
      </c>
      <c r="WI21" s="41" t="str">
        <f>IF(VS21&gt;0,VS21,"")</f>
        <v/>
      </c>
      <c r="WJ21" s="41" t="str">
        <f>IF(VT21&gt;0,VT21,"")</f>
        <v/>
      </c>
      <c r="WK21" s="41" t="str">
        <f>IF(SUM(VQ21:VT21)-VU21&gt;0,SUM(VQ21:VT21)-VU21,"")</f>
        <v/>
      </c>
      <c r="WL21" s="41" t="str">
        <f>IF(MAX(WH21,WK21)&gt;0,MAX(WH21,WK21),"")</f>
        <v/>
      </c>
      <c r="WM21" s="41" t="str">
        <f>IF(VX21&gt;0,VX21,"")</f>
        <v/>
      </c>
      <c r="WN21" s="41" t="str">
        <f>IF(VY21&gt;0,VY21,"")</f>
        <v/>
      </c>
      <c r="WO21" s="41" t="str">
        <f>IF(SUM(VV21:VY21)-VZ21&gt;0,SUM(VV21:VY21)-VZ21,"")</f>
        <v/>
      </c>
      <c r="WP21" s="41" t="str">
        <f>IF(WC21&gt;0,WC21,"")</f>
        <v/>
      </c>
      <c r="WQ21" s="41" t="str">
        <f>IF(WD21&gt;0,WD21,"")</f>
        <v/>
      </c>
      <c r="WR21" s="41" t="str">
        <f>IF(SUM(WA21:WD21)-WE21&gt;0,SUM(WA21:WD21)-WE21,"")</f>
        <v/>
      </c>
      <c r="WS21" s="41" t="str">
        <f>IF(SUM(WL21,WO21,WR21)&gt;0,SUM(WL21,WO21,WR21),"")</f>
        <v/>
      </c>
      <c r="WT21" s="27">
        <f>IF($CP21="P",CA21,(CA21+AZ21)/2)</f>
        <v>13.75</v>
      </c>
      <c r="WU21" s="27">
        <f>IF($CP21="P",CB21,(CB21+BA21)/2)</f>
        <v>8.75</v>
      </c>
      <c r="WV21" s="27">
        <f>IF($CP21="P",CC21,(CC21+BB21)/2)</f>
        <v>13.75</v>
      </c>
      <c r="WW21" s="27">
        <f>IF($CP21="P",CD21,(CD21+BC21)/2)</f>
        <v>14.36</v>
      </c>
      <c r="WX21" s="27">
        <f>IF($CP21="P",CE21,(CE21+BD21)/2)</f>
        <v>0.5</v>
      </c>
      <c r="WY21" s="27">
        <f>IF($CP21="P",CF21,(CF21+BE21)/2)</f>
        <v>6.65</v>
      </c>
      <c r="WZ21" s="27">
        <f>IF($CP21="P",CG21,(CG21+BF21)/2)</f>
        <v>4.5</v>
      </c>
      <c r="XA21" s="27">
        <f>IF($CP21="P",CH21,(CH21+BG21)/2)</f>
        <v>5.95</v>
      </c>
      <c r="XB21" s="27">
        <f>IF($CP21="P",CI21,(CI21+BH21)/2)</f>
        <v>7.17</v>
      </c>
      <c r="XC21" s="27">
        <f>IF($CP21="P",CJ21,(CJ21+BI21)/2)</f>
        <v>0</v>
      </c>
      <c r="XD21" s="27">
        <f>IF($CP21="P",CK21,(CK21+BJ21)/2)</f>
        <v>3.75</v>
      </c>
      <c r="XE21" s="27">
        <f>IF($CP21="P",CL21,(CL21+BK21)/2)</f>
        <v>2.1</v>
      </c>
      <c r="XF21" s="27">
        <f>IF($CP21="P",CM21,(CM21+BL21)/2)</f>
        <v>3.8</v>
      </c>
      <c r="XG21" s="27">
        <f>IF($CP21="P",CN21,(CN21+BM21)/2)</f>
        <v>3.87</v>
      </c>
      <c r="XH21" s="27">
        <f>IF($CP21="P",CO21,(CO21+BN21)/2)</f>
        <v>0</v>
      </c>
      <c r="XI21" s="29" t="s">
        <v>56</v>
      </c>
      <c r="XJ21" s="11">
        <f>IF(WV21&gt;0,WV21,"")</f>
        <v>13.75</v>
      </c>
      <c r="XK21" s="11">
        <f>IF(WW21&gt;0,WW21,"")</f>
        <v>14.36</v>
      </c>
      <c r="XL21" s="11">
        <f>IF(SUM(WT21:WW21)-WX21&gt;0,SUM(WT21:WW21)-WX21,"")</f>
        <v>50.11</v>
      </c>
      <c r="XM21" s="11">
        <f>IF(XA21&gt;0,XA21,"")</f>
        <v>5.95</v>
      </c>
      <c r="XN21" s="11">
        <f>IF(XB21&gt;0,XB21,"")</f>
        <v>7.17</v>
      </c>
      <c r="XO21" s="11">
        <f>IF(SUM(WY21:XB21)-XC21&gt;0,SUM(WY21:XB21)-XC21,"")</f>
        <v>24.270000000000003</v>
      </c>
      <c r="XP21" s="11">
        <f>IF(MAX(XL21,XO21)&gt;0,MAX(XL21,XO21),"")</f>
        <v>50.11</v>
      </c>
      <c r="XQ21" s="11">
        <f>IF(XF21&gt;0,XF21,"")</f>
        <v>3.8</v>
      </c>
      <c r="XR21" s="11">
        <f>IF(XG21&gt;0,XG21,"")</f>
        <v>3.87</v>
      </c>
      <c r="XS21" s="11">
        <f>IF(SUM(XD21:XG21)-XH21&gt;0,SUM(XD21:XG21)-XH21,"")</f>
        <v>13.52</v>
      </c>
      <c r="XT21" s="11">
        <f>IF(SUM(XP21,XS21)&gt;0,SUM(XP21,XS21),"")</f>
        <v>63.629999999999995</v>
      </c>
    </row>
    <row r="22" spans="1:644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238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,AND(TR22&gt;=UC$32,TR22&lt;&gt;""),AND(TU22&gt;=UC$32,TU22&lt;&gt;""),AND(TY22&gt;=UC$32,TYY22&lt;&gt;""),AND(UB22&gt;=UC$32,UB22&lt;&gt;""),AND(UZ22&gt;=VK$32,UZ22&lt;&gt;""),AND(VC22&gt;=VK$32,VC22&lt;&gt;""),AND(VG22&gt;=VK$32,VG22&lt;&gt;""),AND(VJ22&gt;=VK$32,VJ22&lt;&gt;""),AND(WH22&gt;=WS$32,WH22&lt;&gt;""),AND(WK22&gt;=WS$32,WK22&lt;&gt;""),AND(WO22&gt;=WS$32,WO22&lt;&gt;""),AND(WR22&gt;=WS$32,WR22&lt;&gt;"")),"P","")</f>
        <v/>
      </c>
      <c r="H22" s="37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11.9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N22="",0,N22)=WO22,$VL$1,IF(V22+IF(N22="",0,N22)=VG22,$UD$1,IF(V22+IF(N22="",0,N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N22="",0,N22)=WR22,$VL$1,IF(V22+IF(N22="",0,N22)=VJ22,$UD$1,IF(V22+IF(N22="",0,N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>
        <v>3.3</v>
      </c>
      <c r="BA22" s="27">
        <v>1.8</v>
      </c>
      <c r="BB22" s="27">
        <v>3</v>
      </c>
      <c r="BC22" s="27">
        <v>3.38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3</v>
      </c>
      <c r="BQ22" s="40">
        <f>IF(BC22&gt;0,BC22,"")</f>
        <v>3.38</v>
      </c>
      <c r="BR22" s="11">
        <f>IF(SUM(AZ22:BC22)-BD22&gt;0,SUM(AZ22:BC22)-BD22,"")</f>
        <v>11.48</v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>
        <f>IF(BR22="","",MAX(BR22,BU22))</f>
        <v>11.48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11.48</v>
      </c>
      <c r="CA22" s="23">
        <v>15.3</v>
      </c>
      <c r="CB22" s="23">
        <v>9.3000000000000007</v>
      </c>
      <c r="CC22" s="23">
        <v>11.9</v>
      </c>
      <c r="CD22" s="23">
        <v>15.53</v>
      </c>
      <c r="CE22" s="23">
        <v>1.6</v>
      </c>
      <c r="CF22" s="23">
        <v>14.8</v>
      </c>
      <c r="CG22" s="23">
        <v>9.3000000000000007</v>
      </c>
      <c r="CH22" s="23">
        <v>11.9</v>
      </c>
      <c r="CI22" s="23">
        <v>15.13</v>
      </c>
      <c r="CJ22" s="23">
        <v>1.6</v>
      </c>
      <c r="CK22" s="23">
        <v>5.8</v>
      </c>
      <c r="CL22" s="23">
        <v>3.5</v>
      </c>
      <c r="CM22" s="23">
        <v>5.2</v>
      </c>
      <c r="CN22" s="23">
        <v>6.23</v>
      </c>
      <c r="CO22" s="23">
        <v>0.2</v>
      </c>
      <c r="CP22" s="28"/>
      <c r="CQ22" s="39">
        <f>IF(CC22&gt;0,CC22,"")</f>
        <v>11.9</v>
      </c>
      <c r="CR22" s="39">
        <f>IF(CD22&gt;0,CD22,"")</f>
        <v>15.53</v>
      </c>
      <c r="CS22" s="41">
        <f>IF(SUM(CA22:CD22)-CE22&gt;0,SUM(CA22:CD22)-CE22,"")</f>
        <v>50.43</v>
      </c>
      <c r="CT22" s="41">
        <f>IF(CH22&gt;0,CH22,"")</f>
        <v>11.9</v>
      </c>
      <c r="CU22" s="41">
        <f>IF(CI22&gt;0,CI22,"")</f>
        <v>15.13</v>
      </c>
      <c r="CV22" s="41">
        <f>IF(SUM(CF22:CI22)-CJ22&gt;0,SUM(CF22:CI22)-CJ22,"")</f>
        <v>49.53</v>
      </c>
      <c r="CW22" s="41">
        <f>IF(CS22="","",MAX(CS22,CV22))</f>
        <v>50.43</v>
      </c>
      <c r="CX22" s="41">
        <f>IF(CM22&gt;0,CM22,"")</f>
        <v>5.2</v>
      </c>
      <c r="CY22" s="41">
        <f>IF(CN22&gt;0,CN22,"")</f>
        <v>6.23</v>
      </c>
      <c r="CZ22" s="41">
        <f>IF(SUM(CK22:CN22)-CO22&gt;0,SUM(CK22:CN22)-CO22,"")</f>
        <v>20.53</v>
      </c>
      <c r="DA22" s="41">
        <f>IF(SUM(CW22,CZ22)&gt;0,SUM(CW22,CZ22),"")</f>
        <v>70.960000000000008</v>
      </c>
      <c r="DB22" s="52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2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1" t="str">
        <f>IF(SX22&gt;0,SX22,"")</f>
        <v/>
      </c>
      <c r="TQ22" s="41" t="str">
        <f>IF(SY22&gt;0,SY22,"")</f>
        <v/>
      </c>
      <c r="TR22" s="41" t="str">
        <f>IF(SUM(SV22:SY22)-SZ22&gt;0,SUM(SV22:SY22)-SZ22,"")</f>
        <v/>
      </c>
      <c r="TS22" s="41" t="str">
        <f>IF(TC22&gt;0,TC22,"")</f>
        <v/>
      </c>
      <c r="TT22" s="41" t="str">
        <f>IF(TD22&gt;0,TD22,"")</f>
        <v/>
      </c>
      <c r="TU22" s="41" t="str">
        <f>IF(SUM(TA22:TD22)-TE22&gt;0,SUM(TA22:TD22)-TE22,"")</f>
        <v/>
      </c>
      <c r="TV22" s="41" t="str">
        <f>IF(MAX(TR22,TU22)&gt;0,MAX(TR22,TU22),"")</f>
        <v/>
      </c>
      <c r="TW22" s="41" t="str">
        <f>IF(TH22&gt;0,TH22,"")</f>
        <v/>
      </c>
      <c r="TX22" s="41" t="str">
        <f>IF(TI22&gt;0,TI22,"")</f>
        <v/>
      </c>
      <c r="TY22" s="41" t="str">
        <f>IF(SUM(TF22:TI22)-TJ22&gt;0,SUM(TF22:TI22)-TJ22,"")</f>
        <v/>
      </c>
      <c r="TZ22" s="41" t="str">
        <f>IF(TM22&gt;0,TM22,"")</f>
        <v/>
      </c>
      <c r="UA22" s="41" t="str">
        <f>IF(TN22&gt;0,TN22,"")</f>
        <v/>
      </c>
      <c r="UB22" s="41" t="str">
        <f>IF(SUM(TK22:TN22)-TO22&gt;0,SUM(TK22:TN22)-TO22,"")</f>
        <v/>
      </c>
      <c r="UC22" s="41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1" t="str">
        <f>IF(VN22&gt;0,VN22,"")</f>
        <v/>
      </c>
      <c r="WG22" s="41" t="str">
        <f>IF(VO22&gt;0,VO22,"")</f>
        <v/>
      </c>
      <c r="WH22" s="41" t="str">
        <f>IF(SUM(VL22:VO22)-VP22&gt;0,SUM(VL22:VO22)-VP22,"")</f>
        <v/>
      </c>
      <c r="WI22" s="41" t="str">
        <f>IF(VS22&gt;0,VS22,"")</f>
        <v/>
      </c>
      <c r="WJ22" s="41" t="str">
        <f>IF(VT22&gt;0,VT22,"")</f>
        <v/>
      </c>
      <c r="WK22" s="41" t="str">
        <f>IF(SUM(VQ22:VT22)-VU22&gt;0,SUM(VQ22:VT22)-VU22,"")</f>
        <v/>
      </c>
      <c r="WL22" s="41" t="str">
        <f>IF(MAX(WH22,WK22)&gt;0,MAX(WH22,WK22),"")</f>
        <v/>
      </c>
      <c r="WM22" s="41" t="str">
        <f>IF(VX22&gt;0,VX22,"")</f>
        <v/>
      </c>
      <c r="WN22" s="41" t="str">
        <f>IF(VY22&gt;0,VY22,"")</f>
        <v/>
      </c>
      <c r="WO22" s="41" t="str">
        <f>IF(SUM(VV22:VY22)-VZ22&gt;0,SUM(VV22:VY22)-VZ22,"")</f>
        <v/>
      </c>
      <c r="WP22" s="41" t="str">
        <f>IF(WC22&gt;0,WC22,"")</f>
        <v/>
      </c>
      <c r="WQ22" s="41" t="str">
        <f>IF(WD22&gt;0,WD22,"")</f>
        <v/>
      </c>
      <c r="WR22" s="41" t="str">
        <f>IF(SUM(WA22:WD22)-WE22&gt;0,SUM(WA22:WD22)-WE22,"")</f>
        <v/>
      </c>
      <c r="WS22" s="41" t="str">
        <f>IF(SUM(WL22,WO22,WR22)&gt;0,SUM(WL22,WO22,WR22),"")</f>
        <v/>
      </c>
      <c r="WT22" s="27">
        <f>IF($CP22="P",CA22,(CA22+AZ22)/2)</f>
        <v>9.3000000000000007</v>
      </c>
      <c r="WU22" s="27">
        <f>IF($CP22="P",CB22,(CB22+BA22)/2)</f>
        <v>5.5500000000000007</v>
      </c>
      <c r="WV22" s="27">
        <f>IF($CP22="P",CC22,(CC22+BB22)/2)</f>
        <v>7.45</v>
      </c>
      <c r="WW22" s="27">
        <f>IF($CP22="P",CD22,(CD22+BC22)/2)</f>
        <v>9.4550000000000001</v>
      </c>
      <c r="WX22" s="27">
        <f>IF($CP22="P",CE22,(CE22+BD22)/2)</f>
        <v>0.8</v>
      </c>
      <c r="WY22" s="27">
        <f>IF($CP22="P",CF22,(CF22+BE22)/2)</f>
        <v>7.4</v>
      </c>
      <c r="WZ22" s="27">
        <f>IF($CP22="P",CG22,(CG22+BF22)/2)</f>
        <v>4.6500000000000004</v>
      </c>
      <c r="XA22" s="27">
        <f>IF($CP22="P",CH22,(CH22+BG22)/2)</f>
        <v>5.95</v>
      </c>
      <c r="XB22" s="27">
        <f>IF($CP22="P",CI22,(CI22+BH22)/2)</f>
        <v>7.5650000000000004</v>
      </c>
      <c r="XC22" s="27">
        <f>IF($CP22="P",CJ22,(CJ22+BI22)/2)</f>
        <v>0.8</v>
      </c>
      <c r="XD22" s="27">
        <f>IF($CP22="P",CK22,(CK22+BJ22)/2)</f>
        <v>2.9</v>
      </c>
      <c r="XE22" s="27">
        <f>IF($CP22="P",CL22,(CL22+BK22)/2)</f>
        <v>1.75</v>
      </c>
      <c r="XF22" s="27">
        <f>IF($CP22="P",CM22,(CM22+BL22)/2)</f>
        <v>2.6</v>
      </c>
      <c r="XG22" s="27">
        <f>IF($CP22="P",CN22,(CN22+BM22)/2)</f>
        <v>3.1150000000000002</v>
      </c>
      <c r="XH22" s="27">
        <f>IF($CP22="P",CO22,(CO22+BN22)/2)</f>
        <v>0.1</v>
      </c>
      <c r="XI22" s="29" t="s">
        <v>56</v>
      </c>
      <c r="XJ22" s="11">
        <f>IF(WV22&gt;0,WV22,"")</f>
        <v>7.45</v>
      </c>
      <c r="XK22" s="11">
        <f>IF(WW22&gt;0,WW22,"")</f>
        <v>9.4550000000000001</v>
      </c>
      <c r="XL22" s="11">
        <f>IF(SUM(WT22:WW22)-WX22&gt;0,SUM(WT22:WW22)-WX22,"")</f>
        <v>30.955000000000002</v>
      </c>
      <c r="XM22" s="11">
        <f>IF(XA22&gt;0,XA22,"")</f>
        <v>5.95</v>
      </c>
      <c r="XN22" s="11">
        <f>IF(XB22&gt;0,XB22,"")</f>
        <v>7.5650000000000004</v>
      </c>
      <c r="XO22" s="11">
        <f>IF(SUM(WY22:XB22)-XC22&gt;0,SUM(WY22:XB22)-XC22,"")</f>
        <v>24.765000000000001</v>
      </c>
      <c r="XP22" s="11">
        <f>IF(MAX(XL22,XO22)&gt;0,MAX(XL22,XO22),"")</f>
        <v>30.955000000000002</v>
      </c>
      <c r="XQ22" s="11">
        <f>IF(XF22&gt;0,XF22,"")</f>
        <v>2.6</v>
      </c>
      <c r="XR22" s="11">
        <f>IF(XG22&gt;0,XG22,"")</f>
        <v>3.1150000000000002</v>
      </c>
      <c r="XS22" s="11">
        <f>IF(SUM(XD22:XG22)-XH22&gt;0,SUM(XD22:XG22)-XH22,"")</f>
        <v>10.265000000000001</v>
      </c>
      <c r="XT22" s="11">
        <f>IF(SUM(XP22,XS22)&gt;0,SUM(XP22,XS22),"")</f>
        <v>41.22</v>
      </c>
    </row>
    <row r="23" spans="1:644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32</v>
      </c>
      <c r="C23" s="4" t="s">
        <v>8</v>
      </c>
      <c r="D23" s="4">
        <v>1998</v>
      </c>
      <c r="E23" s="9">
        <f>SUM(J23:V23)+SUM(J23:T23)*0.0000001+SUM(J23)*0.0000000000001</f>
        <v>117.75001177500521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,AND(TR23&gt;=UC$32,TR23&lt;&gt;""),AND(TU23&gt;=UC$32,TU23&lt;&gt;""),AND(TY23&gt;=UC$32,TYY23&lt;&gt;""),AND(UB23&gt;=UC$32,UB23&lt;&gt;""),AND(UZ23&gt;=VK$32,UZ23&lt;&gt;""),AND(VC23&gt;=VK$32,VC23&lt;&gt;""),AND(VG23&gt;=VK$32,VG23&lt;&gt;""),AND(VJ23&gt;=VK$32,VJ23&lt;&gt;""),AND(WH23&gt;=WS$32,WH23&lt;&gt;""),AND(WK23&gt;=WS$32,WK23&lt;&gt;""),AND(WO23&gt;=WS$32,WO23&lt;&gt;""),AND(WR23&gt;=WS$32,WR23&lt;&gt;"")),"P","")</f>
        <v/>
      </c>
      <c r="H23" s="37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J23" s="8">
        <f>IF(COUNT(AQ23,AT23,BR23,BU23,CS23,CV23)&gt;0,LARGE((AQ23,AT23,BR23,BU23,CS23,CV23),1),0)</f>
        <v>52.07</v>
      </c>
      <c r="K23" s="8" t="str">
        <f>IF(J23="","",IF(OR(J23=CS23,J23=CV23),$CA$1,IF(OR(J23=BR23,J23=BU23),$AZ$1,IF(OR(J23=AQ23,J23=AT23),$Y$1,""))))</f>
        <v>2023 Domestic 3rd Trial</v>
      </c>
      <c r="L23" s="8">
        <f>IF(COUNT(AQ23,AT23,BR23,BU23,CS23,CV23)&gt;1,LARGE((AQ23,AT23,BR23,BU23,CS23,CV23),2),0)</f>
        <v>51.88</v>
      </c>
      <c r="M23" s="8" t="str">
        <f>IF(L23="","",IF(OR(L23=CS23,L23=CV23),$CA$1,IF(OR(L23=BR23,L23=BU23),$AZ$1,IF(OR(L23=AQ23,L23=AT23),$Y$1,""))))</f>
        <v>2023 Domestic 3rd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13.8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2023 Domestic 3rd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N23="",0,N23)=WO23,$VL$1,IF(V23+IF(N23="",0,N23)=VG23,$UD$1,IF(V23+IF(N23="",0,N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N23="",0,N23)=WR23,$VL$1,IF(V23+IF(N23="",0,N23)=VJ23,$UD$1,IF(V23+IF(N23="",0,N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3">
        <v>13.4</v>
      </c>
      <c r="Z23" s="23">
        <v>9.1</v>
      </c>
      <c r="AA23" s="23">
        <v>13.8</v>
      </c>
      <c r="AB23" s="23">
        <v>15.98</v>
      </c>
      <c r="AC23" s="23">
        <v>0.4</v>
      </c>
      <c r="AD23" s="23">
        <v>13.5</v>
      </c>
      <c r="AE23" s="23">
        <v>8.9</v>
      </c>
      <c r="AF23" s="23">
        <v>13.8</v>
      </c>
      <c r="AG23" s="23">
        <v>16.07</v>
      </c>
      <c r="AH23" s="23">
        <v>0.2</v>
      </c>
      <c r="AI23" s="23"/>
      <c r="AJ23" s="23"/>
      <c r="AK23" s="23"/>
      <c r="AL23" s="23"/>
      <c r="AM23" s="23"/>
      <c r="AN23" s="28"/>
      <c r="AO23" s="39">
        <f>IF(AA23&gt;0,AA23,"")</f>
        <v>13.8</v>
      </c>
      <c r="AP23" s="39">
        <f>IF(AB23&gt;0,AB23,"")</f>
        <v>15.98</v>
      </c>
      <c r="AQ23" s="41">
        <f>IF(SUM(Y23:AB23)-AC23&gt;0,SUM(Y23:AB23)-AC23,"")</f>
        <v>51.88</v>
      </c>
      <c r="AR23" s="41">
        <f>IF(AF23&gt;0,AF23,"")</f>
        <v>13.8</v>
      </c>
      <c r="AS23" s="41">
        <f>IF(AG23&gt;0,AG23,"")</f>
        <v>16.07</v>
      </c>
      <c r="AT23" s="41">
        <f>IF(SUM(AD23:AG23)-AH23&gt;0,SUM(AD23:AG23)-AH23,"")</f>
        <v>52.07</v>
      </c>
      <c r="AU23" s="41">
        <f>IF(AQ23="","",MAX(AQ23,AT23))</f>
        <v>52.07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52.07</v>
      </c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9"/>
      <c r="BP23" s="40" t="str">
        <f>IF(BB23&gt;0,BB23,"")</f>
        <v/>
      </c>
      <c r="BQ23" s="40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2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1" t="str">
        <f>IF(SX23&gt;0,SX23,"")</f>
        <v/>
      </c>
      <c r="TQ23" s="41" t="str">
        <f>IF(SY23&gt;0,SY23,"")</f>
        <v/>
      </c>
      <c r="TR23" s="41" t="str">
        <f>IF(SUM(SV23:SY23)-SZ23&gt;0,SUM(SV23:SY23)-SZ23,"")</f>
        <v/>
      </c>
      <c r="TS23" s="41" t="str">
        <f>IF(TC23&gt;0,TC23,"")</f>
        <v/>
      </c>
      <c r="TT23" s="41" t="str">
        <f>IF(TD23&gt;0,TD23,"")</f>
        <v/>
      </c>
      <c r="TU23" s="41" t="str">
        <f>IF(SUM(TA23:TD23)-TE23&gt;0,SUM(TA23:TD23)-TE23,"")</f>
        <v/>
      </c>
      <c r="TV23" s="41" t="str">
        <f>IF(MAX(TR23,TU23)&gt;0,MAX(TR23,TU23),"")</f>
        <v/>
      </c>
      <c r="TW23" s="41" t="str">
        <f>IF(TH23&gt;0,TH23,"")</f>
        <v/>
      </c>
      <c r="TX23" s="41" t="str">
        <f>IF(TI23&gt;0,TI23,"")</f>
        <v/>
      </c>
      <c r="TY23" s="41" t="str">
        <f>IF(SUM(TF23:TI23)-TJ23&gt;0,SUM(TF23:TI23)-TJ23,"")</f>
        <v/>
      </c>
      <c r="TZ23" s="41" t="str">
        <f>IF(TM23&gt;0,TM23,"")</f>
        <v/>
      </c>
      <c r="UA23" s="41" t="str">
        <f>IF(TN23&gt;0,TN23,"")</f>
        <v/>
      </c>
      <c r="UB23" s="41" t="str">
        <f>IF(SUM(TK23:TN23)-TO23&gt;0,SUM(TK23:TN23)-TO23,"")</f>
        <v/>
      </c>
      <c r="UC23" s="41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1" t="str">
        <f>IF(VN23&gt;0,VN23,"")</f>
        <v/>
      </c>
      <c r="WG23" s="41" t="str">
        <f>IF(VO23&gt;0,VO23,"")</f>
        <v/>
      </c>
      <c r="WH23" s="41" t="str">
        <f>IF(SUM(VL23:VO23)-VP23&gt;0,SUM(VL23:VO23)-VP23,"")</f>
        <v/>
      </c>
      <c r="WI23" s="41" t="str">
        <f>IF(VS23&gt;0,VS23,"")</f>
        <v/>
      </c>
      <c r="WJ23" s="41" t="str">
        <f>IF(VT23&gt;0,VT23,"")</f>
        <v/>
      </c>
      <c r="WK23" s="41" t="str">
        <f>IF(SUM(VQ23:VT23)-VU23&gt;0,SUM(VQ23:VT23)-VU23,"")</f>
        <v/>
      </c>
      <c r="WL23" s="41" t="str">
        <f>IF(MAX(WH23,WK23)&gt;0,MAX(WH23,WK23),"")</f>
        <v/>
      </c>
      <c r="WM23" s="41" t="str">
        <f>IF(VX23&gt;0,VX23,"")</f>
        <v/>
      </c>
      <c r="WN23" s="41" t="str">
        <f>IF(VY23&gt;0,VY23,"")</f>
        <v/>
      </c>
      <c r="WO23" s="41" t="str">
        <f>IF(SUM(VV23:VY23)-VZ23&gt;0,SUM(VV23:VY23)-VZ23,"")</f>
        <v/>
      </c>
      <c r="WP23" s="41" t="str">
        <f>IF(WC23&gt;0,WC23,"")</f>
        <v/>
      </c>
      <c r="WQ23" s="41" t="str">
        <f>IF(WD23&gt;0,WD23,"")</f>
        <v/>
      </c>
      <c r="WR23" s="41" t="str">
        <f>IF(SUM(WA23:WD23)-WE23&gt;0,SUM(WA23:WD23)-WE23,"")</f>
        <v/>
      </c>
      <c r="WS23" s="41" t="str">
        <f>IF(SUM(WL23,WO23,WR23)&gt;0,SUM(WL23,WO23,WR23),"")</f>
        <v/>
      </c>
      <c r="WT23" s="27">
        <f>IF($CP23="P",CA23,(CA23+AZ23)/2)</f>
        <v>0</v>
      </c>
      <c r="WU23" s="27">
        <f>IF($CP23="P",CB23,(CB23+BA23)/2)</f>
        <v>0</v>
      </c>
      <c r="WV23" s="27">
        <f>IF($CP23="P",CC23,(CC23+BB23)/2)</f>
        <v>0</v>
      </c>
      <c r="WW23" s="27">
        <f>IF($CP23="P",CD23,(CD23+BC23)/2)</f>
        <v>0</v>
      </c>
      <c r="WX23" s="27">
        <f>IF($CP23="P",CE23,(CE23+BD23)/2)</f>
        <v>0</v>
      </c>
      <c r="WY23" s="27">
        <f>IF($CP23="P",CF23,(CF23+BE23)/2)</f>
        <v>0</v>
      </c>
      <c r="WZ23" s="27">
        <f>IF($CP23="P",CG23,(CG23+BF23)/2)</f>
        <v>0</v>
      </c>
      <c r="XA23" s="27">
        <f>IF($CP23="P",CH23,(CH23+BG23)/2)</f>
        <v>0</v>
      </c>
      <c r="XB23" s="27">
        <f>IF($CP23="P",CI23,(CI23+BH23)/2)</f>
        <v>0</v>
      </c>
      <c r="XC23" s="27">
        <f>IF($CP23="P",CJ23,(CJ23+BI23)/2)</f>
        <v>0</v>
      </c>
      <c r="XD23" s="27">
        <f>IF($CP23="P",CK23,(CK23+BJ23)/2)</f>
        <v>0</v>
      </c>
      <c r="XE23" s="27">
        <f>IF($CP23="P",CL23,(CL23+BK23)/2)</f>
        <v>0</v>
      </c>
      <c r="XF23" s="27">
        <f>IF($CP23="P",CM23,(CM23+BL23)/2)</f>
        <v>0</v>
      </c>
      <c r="XG23" s="27">
        <f>IF($CP23="P",CN23,(CN23+BM23)/2)</f>
        <v>0</v>
      </c>
      <c r="XH23" s="27">
        <f>IF($CP23="P",CO23,(CO23+BN23)/2)</f>
        <v>0</v>
      </c>
      <c r="XI23" s="29" t="s">
        <v>56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68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,AND(TR24&gt;=UC$32,TR24&lt;&gt;""),AND(TU24&gt;=UC$32,TU24&lt;&gt;""),AND(TY24&gt;=UC$32,TYY24&lt;&gt;""),AND(UB24&gt;=UC$32,UB24&lt;&gt;""),AND(UZ24&gt;=VK$32,UZ24&lt;&gt;""),AND(VC24&gt;=VK$32,VC24&lt;&gt;""),AND(VG24&gt;=VK$32,VG24&lt;&gt;""),AND(VJ24&gt;=VK$32,VJ24&lt;&gt;""),AND(WH24&gt;=WS$32,WH24&lt;&gt;""),AND(WK24&gt;=WS$32,WK24&lt;&gt;""),AND(WO24&gt;=WS$32,WO24&lt;&gt;""),AND(WR24&gt;=WS$32,WR24&lt;&gt;"")),"P","")</f>
        <v/>
      </c>
      <c r="H24" s="37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12.2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N24="",0,N24)=WO24,$VL$1,IF(V24+IF(N24="",0,N24)=VG24,$UD$1,IF(V24+IF(N24="",0,N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N24="",0,N24)=WR24,$VL$1,IF(V24+IF(N24="",0,N24)=VJ24,$UD$1,IF(V24+IF(N24="",0,N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>IF(BB24&gt;0,BB24,"")</f>
        <v/>
      </c>
      <c r="BQ24" s="40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3">
        <v>1.4</v>
      </c>
      <c r="CB24" s="23">
        <v>1</v>
      </c>
      <c r="CC24" s="23">
        <v>1.5</v>
      </c>
      <c r="CD24" s="23">
        <v>1.72</v>
      </c>
      <c r="CE24" s="23">
        <v>0</v>
      </c>
      <c r="CF24" s="23">
        <v>12.4</v>
      </c>
      <c r="CG24" s="23">
        <v>9.1999999999999993</v>
      </c>
      <c r="CH24" s="23">
        <v>12.2</v>
      </c>
      <c r="CI24" s="23">
        <v>15.24</v>
      </c>
      <c r="CJ24" s="23">
        <v>1.3</v>
      </c>
      <c r="CK24" s="23"/>
      <c r="CL24" s="23"/>
      <c r="CM24" s="23"/>
      <c r="CN24" s="23"/>
      <c r="CO24" s="23"/>
      <c r="CP24" s="28"/>
      <c r="CQ24" s="39">
        <f>IF(CC24&gt;0,CC24,"")</f>
        <v>1.5</v>
      </c>
      <c r="CR24" s="39">
        <f>IF(CD24&gt;0,CD24,"")</f>
        <v>1.72</v>
      </c>
      <c r="CS24" s="41">
        <f>IF(SUM(CA24:CD24)-CE24&gt;0,SUM(CA24:CD24)-CE24,"")</f>
        <v>5.62</v>
      </c>
      <c r="CT24" s="41">
        <f>IF(CH24&gt;0,CH24,"")</f>
        <v>12.2</v>
      </c>
      <c r="CU24" s="41">
        <f>IF(CI24&gt;0,CI24,"")</f>
        <v>15.24</v>
      </c>
      <c r="CV24" s="41">
        <f>IF(SUM(CF24:CI24)-CJ24&gt;0,SUM(CF24:CI24)-CJ24,"")</f>
        <v>47.74</v>
      </c>
      <c r="CW24" s="41">
        <f>IF(CS24="","",MAX(CS24,CV24))</f>
        <v>47.74</v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>
        <f>IF(SUM(CW24,CZ24)&gt;0,SUM(CW24,CZ24),"")</f>
        <v>47.74</v>
      </c>
      <c r="DB24" s="52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2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1" t="str">
        <f>IF(SX24&gt;0,SX24,"")</f>
        <v/>
      </c>
      <c r="TQ24" s="41" t="str">
        <f>IF(SY24&gt;0,SY24,"")</f>
        <v/>
      </c>
      <c r="TR24" s="41" t="str">
        <f>IF(SUM(SV24:SY24)-SZ24&gt;0,SUM(SV24:SY24)-SZ24,"")</f>
        <v/>
      </c>
      <c r="TS24" s="41" t="str">
        <f>IF(TC24&gt;0,TC24,"")</f>
        <v/>
      </c>
      <c r="TT24" s="41" t="str">
        <f>IF(TD24&gt;0,TD24,"")</f>
        <v/>
      </c>
      <c r="TU24" s="41" t="str">
        <f>IF(SUM(TA24:TD24)-TE24&gt;0,SUM(TA24:TD24)-TE24,"")</f>
        <v/>
      </c>
      <c r="TV24" s="41" t="str">
        <f>IF(MAX(TR24,TU24)&gt;0,MAX(TR24,TU24),"")</f>
        <v/>
      </c>
      <c r="TW24" s="41" t="str">
        <f>IF(TH24&gt;0,TH24,"")</f>
        <v/>
      </c>
      <c r="TX24" s="41" t="str">
        <f>IF(TI24&gt;0,TI24,"")</f>
        <v/>
      </c>
      <c r="TY24" s="41" t="str">
        <f>IF(SUM(TF24:TI24)-TJ24&gt;0,SUM(TF24:TI24)-TJ24,"")</f>
        <v/>
      </c>
      <c r="TZ24" s="41" t="str">
        <f>IF(TM24&gt;0,TM24,"")</f>
        <v/>
      </c>
      <c r="UA24" s="41" t="str">
        <f>IF(TN24&gt;0,TN24,"")</f>
        <v/>
      </c>
      <c r="UB24" s="41" t="str">
        <f>IF(SUM(TK24:TN24)-TO24&gt;0,SUM(TK24:TN24)-TO24,"")</f>
        <v/>
      </c>
      <c r="UC24" s="41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1" t="str">
        <f>IF(VN24&gt;0,VN24,"")</f>
        <v/>
      </c>
      <c r="WG24" s="41" t="str">
        <f>IF(VO24&gt;0,VO24,"")</f>
        <v/>
      </c>
      <c r="WH24" s="41" t="str">
        <f>IF(SUM(VL24:VO24)-VP24&gt;0,SUM(VL24:VO24)-VP24,"")</f>
        <v/>
      </c>
      <c r="WI24" s="41" t="str">
        <f>IF(VS24&gt;0,VS24,"")</f>
        <v/>
      </c>
      <c r="WJ24" s="41" t="str">
        <f>IF(VT24&gt;0,VT24,"")</f>
        <v/>
      </c>
      <c r="WK24" s="41" t="str">
        <f>IF(SUM(VQ24:VT24)-VU24&gt;0,SUM(VQ24:VT24)-VU24,"")</f>
        <v/>
      </c>
      <c r="WL24" s="41" t="str">
        <f>IF(MAX(WH24,WK24)&gt;0,MAX(WH24,WK24),"")</f>
        <v/>
      </c>
      <c r="WM24" s="41" t="str">
        <f>IF(VX24&gt;0,VX24,"")</f>
        <v/>
      </c>
      <c r="WN24" s="41" t="str">
        <f>IF(VY24&gt;0,VY24,"")</f>
        <v/>
      </c>
      <c r="WO24" s="41" t="str">
        <f>IF(SUM(VV24:VY24)-VZ24&gt;0,SUM(VV24:VY24)-VZ24,"")</f>
        <v/>
      </c>
      <c r="WP24" s="41" t="str">
        <f>IF(WC24&gt;0,WC24,"")</f>
        <v/>
      </c>
      <c r="WQ24" s="41" t="str">
        <f>IF(WD24&gt;0,WD24,"")</f>
        <v/>
      </c>
      <c r="WR24" s="41" t="str">
        <f>IF(SUM(WA24:WD24)-WE24&gt;0,SUM(WA24:WD24)-WE24,"")</f>
        <v/>
      </c>
      <c r="WS24" s="41" t="str">
        <f>IF(SUM(WL24,WO24,WR24)&gt;0,SUM(WL24,WO24,WR24),"")</f>
        <v/>
      </c>
      <c r="WT24" s="27">
        <f>IF($CP24="P",CA24,(CA24+AZ24)/2)</f>
        <v>0.7</v>
      </c>
      <c r="WU24" s="27">
        <f>IF($CP24="P",CB24,(CB24+BA24)/2)</f>
        <v>0.5</v>
      </c>
      <c r="WV24" s="27">
        <f>IF($CP24="P",CC24,(CC24+BB24)/2)</f>
        <v>0.75</v>
      </c>
      <c r="WW24" s="27">
        <f>IF($CP24="P",CD24,(CD24+BC24)/2)</f>
        <v>0.86</v>
      </c>
      <c r="WX24" s="27">
        <f>IF($CP24="P",CE24,(CE24+BD24)/2)</f>
        <v>0</v>
      </c>
      <c r="WY24" s="27">
        <f>IF($CP24="P",CF24,(CF24+BE24)/2)</f>
        <v>6.2</v>
      </c>
      <c r="WZ24" s="27">
        <f>IF($CP24="P",CG24,(CG24+BF24)/2)</f>
        <v>4.5999999999999996</v>
      </c>
      <c r="XA24" s="27">
        <f>IF($CP24="P",CH24,(CH24+BG24)/2)</f>
        <v>6.1</v>
      </c>
      <c r="XB24" s="27">
        <f>IF($CP24="P",CI24,(CI24+BH24)/2)</f>
        <v>7.62</v>
      </c>
      <c r="XC24" s="27">
        <f>IF($CP24="P",CJ24,(CJ24+BI24)/2)</f>
        <v>0.65</v>
      </c>
      <c r="XD24" s="27">
        <f>IF($CP24="P",CK24,(CK24+BJ24)/2)</f>
        <v>0</v>
      </c>
      <c r="XE24" s="27">
        <f>IF($CP24="P",CL24,(CL24+BK24)/2)</f>
        <v>0</v>
      </c>
      <c r="XF24" s="27">
        <f>IF($CP24="P",CM24,(CM24+BL24)/2)</f>
        <v>0</v>
      </c>
      <c r="XG24" s="27">
        <f>IF($CP24="P",CN24,(CN24+BM24)/2)</f>
        <v>0</v>
      </c>
      <c r="XH24" s="27">
        <f>IF($CP24="P",CO24,(CO24+BN24)/2)</f>
        <v>0</v>
      </c>
      <c r="XI24" s="29" t="s">
        <v>56</v>
      </c>
      <c r="XJ24" s="11">
        <f>IF(WV24&gt;0,WV24,"")</f>
        <v>0.75</v>
      </c>
      <c r="XK24" s="11">
        <f>IF(WW24&gt;0,WW24,"")</f>
        <v>0.86</v>
      </c>
      <c r="XL24" s="11">
        <f>IF(SUM(WT24:WW24)-WX24&gt;0,SUM(WT24:WW24)-WX24,"")</f>
        <v>2.81</v>
      </c>
      <c r="XM24" s="11">
        <f>IF(XA24&gt;0,XA24,"")</f>
        <v>6.1</v>
      </c>
      <c r="XN24" s="11">
        <f>IF(XB24&gt;0,XB24,"")</f>
        <v>7.62</v>
      </c>
      <c r="XO24" s="11">
        <f>IF(SUM(WY24:XB24)-XC24&gt;0,SUM(WY24:XB24)-XC24,"")</f>
        <v>23.87</v>
      </c>
      <c r="XP24" s="11">
        <f>IF(MAX(XL24,XO24)&gt;0,MAX(XL24,XO24),"")</f>
        <v>23.87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23.87</v>
      </c>
    </row>
    <row r="25" spans="1:644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145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,AND(TP25&gt;=UC$28,TP25&lt;&gt;"",TR25&gt;=UC$32,TR25&lt;&gt;""),AND(TS25&gt;=UC$28,TS25&lt;&gt;"",TU25&gt;=UC$32,TU25&lt;&gt;""),AND(TW25&gt;=UC$28,TW25&lt;&gt;"",TY25&gt;=UC$32,TYY25&lt;&gt;""),AND(TZ25&gt;=UC$28,TZ25&lt;&gt;"",UB25&gt;=UC$32,UB25&lt;&gt;""),AND(UX25&gt;=VK$28,UX25&lt;&gt;"",UZ25&gt;=VK$32,UZ25&lt;&gt;""),AND(VA25&gt;=VK$28,VA25&lt;&gt;"",VC25&gt;=VK$32,VC25&lt;&gt;""),AND(VE25&gt;=VK$28,VE25&lt;&gt;"",VG25&gt;=VK$32,VG25&lt;&gt;""),AND(VH25&gt;=VK$28,VH25&lt;&gt;"",VJ25&gt;=VK$32,VJ25&lt;&gt;""),AND(WF25&gt;=WS$28,WF25&lt;&gt;"",WH25&gt;=WS$32,WH25&lt;&gt;""),AND(WI25&gt;=WS$28,WI25&lt;&gt;"",WK25&gt;=WS$32,WK25&lt;&gt;""),AND(WM25&gt;=WS$28,WM25&lt;&gt;"",WO25&gt;=WS$32,WO25&lt;&gt;""),AND(WP25&gt;=WS$28,WP25&lt;&gt;"",WR25&gt;=WS$32,WR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,AND(TR25&gt;=UC$32,TR25&lt;&gt;""),AND(TU25&gt;=UC$32,TU25&lt;&gt;""),AND(TY25&gt;=UC$32,TYY25&lt;&gt;""),AND(UB25&gt;=UC$32,UB25&lt;&gt;""),AND(UZ25&gt;=VK$32,UZ25&lt;&gt;""),AND(VC25&gt;=VK$32,VC25&lt;&gt;""),AND(VG25&gt;=VK$32,VG25&lt;&gt;""),AND(VJ25&gt;=VK$32,VJ25&lt;&gt;""),AND(WH25&gt;=WS$32,WH25&lt;&gt;""),AND(WK25&gt;=WS$32,WK25&lt;&gt;""),AND(WO25&gt;=WS$32,WO25&lt;&gt;""),AND(WR25&gt;=WS$32,WR25&lt;&gt;"")),"P","")</f>
        <v/>
      </c>
      <c r="H25" s="37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6.8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N25="",0,N25)=WO25,$VL$1,IF(V25+IF(N25="",0,N25)=VG25,$UD$1,IF(V25+IF(N25="",0,N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N25="",0,N25)=WR25,$VL$1,IF(V25+IF(N25="",0,N25)=VJ25,$UD$1,IF(V25+IF(N25="",0,N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8"/>
      <c r="AO25" s="39" t="str">
        <f>IF(AA25&gt;0,AA25,"")</f>
        <v/>
      </c>
      <c r="AP25" s="39" t="str">
        <f>IF(AB25&gt;0,AB25,"")</f>
        <v/>
      </c>
      <c r="AQ25" s="41" t="str">
        <f>IF(SUM(Y25:AB25)-AC25&gt;0,SUM(Y25:AB25)-AC25,"")</f>
        <v/>
      </c>
      <c r="AR25" s="41" t="str">
        <f>IF(AF25&gt;0,AF25,"")</f>
        <v/>
      </c>
      <c r="AS25" s="41" t="str">
        <f>IF(AG25&gt;0,AG25,"")</f>
        <v/>
      </c>
      <c r="AT25" s="41" t="str">
        <f>IF(SUM(AD25:AG25)-AH25&gt;0,SUM(AD25:AG25)-AH25,"")</f>
        <v/>
      </c>
      <c r="AU25" s="41" t="str">
        <f>IF(AQ25="","",MAX(AQ25,AT25))</f>
        <v/>
      </c>
      <c r="AV25" s="41" t="str">
        <f>IF(AK25&gt;0,AK25,"")</f>
        <v/>
      </c>
      <c r="AW25" s="41" t="str">
        <f>IF(AL25&gt;0,AL25,"")</f>
        <v/>
      </c>
      <c r="AX25" s="41" t="str">
        <f>IF(SUM(AI25:AL25)-AM25&gt;0,SUM(AI25:AL25)-AM25,"")</f>
        <v/>
      </c>
      <c r="AY25" s="41" t="str">
        <f>IF(SUM(AU25,AX25)&gt;0,SUM(AU25,AX25),"")</f>
        <v/>
      </c>
      <c r="AZ25" s="27">
        <v>1</v>
      </c>
      <c r="BA25" s="27">
        <v>1</v>
      </c>
      <c r="BB25" s="27">
        <v>1.7</v>
      </c>
      <c r="BC25" s="27">
        <v>1.66</v>
      </c>
      <c r="BD25" s="27">
        <v>0</v>
      </c>
      <c r="BE25" s="27">
        <v>2.2000000000000002</v>
      </c>
      <c r="BF25" s="27">
        <v>1.7</v>
      </c>
      <c r="BG25" s="27">
        <v>3.1</v>
      </c>
      <c r="BH25" s="27">
        <v>3.21</v>
      </c>
      <c r="BI25" s="27">
        <v>0.2</v>
      </c>
      <c r="BJ25" s="27"/>
      <c r="BK25" s="27"/>
      <c r="BL25" s="27"/>
      <c r="BM25" s="27"/>
      <c r="BN25" s="27"/>
      <c r="BO25" s="29"/>
      <c r="BP25" s="40">
        <f>IF(BB25&gt;0,BB25,"")</f>
        <v>1.7</v>
      </c>
      <c r="BQ25" s="40">
        <f>IF(BC25&gt;0,BC25,"")</f>
        <v>1.66</v>
      </c>
      <c r="BR25" s="11">
        <f>IF(SUM(AZ25:BC25)-BD25&gt;0,SUM(AZ25:BC25)-BD25,"")</f>
        <v>5.36</v>
      </c>
      <c r="BS25" s="11">
        <f>IF(BG25&gt;0,BG25,"")</f>
        <v>3.1</v>
      </c>
      <c r="BT25" s="11">
        <f>IF(BH25&gt;0,BH25,"")</f>
        <v>3.21</v>
      </c>
      <c r="BU25" s="11">
        <f>IF(SUM(BE25:BH25)-BI25&gt;0,SUM(BE25:BH25)-BI25,"")</f>
        <v>10.010000000000002</v>
      </c>
      <c r="BV25" s="11">
        <f>IF(BR25="","",MAX(BR25,BU25))</f>
        <v>10.010000000000002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10.010000000000002</v>
      </c>
      <c r="CA25" s="23">
        <v>2.4</v>
      </c>
      <c r="CB25" s="23">
        <v>1.8</v>
      </c>
      <c r="CC25" s="23">
        <v>2.2999999999999998</v>
      </c>
      <c r="CD25" s="23">
        <v>3.02</v>
      </c>
      <c r="CE25" s="23">
        <v>0</v>
      </c>
      <c r="CF25" s="23">
        <v>8.6</v>
      </c>
      <c r="CG25" s="23">
        <v>6.1</v>
      </c>
      <c r="CH25" s="23">
        <v>6.8</v>
      </c>
      <c r="CI25" s="23">
        <v>10.31</v>
      </c>
      <c r="CJ25" s="23">
        <v>0</v>
      </c>
      <c r="CK25" s="23"/>
      <c r="CL25" s="23"/>
      <c r="CM25" s="23"/>
      <c r="CN25" s="23"/>
      <c r="CO25" s="23"/>
      <c r="CP25" s="28"/>
      <c r="CQ25" s="39">
        <f>IF(CC25&gt;0,CC25,"")</f>
        <v>2.2999999999999998</v>
      </c>
      <c r="CR25" s="39">
        <f>IF(CD25&gt;0,CD25,"")</f>
        <v>3.02</v>
      </c>
      <c r="CS25" s="41">
        <f>IF(SUM(CA25:CD25)-CE25&gt;0,SUM(CA25:CD25)-CE25,"")</f>
        <v>9.52</v>
      </c>
      <c r="CT25" s="41">
        <f>IF(CH25&gt;0,CH25,"")</f>
        <v>6.8</v>
      </c>
      <c r="CU25" s="41">
        <f>IF(CI25&gt;0,CI25,"")</f>
        <v>10.31</v>
      </c>
      <c r="CV25" s="41">
        <f>IF(SUM(CF25:CI25)-CJ25&gt;0,SUM(CF25:CI25)-CJ25,"")</f>
        <v>31.810000000000002</v>
      </c>
      <c r="CW25" s="41">
        <f>IF(CS25="","",MAX(CS25,CV25))</f>
        <v>31.810000000000002</v>
      </c>
      <c r="CX25" s="41" t="str">
        <f>IF(CM25&gt;0,CM25,"")</f>
        <v/>
      </c>
      <c r="CY25" s="41" t="str">
        <f>IF(CN25&gt;0,CN25,"")</f>
        <v/>
      </c>
      <c r="CZ25" s="41" t="str">
        <f>IF(SUM(CK25:CN25)-CO25&gt;0,SUM(CK25:CN25)-CO25,"")</f>
        <v/>
      </c>
      <c r="DA25" s="41">
        <f>IF(SUM(CW25,CZ25)&gt;0,SUM(CW25,CZ25),"")</f>
        <v>31.810000000000002</v>
      </c>
      <c r="DB25" s="52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2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>IF(DF25&gt;0,DF25,"")</f>
        <v/>
      </c>
      <c r="DY25" s="41" t="str">
        <f>IF(DG25&gt;0,DG25,"")</f>
        <v/>
      </c>
      <c r="DZ25" s="41" t="str">
        <f>IF(SUM(DD25:DG25)-DH25&gt;0,SUM(DD25:DG25)-DH25,"")</f>
        <v/>
      </c>
      <c r="EA25" s="41" t="str">
        <f>IF(DK25&gt;0,DK25,"")</f>
        <v/>
      </c>
      <c r="EB25" s="41" t="str">
        <f>IF(DL25&gt;0,DL25,"")</f>
        <v/>
      </c>
      <c r="EC25" s="41" t="str">
        <f>IF(SUM(DI25:DL25)-DM25&gt;0,SUM(DI25:DL25)-DM25,"")</f>
        <v/>
      </c>
      <c r="ED25" s="41" t="str">
        <f>IF(MAX(DZ25,EC25)&gt;0,MAX(DZ25,EC25),"")</f>
        <v/>
      </c>
      <c r="EE25" s="41" t="str">
        <f>IF(DP25&gt;0,DP25,"")</f>
        <v/>
      </c>
      <c r="EF25" s="41" t="str">
        <f>IF(DQ25&gt;0,DQ25,"")</f>
        <v/>
      </c>
      <c r="EG25" s="41" t="str">
        <f>IF(SUM(DN25:DQ25)-DR25&gt;0,SUM(DN25:DQ25)-DR25,"")</f>
        <v/>
      </c>
      <c r="EH25" s="41" t="str">
        <f>IF(DU25&gt;0,DU25,"")</f>
        <v/>
      </c>
      <c r="EI25" s="41" t="str">
        <f>IF(DV25&gt;0,DV25,"")</f>
        <v/>
      </c>
      <c r="EJ25" s="41" t="str">
        <f>IF(SUM(DS25:DV25)-DW25&gt;0,SUM(DS25:DV25)-DW25,"")</f>
        <v/>
      </c>
      <c r="EK25" s="41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>IF(FV25&gt;0,FV25,"")</f>
        <v/>
      </c>
      <c r="GO25" s="41" t="str">
        <f>IF(FW25&gt;0,FW25,"")</f>
        <v/>
      </c>
      <c r="GP25" s="41" t="str">
        <f>IF(SUM(FT25:FW25)-FX25&gt;0,SUM(FT25:FW25)-FX25,"")</f>
        <v/>
      </c>
      <c r="GQ25" s="41" t="str">
        <f>IF(GA25&gt;0,GA25,"")</f>
        <v/>
      </c>
      <c r="GR25" s="41" t="str">
        <f>IF(GB25&gt;0,GB25,"")</f>
        <v/>
      </c>
      <c r="GS25" s="41" t="str">
        <f>IF(SUM(FY25:GB25)-GC25&gt;0,SUM(FY25:GB25)-GC25,"")</f>
        <v/>
      </c>
      <c r="GT25" s="41" t="str">
        <f>IF(MAX(GP25,GS25)&gt;0,MAX(GP25,GS25),"")</f>
        <v/>
      </c>
      <c r="GU25" s="41" t="str">
        <f>IF(GF25&gt;0,GF25,"")</f>
        <v/>
      </c>
      <c r="GV25" s="41" t="str">
        <f>IF(GG25&gt;0,GG25,"")</f>
        <v/>
      </c>
      <c r="GW25" s="41" t="str">
        <f>IF(SUM(GD25:GG25)-GH25&gt;0,SUM(GD25:GG25)-GH25,"")</f>
        <v/>
      </c>
      <c r="GX25" s="41" t="str">
        <f>IF(GK25&gt;0,GK25,"")</f>
        <v/>
      </c>
      <c r="GY25" s="41" t="str">
        <f>IF(GL25&gt;0,GL25,"")</f>
        <v/>
      </c>
      <c r="GZ25" s="41" t="str">
        <f>IF(SUM(GI25:GL25)-GM25&gt;0,SUM(GI25:GL25)-GM25,"")</f>
        <v/>
      </c>
      <c r="HA25" s="41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>IF(IL25&gt;0,IL25,"")</f>
        <v/>
      </c>
      <c r="JE25" s="41" t="str">
        <f>IF(IM25&gt;0,IM25,"")</f>
        <v/>
      </c>
      <c r="JF25" s="41" t="str">
        <f>IF(SUM(IJ25:IM25)-IN25&gt;0,SUM(IJ25:IM25)-IN25,"")</f>
        <v/>
      </c>
      <c r="JG25" s="41" t="str">
        <f>IF(IQ25&gt;0,IQ25,"")</f>
        <v/>
      </c>
      <c r="JH25" s="41" t="str">
        <f>IF(IR25&gt;0,IR25,"")</f>
        <v/>
      </c>
      <c r="JI25" s="41" t="str">
        <f>IF(SUM(IO25:IR25)-IS25&gt;0,SUM(IO25:IR25)-IS25,"")</f>
        <v/>
      </c>
      <c r="JJ25" s="41" t="str">
        <f>IF(MAX(JF25,JI25)&gt;0,MAX(JF25,JI25),"")</f>
        <v/>
      </c>
      <c r="JK25" s="41" t="str">
        <f>IF(IV25&gt;0,IV25,"")</f>
        <v/>
      </c>
      <c r="JL25" s="41" t="str">
        <f>IF(IW25&gt;0,IW25,"")</f>
        <v/>
      </c>
      <c r="JM25" s="41" t="str">
        <f>IF(SUM(IT25:IW25)-IX25&gt;0,SUM(IT25:IW25)-IX25,"")</f>
        <v/>
      </c>
      <c r="JN25" s="41" t="str">
        <f>IF(JA25&gt;0,JA25,"")</f>
        <v/>
      </c>
      <c r="JO25" s="41" t="str">
        <f>IF(JB25&gt;0,JB25,"")</f>
        <v/>
      </c>
      <c r="JP25" s="41" t="str">
        <f>IF(SUM(IY25:JB25)-JC25&gt;0,SUM(IY25:JB25)-JC25,"")</f>
        <v/>
      </c>
      <c r="JQ25" s="41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>IF(LB25&gt;0,LB25,"")</f>
        <v/>
      </c>
      <c r="LU25" s="41" t="str">
        <f>IF(LC25&gt;0,LC25,"")</f>
        <v/>
      </c>
      <c r="LV25" s="41" t="str">
        <f>IF(SUM(KZ25:LC25)-LD25&gt;0,SUM(KZ25:LC25)-LD25,"")</f>
        <v/>
      </c>
      <c r="LW25" s="41" t="str">
        <f>IF(LG25&gt;0,LG25,"")</f>
        <v/>
      </c>
      <c r="LX25" s="41" t="str">
        <f>IF(LH25&gt;0,LH25,"")</f>
        <v/>
      </c>
      <c r="LY25" s="41" t="str">
        <f>IF(SUM(LE25:LH25)-LI25&gt;0,SUM(LE25:LH25)-LI25,"")</f>
        <v/>
      </c>
      <c r="LZ25" s="41" t="str">
        <f>IF(MAX(LV25,LY25)&gt;0,MAX(LV25,LY25),"")</f>
        <v/>
      </c>
      <c r="MA25" s="41" t="str">
        <f>IF(LL25&gt;0,LL25,"")</f>
        <v/>
      </c>
      <c r="MB25" s="41" t="str">
        <f>IF(LM25&gt;0,LM25,"")</f>
        <v/>
      </c>
      <c r="MC25" s="41" t="str">
        <f>IF(SUM(LJ25:LM25)-LN25&gt;0,SUM(LJ25:LM25)-LN25,"")</f>
        <v/>
      </c>
      <c r="MD25" s="41" t="str">
        <f>IF(LQ25&gt;0,LQ25,"")</f>
        <v/>
      </c>
      <c r="ME25" s="41" t="str">
        <f>IF(LR25&gt;0,LR25,"")</f>
        <v/>
      </c>
      <c r="MF25" s="41" t="str">
        <f>IF(SUM(LO25:LR25)-LS25&gt;0,SUM(LO25:LR25)-LS25,"")</f>
        <v/>
      </c>
      <c r="MG25" s="41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>IF(NR25&gt;0,NR25,"")</f>
        <v/>
      </c>
      <c r="OK25" s="41" t="str">
        <f>IF(NS25&gt;0,NS25,"")</f>
        <v/>
      </c>
      <c r="OL25" s="41" t="str">
        <f>IF(SUM(NP25:NS25)-NT25&gt;0,SUM(NP25:NS25)-NT25,"")</f>
        <v/>
      </c>
      <c r="OM25" s="41" t="str">
        <f>IF(NW25&gt;0,NW25,"")</f>
        <v/>
      </c>
      <c r="ON25" s="41" t="str">
        <f>IF(NX25&gt;0,NX25,"")</f>
        <v/>
      </c>
      <c r="OO25" s="41" t="str">
        <f>IF(SUM(NU25:NX25)-NY25&gt;0,SUM(NU25:NX25)-NY25,"")</f>
        <v/>
      </c>
      <c r="OP25" s="41" t="str">
        <f>IF(MAX(OL25,OO25)&gt;0,MAX(OL25,OO25),"")</f>
        <v/>
      </c>
      <c r="OQ25" s="41" t="str">
        <f>IF(OB25&gt;0,OB25,"")</f>
        <v/>
      </c>
      <c r="OR25" s="41" t="str">
        <f>IF(OC25&gt;0,OC25,"")</f>
        <v/>
      </c>
      <c r="OS25" s="41" t="str">
        <f>IF(SUM(NZ25:OC25)-OD25&gt;0,SUM(NZ25:OC25)-OD25,"")</f>
        <v/>
      </c>
      <c r="OT25" s="41" t="str">
        <f>IF(OG25&gt;0,OG25,"")</f>
        <v/>
      </c>
      <c r="OU25" s="41" t="str">
        <f>IF(OH25&gt;0,OH25,"")</f>
        <v/>
      </c>
      <c r="OV25" s="41" t="str">
        <f>IF(SUM(OE25:OH25)-OI25&gt;0,SUM(OE25:OH25)-OI25,"")</f>
        <v/>
      </c>
      <c r="OW25" s="41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>IF(QH25&gt;0,QH25,"")</f>
        <v/>
      </c>
      <c r="RA25" s="41" t="str">
        <f>IF(QI25&gt;0,QI25,"")</f>
        <v/>
      </c>
      <c r="RB25" s="41" t="str">
        <f>IF(SUM(QF25:QI25)-QJ25&gt;0,SUM(QF25:QI25)-QJ25,"")</f>
        <v/>
      </c>
      <c r="RC25" s="41" t="str">
        <f>IF(QM25&gt;0,QM25,"")</f>
        <v/>
      </c>
      <c r="RD25" s="41" t="str">
        <f>IF(QN25&gt;0,QN25,"")</f>
        <v/>
      </c>
      <c r="RE25" s="41" t="str">
        <f>IF(SUM(QK25:QN25)-QO25&gt;0,SUM(QK25:QN25)-QO25,"")</f>
        <v/>
      </c>
      <c r="RF25" s="41" t="str">
        <f>IF(MAX(RB25,RE25)&gt;0,MAX(RB25,RE25),"")</f>
        <v/>
      </c>
      <c r="RG25" s="41" t="str">
        <f>IF(QR25&gt;0,QR25,"")</f>
        <v/>
      </c>
      <c r="RH25" s="41" t="str">
        <f>IF(QS25&gt;0,QS25,"")</f>
        <v/>
      </c>
      <c r="RI25" s="41" t="str">
        <f>IF(SUM(QP25:QS25)-QT25&gt;0,SUM(QP25:QS25)-QT25,"")</f>
        <v/>
      </c>
      <c r="RJ25" s="41" t="str">
        <f>IF(QW25&gt;0,QW25,"")</f>
        <v/>
      </c>
      <c r="RK25" s="41" t="str">
        <f>IF(QX25&gt;0,QX25,"")</f>
        <v/>
      </c>
      <c r="RL25" s="41" t="str">
        <f>IF(SUM(QU25:QX25)-QY25&gt;0,SUM(QU25:QX25)-QY25,"")</f>
        <v/>
      </c>
      <c r="RM25" s="41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1" t="str">
        <f>IF(SX25&gt;0,SX25,"")</f>
        <v/>
      </c>
      <c r="TQ25" s="41" t="str">
        <f>IF(SY25&gt;0,SY25,"")</f>
        <v/>
      </c>
      <c r="TR25" s="41" t="str">
        <f>IF(SUM(SV25:SY25)-SZ25&gt;0,SUM(SV25:SY25)-SZ25,"")</f>
        <v/>
      </c>
      <c r="TS25" s="41" t="str">
        <f>IF(TC25&gt;0,TC25,"")</f>
        <v/>
      </c>
      <c r="TT25" s="41" t="str">
        <f>IF(TD25&gt;0,TD25,"")</f>
        <v/>
      </c>
      <c r="TU25" s="41" t="str">
        <f>IF(SUM(TA25:TD25)-TE25&gt;0,SUM(TA25:TD25)-TE25,"")</f>
        <v/>
      </c>
      <c r="TV25" s="41" t="str">
        <f>IF(MAX(TR25,TU25)&gt;0,MAX(TR25,TU25),"")</f>
        <v/>
      </c>
      <c r="TW25" s="41" t="str">
        <f>IF(TH25&gt;0,TH25,"")</f>
        <v/>
      </c>
      <c r="TX25" s="41" t="str">
        <f>IF(TI25&gt;0,TI25,"")</f>
        <v/>
      </c>
      <c r="TY25" s="41" t="str">
        <f>IF(SUM(TF25:TI25)-TJ25&gt;0,SUM(TF25:TI25)-TJ25,"")</f>
        <v/>
      </c>
      <c r="TZ25" s="41" t="str">
        <f>IF(TM25&gt;0,TM25,"")</f>
        <v/>
      </c>
      <c r="UA25" s="41" t="str">
        <f>IF(TN25&gt;0,TN25,"")</f>
        <v/>
      </c>
      <c r="UB25" s="41" t="str">
        <f>IF(SUM(TK25:TN25)-TO25&gt;0,SUM(TK25:TN25)-TO25,"")</f>
        <v/>
      </c>
      <c r="UC25" s="41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1" t="str">
        <f>IF(VN25&gt;0,VN25,"")</f>
        <v/>
      </c>
      <c r="WG25" s="41" t="str">
        <f>IF(VO25&gt;0,VO25,"")</f>
        <v/>
      </c>
      <c r="WH25" s="41" t="str">
        <f>IF(SUM(VL25:VO25)-VP25&gt;0,SUM(VL25:VO25)-VP25,"")</f>
        <v/>
      </c>
      <c r="WI25" s="41" t="str">
        <f>IF(VS25&gt;0,VS25,"")</f>
        <v/>
      </c>
      <c r="WJ25" s="41" t="str">
        <f>IF(VT25&gt;0,VT25,"")</f>
        <v/>
      </c>
      <c r="WK25" s="41" t="str">
        <f>IF(SUM(VQ25:VT25)-VU25&gt;0,SUM(VQ25:VT25)-VU25,"")</f>
        <v/>
      </c>
      <c r="WL25" s="41" t="str">
        <f>IF(MAX(WH25,WK25)&gt;0,MAX(WH25,WK25),"")</f>
        <v/>
      </c>
      <c r="WM25" s="41" t="str">
        <f>IF(VX25&gt;0,VX25,"")</f>
        <v/>
      </c>
      <c r="WN25" s="41" t="str">
        <f>IF(VY25&gt;0,VY25,"")</f>
        <v/>
      </c>
      <c r="WO25" s="41" t="str">
        <f>IF(SUM(VV25:VY25)-VZ25&gt;0,SUM(VV25:VY25)-VZ25,"")</f>
        <v/>
      </c>
      <c r="WP25" s="41" t="str">
        <f>IF(WC25&gt;0,WC25,"")</f>
        <v/>
      </c>
      <c r="WQ25" s="41" t="str">
        <f>IF(WD25&gt;0,WD25,"")</f>
        <v/>
      </c>
      <c r="WR25" s="41" t="str">
        <f>IF(SUM(WA25:WD25)-WE25&gt;0,SUM(WA25:WD25)-WE25,"")</f>
        <v/>
      </c>
      <c r="WS25" s="41" t="str">
        <f>IF(SUM(WL25,WO25,WR25)&gt;0,SUM(WL25,WO25,WR25),"")</f>
        <v/>
      </c>
      <c r="WT25" s="27">
        <f>IF($CP25="P",CA25,(CA25+AZ25)/2)</f>
        <v>1.7</v>
      </c>
      <c r="WU25" s="27">
        <f>IF($CP25="P",CB25,(CB25+BA25)/2)</f>
        <v>1.4</v>
      </c>
      <c r="WV25" s="27">
        <f>IF($CP25="P",CC25,(CC25+BB25)/2)</f>
        <v>2</v>
      </c>
      <c r="WW25" s="27">
        <f>IF($CP25="P",CD25,(CD25+BC25)/2)</f>
        <v>2.34</v>
      </c>
      <c r="WX25" s="27">
        <f>IF($CP25="P",CE25,(CE25+BD25)/2)</f>
        <v>0</v>
      </c>
      <c r="WY25" s="27">
        <f>IF($CP25="P",CF25,(CF25+BE25)/2)</f>
        <v>5.4</v>
      </c>
      <c r="WZ25" s="27">
        <f>IF($CP25="P",CG25,(CG25+BF25)/2)</f>
        <v>3.9</v>
      </c>
      <c r="XA25" s="27">
        <f>IF($CP25="P",CH25,(CH25+BG25)/2)</f>
        <v>4.95</v>
      </c>
      <c r="XB25" s="27">
        <f>IF($CP25="P",CI25,(CI25+BH25)/2)</f>
        <v>6.76</v>
      </c>
      <c r="XC25" s="27">
        <f>IF($CP25="P",CJ25,(CJ25+BI25)/2)</f>
        <v>0.1</v>
      </c>
      <c r="XD25" s="27">
        <f>IF($CP25="P",CK25,(CK25+BJ25)/2)</f>
        <v>0</v>
      </c>
      <c r="XE25" s="27">
        <f>IF($CP25="P",CL25,(CL25+BK25)/2)</f>
        <v>0</v>
      </c>
      <c r="XF25" s="27">
        <f>IF($CP25="P",CM25,(CM25+BL25)/2)</f>
        <v>0</v>
      </c>
      <c r="XG25" s="27">
        <f>IF($CP25="P",CN25,(CN25+BM25)/2)</f>
        <v>0</v>
      </c>
      <c r="XH25" s="27">
        <f>IF($CP25="P",CO25,(CO25+BN25)/2)</f>
        <v>0</v>
      </c>
      <c r="XI25" s="29" t="s">
        <v>56</v>
      </c>
      <c r="XJ25" s="11">
        <f>IF(WV25&gt;0,WV25,"")</f>
        <v>2</v>
      </c>
      <c r="XK25" s="11">
        <f>IF(WW25&gt;0,WW25,"")</f>
        <v>2.34</v>
      </c>
      <c r="XL25" s="11">
        <f>IF(SUM(WT25:WW25)-WX25&gt;0,SUM(WT25:WW25)-WX25,"")</f>
        <v>7.4399999999999995</v>
      </c>
      <c r="XM25" s="11">
        <f>IF(XA25&gt;0,XA25,"")</f>
        <v>4.95</v>
      </c>
      <c r="XN25" s="11">
        <f>IF(XB25&gt;0,XB25,"")</f>
        <v>6.76</v>
      </c>
      <c r="XO25" s="11">
        <f>IF(SUM(WY25:XB25)-XC25&gt;0,SUM(WY25:XB25)-XC25,"")</f>
        <v>20.909999999999997</v>
      </c>
      <c r="XP25" s="11">
        <f>IF(MAX(XL25,XO25)&gt;0,MAX(XL25,XO25),"")</f>
        <v>20.909999999999997</v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>
        <f>IF(SUM(XP25,XS25)&gt;0,SUM(XP25,XS25),"")</f>
        <v>20.909999999999997</v>
      </c>
    </row>
    <row r="26" spans="1:644" x14ac:dyDescent="0.2">
      <c r="B26" s="5"/>
      <c r="D26" s="1"/>
    </row>
    <row r="27" spans="1:644" x14ac:dyDescent="0.2">
      <c r="G27" s="37"/>
      <c r="I27" s="37"/>
    </row>
    <row r="28" spans="1:644" x14ac:dyDescent="0.2">
      <c r="B28" s="24" t="s">
        <v>54</v>
      </c>
      <c r="C28" s="5"/>
      <c r="G28" s="3"/>
      <c r="AR28" s="42"/>
      <c r="AS28" s="42"/>
      <c r="AT28" s="42"/>
      <c r="AV28" s="33"/>
      <c r="AW28" s="33"/>
      <c r="AY28" s="43">
        <v>15.4</v>
      </c>
      <c r="BS28" s="42"/>
      <c r="BT28" s="42"/>
      <c r="BU28" s="42"/>
      <c r="BW28" s="33"/>
      <c r="BX28" s="33"/>
      <c r="BZ28" s="43">
        <v>15.4</v>
      </c>
      <c r="CT28" s="42"/>
      <c r="CU28" s="42"/>
      <c r="CV28" s="42"/>
      <c r="CX28" s="33"/>
      <c r="CY28" s="33"/>
      <c r="DA28" s="43">
        <v>15.4</v>
      </c>
      <c r="DX28" s="5"/>
      <c r="DY28" s="5"/>
      <c r="EH28" s="2"/>
      <c r="EI28" s="2"/>
      <c r="EK28" s="43">
        <v>15.4</v>
      </c>
      <c r="FF28" s="5"/>
      <c r="FG28" s="5"/>
      <c r="FP28" s="2"/>
      <c r="FQ28" s="2"/>
      <c r="FS28" s="43">
        <v>15.4</v>
      </c>
      <c r="GN28" s="5"/>
      <c r="GO28" s="5"/>
      <c r="GX28" s="2"/>
      <c r="GY28" s="2"/>
      <c r="HA28" s="43">
        <v>15.4</v>
      </c>
      <c r="HV28" s="5"/>
      <c r="HW28" s="5"/>
      <c r="IF28" s="2"/>
      <c r="IG28" s="2"/>
      <c r="II28" s="43">
        <v>15.4</v>
      </c>
      <c r="JD28" s="5"/>
      <c r="JE28" s="5"/>
      <c r="JN28" s="2"/>
      <c r="JO28" s="2"/>
      <c r="JQ28" s="43">
        <v>15.4</v>
      </c>
      <c r="KL28" s="5"/>
      <c r="KM28" s="5"/>
      <c r="KV28" s="2"/>
      <c r="KW28" s="2"/>
      <c r="KY28" s="43">
        <v>15.4</v>
      </c>
      <c r="LT28" s="5"/>
      <c r="LU28" s="5"/>
      <c r="MD28" s="2"/>
      <c r="ME28" s="2"/>
      <c r="MG28" s="43">
        <v>15.4</v>
      </c>
      <c r="NB28" s="5"/>
      <c r="NC28" s="5"/>
      <c r="NL28" s="2"/>
      <c r="NM28" s="2"/>
      <c r="NO28" s="43">
        <v>15.4</v>
      </c>
      <c r="OJ28" s="5"/>
      <c r="OK28" s="5"/>
      <c r="OT28" s="2"/>
      <c r="OU28" s="2"/>
      <c r="OW28" s="43">
        <v>15.4</v>
      </c>
      <c r="PR28" s="5"/>
      <c r="PS28" s="5"/>
      <c r="QB28" s="2"/>
      <c r="QC28" s="2"/>
      <c r="QE28" s="43">
        <v>15.4</v>
      </c>
      <c r="QZ28" s="5"/>
      <c r="RA28" s="5"/>
      <c r="RJ28" s="2"/>
      <c r="RK28" s="2"/>
      <c r="RM28" s="43">
        <v>15.4</v>
      </c>
      <c r="SH28" s="5"/>
      <c r="SI28" s="5"/>
      <c r="SR28" s="2"/>
      <c r="SS28" s="2"/>
      <c r="SU28" s="43">
        <v>15.4</v>
      </c>
      <c r="TP28" s="5"/>
      <c r="TQ28" s="5"/>
      <c r="TZ28" s="2"/>
      <c r="UA28" s="2"/>
      <c r="UC28" s="43">
        <v>15.4</v>
      </c>
      <c r="UX28" s="5"/>
      <c r="UY28" s="5"/>
      <c r="VH28" s="2"/>
      <c r="VI28" s="2"/>
      <c r="VK28" s="43">
        <v>15.4</v>
      </c>
      <c r="WF28" s="5"/>
      <c r="WG28" s="5"/>
      <c r="WP28" s="2"/>
      <c r="WQ28" s="2"/>
      <c r="WS28" s="43">
        <v>15.4</v>
      </c>
    </row>
    <row r="29" spans="1:644" x14ac:dyDescent="0.2">
      <c r="B29" s="31" t="s">
        <v>53</v>
      </c>
      <c r="C29" s="5"/>
      <c r="X29" s="2"/>
      <c r="AR29" s="42"/>
      <c r="AS29" s="42"/>
      <c r="AT29" s="42"/>
      <c r="AV29" s="33"/>
      <c r="AW29" s="33"/>
      <c r="AY29" s="44">
        <v>16</v>
      </c>
      <c r="BS29" s="42"/>
      <c r="BT29" s="42"/>
      <c r="BU29" s="42"/>
      <c r="BW29" s="33"/>
      <c r="BX29" s="33"/>
      <c r="BZ29" s="44">
        <v>16</v>
      </c>
      <c r="CT29" s="42"/>
      <c r="CU29" s="42"/>
      <c r="CV29" s="42"/>
      <c r="CX29" s="33"/>
      <c r="CY29" s="33"/>
      <c r="DA29" s="44">
        <v>16</v>
      </c>
      <c r="DX29" s="5"/>
      <c r="DY29" s="5"/>
      <c r="EH29" s="2"/>
      <c r="EI29" s="2"/>
      <c r="EK29" s="44">
        <v>16</v>
      </c>
      <c r="FF29" s="5"/>
      <c r="FG29" s="5"/>
      <c r="FP29" s="2"/>
      <c r="FQ29" s="2"/>
      <c r="FS29" s="44">
        <v>16</v>
      </c>
      <c r="GN29" s="5"/>
      <c r="GO29" s="5"/>
      <c r="GX29" s="2"/>
      <c r="GY29" s="2"/>
      <c r="HA29" s="44">
        <v>16</v>
      </c>
      <c r="HV29" s="5"/>
      <c r="HW29" s="5"/>
      <c r="IF29" s="2"/>
      <c r="IG29" s="2"/>
      <c r="II29" s="44">
        <v>16</v>
      </c>
      <c r="JD29" s="5"/>
      <c r="JE29" s="5"/>
      <c r="JN29" s="2"/>
      <c r="JO29" s="2"/>
      <c r="JQ29" s="44">
        <v>16</v>
      </c>
      <c r="KL29" s="5"/>
      <c r="KM29" s="5"/>
      <c r="KV29" s="2"/>
      <c r="KW29" s="2"/>
      <c r="KY29" s="44">
        <v>16</v>
      </c>
      <c r="LT29" s="5"/>
      <c r="LU29" s="5"/>
      <c r="MD29" s="2"/>
      <c r="ME29" s="2"/>
      <c r="MG29" s="44">
        <v>16</v>
      </c>
      <c r="NB29" s="5"/>
      <c r="NC29" s="5"/>
      <c r="NL29" s="2"/>
      <c r="NM29" s="2"/>
      <c r="NO29" s="44">
        <v>16</v>
      </c>
      <c r="OJ29" s="5"/>
      <c r="OK29" s="5"/>
      <c r="OT29" s="2"/>
      <c r="OU29" s="2"/>
      <c r="OW29" s="44">
        <v>16</v>
      </c>
      <c r="PR29" s="5"/>
      <c r="PS29" s="5"/>
      <c r="QB29" s="2"/>
      <c r="QC29" s="2"/>
      <c r="QE29" s="44">
        <v>16</v>
      </c>
      <c r="QZ29" s="5"/>
      <c r="RA29" s="5"/>
      <c r="RJ29" s="2"/>
      <c r="RK29" s="2"/>
      <c r="RM29" s="44">
        <v>16</v>
      </c>
      <c r="SH29" s="5"/>
      <c r="SI29" s="5"/>
      <c r="SR29" s="2"/>
      <c r="SS29" s="2"/>
      <c r="SU29" s="44">
        <v>16</v>
      </c>
      <c r="TP29" s="5"/>
      <c r="TQ29" s="5"/>
      <c r="TZ29" s="2"/>
      <c r="UA29" s="2"/>
      <c r="UC29" s="44">
        <v>16</v>
      </c>
      <c r="UX29" s="5"/>
      <c r="UY29" s="5"/>
      <c r="VH29" s="2"/>
      <c r="VI29" s="2"/>
      <c r="VK29" s="44">
        <v>16</v>
      </c>
      <c r="WF29" s="5"/>
      <c r="WG29" s="5"/>
      <c r="WP29" s="2"/>
      <c r="WQ29" s="2"/>
      <c r="WS29" s="44">
        <v>16</v>
      </c>
    </row>
    <row r="30" spans="1:644" x14ac:dyDescent="0.2">
      <c r="A30" s="5"/>
      <c r="B30" s="32" t="s">
        <v>66</v>
      </c>
      <c r="C30" s="5"/>
      <c r="E30" s="2"/>
      <c r="AR30" s="42"/>
      <c r="AS30" s="42"/>
      <c r="AT30" s="42"/>
      <c r="AU30" s="33"/>
      <c r="AV30" s="33"/>
      <c r="AW30" s="33"/>
      <c r="AX30" s="33"/>
      <c r="AY30" s="45">
        <v>16.2</v>
      </c>
      <c r="BS30" s="42"/>
      <c r="BT30" s="42"/>
      <c r="BU30" s="42"/>
      <c r="BW30" s="33"/>
      <c r="BX30" s="33"/>
      <c r="BZ30" s="45">
        <v>16.2</v>
      </c>
      <c r="CT30" s="42"/>
      <c r="CU30" s="42"/>
      <c r="CV30" s="42"/>
      <c r="CW30" s="33"/>
      <c r="CX30" s="33"/>
      <c r="CY30" s="33"/>
      <c r="CZ30" s="33"/>
      <c r="DA30" s="45">
        <v>16.2</v>
      </c>
      <c r="DX30" s="5"/>
      <c r="DY30" s="5"/>
      <c r="EH30" s="2"/>
      <c r="EI30" s="2"/>
      <c r="EK30" s="45">
        <v>16.2</v>
      </c>
      <c r="FF30" s="5"/>
      <c r="FG30" s="5"/>
      <c r="FP30" s="2"/>
      <c r="FQ30" s="2"/>
      <c r="FS30" s="45">
        <v>16.2</v>
      </c>
      <c r="GN30" s="5"/>
      <c r="GO30" s="5"/>
      <c r="GX30" s="2"/>
      <c r="GY30" s="2"/>
      <c r="HA30" s="45">
        <v>16.2</v>
      </c>
      <c r="HV30" s="5"/>
      <c r="HW30" s="5"/>
      <c r="IF30" s="2"/>
      <c r="IG30" s="2"/>
      <c r="II30" s="45">
        <v>16.2</v>
      </c>
      <c r="JD30" s="5"/>
      <c r="JE30" s="5"/>
      <c r="JN30" s="2"/>
      <c r="JO30" s="2"/>
      <c r="JQ30" s="45">
        <v>16.2</v>
      </c>
      <c r="KL30" s="5"/>
      <c r="KM30" s="5"/>
      <c r="KV30" s="2"/>
      <c r="KW30" s="2"/>
      <c r="KY30" s="45">
        <v>16.2</v>
      </c>
      <c r="LT30" s="5"/>
      <c r="LU30" s="5"/>
      <c r="MD30" s="2"/>
      <c r="ME30" s="2"/>
      <c r="MG30" s="45">
        <v>16.2</v>
      </c>
      <c r="NB30" s="5"/>
      <c r="NC30" s="5"/>
      <c r="NL30" s="2"/>
      <c r="NM30" s="2"/>
      <c r="NO30" s="45">
        <v>16.2</v>
      </c>
      <c r="OJ30" s="5"/>
      <c r="OK30" s="5"/>
      <c r="OT30" s="2"/>
      <c r="OU30" s="2"/>
      <c r="OW30" s="45">
        <v>16.2</v>
      </c>
      <c r="PR30" s="5"/>
      <c r="PS30" s="5"/>
      <c r="QB30" s="2"/>
      <c r="QC30" s="2"/>
      <c r="QE30" s="45">
        <v>16.2</v>
      </c>
      <c r="QZ30" s="5"/>
      <c r="RA30" s="5"/>
      <c r="RJ30" s="2"/>
      <c r="RK30" s="2"/>
      <c r="RM30" s="45">
        <v>16.2</v>
      </c>
      <c r="SH30" s="5"/>
      <c r="SI30" s="5"/>
      <c r="SR30" s="2"/>
      <c r="SS30" s="2"/>
      <c r="SU30" s="45">
        <v>16.2</v>
      </c>
      <c r="TP30" s="5"/>
      <c r="TQ30" s="5"/>
      <c r="TZ30" s="2"/>
      <c r="UA30" s="2"/>
      <c r="UC30" s="45">
        <v>16.2</v>
      </c>
      <c r="UX30" s="5"/>
      <c r="UY30" s="5"/>
      <c r="VH30" s="2"/>
      <c r="VI30" s="2"/>
      <c r="VK30" s="45">
        <v>16.2</v>
      </c>
      <c r="WF30" s="5"/>
      <c r="WG30" s="5"/>
      <c r="WP30" s="2"/>
      <c r="WQ30" s="2"/>
      <c r="WS30" s="45">
        <v>16.2</v>
      </c>
    </row>
    <row r="31" spans="1:644" x14ac:dyDescent="0.2">
      <c r="A31" s="5"/>
      <c r="B31" s="36" t="s">
        <v>79</v>
      </c>
      <c r="C31" s="5"/>
      <c r="E31" s="2"/>
      <c r="AR31" s="42"/>
      <c r="AS31" s="42"/>
      <c r="AT31" s="42"/>
      <c r="AU31" s="33"/>
      <c r="AV31" s="33"/>
      <c r="AW31" s="33"/>
      <c r="AX31" s="33"/>
      <c r="AY31" s="46">
        <v>17.100000000000001</v>
      </c>
      <c r="BS31" s="42"/>
      <c r="BT31" s="42"/>
      <c r="BU31" s="42"/>
      <c r="BW31" s="33"/>
      <c r="BX31" s="33"/>
      <c r="BZ31" s="46">
        <v>17.100000000000001</v>
      </c>
      <c r="CT31" s="42"/>
      <c r="CU31" s="42"/>
      <c r="CV31" s="42"/>
      <c r="CW31" s="33"/>
      <c r="CX31" s="33"/>
      <c r="CY31" s="33"/>
      <c r="CZ31" s="33"/>
      <c r="DA31" s="46">
        <v>17.100000000000001</v>
      </c>
      <c r="DX31" s="5"/>
      <c r="DY31" s="5"/>
      <c r="EH31" s="2"/>
      <c r="EI31" s="2"/>
      <c r="EK31" s="46">
        <v>17.100000000000001</v>
      </c>
      <c r="FF31" s="5"/>
      <c r="FG31" s="5"/>
      <c r="FP31" s="2"/>
      <c r="FQ31" s="2"/>
      <c r="FS31" s="46">
        <v>17.100000000000001</v>
      </c>
      <c r="GN31" s="5"/>
      <c r="GO31" s="5"/>
      <c r="GX31" s="2"/>
      <c r="GY31" s="2"/>
      <c r="HA31" s="46">
        <v>17.100000000000001</v>
      </c>
      <c r="HV31" s="5"/>
      <c r="HW31" s="5"/>
      <c r="IF31" s="2"/>
      <c r="IG31" s="2"/>
      <c r="II31" s="46">
        <v>17.100000000000001</v>
      </c>
      <c r="JD31" s="5"/>
      <c r="JE31" s="5"/>
      <c r="JN31" s="2"/>
      <c r="JO31" s="2"/>
      <c r="JQ31" s="46">
        <v>17.100000000000001</v>
      </c>
      <c r="KL31" s="5"/>
      <c r="KM31" s="5"/>
      <c r="KV31" s="2"/>
      <c r="KW31" s="2"/>
      <c r="KY31" s="46">
        <v>17.100000000000001</v>
      </c>
      <c r="LT31" s="5"/>
      <c r="LU31" s="5"/>
      <c r="MD31" s="2"/>
      <c r="ME31" s="2"/>
      <c r="MG31" s="46">
        <v>17.100000000000001</v>
      </c>
      <c r="NB31" s="5"/>
      <c r="NC31" s="5"/>
      <c r="NL31" s="2"/>
      <c r="NM31" s="2"/>
      <c r="NO31" s="46">
        <v>17.100000000000001</v>
      </c>
      <c r="OJ31" s="5"/>
      <c r="OK31" s="5"/>
      <c r="OT31" s="2"/>
      <c r="OU31" s="2"/>
      <c r="OW31" s="46">
        <v>17.100000000000001</v>
      </c>
      <c r="PR31" s="5"/>
      <c r="PS31" s="5"/>
      <c r="QB31" s="2"/>
      <c r="QC31" s="2"/>
      <c r="QE31" s="46">
        <v>17.100000000000001</v>
      </c>
      <c r="QZ31" s="5"/>
      <c r="RA31" s="5"/>
      <c r="RJ31" s="2"/>
      <c r="RK31" s="2"/>
      <c r="RM31" s="46">
        <v>17.100000000000001</v>
      </c>
      <c r="SH31" s="5"/>
      <c r="SI31" s="5"/>
      <c r="SR31" s="2"/>
      <c r="SS31" s="2"/>
      <c r="SU31" s="46">
        <v>17.100000000000001</v>
      </c>
      <c r="TP31" s="5"/>
      <c r="TQ31" s="5"/>
      <c r="TZ31" s="2"/>
      <c r="UA31" s="2"/>
      <c r="UC31" s="46">
        <v>17.100000000000001</v>
      </c>
      <c r="UX31" s="5"/>
      <c r="UY31" s="5"/>
      <c r="VH31" s="2"/>
      <c r="VI31" s="2"/>
      <c r="VK31" s="46">
        <v>17.100000000000001</v>
      </c>
      <c r="WF31" s="5"/>
      <c r="WG31" s="5"/>
      <c r="WP31" s="2"/>
      <c r="WQ31" s="2"/>
      <c r="WS31" s="46">
        <v>17.100000000000001</v>
      </c>
    </row>
    <row r="32" spans="1:644" x14ac:dyDescent="0.2">
      <c r="A32" s="5"/>
      <c r="B32" s="35" t="s">
        <v>51</v>
      </c>
      <c r="C32" s="5"/>
      <c r="P32" s="2"/>
      <c r="AR32" s="42"/>
      <c r="AS32" s="42"/>
      <c r="AT32" s="42"/>
      <c r="AU32" s="33"/>
      <c r="AV32" s="33"/>
      <c r="AW32" s="33"/>
      <c r="AX32" s="33"/>
      <c r="AY32" s="47">
        <v>54</v>
      </c>
      <c r="BS32" s="42"/>
      <c r="BT32" s="42"/>
      <c r="BU32" s="42"/>
      <c r="BW32" s="33"/>
      <c r="BX32" s="33"/>
      <c r="BZ32" s="47">
        <v>54</v>
      </c>
      <c r="CT32" s="42"/>
      <c r="CU32" s="42"/>
      <c r="CV32" s="42"/>
      <c r="CW32" s="33"/>
      <c r="CX32" s="33"/>
      <c r="CY32" s="33"/>
      <c r="CZ32" s="33"/>
      <c r="DA32" s="47">
        <v>54</v>
      </c>
      <c r="DX32" s="5"/>
      <c r="DY32" s="5"/>
      <c r="EH32" s="2"/>
      <c r="EI32" s="2"/>
      <c r="EK32" s="47">
        <v>54</v>
      </c>
      <c r="FF32" s="5"/>
      <c r="FG32" s="5"/>
      <c r="FP32" s="2"/>
      <c r="FQ32" s="2"/>
      <c r="FS32" s="47">
        <v>54</v>
      </c>
      <c r="GN32" s="5"/>
      <c r="GO32" s="5"/>
      <c r="GX32" s="2"/>
      <c r="GY32" s="2"/>
      <c r="HA32" s="47">
        <v>54</v>
      </c>
      <c r="HV32" s="5"/>
      <c r="HW32" s="5"/>
      <c r="IF32" s="2"/>
      <c r="IG32" s="2"/>
      <c r="II32" s="47">
        <v>54</v>
      </c>
      <c r="JD32" s="5"/>
      <c r="JE32" s="5"/>
      <c r="JN32" s="2"/>
      <c r="JO32" s="2"/>
      <c r="JQ32" s="47">
        <v>54</v>
      </c>
      <c r="KL32" s="5"/>
      <c r="KM32" s="5"/>
      <c r="KV32" s="2"/>
      <c r="KW32" s="2"/>
      <c r="KY32" s="47">
        <v>54</v>
      </c>
      <c r="LT32" s="5"/>
      <c r="LU32" s="5"/>
      <c r="MD32" s="2"/>
      <c r="ME32" s="2"/>
      <c r="MG32" s="47">
        <v>54</v>
      </c>
      <c r="NB32" s="5"/>
      <c r="NC32" s="5"/>
      <c r="NL32" s="2"/>
      <c r="NM32" s="2"/>
      <c r="NO32" s="47">
        <v>54</v>
      </c>
      <c r="OJ32" s="5"/>
      <c r="OK32" s="5"/>
      <c r="OT32" s="2"/>
      <c r="OU32" s="2"/>
      <c r="OW32" s="47">
        <v>54</v>
      </c>
      <c r="PR32" s="5"/>
      <c r="PS32" s="5"/>
      <c r="QB32" s="2"/>
      <c r="QC32" s="2"/>
      <c r="QE32" s="47">
        <v>54</v>
      </c>
      <c r="QZ32" s="5"/>
      <c r="RA32" s="5"/>
      <c r="RJ32" s="2"/>
      <c r="RK32" s="2"/>
      <c r="RM32" s="47">
        <v>54</v>
      </c>
      <c r="SH32" s="5"/>
      <c r="SI32" s="5"/>
      <c r="SR32" s="2"/>
      <c r="SS32" s="2"/>
      <c r="SU32" s="47">
        <v>54</v>
      </c>
      <c r="TP32" s="5"/>
      <c r="TQ32" s="5"/>
      <c r="TZ32" s="2"/>
      <c r="UA32" s="2"/>
      <c r="UC32" s="47">
        <v>54</v>
      </c>
      <c r="UX32" s="5"/>
      <c r="UY32" s="5"/>
      <c r="VH32" s="2"/>
      <c r="VI32" s="2"/>
      <c r="VK32" s="47">
        <v>54</v>
      </c>
      <c r="WF32" s="5"/>
      <c r="WG32" s="5"/>
      <c r="WP32" s="2"/>
      <c r="WQ32" s="2"/>
      <c r="WS32" s="47">
        <v>54</v>
      </c>
    </row>
    <row r="33" spans="1:617" x14ac:dyDescent="0.2">
      <c r="A33" s="5"/>
      <c r="B33" s="25" t="s">
        <v>52</v>
      </c>
      <c r="C33" s="5"/>
      <c r="P33" s="2"/>
      <c r="AR33" s="42"/>
      <c r="AS33" s="42"/>
      <c r="AT33" s="42"/>
      <c r="AU33" s="33"/>
      <c r="AV33" s="33"/>
      <c r="AW33" s="33"/>
      <c r="AX33" s="33"/>
      <c r="AY33" s="48">
        <v>56</v>
      </c>
      <c r="BS33" s="42"/>
      <c r="BT33" s="42"/>
      <c r="BU33" s="42"/>
      <c r="BW33" s="33"/>
      <c r="BX33" s="33"/>
      <c r="BZ33" s="48">
        <v>56</v>
      </c>
      <c r="CT33" s="42"/>
      <c r="CU33" s="42"/>
      <c r="CV33" s="42"/>
      <c r="CW33" s="33"/>
      <c r="CX33" s="33"/>
      <c r="CY33" s="33"/>
      <c r="CZ33" s="33"/>
      <c r="DA33" s="48">
        <v>56</v>
      </c>
      <c r="DX33" s="5"/>
      <c r="DY33" s="5"/>
      <c r="EH33" s="2"/>
      <c r="EI33" s="2"/>
      <c r="EK33" s="48">
        <v>56</v>
      </c>
      <c r="FF33" s="5"/>
      <c r="FG33" s="5"/>
      <c r="FP33" s="2"/>
      <c r="FQ33" s="2"/>
      <c r="FS33" s="48">
        <v>56</v>
      </c>
      <c r="GN33" s="5"/>
      <c r="GO33" s="5"/>
      <c r="GX33" s="2"/>
      <c r="GY33" s="2"/>
      <c r="HA33" s="48">
        <v>56</v>
      </c>
      <c r="HV33" s="5"/>
      <c r="HW33" s="5"/>
      <c r="IF33" s="2"/>
      <c r="IG33" s="2"/>
      <c r="II33" s="48">
        <v>56</v>
      </c>
      <c r="JD33" s="5"/>
      <c r="JE33" s="5"/>
      <c r="JN33" s="2"/>
      <c r="JO33" s="2"/>
      <c r="JQ33" s="48">
        <v>56</v>
      </c>
      <c r="KL33" s="5"/>
      <c r="KM33" s="5"/>
      <c r="KV33" s="2"/>
      <c r="KW33" s="2"/>
      <c r="KY33" s="48">
        <v>56</v>
      </c>
      <c r="LT33" s="5"/>
      <c r="LU33" s="5"/>
      <c r="MD33" s="2"/>
      <c r="ME33" s="2"/>
      <c r="MG33" s="48">
        <v>56</v>
      </c>
      <c r="NB33" s="5"/>
      <c r="NC33" s="5"/>
      <c r="NL33" s="2"/>
      <c r="NM33" s="2"/>
      <c r="NO33" s="48">
        <v>56</v>
      </c>
      <c r="OJ33" s="5"/>
      <c r="OK33" s="5"/>
      <c r="OT33" s="2"/>
      <c r="OU33" s="2"/>
      <c r="OW33" s="48">
        <v>56</v>
      </c>
      <c r="PR33" s="5"/>
      <c r="PS33" s="5"/>
      <c r="QB33" s="2"/>
      <c r="QC33" s="2"/>
      <c r="QE33" s="48">
        <v>56</v>
      </c>
      <c r="QZ33" s="5"/>
      <c r="RA33" s="5"/>
      <c r="RJ33" s="2"/>
      <c r="RK33" s="2"/>
      <c r="RM33" s="48">
        <v>56</v>
      </c>
      <c r="SH33" s="5"/>
      <c r="SI33" s="5"/>
      <c r="SR33" s="2"/>
      <c r="SS33" s="2"/>
      <c r="SU33" s="48">
        <v>56</v>
      </c>
      <c r="TP33" s="5"/>
      <c r="TQ33" s="5"/>
      <c r="TZ33" s="2"/>
      <c r="UA33" s="2"/>
      <c r="UC33" s="48">
        <v>56</v>
      </c>
      <c r="UX33" s="5"/>
      <c r="UY33" s="5"/>
      <c r="VH33" s="2"/>
      <c r="VI33" s="2"/>
      <c r="VK33" s="48">
        <v>56</v>
      </c>
      <c r="WF33" s="5"/>
      <c r="WG33" s="5"/>
      <c r="WP33" s="2"/>
      <c r="WQ33" s="2"/>
      <c r="WS33" s="48">
        <v>56</v>
      </c>
    </row>
    <row r="34" spans="1:617" x14ac:dyDescent="0.2">
      <c r="A34" s="5"/>
      <c r="B34" s="34" t="s">
        <v>65</v>
      </c>
      <c r="C34" s="5"/>
      <c r="AR34" s="42"/>
      <c r="AS34" s="42"/>
      <c r="AT34" s="42"/>
      <c r="AU34" s="33"/>
      <c r="AV34" s="33"/>
      <c r="AW34" s="33"/>
      <c r="AX34" s="33"/>
      <c r="AY34" s="49">
        <v>57</v>
      </c>
      <c r="BS34" s="42"/>
      <c r="BT34" s="42"/>
      <c r="BU34" s="42"/>
      <c r="BW34" s="33"/>
      <c r="BX34" s="33"/>
      <c r="BZ34" s="49">
        <v>57</v>
      </c>
      <c r="CT34" s="42"/>
      <c r="CU34" s="42"/>
      <c r="CV34" s="42"/>
      <c r="CW34" s="33"/>
      <c r="CX34" s="33"/>
      <c r="CY34" s="33"/>
      <c r="CZ34" s="33"/>
      <c r="DA34" s="49">
        <v>57</v>
      </c>
      <c r="DX34" s="5"/>
      <c r="DY34" s="5"/>
      <c r="EH34" s="2"/>
      <c r="EI34" s="2"/>
      <c r="EJ34" s="38"/>
      <c r="EK34" s="49">
        <v>57</v>
      </c>
      <c r="FF34" s="5"/>
      <c r="FG34" s="5"/>
      <c r="FP34" s="2"/>
      <c r="FQ34" s="2"/>
      <c r="FR34" s="38"/>
      <c r="FS34" s="49">
        <v>57</v>
      </c>
      <c r="GN34" s="5"/>
      <c r="GO34" s="5"/>
      <c r="GX34" s="2"/>
      <c r="GY34" s="2"/>
      <c r="GZ34" s="38"/>
      <c r="HA34" s="49">
        <v>57</v>
      </c>
      <c r="HV34" s="5"/>
      <c r="HW34" s="5"/>
      <c r="IF34" s="2"/>
      <c r="IG34" s="2"/>
      <c r="IH34" s="38"/>
      <c r="II34" s="49">
        <v>57</v>
      </c>
      <c r="JD34" s="5"/>
      <c r="JE34" s="5"/>
      <c r="JN34" s="2"/>
      <c r="JO34" s="2"/>
      <c r="JP34" s="38"/>
      <c r="JQ34" s="49">
        <v>57</v>
      </c>
      <c r="KL34" s="5"/>
      <c r="KM34" s="5"/>
      <c r="KV34" s="2"/>
      <c r="KW34" s="2"/>
      <c r="KX34" s="38"/>
      <c r="KY34" s="49">
        <v>57</v>
      </c>
      <c r="LT34" s="5"/>
      <c r="LU34" s="5"/>
      <c r="MD34" s="2"/>
      <c r="ME34" s="2"/>
      <c r="MF34" s="38"/>
      <c r="MG34" s="49">
        <v>57</v>
      </c>
      <c r="NB34" s="5"/>
      <c r="NC34" s="5"/>
      <c r="NL34" s="2"/>
      <c r="NM34" s="2"/>
      <c r="NN34" s="38"/>
      <c r="NO34" s="49">
        <v>57</v>
      </c>
      <c r="OJ34" s="5"/>
      <c r="OK34" s="5"/>
      <c r="OT34" s="2"/>
      <c r="OU34" s="2"/>
      <c r="OV34" s="38"/>
      <c r="OW34" s="49">
        <v>57</v>
      </c>
      <c r="PR34" s="5"/>
      <c r="PS34" s="5"/>
      <c r="QB34" s="2"/>
      <c r="QC34" s="2"/>
      <c r="QD34" s="38"/>
      <c r="QE34" s="49">
        <v>57</v>
      </c>
      <c r="QZ34" s="5"/>
      <c r="RA34" s="5"/>
      <c r="RJ34" s="2"/>
      <c r="RK34" s="2"/>
      <c r="RL34" s="38"/>
      <c r="RM34" s="49">
        <v>57</v>
      </c>
      <c r="SH34" s="5"/>
      <c r="SI34" s="5"/>
      <c r="SR34" s="2"/>
      <c r="SS34" s="2"/>
      <c r="ST34" s="38"/>
      <c r="SU34" s="49">
        <v>57</v>
      </c>
      <c r="TP34" s="5"/>
      <c r="TQ34" s="5"/>
      <c r="TZ34" s="2"/>
      <c r="UA34" s="2"/>
      <c r="UB34" s="38"/>
      <c r="UC34" s="49">
        <v>57</v>
      </c>
      <c r="UX34" s="5"/>
      <c r="UY34" s="5"/>
      <c r="VH34" s="2"/>
      <c r="VI34" s="2"/>
      <c r="VJ34" s="38"/>
      <c r="VK34" s="49">
        <v>57</v>
      </c>
      <c r="WF34" s="5"/>
      <c r="WG34" s="5"/>
      <c r="WP34" s="2"/>
      <c r="WQ34" s="2"/>
      <c r="WR34" s="38"/>
      <c r="WS34" s="49">
        <v>57</v>
      </c>
    </row>
    <row r="35" spans="1:617" x14ac:dyDescent="0.2">
      <c r="A35" s="5"/>
      <c r="B35" s="26" t="s">
        <v>35</v>
      </c>
      <c r="C35" s="5"/>
      <c r="P35" s="2"/>
      <c r="AR35" s="42"/>
      <c r="AS35" s="42"/>
      <c r="AT35" s="42"/>
      <c r="AU35" s="33"/>
      <c r="AV35" s="42"/>
      <c r="AW35" s="42"/>
      <c r="AX35" s="33"/>
      <c r="AY35" s="50">
        <v>59</v>
      </c>
      <c r="BS35" s="42"/>
      <c r="BT35" s="42"/>
      <c r="BU35" s="42"/>
      <c r="BW35" s="42"/>
      <c r="BX35" s="33"/>
      <c r="BZ35" s="50">
        <v>59</v>
      </c>
      <c r="CT35" s="42"/>
      <c r="CU35" s="42"/>
      <c r="CV35" s="42"/>
      <c r="CW35" s="33"/>
      <c r="CX35" s="42"/>
      <c r="CY35" s="33"/>
      <c r="CZ35" s="33"/>
      <c r="DA35" s="50">
        <v>59</v>
      </c>
      <c r="DX35" s="5"/>
      <c r="DY35" s="5"/>
      <c r="EH35" s="42"/>
      <c r="EI35" s="2"/>
      <c r="EK35" s="50">
        <v>59</v>
      </c>
      <c r="FF35" s="5"/>
      <c r="FG35" s="5"/>
      <c r="FP35" s="42"/>
      <c r="FQ35" s="2"/>
      <c r="FS35" s="50">
        <v>59</v>
      </c>
      <c r="GN35" s="5"/>
      <c r="GO35" s="5"/>
      <c r="GX35" s="2"/>
      <c r="GY35" s="2"/>
      <c r="HA35" s="50">
        <v>59</v>
      </c>
      <c r="HV35" s="5"/>
      <c r="HW35" s="5"/>
      <c r="IF35" s="42"/>
      <c r="IG35" s="2"/>
      <c r="II35" s="50">
        <v>59</v>
      </c>
      <c r="JD35" s="5"/>
      <c r="JE35" s="5"/>
      <c r="JN35" s="2"/>
      <c r="JO35" s="2"/>
      <c r="JQ35" s="50">
        <v>59</v>
      </c>
      <c r="KL35" s="5"/>
      <c r="KM35" s="5"/>
      <c r="KV35" s="2"/>
      <c r="KW35" s="2"/>
      <c r="KY35" s="50">
        <v>59</v>
      </c>
      <c r="LT35" s="5"/>
      <c r="LU35" s="5"/>
      <c r="MD35" s="2"/>
      <c r="ME35" s="2"/>
      <c r="MG35" s="50">
        <v>59</v>
      </c>
      <c r="NB35" s="5"/>
      <c r="NC35" s="5"/>
      <c r="NL35" s="2"/>
      <c r="NM35" s="2"/>
      <c r="NO35" s="50">
        <v>59</v>
      </c>
      <c r="OJ35" s="5"/>
      <c r="OK35" s="5"/>
      <c r="OT35" s="2"/>
      <c r="OU35" s="2"/>
      <c r="OW35" s="50">
        <v>59</v>
      </c>
      <c r="PR35" s="5"/>
      <c r="PS35" s="5"/>
      <c r="QB35" s="2"/>
      <c r="QC35" s="2"/>
      <c r="QE35" s="50">
        <v>59</v>
      </c>
      <c r="QZ35" s="5"/>
      <c r="RA35" s="5"/>
      <c r="RJ35" s="2"/>
      <c r="RK35" s="2"/>
      <c r="RM35" s="50">
        <v>59</v>
      </c>
      <c r="SH35" s="5"/>
      <c r="SI35" s="5"/>
      <c r="SR35" s="2"/>
      <c r="SS35" s="2"/>
      <c r="SU35" s="50">
        <v>59</v>
      </c>
      <c r="TP35" s="5"/>
      <c r="TQ35" s="5"/>
      <c r="TZ35" s="2"/>
      <c r="UA35" s="2"/>
      <c r="UC35" s="50">
        <v>59</v>
      </c>
      <c r="UX35" s="5"/>
      <c r="UY35" s="5"/>
      <c r="VH35" s="2"/>
      <c r="VI35" s="2"/>
      <c r="VK35" s="50">
        <v>59</v>
      </c>
      <c r="WF35" s="5"/>
      <c r="WG35" s="5"/>
      <c r="WP35" s="2"/>
      <c r="WQ35" s="2"/>
      <c r="WS35" s="50">
        <v>59</v>
      </c>
    </row>
    <row r="36" spans="1:617" x14ac:dyDescent="0.2">
      <c r="B36" s="30" t="s">
        <v>57</v>
      </c>
      <c r="C36" s="2"/>
      <c r="AU36" s="33"/>
      <c r="AX36" s="33"/>
      <c r="CW36" s="33"/>
      <c r="CZ36" s="33"/>
    </row>
    <row r="37" spans="1:617" x14ac:dyDescent="0.2">
      <c r="A37" s="5"/>
      <c r="B37" s="5"/>
      <c r="C37" s="2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617" ht="17" x14ac:dyDescent="0.2">
      <c r="A38" s="5"/>
      <c r="B38" s="5"/>
      <c r="C38" s="20"/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617" ht="17" x14ac:dyDescent="0.2">
      <c r="A39" s="5"/>
      <c r="B39" s="5"/>
      <c r="C39" s="20"/>
      <c r="V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617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617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617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5">
      <sortCondition descending="1" ref="F1:F26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909" priority="259" operator="containsText" text="No DD">
      <formula>NOT(ISERROR(SEARCH("No DD",H1)))</formula>
    </cfRule>
    <cfRule type="containsText" dxfId="908" priority="260" operator="containsText" text="Merit">
      <formula>NOT(ISERROR(SEARCH("Merit",H1)))</formula>
    </cfRule>
    <cfRule type="containsText" dxfId="907" priority="261" operator="containsText" text="Excellence">
      <formula>NOT(ISERROR(SEARCH("Excellence",H1)))</formula>
    </cfRule>
    <cfRule type="containsText" dxfId="906" priority="262" operator="containsText" text="Worlds Team">
      <formula>NOT(ISERROR(SEARCH("Worlds Team",H1)))</formula>
    </cfRule>
    <cfRule type="containsText" dxfId="905" priority="263" operator="containsText" text="National Team">
      <formula>NOT(ISERROR(SEARCH("National Team",H1)))</formula>
    </cfRule>
  </conditionalFormatting>
  <conditionalFormatting sqref="Y4:AY25">
    <cfRule type="expression" dxfId="904" priority="51305" stopIfTrue="1">
      <formula>IF($AN4&lt;&gt;"",1,0)</formula>
    </cfRule>
  </conditionalFormatting>
  <conditionalFormatting sqref="AZ4:BZ25">
    <cfRule type="expression" dxfId="903" priority="240" stopIfTrue="1">
      <formula>IF($BO4&lt;&gt;"",1,0)</formula>
    </cfRule>
  </conditionalFormatting>
  <conditionalFormatting sqref="CA4:DA25">
    <cfRule type="expression" dxfId="902" priority="236" stopIfTrue="1">
      <formula>IF($CP4&lt;&gt;"",1,0)</formula>
    </cfRule>
  </conditionalFormatting>
  <conditionalFormatting sqref="BW36:BW1048576 BP1:BP1048576 BS1:BS1048576 BW1:BW34">
    <cfRule type="cellIs" dxfId="901" priority="52662" operator="between">
      <formula>$BZ$31</formula>
      <formula>1000</formula>
    </cfRule>
    <cfRule type="cellIs" dxfId="900" priority="52663" operator="between">
      <formula>$BZ$30</formula>
      <formula>$BZ$31</formula>
    </cfRule>
    <cfRule type="cellIs" dxfId="899" priority="52664" operator="between">
      <formula>$BZ$29</formula>
      <formula>$BZ$30</formula>
    </cfRule>
    <cfRule type="cellIs" dxfId="898" priority="52665" operator="between">
      <formula>$BZ$28</formula>
      <formula>$BZ$29</formula>
    </cfRule>
  </conditionalFormatting>
  <conditionalFormatting sqref="CX36:CX1048576 CQ1:CQ1048576 CT1:CT1048576 CX1:CX34">
    <cfRule type="cellIs" dxfId="897" priority="51539" operator="between">
      <formula>$DA$31</formula>
      <formula>1000</formula>
    </cfRule>
    <cfRule type="cellIs" dxfId="896" priority="51540" operator="between">
      <formula>$DA$30</formula>
      <formula>$DA$31</formula>
    </cfRule>
    <cfRule type="cellIs" dxfId="895" priority="51541" operator="between">
      <formula>$DA$29</formula>
      <formula>$DA$30</formula>
    </cfRule>
    <cfRule type="cellIs" dxfId="894" priority="51542" operator="between">
      <formula>$DA$28</formula>
      <formula>$DA$29</formula>
    </cfRule>
  </conditionalFormatting>
  <conditionalFormatting sqref="EH36:EH1048576 DX1:DX1048576 EA1:EA1048576 EE1:EE1048576 EH1:EH34">
    <cfRule type="cellIs" dxfId="893" priority="52690" operator="between">
      <formula>$EK$31</formula>
      <formula>1000</formula>
    </cfRule>
    <cfRule type="cellIs" dxfId="892" priority="52691" operator="between">
      <formula>$EK$30</formula>
      <formula>$EK$31</formula>
    </cfRule>
    <cfRule type="cellIs" dxfId="891" priority="52692" operator="between">
      <formula>$EK$29</formula>
      <formula>$EK$30</formula>
    </cfRule>
    <cfRule type="cellIs" dxfId="890" priority="52693" operator="between">
      <formula>$EK$28</formula>
      <formula>$EK$29</formula>
    </cfRule>
  </conditionalFormatting>
  <conditionalFormatting sqref="FP36:FP1048576 FF1:FF1048576 FI1:FI1048576 FM1:FM1048576 FP1:FP34">
    <cfRule type="cellIs" dxfId="889" priority="220" operator="between">
      <formula>$FS$31</formula>
      <formula>1000</formula>
    </cfRule>
    <cfRule type="cellIs" dxfId="888" priority="221" operator="between">
      <formula>$FS$30</formula>
      <formula>$FS$31</formula>
    </cfRule>
    <cfRule type="cellIs" dxfId="887" priority="222" operator="between">
      <formula>$FS$29</formula>
      <formula>$FS$30</formula>
    </cfRule>
    <cfRule type="cellIs" dxfId="886" priority="223" operator="between">
      <formula>$FS$28</formula>
      <formula>$FS$29</formula>
    </cfRule>
  </conditionalFormatting>
  <conditionalFormatting sqref="IF36:IF1048576 HV1:HV1048576 HY1:HY1048576 IC1:IC1048576 IF1:IF34">
    <cfRule type="cellIs" dxfId="885" priority="188" operator="between">
      <formula>$II$31</formula>
      <formula>1000</formula>
    </cfRule>
    <cfRule type="cellIs" dxfId="884" priority="189" operator="between">
      <formula>$II$30</formula>
      <formula>$II$31</formula>
    </cfRule>
    <cfRule type="cellIs" dxfId="883" priority="190" operator="between">
      <formula>$II$29</formula>
      <formula>$II$30</formula>
    </cfRule>
    <cfRule type="cellIs" dxfId="882" priority="191" operator="between">
      <formula>$II$28</formula>
      <formula>$II$29</formula>
    </cfRule>
  </conditionalFormatting>
  <conditionalFormatting sqref="AW35 AO1:AO1048576 AR1:AR1048576 AV1:AV1048576">
    <cfRule type="cellIs" dxfId="881" priority="52" operator="between">
      <formula>$AY$31</formula>
      <formula>1000</formula>
    </cfRule>
    <cfRule type="cellIs" dxfId="880" priority="53" operator="between">
      <formula>$AY$30</formula>
      <formula>$AY$31</formula>
    </cfRule>
    <cfRule type="cellIs" dxfId="879" priority="54" operator="between">
      <formula>$AY$29</formula>
      <formula>$AY$30</formula>
    </cfRule>
    <cfRule type="cellIs" dxfId="878" priority="55" operator="between">
      <formula>$AY$28</formula>
      <formula>$AY$29</formula>
    </cfRule>
  </conditionalFormatting>
  <conditionalFormatting sqref="BW35">
    <cfRule type="cellIs" dxfId="877" priority="48" operator="between">
      <formula>$AY$31</formula>
      <formula>1000</formula>
    </cfRule>
    <cfRule type="cellIs" dxfId="876" priority="49" operator="between">
      <formula>$AY$30</formula>
      <formula>$AY$31</formula>
    </cfRule>
    <cfRule type="cellIs" dxfId="875" priority="50" operator="between">
      <formula>$AY$29</formula>
      <formula>$AY$30</formula>
    </cfRule>
    <cfRule type="cellIs" dxfId="874" priority="51" operator="between">
      <formula>$AY$28</formula>
      <formula>$AY$29</formula>
    </cfRule>
  </conditionalFormatting>
  <conditionalFormatting sqref="CX35">
    <cfRule type="cellIs" dxfId="873" priority="44" operator="between">
      <formula>$AY$31</formula>
      <formula>1000</formula>
    </cfRule>
    <cfRule type="cellIs" dxfId="872" priority="45" operator="between">
      <formula>$AY$30</formula>
      <formula>$AY$31</formula>
    </cfRule>
    <cfRule type="cellIs" dxfId="871" priority="46" operator="between">
      <formula>$AY$29</formula>
      <formula>$AY$30</formula>
    </cfRule>
    <cfRule type="cellIs" dxfId="870" priority="47" operator="between">
      <formula>$AY$28</formula>
      <formula>$AY$29</formula>
    </cfRule>
  </conditionalFormatting>
  <conditionalFormatting sqref="EH35">
    <cfRule type="cellIs" dxfId="869" priority="40" operator="between">
      <formula>$AY$31</formula>
      <formula>1000</formula>
    </cfRule>
    <cfRule type="cellIs" dxfId="868" priority="41" operator="between">
      <formula>$AY$30</formula>
      <formula>$AY$31</formula>
    </cfRule>
    <cfRule type="cellIs" dxfId="867" priority="42" operator="between">
      <formula>$AY$29</formula>
      <formula>$AY$30</formula>
    </cfRule>
    <cfRule type="cellIs" dxfId="866" priority="43" operator="between">
      <formula>$AY$28</formula>
      <formula>$AY$29</formula>
    </cfRule>
  </conditionalFormatting>
  <conditionalFormatting sqref="FP35">
    <cfRule type="cellIs" dxfId="865" priority="36" operator="between">
      <formula>$AY$31</formula>
      <formula>1000</formula>
    </cfRule>
    <cfRule type="cellIs" dxfId="864" priority="37" operator="between">
      <formula>$AY$30</formula>
      <formula>$AY$31</formula>
    </cfRule>
    <cfRule type="cellIs" dxfId="863" priority="38" operator="between">
      <formula>$AY$29</formula>
      <formula>$AY$30</formula>
    </cfRule>
    <cfRule type="cellIs" dxfId="862" priority="39" operator="between">
      <formula>$AY$28</formula>
      <formula>$AY$29</formula>
    </cfRule>
  </conditionalFormatting>
  <conditionalFormatting sqref="IF35">
    <cfRule type="cellIs" dxfId="861" priority="32" operator="between">
      <formula>$AY$31</formula>
      <formula>1000</formula>
    </cfRule>
    <cfRule type="cellIs" dxfId="860" priority="33" operator="between">
      <formula>$AY$30</formula>
      <formula>$AY$31</formula>
    </cfRule>
    <cfRule type="cellIs" dxfId="859" priority="34" operator="between">
      <formula>$AY$29</formula>
      <formula>$AY$30</formula>
    </cfRule>
    <cfRule type="cellIs" dxfId="858" priority="35" operator="between">
      <formula>$AY$28</formula>
      <formula>$AY$29</formula>
    </cfRule>
  </conditionalFormatting>
  <conditionalFormatting sqref="K1:K1048576 M1:M1048576 O1:O1048576 Q1:Q1048576 S1:S1048576 U1:U1048576">
    <cfRule type="expression" dxfId="857" priority="52681" stopIfTrue="1">
      <formula>IF(K1=$CA$1,1,0)</formula>
    </cfRule>
    <cfRule type="expression" dxfId="856" priority="52682">
      <formula>IF(K1=$AZ$1,1,0)</formula>
    </cfRule>
    <cfRule type="expression" dxfId="855" priority="52683">
      <formula>IF(K1=$Y$1,1,0)</formula>
    </cfRule>
  </conditionalFormatting>
  <conditionalFormatting sqref="A4:A1048576">
    <cfRule type="expression" dxfId="854" priority="31">
      <formula>AND(G4&lt;&gt;"",F4="")</formula>
    </cfRule>
    <cfRule type="expression" dxfId="853" priority="37593">
      <formula>IF(A4&gt;8,1,0)</formula>
    </cfRule>
  </conditionalFormatting>
  <conditionalFormatting sqref="CV1:CV1048576 AT1:AT1048576">
    <cfRule type="cellIs" dxfId="852" priority="96444" operator="between">
      <formula>AY$35</formula>
      <formula>1000</formula>
    </cfRule>
    <cfRule type="cellIs" dxfId="851" priority="96445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850" priority="96456" operator="between">
      <formula>EK$35</formula>
      <formula>1000</formula>
    </cfRule>
    <cfRule type="cellIs" dxfId="849" priority="96457" operator="between">
      <formula>EK$34</formula>
      <formula>EK$35</formula>
    </cfRule>
  </conditionalFormatting>
  <conditionalFormatting sqref="AQ1:AQ1048576 AT1:AT1048576 AX1:AX1048576">
    <cfRule type="cellIs" dxfId="848" priority="96528" operator="between">
      <formula>$AY$35</formula>
      <formula>1000</formula>
    </cfRule>
    <cfRule type="cellIs" dxfId="847" priority="96529" operator="between">
      <formula>$AY$34</formula>
      <formula>$AY$35</formula>
    </cfRule>
    <cfRule type="cellIs" dxfId="846" priority="96530" operator="between">
      <formula>$AY$33</formula>
      <formula>$AY$34</formula>
    </cfRule>
    <cfRule type="cellIs" dxfId="845" priority="96531" operator="between">
      <formula>$AY$32</formula>
      <formula>$AY$33</formula>
    </cfRule>
  </conditionalFormatting>
  <conditionalFormatting sqref="BR1:BR1048576 BU1:BU1048576 BY1:BY1048576">
    <cfRule type="cellIs" dxfId="844" priority="96564" operator="between">
      <formula>$BZ$35</formula>
      <formula>1000</formula>
    </cfRule>
    <cfRule type="cellIs" dxfId="843" priority="96565" operator="between">
      <formula>$BZ$34</formula>
      <formula>$BZ$35</formula>
    </cfRule>
    <cfRule type="cellIs" dxfId="842" priority="96566" operator="between">
      <formula>$BZ$33</formula>
      <formula>$BZ$34</formula>
    </cfRule>
    <cfRule type="cellIs" dxfId="841" priority="96567" operator="between">
      <formula>$BZ$32</formula>
      <formula>$BZ$33</formula>
    </cfRule>
  </conditionalFormatting>
  <conditionalFormatting sqref="CS1:CS1048576 CV1:CV1048576 CZ1:CZ1048576">
    <cfRule type="cellIs" dxfId="840" priority="96600" operator="between">
      <formula>$DA$35</formula>
      <formula>1000</formula>
    </cfRule>
    <cfRule type="cellIs" dxfId="839" priority="96601" operator="between">
      <formula>$DA$34</formula>
      <formula>$DA$35</formula>
    </cfRule>
    <cfRule type="cellIs" dxfId="838" priority="96602" operator="between">
      <formula>$DA$33</formula>
      <formula>$DA$34</formula>
    </cfRule>
    <cfRule type="cellIs" dxfId="837" priority="96603" operator="between">
      <formula>$DA$32</formula>
      <formula>$DA$33</formula>
    </cfRule>
  </conditionalFormatting>
  <conditionalFormatting sqref="NB1:NB1048576 NE1:NE1048576 NI1:NI1048576 NL1:NL1048576">
    <cfRule type="cellIs" dxfId="836" priority="96636" operator="between">
      <formula>$NO$28</formula>
      <formula>$NO$29</formula>
    </cfRule>
  </conditionalFormatting>
  <conditionalFormatting sqref="DZ1:DZ1048576 EC1:EC1048576 EG1:EG1048576 EJ1:EJ1048576">
    <cfRule type="cellIs" dxfId="835" priority="96648" operator="between">
      <formula>$EK$35</formula>
      <formula>1000</formula>
    </cfRule>
    <cfRule type="cellIs" dxfId="834" priority="96649" operator="between">
      <formula>$EK$34</formula>
      <formula>$EK$35</formula>
    </cfRule>
    <cfRule type="cellIs" dxfId="833" priority="96650" operator="between">
      <formula>$EK$33</formula>
      <formula>$EK$34</formula>
    </cfRule>
    <cfRule type="cellIs" dxfId="832" priority="96651" operator="between">
      <formula>$EK$32</formula>
      <formula>$EK$33</formula>
    </cfRule>
  </conditionalFormatting>
  <conditionalFormatting sqref="FH1:FH1048576 FK1:FK1048576 FO1:FO1048576 FR1:FR1048576">
    <cfRule type="cellIs" dxfId="831" priority="96696" operator="between">
      <formula>$FS$35</formula>
      <formula>1000</formula>
    </cfRule>
    <cfRule type="cellIs" dxfId="830" priority="96697" operator="between">
      <formula>$FS$34</formula>
      <formula>$FS$35</formula>
    </cfRule>
    <cfRule type="cellIs" dxfId="829" priority="96698" operator="between">
      <formula>$FS$33</formula>
      <formula>$FS$34</formula>
    </cfRule>
    <cfRule type="cellIs" dxfId="828" priority="96699" operator="between">
      <formula>$FS$32</formula>
      <formula>$FS$33</formula>
    </cfRule>
  </conditionalFormatting>
  <conditionalFormatting sqref="GN1:GN1048576 GQ1:GQ1048576 GU1:GU1048576 GX1:GX1048576">
    <cfRule type="cellIs" dxfId="827" priority="96744" operator="between">
      <formula>$HA$31</formula>
      <formula>1000</formula>
    </cfRule>
    <cfRule type="cellIs" dxfId="826" priority="96745" operator="between">
      <formula>$HA$30</formula>
      <formula>$HA$31</formula>
    </cfRule>
    <cfRule type="cellIs" dxfId="825" priority="96746" operator="between">
      <formula>$HA$29</formula>
      <formula>$HA$30</formula>
    </cfRule>
    <cfRule type="cellIs" dxfId="824" priority="96747" operator="between">
      <formula>$HA$28</formula>
      <formula>$HA$29</formula>
    </cfRule>
  </conditionalFormatting>
  <conditionalFormatting sqref="GP1:GP1048576 GS1:GS1048576 GW1:GW1048576 GZ1:GZ1048576">
    <cfRule type="cellIs" dxfId="823" priority="96792" operator="between">
      <formula>$HA$35</formula>
      <formula>1000</formula>
    </cfRule>
    <cfRule type="cellIs" dxfId="822" priority="96793" operator="between">
      <formula>$HA$34</formula>
      <formula>$HA$35</formula>
    </cfRule>
    <cfRule type="cellIs" dxfId="821" priority="96794" operator="between">
      <formula>$HA$33</formula>
      <formula>$HA$34</formula>
    </cfRule>
    <cfRule type="cellIs" dxfId="820" priority="96795" operator="between">
      <formula>$HA$32</formula>
      <formula>$HA$33</formula>
    </cfRule>
  </conditionalFormatting>
  <conditionalFormatting sqref="HX1:HX1048576 IA1:IA1048576 IE1:IE1048576 IH1:IH1048576">
    <cfRule type="cellIs" dxfId="819" priority="96840" operator="between">
      <formula>$II$35</formula>
      <formula>1000</formula>
    </cfRule>
    <cfRule type="cellIs" dxfId="818" priority="96841" operator="between">
      <formula>$II$34</formula>
      <formula>$II$35</formula>
    </cfRule>
    <cfRule type="cellIs" dxfId="817" priority="96842" operator="between">
      <formula>$II$33</formula>
      <formula>$II$34</formula>
    </cfRule>
    <cfRule type="cellIs" dxfId="816" priority="96843" operator="between">
      <formula>$II$32</formula>
      <formula>$II$33</formula>
    </cfRule>
  </conditionalFormatting>
  <conditionalFormatting sqref="JD1:JD1048576 JG1:JG1048576 JK1:JK1048576 JN1:JN1048576">
    <cfRule type="cellIs" dxfId="815" priority="96888" operator="between">
      <formula>$JQ$31</formula>
      <formula>1000</formula>
    </cfRule>
    <cfRule type="cellIs" dxfId="814" priority="96889" operator="between">
      <formula>$JQ$30</formula>
      <formula>$JQ$31</formula>
    </cfRule>
    <cfRule type="cellIs" dxfId="813" priority="96890" operator="between">
      <formula>$JQ$29</formula>
      <formula>$JQ$30</formula>
    </cfRule>
    <cfRule type="cellIs" dxfId="812" priority="96891" operator="between">
      <formula>$JQ$28</formula>
      <formula>$JQ$29</formula>
    </cfRule>
  </conditionalFormatting>
  <conditionalFormatting sqref="JF1:JF1048576 JI1:JI1048576 JM1:JM1048576 JP1:JP1048576">
    <cfRule type="cellIs" dxfId="811" priority="96936" operator="between">
      <formula>$JQ$35</formula>
      <formula>1000</formula>
    </cfRule>
    <cfRule type="cellIs" dxfId="810" priority="96937" operator="between">
      <formula>$JQ$34</formula>
      <formula>$JQ$35</formula>
    </cfRule>
    <cfRule type="cellIs" dxfId="809" priority="96938" operator="between">
      <formula>$JQ$33</formula>
      <formula>$JQ$34</formula>
    </cfRule>
    <cfRule type="cellIs" dxfId="808" priority="96939" operator="between">
      <formula>$JQ$32</formula>
      <formula>$JQ$33</formula>
    </cfRule>
  </conditionalFormatting>
  <conditionalFormatting sqref="KL1:KL1048576 KO1:KO1048576 KS1:KS1048576 KV1:KV1048576">
    <cfRule type="cellIs" dxfId="807" priority="96984" operator="between">
      <formula>$KY$31</formula>
      <formula>1000</formula>
    </cfRule>
    <cfRule type="cellIs" dxfId="806" priority="96985" operator="between">
      <formula>$KY$30</formula>
      <formula>$KY$31</formula>
    </cfRule>
    <cfRule type="cellIs" dxfId="805" priority="96986" operator="between">
      <formula>$KY$29</formula>
      <formula>$KY$30</formula>
    </cfRule>
    <cfRule type="cellIs" dxfId="804" priority="96987" operator="between">
      <formula>$KY$28</formula>
      <formula>$KY$29</formula>
    </cfRule>
  </conditionalFormatting>
  <conditionalFormatting sqref="KN1:KN1048576 KQ1:KQ1048576 KU1:KU1048576 KX1:KX1048576">
    <cfRule type="cellIs" dxfId="803" priority="97032" operator="between">
      <formula>$KY$35</formula>
      <formula>1000</formula>
    </cfRule>
    <cfRule type="cellIs" dxfId="802" priority="97033" operator="between">
      <formula>$KY$34</formula>
      <formula>$KY$35</formula>
    </cfRule>
    <cfRule type="cellIs" dxfId="801" priority="97034" operator="between">
      <formula>$KY$33</formula>
      <formula>$KY$34</formula>
    </cfRule>
    <cfRule type="cellIs" dxfId="800" priority="97035" operator="between">
      <formula>$KY$32</formula>
      <formula>$KY$33</formula>
    </cfRule>
  </conditionalFormatting>
  <conditionalFormatting sqref="LT1:LT1048576 LW1:LW1048576 MA1:MA1048576 MD1:MD1048576">
    <cfRule type="cellIs" dxfId="799" priority="97080" operator="between">
      <formula>$MG$31</formula>
      <formula>1000</formula>
    </cfRule>
    <cfRule type="cellIs" dxfId="798" priority="97081" operator="between">
      <formula>$MG$30</formula>
      <formula>$MG$31</formula>
    </cfRule>
    <cfRule type="cellIs" dxfId="797" priority="97082" operator="between">
      <formula>$MG$29</formula>
      <formula>$MG$30</formula>
    </cfRule>
    <cfRule type="cellIs" dxfId="796" priority="97083" operator="between">
      <formula>$MG$28</formula>
      <formula>$MG$29</formula>
    </cfRule>
  </conditionalFormatting>
  <conditionalFormatting sqref="LV1:LV1048576 LY1:LY1048576 MC1:MC1048576 MF1:MF1048576">
    <cfRule type="cellIs" dxfId="795" priority="97128" operator="between">
      <formula>$MG$35</formula>
      <formula>1000</formula>
    </cfRule>
    <cfRule type="cellIs" dxfId="794" priority="97129" operator="between">
      <formula>$MG$34</formula>
      <formula>$MG$35</formula>
    </cfRule>
    <cfRule type="cellIs" dxfId="793" priority="97130" operator="between">
      <formula>$MG$33</formula>
      <formula>$MG$34</formula>
    </cfRule>
    <cfRule type="cellIs" dxfId="792" priority="97131" operator="between">
      <formula>$MG$32</formula>
      <formula>$MG$33</formula>
    </cfRule>
  </conditionalFormatting>
  <conditionalFormatting sqref="NB1:NB1048576 NE1:NE1048576 NI1:NI1048576">
    <cfRule type="cellIs" dxfId="791" priority="97176" operator="between">
      <formula>$NO$31</formula>
      <formula>1000</formula>
    </cfRule>
    <cfRule type="cellIs" dxfId="790" priority="97177" operator="between">
      <formula>$NO$30</formula>
      <formula>$NO$31</formula>
    </cfRule>
    <cfRule type="cellIs" dxfId="789" priority="97178" operator="between">
      <formula>$NO$29</formula>
      <formula>$NO$30</formula>
    </cfRule>
  </conditionalFormatting>
  <conditionalFormatting sqref="ND1:ND1048576 NG1:NG1048576 NK1:NK1048576 NN1:NN1048576">
    <cfRule type="cellIs" dxfId="788" priority="97203" operator="between">
      <formula>$NO$35</formula>
      <formula>1000</formula>
    </cfRule>
    <cfRule type="cellIs" dxfId="787" priority="97204" operator="between">
      <formula>$NO$34</formula>
      <formula>$NO$35</formula>
    </cfRule>
    <cfRule type="cellIs" dxfId="786" priority="97205" operator="between">
      <formula>$NO$33</formula>
      <formula>$NO$34</formula>
    </cfRule>
    <cfRule type="cellIs" dxfId="785" priority="97206" operator="between">
      <formula>$NO$32</formula>
      <formula>$NO$33</formula>
    </cfRule>
  </conditionalFormatting>
  <conditionalFormatting sqref="OJ1:OJ1048576 OM1:OM1048576 OQ1:OQ1048576 OT1:OT1048576">
    <cfRule type="cellIs" dxfId="784" priority="97251" operator="between">
      <formula>$OW$31</formula>
      <formula>1000</formula>
    </cfRule>
    <cfRule type="cellIs" dxfId="783" priority="97252" operator="between">
      <formula>$OW$30</formula>
      <formula>$OW$31</formula>
    </cfRule>
    <cfRule type="cellIs" dxfId="782" priority="97253" operator="between">
      <formula>$OW$29</formula>
      <formula>$OW$30</formula>
    </cfRule>
    <cfRule type="cellIs" dxfId="781" priority="97254" operator="between">
      <formula>$OW$28</formula>
      <formula>$OW$29</formula>
    </cfRule>
  </conditionalFormatting>
  <conditionalFormatting sqref="OL1:OL1048576 OO1:OO1048576 OS1:OS1048576 OV1:OV1048576">
    <cfRule type="cellIs" dxfId="780" priority="97299" operator="between">
      <formula>$OW$35</formula>
      <formula>1000</formula>
    </cfRule>
    <cfRule type="cellIs" dxfId="779" priority="97300" operator="between">
      <formula>$OW$34</formula>
      <formula>$OW$35</formula>
    </cfRule>
    <cfRule type="cellIs" dxfId="778" priority="97301" operator="between">
      <formula>$OW$33</formula>
      <formula>$OW$34</formula>
    </cfRule>
    <cfRule type="cellIs" dxfId="777" priority="97302" operator="between">
      <formula>$OW$32</formula>
      <formula>$OW$33</formula>
    </cfRule>
  </conditionalFormatting>
  <conditionalFormatting sqref="PR1:PR1048576 PU1:PU1048576 PY1:PY1048576 QB1:QB1048576">
    <cfRule type="cellIs" dxfId="776" priority="97347" operator="between">
      <formula>$QE$31</formula>
      <formula>1000</formula>
    </cfRule>
    <cfRule type="cellIs" dxfId="775" priority="97348" operator="between">
      <formula>$QE$30</formula>
      <formula>$QE$31</formula>
    </cfRule>
    <cfRule type="cellIs" dxfId="774" priority="97349" operator="between">
      <formula>$QE$29</formula>
      <formula>$QE$30</formula>
    </cfRule>
    <cfRule type="cellIs" dxfId="773" priority="97350" operator="between">
      <formula>$QE$28</formula>
      <formula>$QE$29</formula>
    </cfRule>
  </conditionalFormatting>
  <conditionalFormatting sqref="PT1:PT1048576 PW1:PW1048576 QA1:QA1048576 QD1:QD1048576">
    <cfRule type="cellIs" dxfId="772" priority="97395" operator="between">
      <formula>$QE$35</formula>
      <formula>1000</formula>
    </cfRule>
    <cfRule type="cellIs" dxfId="771" priority="97396" operator="between">
      <formula>$QE$34</formula>
      <formula>$QE$35</formula>
    </cfRule>
    <cfRule type="cellIs" dxfId="770" priority="97397" operator="between">
      <formula>$QE$33</formula>
      <formula>$QE$34</formula>
    </cfRule>
    <cfRule type="cellIs" dxfId="769" priority="97398" operator="between">
      <formula>$QE$32</formula>
      <formula>$QE$33</formula>
    </cfRule>
  </conditionalFormatting>
  <conditionalFormatting sqref="QZ1:QZ1048576 RC1:RC1048576 RG1:RG1048576 RJ1:RJ1048576">
    <cfRule type="cellIs" dxfId="768" priority="97443" operator="between">
      <formula>$RM$31</formula>
      <formula>1000</formula>
    </cfRule>
    <cfRule type="cellIs" dxfId="767" priority="97444" operator="between">
      <formula>$RM$30</formula>
      <formula>$RM$31</formula>
    </cfRule>
    <cfRule type="cellIs" dxfId="766" priority="97445" operator="between">
      <formula>$RM$29</formula>
      <formula>$RM$30</formula>
    </cfRule>
    <cfRule type="cellIs" dxfId="765" priority="97446" operator="between">
      <formula>$RM$28</formula>
      <formula>$RM$29</formula>
    </cfRule>
  </conditionalFormatting>
  <conditionalFormatting sqref="RB1:RB1048576 RE1:RE1048576 RI1:RI1048576 RL1:RL1048576">
    <cfRule type="cellIs" dxfId="764" priority="97491" operator="between">
      <formula>$RM$35</formula>
      <formula>1000</formula>
    </cfRule>
    <cfRule type="cellIs" dxfId="763" priority="97492" operator="between">
      <formula>$RM$34</formula>
      <formula>$RM$35</formula>
    </cfRule>
    <cfRule type="cellIs" dxfId="762" priority="97493" operator="between">
      <formula>$RM$33</formula>
      <formula>$RM$34</formula>
    </cfRule>
    <cfRule type="cellIs" dxfId="761" priority="97494" operator="between">
      <formula>$RM$32</formula>
      <formula>$RM$33</formula>
    </cfRule>
  </conditionalFormatting>
  <conditionalFormatting sqref="SH1:SH1048576 SK1:SK1048576 SO1:SO1048576 SR1:SR1048576">
    <cfRule type="cellIs" dxfId="760" priority="97539" operator="between">
      <formula>$SU$31</formula>
      <formula>1000</formula>
    </cfRule>
    <cfRule type="cellIs" dxfId="759" priority="97540" operator="between">
      <formula>$SU$30</formula>
      <formula>$SU$31</formula>
    </cfRule>
    <cfRule type="cellIs" dxfId="758" priority="97541" operator="between">
      <formula>$SU$29</formula>
      <formula>$SU$30</formula>
    </cfRule>
    <cfRule type="cellIs" dxfId="757" priority="97542" operator="between">
      <formula>$SU$28</formula>
      <formula>$SU$29</formula>
    </cfRule>
  </conditionalFormatting>
  <conditionalFormatting sqref="SJ1:SJ1048576 SM1:SM1048576 SQ1:SQ1048576 ST1:ST1048576">
    <cfRule type="cellIs" dxfId="756" priority="97587" operator="between">
      <formula>$SU$35</formula>
      <formula>1000</formula>
    </cfRule>
    <cfRule type="cellIs" dxfId="755" priority="97588" operator="between">
      <formula>$SU$34</formula>
      <formula>$SU$35</formula>
    </cfRule>
    <cfRule type="cellIs" dxfId="754" priority="97589" operator="between">
      <formula>$SU$33</formula>
      <formula>$SU$34</formula>
    </cfRule>
    <cfRule type="cellIs" dxfId="753" priority="97590" operator="between">
      <formula>$SU$32</formula>
      <formula>$SU$33</formula>
    </cfRule>
  </conditionalFormatting>
  <conditionalFormatting sqref="TU1:TU35">
    <cfRule type="cellIs" dxfId="752" priority="29" operator="between">
      <formula>UC$35</formula>
      <formula>1000</formula>
    </cfRule>
    <cfRule type="cellIs" dxfId="751" priority="30" operator="between">
      <formula>UC$34</formula>
      <formula>UC$35</formula>
    </cfRule>
  </conditionalFormatting>
  <conditionalFormatting sqref="TP1:TP35 TS1:TS35 TW1:TW35 TZ1:TZ35">
    <cfRule type="cellIs" dxfId="750" priority="25" operator="between">
      <formula>$SU$31</formula>
      <formula>1000</formula>
    </cfRule>
    <cfRule type="cellIs" dxfId="749" priority="26" operator="between">
      <formula>$SU$30</formula>
      <formula>$SU$31</formula>
    </cfRule>
    <cfRule type="cellIs" dxfId="748" priority="27" operator="between">
      <formula>$SU$29</formula>
      <formula>$SU$30</formula>
    </cfRule>
    <cfRule type="cellIs" dxfId="747" priority="28" operator="between">
      <formula>$SU$28</formula>
      <formula>$SU$29</formula>
    </cfRule>
  </conditionalFormatting>
  <conditionalFormatting sqref="TR1:TR35 TU1:TU35 TY1:TY35 UB1:UB35">
    <cfRule type="cellIs" dxfId="746" priority="21" operator="between">
      <formula>$SU$35</formula>
      <formula>1000</formula>
    </cfRule>
    <cfRule type="cellIs" dxfId="745" priority="22" operator="between">
      <formula>$SU$34</formula>
      <formula>$SU$35</formula>
    </cfRule>
    <cfRule type="cellIs" dxfId="744" priority="23" operator="between">
      <formula>$SU$33</formula>
      <formula>$SU$34</formula>
    </cfRule>
    <cfRule type="cellIs" dxfId="743" priority="24" operator="between">
      <formula>$SU$32</formula>
      <formula>$SU$33</formula>
    </cfRule>
  </conditionalFormatting>
  <conditionalFormatting sqref="VC1:VC35">
    <cfRule type="cellIs" dxfId="742" priority="19" operator="between">
      <formula>VK$35</formula>
      <formula>1000</formula>
    </cfRule>
    <cfRule type="cellIs" dxfId="741" priority="20" operator="between">
      <formula>VK$34</formula>
      <formula>VK$35</formula>
    </cfRule>
  </conditionalFormatting>
  <conditionalFormatting sqref="UX1:UX35 VA1:VA35 VE1:VE35 VH1:VH35">
    <cfRule type="cellIs" dxfId="740" priority="15" operator="between">
      <formula>$SU$31</formula>
      <formula>1000</formula>
    </cfRule>
    <cfRule type="cellIs" dxfId="739" priority="16" operator="between">
      <formula>$SU$30</formula>
      <formula>$SU$31</formula>
    </cfRule>
    <cfRule type="cellIs" dxfId="738" priority="17" operator="between">
      <formula>$SU$29</formula>
      <formula>$SU$30</formula>
    </cfRule>
    <cfRule type="cellIs" dxfId="737" priority="18" operator="between">
      <formula>$SU$28</formula>
      <formula>$SU$29</formula>
    </cfRule>
  </conditionalFormatting>
  <conditionalFormatting sqref="UZ1:UZ35 VC1:VC35 VG1:VG35 VJ1:VJ35">
    <cfRule type="cellIs" dxfId="736" priority="11" operator="between">
      <formula>$SU$35</formula>
      <formula>1000</formula>
    </cfRule>
    <cfRule type="cellIs" dxfId="735" priority="12" operator="between">
      <formula>$SU$34</formula>
      <formula>$SU$35</formula>
    </cfRule>
    <cfRule type="cellIs" dxfId="734" priority="13" operator="between">
      <formula>$SU$33</formula>
      <formula>$SU$34</formula>
    </cfRule>
    <cfRule type="cellIs" dxfId="733" priority="14" operator="between">
      <formula>$SU$32</formula>
      <formula>$SU$33</formula>
    </cfRule>
  </conditionalFormatting>
  <conditionalFormatting sqref="WK1:WK35">
    <cfRule type="cellIs" dxfId="732" priority="9" operator="between">
      <formula>WS$35</formula>
      <formula>1000</formula>
    </cfRule>
    <cfRule type="cellIs" dxfId="731" priority="10" operator="between">
      <formula>WS$34</formula>
      <formula>WS$35</formula>
    </cfRule>
  </conditionalFormatting>
  <conditionalFormatting sqref="WF1:WF35 WI1:WI35 WM1:WM35 WP1:WP35">
    <cfRule type="cellIs" dxfId="730" priority="5" operator="between">
      <formula>$SU$31</formula>
      <formula>1000</formula>
    </cfRule>
    <cfRule type="cellIs" dxfId="729" priority="6" operator="between">
      <formula>$SU$30</formula>
      <formula>$SU$31</formula>
    </cfRule>
    <cfRule type="cellIs" dxfId="728" priority="7" operator="between">
      <formula>$SU$29</formula>
      <formula>$SU$30</formula>
    </cfRule>
    <cfRule type="cellIs" dxfId="727" priority="8" operator="between">
      <formula>$SU$28</formula>
      <formula>$SU$29</formula>
    </cfRule>
  </conditionalFormatting>
  <conditionalFormatting sqref="WH1:WH35 WK1:WK35 WO1:WO35 WR1:WR35">
    <cfRule type="cellIs" dxfId="726" priority="1" operator="between">
      <formula>$SU$35</formula>
      <formula>1000</formula>
    </cfRule>
    <cfRule type="cellIs" dxfId="725" priority="2" operator="between">
      <formula>$SU$34</formula>
      <formula>$SU$35</formula>
    </cfRule>
    <cfRule type="cellIs" dxfId="724" priority="3" operator="between">
      <formula>$SU$33</formula>
      <formula>$SU$34</formula>
    </cfRule>
    <cfRule type="cellIs" dxfId="723" priority="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9" width="10.83203125" customWidth="1"/>
    <col min="550" max="569" width="10.83203125" hidden="1" customWidth="1"/>
    <col min="570" max="583" width="10.83203125" customWidth="1"/>
    <col min="584" max="603" width="10.83203125" hidden="1" customWidth="1"/>
    <col min="604" max="617" width="10.83203125" customWidth="1"/>
    <col min="618" max="644" width="10.83203125" hidden="1" customWidth="1"/>
  </cols>
  <sheetData>
    <row r="1" spans="1:644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4" t="s">
        <v>11</v>
      </c>
      <c r="H1" s="74" t="s">
        <v>12</v>
      </c>
      <c r="I1" s="74" t="s">
        <v>86</v>
      </c>
      <c r="J1" s="75" t="s">
        <v>96</v>
      </c>
      <c r="K1" s="73" t="s">
        <v>33</v>
      </c>
      <c r="L1" s="75" t="s">
        <v>97</v>
      </c>
      <c r="M1" s="73" t="s">
        <v>33</v>
      </c>
      <c r="N1" s="75" t="s">
        <v>121</v>
      </c>
      <c r="O1" s="73" t="s">
        <v>33</v>
      </c>
      <c r="P1" s="73" t="s">
        <v>13</v>
      </c>
      <c r="Q1" s="73" t="s">
        <v>33</v>
      </c>
      <c r="R1" s="73" t="s">
        <v>98</v>
      </c>
      <c r="S1" s="73" t="s">
        <v>33</v>
      </c>
      <c r="T1" s="75" t="s">
        <v>99</v>
      </c>
      <c r="U1" s="73" t="s">
        <v>33</v>
      </c>
      <c r="V1" s="77" t="s">
        <v>14</v>
      </c>
      <c r="W1" s="73" t="s">
        <v>34</v>
      </c>
      <c r="X1" s="73" t="s">
        <v>33</v>
      </c>
      <c r="Y1" s="68" t="s">
        <v>206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71" t="s">
        <v>235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276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2" t="s">
        <v>14</v>
      </c>
      <c r="DC1" s="72"/>
      <c r="DD1" s="68" t="s">
        <v>184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71" t="s">
        <v>268</v>
      </c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68" t="s">
        <v>212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71" t="s">
        <v>213</v>
      </c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68" t="s">
        <v>215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71" t="s">
        <v>218</v>
      </c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68" t="s">
        <v>219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71" t="s">
        <v>231</v>
      </c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68" t="s">
        <v>232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71" t="s">
        <v>264</v>
      </c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71"/>
      <c r="QF1" s="68" t="s">
        <v>269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71" t="s">
        <v>267</v>
      </c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68" t="s">
        <v>284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  <c r="TW1" s="68"/>
      <c r="TX1" s="68"/>
      <c r="TY1" s="68"/>
      <c r="TZ1" s="68"/>
      <c r="UA1" s="68"/>
      <c r="UB1" s="68"/>
      <c r="UC1" s="68"/>
      <c r="UD1" s="71" t="s">
        <v>290</v>
      </c>
      <c r="UE1" s="71"/>
      <c r="UF1" s="71"/>
      <c r="UG1" s="71"/>
      <c r="UH1" s="71"/>
      <c r="UI1" s="71"/>
      <c r="UJ1" s="71"/>
      <c r="UK1" s="71"/>
      <c r="UL1" s="71"/>
      <c r="UM1" s="71"/>
      <c r="UN1" s="71"/>
      <c r="UO1" s="71"/>
      <c r="UP1" s="71"/>
      <c r="UQ1" s="71"/>
      <c r="UR1" s="71"/>
      <c r="US1" s="71"/>
      <c r="UT1" s="71"/>
      <c r="UU1" s="71"/>
      <c r="UV1" s="71"/>
      <c r="UW1" s="71"/>
      <c r="UX1" s="71"/>
      <c r="UY1" s="71"/>
      <c r="UZ1" s="71"/>
      <c r="VA1" s="71"/>
      <c r="VB1" s="71"/>
      <c r="VC1" s="71"/>
      <c r="VD1" s="71"/>
      <c r="VE1" s="71"/>
      <c r="VF1" s="71"/>
      <c r="VG1" s="71"/>
      <c r="VH1" s="71"/>
      <c r="VI1" s="71"/>
      <c r="VJ1" s="71"/>
      <c r="VK1" s="71"/>
      <c r="VL1" s="68" t="s">
        <v>289</v>
      </c>
      <c r="VM1" s="68"/>
      <c r="VN1" s="68"/>
      <c r="VO1" s="68"/>
      <c r="VP1" s="68"/>
      <c r="VQ1" s="68"/>
      <c r="VR1" s="68"/>
      <c r="VS1" s="68"/>
      <c r="VT1" s="68"/>
      <c r="VU1" s="68"/>
      <c r="VV1" s="68"/>
      <c r="VW1" s="68"/>
      <c r="VX1" s="68"/>
      <c r="VY1" s="68"/>
      <c r="VZ1" s="68"/>
      <c r="WA1" s="68"/>
      <c r="WB1" s="68"/>
      <c r="WC1" s="68"/>
      <c r="WD1" s="68"/>
      <c r="WE1" s="68"/>
      <c r="WF1" s="68"/>
      <c r="WG1" s="68"/>
      <c r="WH1" s="68"/>
      <c r="WI1" s="68"/>
      <c r="WJ1" s="68"/>
      <c r="WK1" s="68"/>
      <c r="WL1" s="68"/>
      <c r="WM1" s="68"/>
      <c r="WN1" s="68"/>
      <c r="WO1" s="68"/>
      <c r="WP1" s="68"/>
      <c r="WQ1" s="68"/>
      <c r="WR1" s="68"/>
      <c r="WS1" s="68"/>
      <c r="WT1" s="71" t="s">
        <v>67</v>
      </c>
      <c r="WU1" s="71"/>
      <c r="WV1" s="71"/>
      <c r="WW1" s="71"/>
      <c r="WX1" s="71"/>
      <c r="WY1" s="71"/>
      <c r="WZ1" s="71"/>
      <c r="XA1" s="71"/>
      <c r="XB1" s="71"/>
      <c r="XC1" s="71"/>
      <c r="XD1" s="71"/>
      <c r="XE1" s="71"/>
      <c r="XF1" s="71"/>
      <c r="XG1" s="71"/>
      <c r="XH1" s="71"/>
      <c r="XI1" s="71"/>
      <c r="XJ1" s="71"/>
      <c r="XK1" s="71"/>
      <c r="XL1" s="71"/>
      <c r="XM1" s="71"/>
      <c r="XN1" s="71"/>
      <c r="XO1" s="71"/>
      <c r="XP1" s="71"/>
      <c r="XQ1" s="71"/>
      <c r="XR1" s="71"/>
      <c r="XS1" s="71"/>
      <c r="XT1" s="71"/>
    </row>
    <row r="2" spans="1:644" x14ac:dyDescent="0.2">
      <c r="A2" s="74"/>
      <c r="B2" s="74"/>
      <c r="C2" s="74"/>
      <c r="D2" s="74"/>
      <c r="E2" s="74"/>
      <c r="F2" s="76"/>
      <c r="G2" s="74"/>
      <c r="H2" s="74"/>
      <c r="I2" s="74"/>
      <c r="J2" s="75"/>
      <c r="K2" s="73"/>
      <c r="L2" s="75"/>
      <c r="M2" s="73"/>
      <c r="N2" s="75"/>
      <c r="O2" s="73"/>
      <c r="P2" s="73"/>
      <c r="Q2" s="73"/>
      <c r="R2" s="73"/>
      <c r="S2" s="73"/>
      <c r="T2" s="75"/>
      <c r="U2" s="73"/>
      <c r="V2" s="77"/>
      <c r="W2" s="73"/>
      <c r="X2" s="73"/>
      <c r="Y2" s="69" t="s">
        <v>19</v>
      </c>
      <c r="Z2" s="69"/>
      <c r="AA2" s="69"/>
      <c r="AB2" s="69"/>
      <c r="AC2" s="69"/>
      <c r="AD2" s="69" t="s">
        <v>20</v>
      </c>
      <c r="AE2" s="69"/>
      <c r="AF2" s="69"/>
      <c r="AG2" s="69"/>
      <c r="AH2" s="69"/>
      <c r="AI2" s="69" t="s">
        <v>23</v>
      </c>
      <c r="AJ2" s="69"/>
      <c r="AK2" s="69"/>
      <c r="AL2" s="69"/>
      <c r="AM2" s="69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0" t="s">
        <v>19</v>
      </c>
      <c r="BA2" s="70"/>
      <c r="BB2" s="70"/>
      <c r="BC2" s="70"/>
      <c r="BD2" s="70"/>
      <c r="BE2" s="70" t="s">
        <v>20</v>
      </c>
      <c r="BF2" s="70"/>
      <c r="BG2" s="70"/>
      <c r="BH2" s="70"/>
      <c r="BI2" s="70"/>
      <c r="BJ2" s="70" t="s">
        <v>23</v>
      </c>
      <c r="BK2" s="70"/>
      <c r="BL2" s="70"/>
      <c r="BM2" s="70"/>
      <c r="BN2" s="70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69" t="s">
        <v>19</v>
      </c>
      <c r="CB2" s="69"/>
      <c r="CC2" s="69"/>
      <c r="CD2" s="69"/>
      <c r="CE2" s="69"/>
      <c r="CF2" s="69" t="s">
        <v>20</v>
      </c>
      <c r="CG2" s="69"/>
      <c r="CH2" s="69"/>
      <c r="CI2" s="69"/>
      <c r="CJ2" s="69"/>
      <c r="CK2" s="69" t="s">
        <v>23</v>
      </c>
      <c r="CL2" s="69"/>
      <c r="CM2" s="69"/>
      <c r="CN2" s="69"/>
      <c r="CO2" s="69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69" t="s">
        <v>19</v>
      </c>
      <c r="DE2" s="69"/>
      <c r="DF2" s="69"/>
      <c r="DG2" s="69"/>
      <c r="DH2" s="69"/>
      <c r="DI2" s="69" t="s">
        <v>20</v>
      </c>
      <c r="DJ2" s="69"/>
      <c r="DK2" s="69"/>
      <c r="DL2" s="69"/>
      <c r="DM2" s="69"/>
      <c r="DN2" s="69" t="s">
        <v>105</v>
      </c>
      <c r="DO2" s="69"/>
      <c r="DP2" s="69"/>
      <c r="DQ2" s="69"/>
      <c r="DR2" s="69"/>
      <c r="DS2" s="69" t="s">
        <v>23</v>
      </c>
      <c r="DT2" s="69"/>
      <c r="DU2" s="69"/>
      <c r="DV2" s="69"/>
      <c r="DW2" s="69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0" t="s">
        <v>19</v>
      </c>
      <c r="EM2" s="70"/>
      <c r="EN2" s="70"/>
      <c r="EO2" s="70"/>
      <c r="EP2" s="70"/>
      <c r="EQ2" s="70" t="s">
        <v>20</v>
      </c>
      <c r="ER2" s="70"/>
      <c r="ES2" s="70"/>
      <c r="ET2" s="70"/>
      <c r="EU2" s="70"/>
      <c r="EV2" s="70" t="s">
        <v>105</v>
      </c>
      <c r="EW2" s="70"/>
      <c r="EX2" s="70"/>
      <c r="EY2" s="70"/>
      <c r="EZ2" s="70"/>
      <c r="FA2" s="70" t="s">
        <v>23</v>
      </c>
      <c r="FB2" s="70"/>
      <c r="FC2" s="70"/>
      <c r="FD2" s="70"/>
      <c r="FE2" s="70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69" t="s">
        <v>19</v>
      </c>
      <c r="FU2" s="69"/>
      <c r="FV2" s="69"/>
      <c r="FW2" s="69"/>
      <c r="FX2" s="69"/>
      <c r="FY2" s="69" t="s">
        <v>20</v>
      </c>
      <c r="FZ2" s="69"/>
      <c r="GA2" s="69"/>
      <c r="GB2" s="69"/>
      <c r="GC2" s="69"/>
      <c r="GD2" s="69" t="s">
        <v>105</v>
      </c>
      <c r="GE2" s="69"/>
      <c r="GF2" s="69"/>
      <c r="GG2" s="69"/>
      <c r="GH2" s="69"/>
      <c r="GI2" s="69" t="s">
        <v>23</v>
      </c>
      <c r="GJ2" s="69"/>
      <c r="GK2" s="69"/>
      <c r="GL2" s="69"/>
      <c r="GM2" s="69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0" t="s">
        <v>19</v>
      </c>
      <c r="HC2" s="70"/>
      <c r="HD2" s="70"/>
      <c r="HE2" s="70"/>
      <c r="HF2" s="70"/>
      <c r="HG2" s="70" t="s">
        <v>20</v>
      </c>
      <c r="HH2" s="70"/>
      <c r="HI2" s="70"/>
      <c r="HJ2" s="70"/>
      <c r="HK2" s="70"/>
      <c r="HL2" s="70" t="s">
        <v>105</v>
      </c>
      <c r="HM2" s="70"/>
      <c r="HN2" s="70"/>
      <c r="HO2" s="70"/>
      <c r="HP2" s="70"/>
      <c r="HQ2" s="70" t="s">
        <v>23</v>
      </c>
      <c r="HR2" s="70"/>
      <c r="HS2" s="70"/>
      <c r="HT2" s="70"/>
      <c r="HU2" s="70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69" t="s">
        <v>19</v>
      </c>
      <c r="IK2" s="69"/>
      <c r="IL2" s="69"/>
      <c r="IM2" s="69"/>
      <c r="IN2" s="69"/>
      <c r="IO2" s="69" t="s">
        <v>20</v>
      </c>
      <c r="IP2" s="69"/>
      <c r="IQ2" s="69"/>
      <c r="IR2" s="69"/>
      <c r="IS2" s="69"/>
      <c r="IT2" s="69" t="s">
        <v>105</v>
      </c>
      <c r="IU2" s="69"/>
      <c r="IV2" s="69"/>
      <c r="IW2" s="69"/>
      <c r="IX2" s="69"/>
      <c r="IY2" s="69" t="s">
        <v>23</v>
      </c>
      <c r="IZ2" s="69"/>
      <c r="JA2" s="69"/>
      <c r="JB2" s="69"/>
      <c r="JC2" s="69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0" t="s">
        <v>19</v>
      </c>
      <c r="JS2" s="70"/>
      <c r="JT2" s="70"/>
      <c r="JU2" s="70"/>
      <c r="JV2" s="70"/>
      <c r="JW2" s="70" t="s">
        <v>20</v>
      </c>
      <c r="JX2" s="70"/>
      <c r="JY2" s="70"/>
      <c r="JZ2" s="70"/>
      <c r="KA2" s="70"/>
      <c r="KB2" s="70" t="s">
        <v>105</v>
      </c>
      <c r="KC2" s="70"/>
      <c r="KD2" s="70"/>
      <c r="KE2" s="70"/>
      <c r="KF2" s="70"/>
      <c r="KG2" s="70" t="s">
        <v>23</v>
      </c>
      <c r="KH2" s="70"/>
      <c r="KI2" s="70"/>
      <c r="KJ2" s="70"/>
      <c r="KK2" s="70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69" t="s">
        <v>19</v>
      </c>
      <c r="LA2" s="69"/>
      <c r="LB2" s="69"/>
      <c r="LC2" s="69"/>
      <c r="LD2" s="69"/>
      <c r="LE2" s="69" t="s">
        <v>20</v>
      </c>
      <c r="LF2" s="69"/>
      <c r="LG2" s="69"/>
      <c r="LH2" s="69"/>
      <c r="LI2" s="69"/>
      <c r="LJ2" s="69" t="s">
        <v>105</v>
      </c>
      <c r="LK2" s="69"/>
      <c r="LL2" s="69"/>
      <c r="LM2" s="69"/>
      <c r="LN2" s="69"/>
      <c r="LO2" s="69" t="s">
        <v>23</v>
      </c>
      <c r="LP2" s="69"/>
      <c r="LQ2" s="69"/>
      <c r="LR2" s="69"/>
      <c r="LS2" s="69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0" t="s">
        <v>19</v>
      </c>
      <c r="MI2" s="70"/>
      <c r="MJ2" s="70"/>
      <c r="MK2" s="70"/>
      <c r="ML2" s="70"/>
      <c r="MM2" s="70" t="s">
        <v>20</v>
      </c>
      <c r="MN2" s="70"/>
      <c r="MO2" s="70"/>
      <c r="MP2" s="70"/>
      <c r="MQ2" s="70"/>
      <c r="MR2" s="70" t="s">
        <v>105</v>
      </c>
      <c r="MS2" s="70"/>
      <c r="MT2" s="70"/>
      <c r="MU2" s="70"/>
      <c r="MV2" s="70"/>
      <c r="MW2" s="70" t="s">
        <v>23</v>
      </c>
      <c r="MX2" s="70"/>
      <c r="MY2" s="70"/>
      <c r="MZ2" s="70"/>
      <c r="NA2" s="70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69" t="s">
        <v>19</v>
      </c>
      <c r="NQ2" s="69"/>
      <c r="NR2" s="69"/>
      <c r="NS2" s="69"/>
      <c r="NT2" s="69"/>
      <c r="NU2" s="69" t="s">
        <v>20</v>
      </c>
      <c r="NV2" s="69"/>
      <c r="NW2" s="69"/>
      <c r="NX2" s="69"/>
      <c r="NY2" s="69"/>
      <c r="NZ2" s="69" t="s">
        <v>105</v>
      </c>
      <c r="OA2" s="69"/>
      <c r="OB2" s="69"/>
      <c r="OC2" s="69"/>
      <c r="OD2" s="69"/>
      <c r="OE2" s="69" t="s">
        <v>23</v>
      </c>
      <c r="OF2" s="69"/>
      <c r="OG2" s="69"/>
      <c r="OH2" s="69"/>
      <c r="OI2" s="69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0" t="s">
        <v>19</v>
      </c>
      <c r="OY2" s="70"/>
      <c r="OZ2" s="70"/>
      <c r="PA2" s="70"/>
      <c r="PB2" s="70"/>
      <c r="PC2" s="70" t="s">
        <v>20</v>
      </c>
      <c r="PD2" s="70"/>
      <c r="PE2" s="70"/>
      <c r="PF2" s="70"/>
      <c r="PG2" s="70"/>
      <c r="PH2" s="70" t="s">
        <v>105</v>
      </c>
      <c r="PI2" s="70"/>
      <c r="PJ2" s="70"/>
      <c r="PK2" s="70"/>
      <c r="PL2" s="70"/>
      <c r="PM2" s="70" t="s">
        <v>23</v>
      </c>
      <c r="PN2" s="70"/>
      <c r="PO2" s="70"/>
      <c r="PP2" s="70"/>
      <c r="PQ2" s="70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69" t="s">
        <v>19</v>
      </c>
      <c r="QG2" s="69"/>
      <c r="QH2" s="69"/>
      <c r="QI2" s="69"/>
      <c r="QJ2" s="69"/>
      <c r="QK2" s="69" t="s">
        <v>20</v>
      </c>
      <c r="QL2" s="69"/>
      <c r="QM2" s="69"/>
      <c r="QN2" s="69"/>
      <c r="QO2" s="69"/>
      <c r="QP2" s="69" t="s">
        <v>105</v>
      </c>
      <c r="QQ2" s="69"/>
      <c r="QR2" s="69"/>
      <c r="QS2" s="69"/>
      <c r="QT2" s="69"/>
      <c r="QU2" s="69" t="s">
        <v>23</v>
      </c>
      <c r="QV2" s="69"/>
      <c r="QW2" s="69"/>
      <c r="QX2" s="69"/>
      <c r="QY2" s="69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0" t="s">
        <v>19</v>
      </c>
      <c r="RO2" s="70"/>
      <c r="RP2" s="70"/>
      <c r="RQ2" s="70"/>
      <c r="RR2" s="70"/>
      <c r="RS2" s="70" t="s">
        <v>20</v>
      </c>
      <c r="RT2" s="70"/>
      <c r="RU2" s="70"/>
      <c r="RV2" s="70"/>
      <c r="RW2" s="70"/>
      <c r="RX2" s="70" t="s">
        <v>105</v>
      </c>
      <c r="RY2" s="70"/>
      <c r="RZ2" s="70"/>
      <c r="SA2" s="70"/>
      <c r="SB2" s="70"/>
      <c r="SC2" s="70" t="s">
        <v>23</v>
      </c>
      <c r="SD2" s="70"/>
      <c r="SE2" s="70"/>
      <c r="SF2" s="70"/>
      <c r="SG2" s="70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69" t="s">
        <v>19</v>
      </c>
      <c r="SW2" s="69"/>
      <c r="SX2" s="69"/>
      <c r="SY2" s="69"/>
      <c r="SZ2" s="69"/>
      <c r="TA2" s="69" t="s">
        <v>20</v>
      </c>
      <c r="TB2" s="69"/>
      <c r="TC2" s="69"/>
      <c r="TD2" s="69"/>
      <c r="TE2" s="69"/>
      <c r="TF2" s="69" t="s">
        <v>105</v>
      </c>
      <c r="TG2" s="69"/>
      <c r="TH2" s="69"/>
      <c r="TI2" s="69"/>
      <c r="TJ2" s="69"/>
      <c r="TK2" s="69" t="s">
        <v>23</v>
      </c>
      <c r="TL2" s="69"/>
      <c r="TM2" s="69"/>
      <c r="TN2" s="69"/>
      <c r="TO2" s="69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0" t="s">
        <v>19</v>
      </c>
      <c r="UE2" s="70"/>
      <c r="UF2" s="70"/>
      <c r="UG2" s="70"/>
      <c r="UH2" s="70"/>
      <c r="UI2" s="70" t="s">
        <v>20</v>
      </c>
      <c r="UJ2" s="70"/>
      <c r="UK2" s="70"/>
      <c r="UL2" s="70"/>
      <c r="UM2" s="70"/>
      <c r="UN2" s="70" t="s">
        <v>105</v>
      </c>
      <c r="UO2" s="70"/>
      <c r="UP2" s="70"/>
      <c r="UQ2" s="70"/>
      <c r="UR2" s="70"/>
      <c r="US2" s="70" t="s">
        <v>23</v>
      </c>
      <c r="UT2" s="70"/>
      <c r="UU2" s="70"/>
      <c r="UV2" s="70"/>
      <c r="UW2" s="70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69" t="s">
        <v>19</v>
      </c>
      <c r="VM2" s="69"/>
      <c r="VN2" s="69"/>
      <c r="VO2" s="69"/>
      <c r="VP2" s="69"/>
      <c r="VQ2" s="69" t="s">
        <v>20</v>
      </c>
      <c r="VR2" s="69"/>
      <c r="VS2" s="69"/>
      <c r="VT2" s="69"/>
      <c r="VU2" s="69"/>
      <c r="VV2" s="69" t="s">
        <v>105</v>
      </c>
      <c r="VW2" s="69"/>
      <c r="VX2" s="69"/>
      <c r="VY2" s="69"/>
      <c r="VZ2" s="69"/>
      <c r="WA2" s="69" t="s">
        <v>23</v>
      </c>
      <c r="WB2" s="69"/>
      <c r="WC2" s="69"/>
      <c r="WD2" s="69"/>
      <c r="WE2" s="69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0" t="s">
        <v>19</v>
      </c>
      <c r="WU2" s="70"/>
      <c r="WV2" s="70"/>
      <c r="WW2" s="70"/>
      <c r="WX2" s="70"/>
      <c r="WY2" s="70" t="s">
        <v>20</v>
      </c>
      <c r="WZ2" s="70"/>
      <c r="XA2" s="70"/>
      <c r="XB2" s="70"/>
      <c r="XC2" s="70"/>
      <c r="XD2" s="70" t="s">
        <v>23</v>
      </c>
      <c r="XE2" s="70"/>
      <c r="XF2" s="70"/>
      <c r="XG2" s="70"/>
      <c r="XH2" s="70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74"/>
      <c r="B3" s="74"/>
      <c r="C3" s="74"/>
      <c r="D3" s="74"/>
      <c r="E3" s="74"/>
      <c r="F3" s="76"/>
      <c r="G3" s="74"/>
      <c r="H3" s="74"/>
      <c r="I3" s="74"/>
      <c r="J3" s="75"/>
      <c r="K3" s="73"/>
      <c r="L3" s="75"/>
      <c r="M3" s="73"/>
      <c r="N3" s="75"/>
      <c r="O3" s="73"/>
      <c r="P3" s="73"/>
      <c r="Q3" s="73"/>
      <c r="R3" s="73"/>
      <c r="S3" s="73"/>
      <c r="T3" s="75"/>
      <c r="U3" s="73"/>
      <c r="V3" s="77"/>
      <c r="W3" s="73"/>
      <c r="X3" s="73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255.39002542300565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World Cup POR (July 7)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N4="",0,N4)=WO4,$VL$1,IF(V4+IF(N4="",0,N4)=VG4,$UD$1,IF(V4+IF(N4="",0,N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N4="",0,N4)=WR4,$VL$1,IF(V4+IF(N4="",0,N4)=VJ4,$UD$1,IF(V4+IF(N4="",0,N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3">
        <v>16.2</v>
      </c>
      <c r="Z4" s="23">
        <v>9.4</v>
      </c>
      <c r="AA4" s="23">
        <v>14.4</v>
      </c>
      <c r="AB4" s="23">
        <v>15.1</v>
      </c>
      <c r="AC4" s="23">
        <v>0</v>
      </c>
      <c r="AD4" s="23">
        <v>16.600000000000001</v>
      </c>
      <c r="AE4" s="23">
        <v>9.4</v>
      </c>
      <c r="AF4" s="23">
        <v>14.4</v>
      </c>
      <c r="AG4" s="23">
        <v>15.43</v>
      </c>
      <c r="AH4" s="23">
        <v>0.4</v>
      </c>
      <c r="AI4" s="23">
        <v>16</v>
      </c>
      <c r="AJ4" s="23">
        <v>9</v>
      </c>
      <c r="AK4" s="23">
        <v>14.4</v>
      </c>
      <c r="AL4" s="23">
        <v>15.36</v>
      </c>
      <c r="AM4" s="23">
        <v>0</v>
      </c>
      <c r="AN4" s="28"/>
      <c r="AO4" s="39">
        <f>IF(AA4&gt;0,AA4,"")</f>
        <v>14.4</v>
      </c>
      <c r="AP4" s="39">
        <f>IF(AB4&gt;0,AB4,"")</f>
        <v>15.1</v>
      </c>
      <c r="AQ4" s="41">
        <f>IF(SUM(Y4:AB4)-AC4&gt;0,SUM(Y4:AB4)-AC4,"")</f>
        <v>55.1</v>
      </c>
      <c r="AR4" s="41">
        <f>IF(AF4&gt;0,AF4,"")</f>
        <v>14.4</v>
      </c>
      <c r="AS4" s="41">
        <f>IF(AG4&gt;0,AG4,"")</f>
        <v>15.43</v>
      </c>
      <c r="AT4" s="41">
        <f>IF(SUM(AD4:AG4)-AH4&gt;0,SUM(AD4:AG4)-AH4,"")</f>
        <v>55.43</v>
      </c>
      <c r="AU4" s="41">
        <f>IF(AQ4="","",MAX(AQ4,AT4))</f>
        <v>55.43</v>
      </c>
      <c r="AV4" s="41">
        <f>IF(AK4&gt;0,AK4,"")</f>
        <v>14.4</v>
      </c>
      <c r="AW4" s="41">
        <f>IF(AL4&gt;0,AL4,"")</f>
        <v>15.36</v>
      </c>
      <c r="AX4" s="41">
        <f>IF(SUM(AI4:AL4)-AM4&gt;0,SUM(AI4:AL4)-AM4,"")</f>
        <v>54.76</v>
      </c>
      <c r="AY4" s="41">
        <f>IF(SUM(AU4,AX4)&gt;0,SUM(AU4,AX4),"")</f>
        <v>110.19</v>
      </c>
      <c r="AZ4" s="27">
        <v>16.8</v>
      </c>
      <c r="BA4" s="27">
        <v>9.5</v>
      </c>
      <c r="BB4" s="27">
        <v>14</v>
      </c>
      <c r="BC4" s="27">
        <v>14.84</v>
      </c>
      <c r="BD4" s="27">
        <v>0.2</v>
      </c>
      <c r="BE4" s="27">
        <v>17.7</v>
      </c>
      <c r="BF4" s="27">
        <v>9.6</v>
      </c>
      <c r="BG4" s="27">
        <v>14.4</v>
      </c>
      <c r="BH4" s="27">
        <v>15.08</v>
      </c>
      <c r="BI4" s="27">
        <v>0</v>
      </c>
      <c r="BJ4" s="27">
        <v>17.2</v>
      </c>
      <c r="BK4" s="27">
        <v>9.6</v>
      </c>
      <c r="BL4" s="27">
        <v>14.4</v>
      </c>
      <c r="BM4" s="27">
        <v>15.03</v>
      </c>
      <c r="BN4" s="27">
        <v>0</v>
      </c>
      <c r="BO4" s="29"/>
      <c r="BP4" s="40">
        <f>IF(BB4&gt;0,BB4,"")</f>
        <v>14</v>
      </c>
      <c r="BQ4" s="40">
        <f>IF(BC4&gt;0,BC4,"")</f>
        <v>14.84</v>
      </c>
      <c r="BR4" s="11">
        <f>IF(SUM(AZ4:BC4)-BD4&gt;0,SUM(AZ4:BC4)-BD4,"")</f>
        <v>54.94</v>
      </c>
      <c r="BS4" s="11">
        <f>IF(BG4&gt;0,BG4,"")</f>
        <v>14.4</v>
      </c>
      <c r="BT4" s="11">
        <f>IF(BH4&gt;0,BH4,"")</f>
        <v>15.08</v>
      </c>
      <c r="BU4" s="11">
        <f>IF(SUM(BE4:BH4)-BI4&gt;0,SUM(BE4:BH4)-BI4,"")</f>
        <v>56.779999999999994</v>
      </c>
      <c r="BV4" s="11">
        <f>IF(BR4="","",MAX(BR4,BU4))</f>
        <v>56.779999999999994</v>
      </c>
      <c r="BW4" s="11">
        <f>IF(BL4&gt;0,BL4,"")</f>
        <v>14.4</v>
      </c>
      <c r="BX4" s="11">
        <f>IF(BM4&gt;0,BM4,"")</f>
        <v>15.03</v>
      </c>
      <c r="BY4" s="11">
        <f>IF(SUM(BJ4:BM4)-BN4&gt;0,SUM(BJ4:BM4)-BN4,"")</f>
        <v>56.23</v>
      </c>
      <c r="BZ4" s="11">
        <f>IF(SUM(BV4,BY4)&gt;0,SUM(BV4,BY4),"")</f>
        <v>113.00999999999999</v>
      </c>
      <c r="CA4" s="23">
        <v>16.7</v>
      </c>
      <c r="CB4" s="23">
        <v>8.6</v>
      </c>
      <c r="CC4" s="23">
        <v>14.4</v>
      </c>
      <c r="CD4" s="23">
        <v>15.1</v>
      </c>
      <c r="CE4" s="23">
        <v>0</v>
      </c>
      <c r="CF4" s="23">
        <v>16.600000000000001</v>
      </c>
      <c r="CG4" s="23">
        <v>9</v>
      </c>
      <c r="CH4" s="23">
        <v>14.4</v>
      </c>
      <c r="CI4" s="23">
        <v>15.18</v>
      </c>
      <c r="CJ4" s="23">
        <v>0</v>
      </c>
      <c r="CK4" s="23">
        <v>16.7</v>
      </c>
      <c r="CL4" s="23">
        <v>8.9</v>
      </c>
      <c r="CM4" s="23">
        <v>14.6</v>
      </c>
      <c r="CN4" s="23">
        <v>14.87</v>
      </c>
      <c r="CO4" s="23">
        <v>0</v>
      </c>
      <c r="CP4" s="28"/>
      <c r="CQ4" s="39">
        <f>IF(CC4&gt;0,CC4,"")</f>
        <v>14.4</v>
      </c>
      <c r="CR4" s="39">
        <f>IF(CD4&gt;0,CD4,"")</f>
        <v>15.1</v>
      </c>
      <c r="CS4" s="41">
        <f>IF(SUM(CA4:CD4)-CE4&gt;0,SUM(CA4:CD4)-CE4,"")</f>
        <v>54.8</v>
      </c>
      <c r="CT4" s="41">
        <f>IF(CH4&gt;0,CH4,"")</f>
        <v>14.4</v>
      </c>
      <c r="CU4" s="41">
        <f>IF(CI4&gt;0,CI4,"")</f>
        <v>15.18</v>
      </c>
      <c r="CV4" s="41">
        <f>IF(SUM(CF4:CI4)-CJ4&gt;0,SUM(CF4:CI4)-CJ4,"")</f>
        <v>55.18</v>
      </c>
      <c r="CW4" s="41">
        <f>IF(CS4="","",MAX(CS4,CV4))</f>
        <v>55.18</v>
      </c>
      <c r="CX4" s="41">
        <f>IF(CM4&gt;0,CM4,"")</f>
        <v>14.6</v>
      </c>
      <c r="CY4" s="41">
        <f>IF(CN4&gt;0,CN4,"")</f>
        <v>14.87</v>
      </c>
      <c r="CZ4" s="41">
        <f>IF(SUM(CK4:CN4)-CO4&gt;0,SUM(CK4:CN4)-CO4,"")</f>
        <v>55.07</v>
      </c>
      <c r="DA4" s="41">
        <f>IF(SUM(CW4,CZ4)&gt;0,SUM(CW4,CZ4),"")</f>
        <v>110.25</v>
      </c>
      <c r="DB4" s="52">
        <f>IF(MAX(ED4,FL4,GT4,IB4,JJ4,KR4,LZ4,NH4,OP4,PX4,RF4,SN4,TV4,VD4,WWL4)-IF(N4="",0,N4)&gt;0.001,MAX(ED4,FL4,GT4,IB4,JJ4,KR4,LZ4,NH4,OP4,PX4,RF4,SN4,TV4,VD4,WL4)-IF(N4="",0,N4),"")</f>
        <v>1.1600000000000037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14.8</v>
      </c>
      <c r="DE4" s="17">
        <v>9.6999999999999993</v>
      </c>
      <c r="DF4" s="17">
        <v>14.4</v>
      </c>
      <c r="DG4" s="17">
        <v>14.76</v>
      </c>
      <c r="DH4" s="17">
        <v>0</v>
      </c>
      <c r="DI4" s="17">
        <v>15.6</v>
      </c>
      <c r="DJ4" s="17">
        <v>9.4</v>
      </c>
      <c r="DK4" s="17">
        <v>14.4</v>
      </c>
      <c r="DL4" s="17">
        <v>15.13</v>
      </c>
      <c r="DM4" s="17">
        <v>0</v>
      </c>
      <c r="DN4" s="17">
        <v>15.4</v>
      </c>
      <c r="DO4" s="17">
        <v>9.4</v>
      </c>
      <c r="DP4" s="17">
        <v>14.4</v>
      </c>
      <c r="DQ4" s="17">
        <v>14.91</v>
      </c>
      <c r="DR4" s="17">
        <v>0</v>
      </c>
      <c r="DS4" s="17">
        <v>1.6</v>
      </c>
      <c r="DT4" s="17">
        <v>1</v>
      </c>
      <c r="DU4" s="17">
        <v>2</v>
      </c>
      <c r="DV4" s="17">
        <v>1.68</v>
      </c>
      <c r="DW4" s="17">
        <v>0</v>
      </c>
      <c r="DX4" s="41">
        <f>IF(DF4&gt;0,DF4,"")</f>
        <v>14.4</v>
      </c>
      <c r="DY4" s="41">
        <f>IF(DG4&gt;0,DG4,"")</f>
        <v>14.76</v>
      </c>
      <c r="DZ4" s="41">
        <f>IF(SUM(DD4:DG4)-DH4&gt;0,SUM(DD4:DG4)-DH4,"")</f>
        <v>53.66</v>
      </c>
      <c r="EA4" s="41">
        <f>IF(DK4&gt;0,DK4,"")</f>
        <v>14.4</v>
      </c>
      <c r="EB4" s="41">
        <f>IF(DL4&gt;0,DL4,"")</f>
        <v>15.13</v>
      </c>
      <c r="EC4" s="41">
        <f>IF(SUM(DI4:DL4)-DM4&gt;0,SUM(DI4:DL4)-DM4,"")</f>
        <v>54.53</v>
      </c>
      <c r="ED4" s="41">
        <f>IF(MAX(DZ4,EC4)&gt;0,MAX(DZ4,EC4),"")</f>
        <v>54.53</v>
      </c>
      <c r="EE4" s="41">
        <f>IF(DP4&gt;0,DP4,"")</f>
        <v>14.4</v>
      </c>
      <c r="EF4" s="41">
        <f>IF(DQ4&gt;0,DQ4,"")</f>
        <v>14.91</v>
      </c>
      <c r="EG4" s="41">
        <f>IF(SUM(DN4:DQ4)-DR4&gt;0,SUM(DN4:DQ4)-DR4,"")</f>
        <v>54.11</v>
      </c>
      <c r="EH4" s="41">
        <f>IF(DU4&gt;0,DU4,"")</f>
        <v>2</v>
      </c>
      <c r="EI4" s="41">
        <f>IF(DV4&gt;0,DV4,"")</f>
        <v>1.68</v>
      </c>
      <c r="EJ4" s="41">
        <f>IF(SUM(DS4:DV4)-DW4&gt;0,SUM(DS4:DV4)-DW4,"")</f>
        <v>6.2799999999999994</v>
      </c>
      <c r="EK4" s="41">
        <f>IF(SUM(ED4,EG4,EJ4)&gt;0,SUM(ED4,EG4,EJ4),"")</f>
        <v>114.92</v>
      </c>
      <c r="EL4" s="18">
        <v>14.4</v>
      </c>
      <c r="EM4" s="18">
        <v>8.5</v>
      </c>
      <c r="EN4" s="18">
        <v>12.4</v>
      </c>
      <c r="EO4" s="18">
        <v>13.58</v>
      </c>
      <c r="EP4" s="18">
        <v>0</v>
      </c>
      <c r="EQ4" s="18">
        <v>15.7</v>
      </c>
      <c r="ER4" s="18">
        <v>9.6</v>
      </c>
      <c r="ES4" s="18">
        <v>14.4</v>
      </c>
      <c r="ET4" s="18">
        <v>14.84</v>
      </c>
      <c r="EU4" s="18">
        <v>0</v>
      </c>
      <c r="EV4" s="18">
        <v>16.3</v>
      </c>
      <c r="EW4" s="18">
        <v>9.4</v>
      </c>
      <c r="EX4" s="18">
        <v>14</v>
      </c>
      <c r="EY4" s="18">
        <v>14.87</v>
      </c>
      <c r="EZ4" s="18">
        <v>0</v>
      </c>
      <c r="FA4" s="18">
        <v>9.6</v>
      </c>
      <c r="FB4" s="18">
        <v>5.7</v>
      </c>
      <c r="FC4" s="18">
        <v>9.1999999999999993</v>
      </c>
      <c r="FD4" s="18">
        <v>9.2200000000000006</v>
      </c>
      <c r="FE4" s="18">
        <v>0.2</v>
      </c>
      <c r="FF4" s="11">
        <f>IF(EN4&gt;0,EN4,"")</f>
        <v>12.4</v>
      </c>
      <c r="FG4" s="11">
        <f>IF(EO4&gt;0,EO4,"")</f>
        <v>13.58</v>
      </c>
      <c r="FH4" s="11">
        <f>IF(SUM(EL4:EO4)-EP4&gt;0,SUM(EL4:EO4)-EP4,"")</f>
        <v>48.879999999999995</v>
      </c>
      <c r="FI4" s="11">
        <f>IF(ES4&gt;0,ES4,"")</f>
        <v>14.4</v>
      </c>
      <c r="FJ4" s="11">
        <f>IF(ET4&gt;0,ET4,"")</f>
        <v>14.84</v>
      </c>
      <c r="FK4" s="11">
        <f>IF(SUM(EQ4:ET4)-EU4&gt;0,SUM(EQ4:ET4)-EU4,"")</f>
        <v>54.539999999999992</v>
      </c>
      <c r="FL4" s="11">
        <f>IF(MAX(FH4,FK4)&gt;0,MAX(FH4,FK4),"")</f>
        <v>54.539999999999992</v>
      </c>
      <c r="FM4" s="11">
        <f>IF(EX4&gt;0,EX4,"")</f>
        <v>14</v>
      </c>
      <c r="FN4" s="11">
        <f>IF(EY4&gt;0,EY4,"")</f>
        <v>14.87</v>
      </c>
      <c r="FO4" s="11">
        <f>IF(SUM(EV4:EY4)-EZ4&gt;0,SUM(EV4:EY4)-EZ4,"")</f>
        <v>54.57</v>
      </c>
      <c r="FP4" s="11">
        <f>IF(FC4&gt;0,FC4,"")</f>
        <v>9.1999999999999993</v>
      </c>
      <c r="FQ4" s="11">
        <f>IF(FD4&gt;0,FD4,"")</f>
        <v>9.2200000000000006</v>
      </c>
      <c r="FR4" s="11">
        <f>IF(SUM(FA4:FD4)-FE4&gt;0,SUM(FA4:FD4)-FE4,"")</f>
        <v>33.519999999999996</v>
      </c>
      <c r="FS4" s="11">
        <f>IF(SUM(FL4,FO4,FR4)&gt;0,SUM(FL4,FO4,FR4),"")</f>
        <v>142.63</v>
      </c>
      <c r="FT4" s="17">
        <v>16.3</v>
      </c>
      <c r="FU4" s="17">
        <v>9.5</v>
      </c>
      <c r="FV4" s="17">
        <v>14.4</v>
      </c>
      <c r="FW4" s="17">
        <v>14.93</v>
      </c>
      <c r="FX4" s="17">
        <v>0</v>
      </c>
      <c r="FY4" s="17">
        <v>15.6</v>
      </c>
      <c r="FZ4" s="17">
        <v>9.6</v>
      </c>
      <c r="GA4" s="17">
        <v>15</v>
      </c>
      <c r="GB4" s="17">
        <v>14.92</v>
      </c>
      <c r="GC4" s="17">
        <v>0</v>
      </c>
      <c r="GD4" s="17">
        <v>15.7</v>
      </c>
      <c r="GE4" s="17">
        <v>9.6999999999999993</v>
      </c>
      <c r="GF4" s="17">
        <v>14.4</v>
      </c>
      <c r="GG4" s="17">
        <v>15.07</v>
      </c>
      <c r="GH4" s="17">
        <v>0</v>
      </c>
      <c r="GI4" s="17">
        <v>15.6</v>
      </c>
      <c r="GJ4" s="17">
        <v>9.4</v>
      </c>
      <c r="GK4" s="17">
        <v>14.4</v>
      </c>
      <c r="GL4" s="17">
        <v>15.27</v>
      </c>
      <c r="GM4" s="17">
        <v>0</v>
      </c>
      <c r="GN4" s="41">
        <f>IF(FV4&gt;0,FV4,"")</f>
        <v>14.4</v>
      </c>
      <c r="GO4" s="41">
        <f>IF(FW4&gt;0,FW4,"")</f>
        <v>14.93</v>
      </c>
      <c r="GP4" s="41">
        <f>IF(SUM(FT4:FW4)-FX4&gt;0,SUM(FT4:FW4)-FX4,"")</f>
        <v>55.13</v>
      </c>
      <c r="GQ4" s="41">
        <f>IF(GA4&gt;0,GA4,"")</f>
        <v>15</v>
      </c>
      <c r="GR4" s="41">
        <f>IF(GB4&gt;0,GB4,"")</f>
        <v>14.92</v>
      </c>
      <c r="GS4" s="41">
        <f>IF(SUM(FY4:GB4)-GC4&gt;0,SUM(FY4:GB4)-GC4,"")</f>
        <v>55.120000000000005</v>
      </c>
      <c r="GT4" s="41">
        <f>IF(MAX(GP4,GS4)&gt;0,MAX(GP4,GS4),"")</f>
        <v>55.13</v>
      </c>
      <c r="GU4" s="41">
        <f>IF(GF4&gt;0,GF4,"")</f>
        <v>14.4</v>
      </c>
      <c r="GV4" s="41">
        <f>IF(GG4&gt;0,GG4,"")</f>
        <v>15.07</v>
      </c>
      <c r="GW4" s="41">
        <f>IF(SUM(GD4:GG4)-GH4&gt;0,SUM(GD4:GG4)-GH4,"")</f>
        <v>54.87</v>
      </c>
      <c r="GX4" s="41">
        <f>IF(GK4&gt;0,GK4,"")</f>
        <v>14.4</v>
      </c>
      <c r="GY4" s="41">
        <f>IF(GL4&gt;0,GL4,"")</f>
        <v>15.27</v>
      </c>
      <c r="GZ4" s="41">
        <f>IF(SUM(GI4:GL4)-GM4&gt;0,SUM(GI4:GL4)-GM4,"")</f>
        <v>54.67</v>
      </c>
      <c r="HA4" s="41">
        <f>IF(SUM(GT4,GW4,GZ4)&gt;0,SUM(GT4,GW4,GZ4),"")</f>
        <v>164.67000000000002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14.7</v>
      </c>
      <c r="IK4" s="17">
        <v>9.1</v>
      </c>
      <c r="IL4" s="17">
        <v>14.4</v>
      </c>
      <c r="IM4" s="17">
        <v>14.78</v>
      </c>
      <c r="IN4" s="17">
        <v>0</v>
      </c>
      <c r="IO4" s="17">
        <v>16.2</v>
      </c>
      <c r="IP4" s="17">
        <v>9.6</v>
      </c>
      <c r="IQ4" s="17">
        <v>14.4</v>
      </c>
      <c r="IR4" s="17">
        <v>15.24</v>
      </c>
      <c r="IS4" s="17">
        <v>0.2</v>
      </c>
      <c r="IT4" s="17">
        <v>15.8</v>
      </c>
      <c r="IU4" s="17">
        <v>9.8000000000000007</v>
      </c>
      <c r="IV4" s="17">
        <v>14.4</v>
      </c>
      <c r="IW4" s="17">
        <v>14.98</v>
      </c>
      <c r="IX4" s="17">
        <v>0</v>
      </c>
      <c r="IY4" s="17">
        <v>16.100000000000001</v>
      </c>
      <c r="IZ4" s="17">
        <v>9.4</v>
      </c>
      <c r="JA4" s="17">
        <v>14.4</v>
      </c>
      <c r="JB4" s="17">
        <v>15.22</v>
      </c>
      <c r="JC4" s="17">
        <v>0</v>
      </c>
      <c r="JD4" s="41">
        <f>IF(IL4&gt;0,IL4,"")</f>
        <v>14.4</v>
      </c>
      <c r="JE4" s="41">
        <f>IF(IM4&gt;0,IM4,"")</f>
        <v>14.78</v>
      </c>
      <c r="JF4" s="41">
        <f>IF(SUM(IJ4:IM4)-IN4&gt;0,SUM(IJ4:IM4)-IN4,"")</f>
        <v>52.98</v>
      </c>
      <c r="JG4" s="41">
        <f>IF(IQ4&gt;0,IQ4,"")</f>
        <v>14.4</v>
      </c>
      <c r="JH4" s="41">
        <f>IF(IR4&gt;0,IR4,"")</f>
        <v>15.24</v>
      </c>
      <c r="JI4" s="41">
        <f>IF(SUM(IO4:IR4)-IS4&gt;0,SUM(IO4:IR4)-IS4,"")</f>
        <v>55.239999999999995</v>
      </c>
      <c r="JJ4" s="41">
        <f>IF(MAX(JF4,JI4)&gt;0,MAX(JF4,JI4),"")</f>
        <v>55.239999999999995</v>
      </c>
      <c r="JK4" s="41">
        <f>IF(IV4&gt;0,IV4,"")</f>
        <v>14.4</v>
      </c>
      <c r="JL4" s="41">
        <f>IF(IW4&gt;0,IW4,"")</f>
        <v>14.98</v>
      </c>
      <c r="JM4" s="41">
        <f>IF(SUM(IT4:IW4)-IX4&gt;0,SUM(IT4:IW4)-IX4,"")</f>
        <v>54.980000000000004</v>
      </c>
      <c r="JN4" s="41">
        <f>IF(JA4&gt;0,JA4,"")</f>
        <v>14.4</v>
      </c>
      <c r="JO4" s="41">
        <f>IF(JB4&gt;0,JB4,"")</f>
        <v>15.22</v>
      </c>
      <c r="JP4" s="41">
        <f>IF(SUM(IY4:JB4)-JC4&gt;0,SUM(IY4:JB4)-JC4,"")</f>
        <v>55.12</v>
      </c>
      <c r="JQ4" s="41">
        <f>IF(SUM(JJ4,JM4,JP4)&gt;0,SUM(JJ4,JM4,JP4),"")</f>
        <v>165.34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>
        <v>15.3</v>
      </c>
      <c r="KC4" s="18">
        <v>9.4</v>
      </c>
      <c r="KD4" s="18">
        <v>14.4</v>
      </c>
      <c r="KE4" s="18">
        <v>14.84</v>
      </c>
      <c r="KF4" s="18">
        <v>0</v>
      </c>
      <c r="KG4" s="18">
        <v>16</v>
      </c>
      <c r="KH4" s="18">
        <v>9.6</v>
      </c>
      <c r="KI4" s="18">
        <v>14.4</v>
      </c>
      <c r="KJ4" s="18">
        <v>15.11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>
        <f>IF(KD4&gt;0,KD4,"")</f>
        <v>14.4</v>
      </c>
      <c r="KT4" s="11">
        <f>IF(KE4&gt;0,KE4,"")</f>
        <v>14.84</v>
      </c>
      <c r="KU4" s="11">
        <f>IF(SUM(KB4:KE4)-KF4&gt;0,SUM(KB4:KE4)-KF4,"")</f>
        <v>53.94</v>
      </c>
      <c r="KV4" s="11">
        <f>IF(KI4&gt;0,KI4,"")</f>
        <v>14.4</v>
      </c>
      <c r="KW4" s="11">
        <f>IF(KJ4&gt;0,KJ4,"")</f>
        <v>15.11</v>
      </c>
      <c r="KX4" s="11">
        <f>IF(SUM(KG4:KJ4)-KK4&gt;0,SUM(KG4:KJ4)-KK4,"")</f>
        <v>55.11</v>
      </c>
      <c r="KY4" s="11">
        <f>IF(SUM(KR4,KU4,KX4)&gt;0,SUM(KR4,KU4,KX4),"")</f>
        <v>109.05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15.2</v>
      </c>
      <c r="MI4" s="18">
        <v>9.8000000000000007</v>
      </c>
      <c r="MJ4" s="18">
        <v>14.6</v>
      </c>
      <c r="MK4" s="18">
        <v>14.8</v>
      </c>
      <c r="ML4" s="18">
        <v>0</v>
      </c>
      <c r="MM4" s="18">
        <v>15</v>
      </c>
      <c r="MN4" s="18">
        <v>8.9</v>
      </c>
      <c r="MO4" s="18">
        <v>15</v>
      </c>
      <c r="MP4" s="18">
        <v>14.94</v>
      </c>
      <c r="MQ4" s="18">
        <v>0</v>
      </c>
      <c r="MR4" s="18">
        <v>15.1</v>
      </c>
      <c r="MS4" s="18">
        <v>9.6999999999999993</v>
      </c>
      <c r="MT4" s="18">
        <v>15</v>
      </c>
      <c r="MU4" s="18">
        <v>14.86</v>
      </c>
      <c r="MV4" s="18">
        <v>0</v>
      </c>
      <c r="MW4" s="18">
        <v>3.2</v>
      </c>
      <c r="MX4" s="18">
        <v>1.8</v>
      </c>
      <c r="MY4" s="18">
        <v>3.2</v>
      </c>
      <c r="MZ4" s="18">
        <v>3.24</v>
      </c>
      <c r="NA4" s="18">
        <v>0</v>
      </c>
      <c r="NB4" s="11">
        <f>IF(MJ4&gt;0,MJ4,"")</f>
        <v>14.6</v>
      </c>
      <c r="NC4" s="11">
        <f>IF(MK4&gt;0,MK4,"")</f>
        <v>14.8</v>
      </c>
      <c r="ND4" s="11">
        <f>IF(SUM(MH4:MK4)-ML4&gt;0,SUM(MH4:MK4)-ML4,"")</f>
        <v>54.400000000000006</v>
      </c>
      <c r="NE4" s="11">
        <f>IF(MO4&gt;0,MO4,"")</f>
        <v>15</v>
      </c>
      <c r="NF4" s="11">
        <f>IF(MP4&gt;0,MP4,"")</f>
        <v>14.94</v>
      </c>
      <c r="NG4" s="11">
        <f>IF(SUM(MM4:MP4)-MQ4&gt;0,SUM(MM4:MP4)-MQ4,"")</f>
        <v>53.839999999999996</v>
      </c>
      <c r="NH4" s="11">
        <f>IF(MAX(ND4,NG4)&gt;0,MAX(ND4,NG4),"")</f>
        <v>54.400000000000006</v>
      </c>
      <c r="NI4" s="11">
        <f>IF(MT4&gt;0,MT4,"")</f>
        <v>15</v>
      </c>
      <c r="NJ4" s="11">
        <f>IF(MU4&gt;0,MU4,"")</f>
        <v>14.86</v>
      </c>
      <c r="NK4" s="11">
        <f>IF(SUM(MR4:MU4)-MV4&gt;0,SUM(MR4:MU4)-MV4,"")</f>
        <v>54.66</v>
      </c>
      <c r="NL4" s="11">
        <f>IF(MY4&gt;0,MY4,"")</f>
        <v>3.2</v>
      </c>
      <c r="NM4" s="11">
        <f>IF(MZ4&gt;0,MZ4,"")</f>
        <v>3.24</v>
      </c>
      <c r="NN4" s="11">
        <f>IF(SUM(MW4:MZ4)-NA4&gt;0,SUM(MW4:MZ4)-NA4,"")</f>
        <v>11.44</v>
      </c>
      <c r="NO4" s="11">
        <f>IF(SUM(NH4,NK4,NN4)&gt;0,SUM(NH4,NK4,NN4),"")</f>
        <v>120.5</v>
      </c>
      <c r="NP4" s="17">
        <v>8</v>
      </c>
      <c r="NQ4" s="17">
        <v>4.2</v>
      </c>
      <c r="NR4" s="17">
        <v>5.9</v>
      </c>
      <c r="NS4" s="17">
        <v>7.62</v>
      </c>
      <c r="NT4" s="17">
        <v>0</v>
      </c>
      <c r="NU4" s="17">
        <v>15.6</v>
      </c>
      <c r="NV4" s="17">
        <v>9.1999999999999993</v>
      </c>
      <c r="NW4" s="17">
        <v>13</v>
      </c>
      <c r="NX4" s="17">
        <v>14.88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5.9</v>
      </c>
      <c r="OK4" s="41">
        <f>IF(NS4&gt;0,NS4,"")</f>
        <v>7.62</v>
      </c>
      <c r="OL4" s="41">
        <f>IF(SUM(NP4:NS4)-NT4&gt;0,SUM(NP4:NS4)-NT4,"")</f>
        <v>25.720000000000002</v>
      </c>
      <c r="OM4" s="41">
        <f>IF(NW4&gt;0,NW4,"")</f>
        <v>13</v>
      </c>
      <c r="ON4" s="41">
        <f>IF(NX4&gt;0,NX4,"")</f>
        <v>14.88</v>
      </c>
      <c r="OO4" s="41">
        <f>IF(SUM(NU4:NX4)-NY4&gt;0,SUM(NU4:NX4)-NY4,"")</f>
        <v>52.68</v>
      </c>
      <c r="OP4" s="41">
        <f>IF(MAX(OL4,OO4)&gt;0,MAX(OL4,OO4),"")</f>
        <v>52.68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52.68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1" t="str">
        <f>IF(SX4&gt;0,SX4,"")</f>
        <v/>
      </c>
      <c r="TQ4" s="41" t="str">
        <f>IF(SY4&gt;0,SY4,"")</f>
        <v/>
      </c>
      <c r="TR4" s="41" t="str">
        <f>IF(SUM(SV4:SY4)-SZ4&gt;0,SUM(SV4:SY4)-SZ4,"")</f>
        <v/>
      </c>
      <c r="TS4" s="41" t="str">
        <f>IF(TC4&gt;0,TC4,"")</f>
        <v/>
      </c>
      <c r="TT4" s="41" t="str">
        <f>IF(TD4&gt;0,TD4,"")</f>
        <v/>
      </c>
      <c r="TU4" s="41" t="str">
        <f>IF(SUM(TA4:TD4)-TE4&gt;0,SUM(TA4:TD4)-TE4,"")</f>
        <v/>
      </c>
      <c r="TV4" s="41" t="str">
        <f>IF(MAX(TR4,TU4)&gt;0,MAX(TR4,TU4),"")</f>
        <v/>
      </c>
      <c r="TW4" s="41" t="str">
        <f>IF(TH4&gt;0,TH4,"")</f>
        <v/>
      </c>
      <c r="TX4" s="41" t="str">
        <f>IF(TI4&gt;0,TI4,"")</f>
        <v/>
      </c>
      <c r="TY4" s="41" t="str">
        <f>IF(SUM(TF4:TI4)-TJ4&gt;0,SUM(TF4:TI4)-TJ4,"")</f>
        <v/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>
        <v>15.8</v>
      </c>
      <c r="VM4" s="17">
        <v>9.1</v>
      </c>
      <c r="VN4" s="17">
        <v>14.8</v>
      </c>
      <c r="VO4" s="17">
        <v>15.04</v>
      </c>
      <c r="VP4" s="17">
        <v>0</v>
      </c>
      <c r="VQ4" s="17">
        <v>16.7</v>
      </c>
      <c r="VR4" s="17">
        <v>9.6999999999999993</v>
      </c>
      <c r="VS4" s="17">
        <v>14.6</v>
      </c>
      <c r="VT4" s="17">
        <v>15.34</v>
      </c>
      <c r="VU4" s="17">
        <v>0</v>
      </c>
      <c r="VV4" s="17">
        <v>16.2</v>
      </c>
      <c r="VW4" s="17">
        <v>9.6999999999999993</v>
      </c>
      <c r="VX4" s="17">
        <v>15</v>
      </c>
      <c r="VY4" s="17">
        <v>15.15</v>
      </c>
      <c r="VZ4" s="17">
        <v>0</v>
      </c>
      <c r="WA4" s="17">
        <v>16.399999999999999</v>
      </c>
      <c r="WB4" s="17">
        <v>9.1</v>
      </c>
      <c r="WC4" s="17">
        <v>14.4</v>
      </c>
      <c r="WD4" s="17">
        <v>15.61</v>
      </c>
      <c r="WE4" s="17">
        <v>0</v>
      </c>
      <c r="WF4" s="41">
        <f>IF(VN4&gt;0,VN4,"")</f>
        <v>14.8</v>
      </c>
      <c r="WG4" s="41">
        <f>IF(VO4&gt;0,VO4,"")</f>
        <v>15.04</v>
      </c>
      <c r="WH4" s="41">
        <f>IF(SUM(VL4:VO4)-VP4&gt;0,SUM(VL4:VO4)-VP4,"")</f>
        <v>54.74</v>
      </c>
      <c r="WI4" s="41">
        <f>IF(VS4&gt;0,VS4,"")</f>
        <v>14.6</v>
      </c>
      <c r="WJ4" s="41">
        <f>IF(VT4&gt;0,VT4,"")</f>
        <v>15.34</v>
      </c>
      <c r="WK4" s="41">
        <f>IF(SUM(VQ4:VT4)-VU4&gt;0,SUM(VQ4:VT4)-VU4,"")</f>
        <v>56.34</v>
      </c>
      <c r="WL4" s="41">
        <f>IF(MAX(WH4,WK4)&gt;0,MAX(WH4,WK4),"")</f>
        <v>56.34</v>
      </c>
      <c r="WM4" s="41">
        <f>IF(VX4&gt;0,VX4,"")</f>
        <v>15</v>
      </c>
      <c r="WN4" s="41">
        <f>IF(VY4&gt;0,VY4,"")</f>
        <v>15.15</v>
      </c>
      <c r="WO4" s="41">
        <f>IF(SUM(VV4:VY4)-VZ4&gt;0,SUM(VV4:VY4)-VZ4,"")</f>
        <v>56.05</v>
      </c>
      <c r="WP4" s="41">
        <f>IF(WC4&gt;0,WC4,"")</f>
        <v>14.4</v>
      </c>
      <c r="WQ4" s="41">
        <f>IF(WD4&gt;0,WD4,"")</f>
        <v>15.61</v>
      </c>
      <c r="WR4" s="41">
        <f>IF(SUM(WA4:WD4)-WE4&gt;0,SUM(WA4:WD4)-WE4,"")</f>
        <v>55.51</v>
      </c>
      <c r="WS4" s="41">
        <f>IF(SUM(WL4,WO4,WR4)&gt;0,SUM(WL4,WO4,WR4),"")</f>
        <v>167.9</v>
      </c>
      <c r="WT4" s="27">
        <f>IF($CP4="P",CA4,(CA4+AZ4)/2)</f>
        <v>16.75</v>
      </c>
      <c r="WU4" s="27">
        <f>IF($CP4="P",CB4,(CB4+BA4)/2)</f>
        <v>9.0500000000000007</v>
      </c>
      <c r="WV4" s="27">
        <f>IF($CP4="P",CC4,(CC4+BB4)/2)</f>
        <v>14.2</v>
      </c>
      <c r="WW4" s="27">
        <f>IF($CP4="P",CD4,(CD4+BC4)/2)</f>
        <v>14.969999999999999</v>
      </c>
      <c r="WX4" s="27">
        <f>IF($CP4="P",CE4,(CE4+BD4)/2)</f>
        <v>0.1</v>
      </c>
      <c r="WY4" s="27">
        <f>IF($CP4="P",CF4,(CF4+BE4)/2)</f>
        <v>17.149999999999999</v>
      </c>
      <c r="WZ4" s="27">
        <f>IF($CP4="P",CG4,(CG4+BF4)/2)</f>
        <v>9.3000000000000007</v>
      </c>
      <c r="XA4" s="27">
        <f>IF($CP4="P",CH4,(CH4+BG4)/2)</f>
        <v>14.4</v>
      </c>
      <c r="XB4" s="27">
        <f>IF($CP4="P",CI4,(CI4+BH4)/2)</f>
        <v>15.129999999999999</v>
      </c>
      <c r="XC4" s="27">
        <f>IF($CP4="P",CJ4,(CJ4+BI4)/2)</f>
        <v>0</v>
      </c>
      <c r="XD4" s="27">
        <f>IF($CP4="P",CK4,(CK4+BJ4)/2)</f>
        <v>16.95</v>
      </c>
      <c r="XE4" s="27">
        <f>IF($CP4="P",CL4,(CL4+BK4)/2)</f>
        <v>9.25</v>
      </c>
      <c r="XF4" s="27">
        <f>IF($CP4="P",CM4,(CM4+BL4)/2)</f>
        <v>14.5</v>
      </c>
      <c r="XG4" s="27">
        <f>IF($CP4="P",CN4,(CN4+BM4)/2)</f>
        <v>14.95</v>
      </c>
      <c r="XH4" s="27">
        <f>IF($CP4="P",CO4,(CO4+BN4)/2)</f>
        <v>0</v>
      </c>
      <c r="XI4" s="29" t="s">
        <v>56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28</v>
      </c>
      <c r="C5" s="4" t="s">
        <v>3</v>
      </c>
      <c r="D5" s="4">
        <v>1998</v>
      </c>
      <c r="E5" s="9">
        <f>SUM(J5:V5)+SUM(J5:T5)*0.0000001+SUM(J5)*0.0000000000001</f>
        <v>247.35002469500549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,AND(TR5&gt;=UC$24,TR5&lt;&gt;""),AND(TU5&gt;=UC$24,TU5&lt;&gt;""),AND(TY5&gt;=UC$24,TYY5&lt;&gt;""),AND(UB5&gt;=UC$24,UB5&lt;&gt;""),AND(UZ5&gt;=VK$24,UZ5&lt;&gt;""),AND(VC5&gt;=VK$24,VC5&lt;&gt;""),AND(VG5&gt;=VK$24,VG5&lt;&gt;""),AND(VJ5&gt;=VK$24,VJ5&lt;&gt;""),AND(WH5&gt;=WS$24,WH5&lt;&gt;""),AND(WK5&gt;=WS$24,WK5&lt;&gt;""),AND(WO5&gt;=WS$24,WO5&lt;&gt;""),AND(WR5&gt;=WS$24,WR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,AND(TP5&gt;=UC$23,TP5&lt;&gt;"",TR5&gt;=UC$27,TR5&lt;&gt;""),AND(TS5&gt;=UC$23,TS5&lt;&gt;"",TU5&gt;=UC$27,TU5&lt;&gt;""),AND(TW5&gt;=UC$23,TW5&lt;&gt;"",TY5&gt;=UC$347,TYY5&lt;&gt;""),AND(TZ5&gt;=UC$23,TZ5&lt;&gt;"",UB5&gt;=UC$27,UB5&lt;&gt;""),AND(UX5&gt;=VK$23,UX5&lt;&gt;"",UZ5&gt;=VK$27,UZ5&lt;&gt;""),AND(VA5&gt;=VK$23,VA5&lt;&gt;"",VC5&gt;=VK$27,VC5&lt;&gt;""),AND(VE5&gt;=VK$23,VE5&lt;&gt;"",VG5&gt;=VK$27,VG5&lt;&gt;""),AND(VH5&gt;=VK$23,VH5&lt;&gt;"",VJ5&gt;=VK$27,VJ5&lt;&gt;""),AND(WF5&gt;=WS$23,WF5&lt;&gt;"",WH5&gt;=WS$27,WH5&lt;&gt;""),AND(WI5&gt;=WS$23,WI5&lt;&gt;"",WK5&gt;=WS$27,WK5&lt;&gt;""),AND(WM5&gt;=WS$23,WM5&lt;&gt;"",WO5&gt;=WS$27,WO5&lt;&gt;""),AND(WP5&gt;=WS$23,WP5&lt;&gt;"",WR5&gt;=WS$27,WR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$26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,0)</f>
        <v>15.3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>
        <f>IF(MAX(DB5,DC5)&gt;0,MAX(DB5,DC5),"")</f>
        <v>0.39999999999999858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N5="",0,N5)=WO5,$VL$1,IF(V5+IF(N5="",0,N5)=VG5,$UD$1,IF(V5+IF(N5="",0,N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N5="",0,N5)=WR5,$VL$1,IF(V5+IF(N5="",0,N5)=VJ5,$UD$1,IF(V5+IF(N5="",0,N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2023 World Cup POR 2/USA (July 8/Aug 5)</v>
      </c>
      <c r="Y5" s="23">
        <v>16.100000000000001</v>
      </c>
      <c r="Z5" s="23">
        <v>9.3000000000000007</v>
      </c>
      <c r="AA5" s="23">
        <v>14.2</v>
      </c>
      <c r="AB5" s="23">
        <v>15.3</v>
      </c>
      <c r="AC5" s="23">
        <v>0</v>
      </c>
      <c r="AD5" s="23">
        <v>15.1</v>
      </c>
      <c r="AE5" s="23">
        <v>8.6999999999999993</v>
      </c>
      <c r="AF5" s="23">
        <v>14.2</v>
      </c>
      <c r="AG5" s="23">
        <v>15.25</v>
      </c>
      <c r="AH5" s="23">
        <v>0</v>
      </c>
      <c r="AI5" s="23">
        <v>15.1</v>
      </c>
      <c r="AJ5" s="23">
        <v>8.6</v>
      </c>
      <c r="AK5" s="23">
        <v>14.2</v>
      </c>
      <c r="AL5" s="23">
        <v>15.02</v>
      </c>
      <c r="AM5" s="23">
        <v>0</v>
      </c>
      <c r="AN5" s="28"/>
      <c r="AO5" s="39">
        <f>IF(AA5&gt;0,AA5,"")</f>
        <v>14.2</v>
      </c>
      <c r="AP5" s="39">
        <f>IF(AB5&gt;0,AB5,"")</f>
        <v>15.3</v>
      </c>
      <c r="AQ5" s="41">
        <f>IF(SUM(Y5:AB5)-AC5&gt;0,SUM(Y5:AB5)-AC5,"")</f>
        <v>54.900000000000006</v>
      </c>
      <c r="AR5" s="41">
        <f>IF(AF5&gt;0,AF5,"")</f>
        <v>14.2</v>
      </c>
      <c r="AS5" s="41">
        <f>IF(AG5&gt;0,AG5,"")</f>
        <v>15.25</v>
      </c>
      <c r="AT5" s="41">
        <f>IF(SUM(AD5:AG5)-AH5&gt;0,SUM(AD5:AG5)-AH5,"")</f>
        <v>53.25</v>
      </c>
      <c r="AU5" s="41">
        <f>IF(AQ5="","",MAX(AQ5,AT5))</f>
        <v>54.900000000000006</v>
      </c>
      <c r="AV5" s="41">
        <f>IF(AK5&gt;0,AK5,"")</f>
        <v>14.2</v>
      </c>
      <c r="AW5" s="41">
        <f>IF(AL5&gt;0,AL5,"")</f>
        <v>15.02</v>
      </c>
      <c r="AX5" s="41">
        <f>IF(SUM(AI5:AL5)-AM5&gt;0,SUM(AI5:AL5)-AM5,"")</f>
        <v>52.92</v>
      </c>
      <c r="AY5" s="41">
        <f>IF(SUM(AU5,AX5)&gt;0,SUM(AU5,AX5),"")</f>
        <v>107.82000000000001</v>
      </c>
      <c r="AZ5" s="27">
        <v>16</v>
      </c>
      <c r="BA5" s="27">
        <v>9.1999999999999993</v>
      </c>
      <c r="BB5" s="27">
        <v>14.2</v>
      </c>
      <c r="BC5" s="27">
        <v>14.97</v>
      </c>
      <c r="BD5" s="27">
        <v>0</v>
      </c>
      <c r="BE5" s="27">
        <v>15.8</v>
      </c>
      <c r="BF5" s="27">
        <v>8.8000000000000007</v>
      </c>
      <c r="BG5" s="27">
        <v>14</v>
      </c>
      <c r="BH5" s="27">
        <v>15.01</v>
      </c>
      <c r="BI5" s="27">
        <v>0</v>
      </c>
      <c r="BJ5" s="27">
        <v>16.399999999999999</v>
      </c>
      <c r="BK5" s="27">
        <v>9.4</v>
      </c>
      <c r="BL5" s="27">
        <v>14.2</v>
      </c>
      <c r="BM5" s="27">
        <v>14.57</v>
      </c>
      <c r="BN5" s="27">
        <v>0</v>
      </c>
      <c r="BO5" s="29"/>
      <c r="BP5" s="40">
        <f>IF(BB5&gt;0,BB5,"")</f>
        <v>14.2</v>
      </c>
      <c r="BQ5" s="40">
        <f>IF(BC5&gt;0,BC5,"")</f>
        <v>14.97</v>
      </c>
      <c r="BR5" s="11">
        <f>IF(SUM(AZ5:BC5)-BD5&gt;0,SUM(AZ5:BC5)-BD5,"")</f>
        <v>54.37</v>
      </c>
      <c r="BS5" s="11">
        <f>IF(BG5&gt;0,BG5,"")</f>
        <v>14</v>
      </c>
      <c r="BT5" s="11">
        <f>IF(BH5&gt;0,BH5,"")</f>
        <v>15.01</v>
      </c>
      <c r="BU5" s="11">
        <f>IF(SUM(BE5:BH5)-BI5&gt;0,SUM(BE5:BH5)-BI5,"")</f>
        <v>53.61</v>
      </c>
      <c r="BV5" s="11">
        <f>IF(BR5="","",MAX(BR5,BU5))</f>
        <v>54.37</v>
      </c>
      <c r="BW5" s="11">
        <f>IF(BL5&gt;0,BL5,"")</f>
        <v>14.2</v>
      </c>
      <c r="BX5" s="11">
        <f>IF(BM5&gt;0,BM5,"")</f>
        <v>14.57</v>
      </c>
      <c r="BY5" s="11">
        <f>IF(SUM(BJ5:BM5)-BN5&gt;0,SUM(BJ5:BM5)-BN5,"")</f>
        <v>54.57</v>
      </c>
      <c r="BZ5" s="11">
        <f>IF(SUM(BV5,BY5)&gt;0,SUM(BV5,BY5),"")</f>
        <v>108.94</v>
      </c>
      <c r="CA5" s="23">
        <v>15.5</v>
      </c>
      <c r="CB5" s="23">
        <v>9.3000000000000007</v>
      </c>
      <c r="CC5" s="23">
        <v>14</v>
      </c>
      <c r="CD5" s="23">
        <v>14.32</v>
      </c>
      <c r="CE5" s="23">
        <v>0</v>
      </c>
      <c r="CF5" s="23">
        <v>1.6</v>
      </c>
      <c r="CG5" s="23">
        <v>0.8</v>
      </c>
      <c r="CH5" s="23">
        <v>2</v>
      </c>
      <c r="CI5" s="23">
        <v>1.59</v>
      </c>
      <c r="CJ5" s="23">
        <v>0</v>
      </c>
      <c r="CK5" s="23">
        <v>3.2</v>
      </c>
      <c r="CL5" s="23">
        <v>1.8</v>
      </c>
      <c r="CM5" s="23">
        <v>3.2</v>
      </c>
      <c r="CN5" s="23">
        <v>3.11</v>
      </c>
      <c r="CO5" s="23">
        <v>0</v>
      </c>
      <c r="CP5" s="28"/>
      <c r="CQ5" s="39">
        <f>IF(CC5&gt;0,CC5,"")</f>
        <v>14</v>
      </c>
      <c r="CR5" s="39">
        <f>IF(CD5&gt;0,CD5,"")</f>
        <v>14.32</v>
      </c>
      <c r="CS5" s="41">
        <f>IF(SUM(CA5:CD5)-CE5&gt;0,SUM(CA5:CD5)-CE5,"")</f>
        <v>53.12</v>
      </c>
      <c r="CT5" s="41">
        <f>IF(CH5&gt;0,CH5,"")</f>
        <v>2</v>
      </c>
      <c r="CU5" s="41">
        <f>IF(CI5&gt;0,CI5,"")</f>
        <v>1.59</v>
      </c>
      <c r="CV5" s="41">
        <f>IF(SUM(CF5:CI5)-CJ5&gt;0,SUM(CF5:CI5)-CJ5,"")</f>
        <v>5.99</v>
      </c>
      <c r="CW5" s="41">
        <f>IF(CS5="","",MAX(CS5,CV5))</f>
        <v>53.12</v>
      </c>
      <c r="CX5" s="41">
        <f>IF(CM5&gt;0,CM5,"")</f>
        <v>3.2</v>
      </c>
      <c r="CY5" s="41">
        <f>IF(CN5&gt;0,CN5,"")</f>
        <v>3.11</v>
      </c>
      <c r="CZ5" s="41">
        <f>IF(SUM(CK5:CN5)-CO5&gt;0,SUM(CK5:CN5)-CO5,"")</f>
        <v>11.309999999999999</v>
      </c>
      <c r="DA5" s="41">
        <f>IF(SUM(CW5,CZ5)&gt;0,SUM(CW5,CZ5),"")</f>
        <v>64.429999999999993</v>
      </c>
      <c r="DB5" s="52">
        <f>IF(MAX(ED5,FL5,GT5,IB5,JJ5,KR5,LZ5,NH5,OP5,PX5,RF5,SN5,TV5,VD5,WWL5)-IF(N5="",0,N5)&gt;0.001,MAX(ED5,FL5,GT5,IB5,JJ5,KR5,LZ5,NH5,OP5,PX5,RF5,SN5,TV5,VD5,WL5)-IF(N5="",0,N5),"")</f>
        <v>0.39999999999999858</v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1.4</v>
      </c>
      <c r="DE5" s="17">
        <v>0.8</v>
      </c>
      <c r="DF5" s="17">
        <v>2</v>
      </c>
      <c r="DG5" s="17">
        <v>1.59</v>
      </c>
      <c r="DH5" s="17">
        <v>0</v>
      </c>
      <c r="DI5" s="17">
        <v>5.4</v>
      </c>
      <c r="DJ5" s="17">
        <v>3.6</v>
      </c>
      <c r="DK5" s="17">
        <v>6.3</v>
      </c>
      <c r="DL5" s="17">
        <v>5.95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2</v>
      </c>
      <c r="DY5" s="41">
        <f>IF(DG5&gt;0,DG5,"")</f>
        <v>1.59</v>
      </c>
      <c r="DZ5" s="41">
        <f>IF(SUM(DD5:DG5)-DH5&gt;0,SUM(DD5:DG5)-DH5,"")</f>
        <v>5.79</v>
      </c>
      <c r="EA5" s="41">
        <f>IF(DK5&gt;0,DK5,"")</f>
        <v>6.3</v>
      </c>
      <c r="EB5" s="41">
        <f>IF(DL5&gt;0,DL5,"")</f>
        <v>5.95</v>
      </c>
      <c r="EC5" s="41">
        <f>IF(SUM(DI5:DL5)-DM5&gt;0,SUM(DI5:DL5)-DM5,"")</f>
        <v>21.25</v>
      </c>
      <c r="ED5" s="41">
        <f>IF(MAX(DZ5,EC5)&gt;0,MAX(DZ5,EC5),"")</f>
        <v>21.25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21.25</v>
      </c>
      <c r="EL5" s="18">
        <v>14.9</v>
      </c>
      <c r="EM5" s="18">
        <v>9</v>
      </c>
      <c r="EN5" s="18">
        <v>13.8</v>
      </c>
      <c r="EO5" s="18">
        <v>14.63</v>
      </c>
      <c r="EP5" s="18">
        <v>0</v>
      </c>
      <c r="EQ5" s="18">
        <v>16</v>
      </c>
      <c r="ER5" s="18">
        <v>9.1999999999999993</v>
      </c>
      <c r="ES5" s="18">
        <v>13.8</v>
      </c>
      <c r="ET5" s="18">
        <v>15.01</v>
      </c>
      <c r="EU5" s="18">
        <v>0</v>
      </c>
      <c r="EV5" s="18">
        <v>15</v>
      </c>
      <c r="EW5" s="18">
        <v>9.6</v>
      </c>
      <c r="EX5" s="18">
        <v>13.8</v>
      </c>
      <c r="EY5" s="18">
        <v>14.59</v>
      </c>
      <c r="EZ5" s="18">
        <v>0</v>
      </c>
      <c r="FA5" s="18"/>
      <c r="FB5" s="18"/>
      <c r="FC5" s="18"/>
      <c r="FD5" s="18"/>
      <c r="FE5" s="18"/>
      <c r="FF5" s="11">
        <f>IF(EN5&gt;0,EN5,"")</f>
        <v>13.8</v>
      </c>
      <c r="FG5" s="11">
        <f>IF(EO5&gt;0,EO5,"")</f>
        <v>14.63</v>
      </c>
      <c r="FH5" s="11">
        <f>IF(SUM(EL5:EO5)-EP5&gt;0,SUM(EL5:EO5)-EP5,"")</f>
        <v>52.330000000000005</v>
      </c>
      <c r="FI5" s="11">
        <f>IF(ES5&gt;0,ES5,"")</f>
        <v>13.8</v>
      </c>
      <c r="FJ5" s="11">
        <f>IF(ET5&gt;0,ET5,"")</f>
        <v>15.01</v>
      </c>
      <c r="FK5" s="11">
        <f>IF(SUM(EQ5:ET5)-EU5&gt;0,SUM(EQ5:ET5)-EU5,"")</f>
        <v>54.01</v>
      </c>
      <c r="FL5" s="11">
        <f>IF(MAX(FH5,FK5)&gt;0,MAX(FH5,FK5),"")</f>
        <v>54.01</v>
      </c>
      <c r="FM5" s="11">
        <f>IF(EX5&gt;0,EX5,"")</f>
        <v>13.8</v>
      </c>
      <c r="FN5" s="11">
        <f>IF(EY5&gt;0,EY5,"")</f>
        <v>14.59</v>
      </c>
      <c r="FO5" s="11">
        <f>IF(SUM(EV5:EY5)-EZ5&gt;0,SUM(EV5:EY5)-EZ5,"")</f>
        <v>52.990000000000009</v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107</v>
      </c>
      <c r="FT5" s="17">
        <v>7</v>
      </c>
      <c r="FU5" s="17">
        <v>4.2</v>
      </c>
      <c r="FV5" s="17">
        <v>7.4</v>
      </c>
      <c r="FW5" s="17">
        <v>7.29</v>
      </c>
      <c r="FX5" s="17">
        <v>0.2</v>
      </c>
      <c r="FY5" s="17">
        <v>13.9</v>
      </c>
      <c r="FZ5" s="17">
        <v>8.9</v>
      </c>
      <c r="GA5" s="17">
        <v>13.8</v>
      </c>
      <c r="GB5" s="17">
        <v>13.96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7.4</v>
      </c>
      <c r="GO5" s="41">
        <f>IF(FW5&gt;0,FW5,"")</f>
        <v>7.29</v>
      </c>
      <c r="GP5" s="41">
        <f>IF(SUM(FT5:FW5)-FX5&gt;0,SUM(FT5:FW5)-FX5,"")</f>
        <v>25.69</v>
      </c>
      <c r="GQ5" s="41">
        <f>IF(GA5&gt;0,GA5,"")</f>
        <v>13.8</v>
      </c>
      <c r="GR5" s="41">
        <f>IF(GB5&gt;0,GB5,"")</f>
        <v>13.96</v>
      </c>
      <c r="GS5" s="41">
        <f>IF(SUM(FY5:GB5)-GC5&gt;0,SUM(FY5:GB5)-GC5,"")</f>
        <v>50.56</v>
      </c>
      <c r="GT5" s="41">
        <f>IF(MAX(GP5,GS5)&gt;0,MAX(GP5,GS5),"")</f>
        <v>50.56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50.56</v>
      </c>
      <c r="HB5" s="18">
        <v>6</v>
      </c>
      <c r="HC5" s="18">
        <v>3.8</v>
      </c>
      <c r="HD5" s="18">
        <v>6.1</v>
      </c>
      <c r="HE5" s="18">
        <v>6.16</v>
      </c>
      <c r="HF5" s="18">
        <v>0</v>
      </c>
      <c r="HG5" s="18">
        <v>14.6</v>
      </c>
      <c r="HH5" s="18">
        <v>9.1999999999999993</v>
      </c>
      <c r="HI5" s="18">
        <v>14.2</v>
      </c>
      <c r="HJ5" s="18">
        <v>14.5</v>
      </c>
      <c r="HK5" s="18">
        <v>0</v>
      </c>
      <c r="HL5" s="18"/>
      <c r="HM5" s="18"/>
      <c r="HN5" s="18"/>
      <c r="HO5" s="18"/>
      <c r="HP5" s="18"/>
      <c r="HQ5" s="18">
        <v>13.9</v>
      </c>
      <c r="HR5" s="18">
        <v>9</v>
      </c>
      <c r="HS5" s="18">
        <v>12.4</v>
      </c>
      <c r="HT5" s="18">
        <v>14.03</v>
      </c>
      <c r="HU5" s="18">
        <v>0</v>
      </c>
      <c r="HV5" s="11">
        <f>IF(HD5&gt;0,HD5,"")</f>
        <v>6.1</v>
      </c>
      <c r="HW5" s="11">
        <f>IF(HE5&gt;0,HE5,"")</f>
        <v>6.16</v>
      </c>
      <c r="HX5" s="11">
        <f>IF(SUM(HB5:HE5)-HF5&gt;0,SUM(HB5:HE5)-HF5,"")</f>
        <v>22.060000000000002</v>
      </c>
      <c r="HY5" s="11">
        <f>IF(HI5&gt;0,HI5,"")</f>
        <v>14.2</v>
      </c>
      <c r="HZ5" s="11">
        <f>IF(HJ5&gt;0,HJ5,"")</f>
        <v>14.5</v>
      </c>
      <c r="IA5" s="11">
        <f>IF(SUM(HG5:HJ5)-HK5&gt;0,SUM(HG5:HJ5)-HK5,"")</f>
        <v>52.5</v>
      </c>
      <c r="IB5" s="11">
        <f>IF(MAX(HX5,IA5)&gt;0,MAX(HX5,IA5),"")</f>
        <v>52.5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12.4</v>
      </c>
      <c r="IG5" s="11">
        <f>IF(HT5&gt;0,HT5,"")</f>
        <v>14.03</v>
      </c>
      <c r="IH5" s="11">
        <f>IF(SUM(HQ5:HT5)-HU5&gt;0,SUM(HQ5:HT5)-HU5,"")</f>
        <v>49.33</v>
      </c>
      <c r="II5" s="11">
        <f>IF(SUM(IB5,IE5,IH5)&gt;0,SUM(IB5,IE5,IH5),"")</f>
        <v>101.83</v>
      </c>
      <c r="IJ5" s="17">
        <v>13.1</v>
      </c>
      <c r="IK5" s="17">
        <v>9.1999999999999993</v>
      </c>
      <c r="IL5" s="17">
        <v>12.9</v>
      </c>
      <c r="IM5" s="17">
        <v>14.27</v>
      </c>
      <c r="IN5" s="17">
        <v>0.2</v>
      </c>
      <c r="IO5" s="17">
        <v>15</v>
      </c>
      <c r="IP5" s="17">
        <v>9.1999999999999993</v>
      </c>
      <c r="IQ5" s="17">
        <v>14.2</v>
      </c>
      <c r="IR5" s="17">
        <v>14.58</v>
      </c>
      <c r="IS5" s="17">
        <v>0.2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12.9</v>
      </c>
      <c r="JE5" s="41">
        <f>IF(IM5&gt;0,IM5,"")</f>
        <v>14.27</v>
      </c>
      <c r="JF5" s="41">
        <f>IF(SUM(IJ5:IM5)-IN5&gt;0,SUM(IJ5:IM5)-IN5,"")</f>
        <v>49.269999999999996</v>
      </c>
      <c r="JG5" s="41">
        <f>IF(IQ5&gt;0,IQ5,"")</f>
        <v>14.2</v>
      </c>
      <c r="JH5" s="41">
        <f>IF(IR5&gt;0,IR5,"")</f>
        <v>14.58</v>
      </c>
      <c r="JI5" s="41">
        <f>IF(SUM(IO5:IR5)-IS5&gt;0,SUM(IO5:IR5)-IS5,"")</f>
        <v>52.779999999999994</v>
      </c>
      <c r="JJ5" s="41">
        <f>IF(MAX(JF5,JI5)&gt;0,MAX(JF5,JI5),"")</f>
        <v>52.779999999999994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IF(SUM(JJ5,JM5,JP5)&gt;0,SUM(JJ5,JM5,JP5),"")</f>
        <v>52.779999999999994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14.6</v>
      </c>
      <c r="KH5" s="18">
        <v>9</v>
      </c>
      <c r="KI5" s="18">
        <v>14.2</v>
      </c>
      <c r="KJ5" s="18">
        <v>14.5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14.2</v>
      </c>
      <c r="KW5" s="11">
        <f>IF(KJ5&gt;0,KJ5,"")</f>
        <v>14.5</v>
      </c>
      <c r="KX5" s="11">
        <f>IF(SUM(KG5:KJ5)-KK5&gt;0,SUM(KG5:KJ5)-KK5,"")</f>
        <v>52.3</v>
      </c>
      <c r="KY5" s="11">
        <f>IF(SUM(KR5,KU5,KX5)&gt;0,SUM(KR5,KU5,KX5),"")</f>
        <v>52.3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>
        <v>4.5999999999999996</v>
      </c>
      <c r="MI5" s="18">
        <v>2.5</v>
      </c>
      <c r="MJ5" s="18">
        <v>4.7</v>
      </c>
      <c r="MK5" s="18">
        <v>4.6500000000000004</v>
      </c>
      <c r="ML5" s="18">
        <v>0</v>
      </c>
      <c r="MM5" s="18">
        <v>4.4000000000000004</v>
      </c>
      <c r="MN5" s="18">
        <v>2.5</v>
      </c>
      <c r="MO5" s="18">
        <v>4.7</v>
      </c>
      <c r="MP5" s="18">
        <v>4.57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4.7</v>
      </c>
      <c r="NC5" s="11">
        <f>IF(MK5&gt;0,MK5,"")</f>
        <v>4.6500000000000004</v>
      </c>
      <c r="ND5" s="11">
        <f>IF(SUM(MH5:MK5)-ML5&gt;0,SUM(MH5:MK5)-ML5,"")</f>
        <v>16.450000000000003</v>
      </c>
      <c r="NE5" s="11">
        <f>IF(MO5&gt;0,MO5,"")</f>
        <v>4.7</v>
      </c>
      <c r="NF5" s="11">
        <f>IF(MP5&gt;0,MP5,"")</f>
        <v>4.57</v>
      </c>
      <c r="NG5" s="11">
        <f>IF(SUM(MM5:MP5)-MQ5&gt;0,SUM(MM5:MP5)-MQ5,"")</f>
        <v>16.170000000000002</v>
      </c>
      <c r="NH5" s="11">
        <f>IF(MAX(ND5,NG5)&gt;0,MAX(ND5,NG5),"")</f>
        <v>16.450000000000003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16.450000000000003</v>
      </c>
      <c r="NP5" s="17">
        <v>14.1</v>
      </c>
      <c r="NQ5" s="17">
        <v>9.4</v>
      </c>
      <c r="NR5" s="17">
        <v>14.2</v>
      </c>
      <c r="NS5" s="17">
        <v>14.33</v>
      </c>
      <c r="NT5" s="17">
        <v>0</v>
      </c>
      <c r="NU5" s="17">
        <v>14.3</v>
      </c>
      <c r="NV5" s="17">
        <v>9.3000000000000007</v>
      </c>
      <c r="NW5" s="17">
        <v>14.2</v>
      </c>
      <c r="NX5" s="17">
        <v>14.19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14.2</v>
      </c>
      <c r="OK5" s="41">
        <f>IF(NS5&gt;0,NS5,"")</f>
        <v>14.33</v>
      </c>
      <c r="OL5" s="41">
        <f>IF(SUM(NP5:NS5)-NT5&gt;0,SUM(NP5:NS5)-NT5,"")</f>
        <v>52.03</v>
      </c>
      <c r="OM5" s="41">
        <f>IF(NW5&gt;0,NW5,"")</f>
        <v>14.2</v>
      </c>
      <c r="ON5" s="41">
        <f>IF(NX5&gt;0,NX5,"")</f>
        <v>14.19</v>
      </c>
      <c r="OO5" s="41">
        <f>IF(SUM(NU5:NX5)-NY5&gt;0,SUM(NU5:NX5)-NY5,"")</f>
        <v>51.989999999999995</v>
      </c>
      <c r="OP5" s="41">
        <f>IF(MAX(OL5,OO5)&gt;0,MAX(OL5,OO5),"")</f>
        <v>52.03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52.03</v>
      </c>
      <c r="OX5" s="18">
        <v>3.1</v>
      </c>
      <c r="OY5" s="18">
        <v>1.8</v>
      </c>
      <c r="OZ5" s="18">
        <v>3.2</v>
      </c>
      <c r="PA5" s="18">
        <v>3.18</v>
      </c>
      <c r="PB5" s="18">
        <v>0</v>
      </c>
      <c r="PC5" s="18">
        <v>15.8</v>
      </c>
      <c r="PD5" s="18">
        <v>9</v>
      </c>
      <c r="PE5" s="18">
        <v>12.1</v>
      </c>
      <c r="PF5" s="18">
        <v>14.58</v>
      </c>
      <c r="PG5" s="18">
        <v>0</v>
      </c>
      <c r="PH5" s="18"/>
      <c r="PI5" s="18"/>
      <c r="PJ5" s="18"/>
      <c r="PK5" s="18"/>
      <c r="PL5" s="18"/>
      <c r="PM5" s="18">
        <v>3.2</v>
      </c>
      <c r="PN5" s="18">
        <v>1.7</v>
      </c>
      <c r="PO5" s="18">
        <v>3.2</v>
      </c>
      <c r="PP5" s="18">
        <v>3.21</v>
      </c>
      <c r="PQ5" s="18">
        <v>0</v>
      </c>
      <c r="PR5" s="11">
        <f>IF(OZ5&gt;0,OZ5,"")</f>
        <v>3.2</v>
      </c>
      <c r="PS5" s="11">
        <f>IF(PA5&gt;0,PA5,"")</f>
        <v>3.18</v>
      </c>
      <c r="PT5" s="11">
        <f>IF(SUM(OX5:PA5)-PB5&gt;0,SUM(OX5:PA5)-PB5,"")</f>
        <v>11.280000000000001</v>
      </c>
      <c r="PU5" s="11">
        <f>IF(PE5&gt;0,PE5,"")</f>
        <v>12.1</v>
      </c>
      <c r="PV5" s="11">
        <f>IF(PF5&gt;0,PF5,"")</f>
        <v>14.58</v>
      </c>
      <c r="PW5" s="11">
        <f>IF(SUM(PC5:PF5)-PG5&gt;0,SUM(PC5:PF5)-PG5,"")</f>
        <v>51.48</v>
      </c>
      <c r="PX5" s="11">
        <f>IF(MAX(PT5,PW5)&gt;0,MAX(PT5,PW5),"")</f>
        <v>51.48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3.2</v>
      </c>
      <c r="QC5" s="11">
        <f>IF(PP5&gt;0,PP5,"")</f>
        <v>3.21</v>
      </c>
      <c r="QD5" s="11">
        <f>IF(SUM(PM5:PP5)-PQ5&gt;0,SUM(PM5:PP5)-PQ5,"")</f>
        <v>11.310000000000002</v>
      </c>
      <c r="QE5" s="11">
        <f>IF(SUM(PX5,QA5,QD5)&gt;0,SUM(PX5,QA5,QD5),"")</f>
        <v>62.79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>
        <v>14.3</v>
      </c>
      <c r="SW5" s="17">
        <v>8.6</v>
      </c>
      <c r="SX5" s="17">
        <v>14.2</v>
      </c>
      <c r="SY5" s="17">
        <v>14.46</v>
      </c>
      <c r="SZ5" s="17">
        <v>0</v>
      </c>
      <c r="TA5" s="17">
        <v>14.6</v>
      </c>
      <c r="TB5" s="17">
        <v>9.1</v>
      </c>
      <c r="TC5" s="17">
        <v>14.2</v>
      </c>
      <c r="TD5" s="17">
        <v>14.58</v>
      </c>
      <c r="TE5" s="17">
        <v>0</v>
      </c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1">
        <f>IF(SX5&gt;0,SX5,"")</f>
        <v>14.2</v>
      </c>
      <c r="TQ5" s="41">
        <f>IF(SY5&gt;0,SY5,"")</f>
        <v>14.46</v>
      </c>
      <c r="TR5" s="41">
        <f>IF(SUM(SV5:SY5)-SZ5&gt;0,SUM(SV5:SY5)-SZ5,"")</f>
        <v>51.559999999999995</v>
      </c>
      <c r="TS5" s="41">
        <f>IF(TC5&gt;0,TC5,"")</f>
        <v>14.2</v>
      </c>
      <c r="TT5" s="41">
        <f>IF(TD5&gt;0,TD5,"")</f>
        <v>14.58</v>
      </c>
      <c r="TU5" s="41">
        <f>IF(SUM(TA5:TD5)-TE5&gt;0,SUM(TA5:TD5)-TE5,"")</f>
        <v>52.48</v>
      </c>
      <c r="TV5" s="41">
        <f>IF(MAX(TR5,TU5)&gt;0,MAX(TR5,TU5),"")</f>
        <v>52.48</v>
      </c>
      <c r="TW5" s="41" t="str">
        <f>IF(TH5&gt;0,TH5,"")</f>
        <v/>
      </c>
      <c r="TX5" s="41" t="str">
        <f>IF(TI5&gt;0,TI5,"")</f>
        <v/>
      </c>
      <c r="TY5" s="41" t="str">
        <f>IF(SUM(TF5:TI5)-TJ5&gt;0,SUM(TF5:TI5)-TJ5,"")</f>
        <v/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>
        <f>IF(SUM(TV5,TY5,UB5)&gt;0,SUM(TV5,TY5,UB5),"")</f>
        <v>52.48</v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15.75</v>
      </c>
      <c r="WU5" s="27">
        <f>IF($CP5="P",CB5,(CB5+BA5)/2)</f>
        <v>9.25</v>
      </c>
      <c r="WV5" s="27">
        <f>IF($CP5="P",CC5,(CC5+BB5)/2)</f>
        <v>14.1</v>
      </c>
      <c r="WW5" s="27">
        <f>IF($CP5="P",CD5,(CD5+BC5)/2)</f>
        <v>14.645</v>
      </c>
      <c r="WX5" s="27">
        <f>IF($CP5="P",CE5,(CE5+BD5)/2)</f>
        <v>0</v>
      </c>
      <c r="WY5" s="27">
        <f>IF($CP5="P",CF5,(CF5+BE5)/2)</f>
        <v>8.7000000000000011</v>
      </c>
      <c r="WZ5" s="27">
        <f>IF($CP5="P",CG5,(CG5+BF5)/2)</f>
        <v>4.8000000000000007</v>
      </c>
      <c r="XA5" s="27">
        <f>IF($CP5="P",CH5,(CH5+BG5)/2)</f>
        <v>8</v>
      </c>
      <c r="XB5" s="27">
        <f>IF($CP5="P",CI5,(CI5+BH5)/2)</f>
        <v>8.3000000000000007</v>
      </c>
      <c r="XC5" s="27">
        <f>IF($CP5="P",CJ5,(CJ5+BI5)/2)</f>
        <v>0</v>
      </c>
      <c r="XD5" s="27">
        <f>IF($CP5="P",CK5,(CK5+BJ5)/2)</f>
        <v>9.7999999999999989</v>
      </c>
      <c r="XE5" s="27">
        <f>IF($CP5="P",CL5,(CL5+BK5)/2)</f>
        <v>5.6000000000000005</v>
      </c>
      <c r="XF5" s="27">
        <f>IF($CP5="P",CM5,(CM5+BL5)/2)</f>
        <v>8.6999999999999993</v>
      </c>
      <c r="XG5" s="27">
        <f>IF($CP5="P",CN5,(CN5+BM5)/2)</f>
        <v>8.84</v>
      </c>
      <c r="XH5" s="27">
        <f>IF($CP5="P",CO5,(CO5+BN5)/2)</f>
        <v>0</v>
      </c>
      <c r="XI5" s="29" t="s">
        <v>56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243.87002426700533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,AND(TR6&gt;=UC$24,TR6&lt;&gt;""),AND(TU6&gt;=UC$24,TU6&lt;&gt;""),AND(TY6&gt;=UC$24,TYY6&lt;&gt;""),AND(UB6&gt;=UC$24,UB6&lt;&gt;""),AND(UZ6&gt;=VK$24,UZ6&lt;&gt;""),AND(VC6&gt;=VK$24,VC6&lt;&gt;""),AND(VG6&gt;=VK$24,VG6&lt;&gt;""),AND(VJ6&gt;=VK$24,VJ6&lt;&gt;""),AND(WH6&gt;=WS$24,WH6&lt;&gt;""),AND(WK6&gt;=WS$24,WK6&lt;&gt;""),AND(WO6&gt;=WS$24,WO6&lt;&gt;""),AND(WR6&gt;=WS$24,WR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,AND(TP6&gt;=UC$23,TP6&lt;&gt;"",TR6&gt;=UC$27,TR6&lt;&gt;""),AND(TS6&gt;=UC$23,TS6&lt;&gt;"",TU6&gt;=UC$27,TU6&lt;&gt;""),AND(TW6&gt;=UC$23,TW6&lt;&gt;"",TY6&gt;=UC$347,TYY6&lt;&gt;""),AND(TZ6&gt;=UC$23,TZ6&lt;&gt;"",UB6&gt;=UC$27,UB6&lt;&gt;""),AND(UX6&gt;=VK$23,UX6&lt;&gt;"",UZ6&gt;=VK$27,UZ6&lt;&gt;""),AND(VA6&gt;=VK$23,VA6&lt;&gt;"",VC6&gt;=VK$27,VC6&lt;&gt;""),AND(VE6&gt;=VK$23,VE6&lt;&gt;"",VG6&gt;=VK$27,VG6&lt;&gt;""),AND(VH6&gt;=VK$23,VH6&lt;&gt;"",VJ6&gt;=VK$27,VJ6&lt;&gt;""),AND(WF6&gt;=WS$23,WF6&lt;&gt;"",WH6&gt;=WS$27,WH6&lt;&gt;""),AND(WI6&gt;=WS$23,WI6&lt;&gt;"",WK6&gt;=WS$27,WK6&lt;&gt;""),AND(WM6&gt;=WS$23,WM6&lt;&gt;"",WO6&gt;=WS$27,WO6&lt;&gt;""),AND(WP6&gt;=WS$23,WP6&lt;&gt;"",WR6&gt;=WS$27,WR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$26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P","")</f>
        <v>P</v>
      </c>
      <c r="J6" s="8">
        <f>IF(COUNT(AQ6,AT6,BR6,BU6,CS6,CV6)&gt;0,LARGE((AQ6,AT6,BR6,BU6,CS6,CV6),1),0)</f>
        <v>53.55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53.019999999999996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14.4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POR 2/USA (July 8/Aug 5)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,0)</f>
        <v>15.32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Elite Canada</v>
      </c>
      <c r="V6" s="8">
        <f>IF(MAX(DB6,DC6)&gt;0,MAX(DB6,DC6),"")</f>
        <v>1.1999999999999957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N6="",0,N6)=WO6,$VL$1,IF(V6+IF(N6="",0,N6)=VG6,$UD$1,IF(V6+IF(N6="",0,N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N6="",0,N6)=WR6,$VL$1,IF(V6+IF(N6="",0,N6)=VJ6,$UD$1,IF(V6+IF(N6="",0,N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POR 2/USA (July 8/Aug 5)</v>
      </c>
      <c r="Y6" s="23">
        <v>15.4</v>
      </c>
      <c r="Z6" s="23">
        <v>9.1</v>
      </c>
      <c r="AA6" s="23">
        <v>14</v>
      </c>
      <c r="AB6" s="23">
        <v>15.05</v>
      </c>
      <c r="AC6" s="23">
        <v>0</v>
      </c>
      <c r="AD6" s="23">
        <v>4.8</v>
      </c>
      <c r="AE6" s="23">
        <v>2.8</v>
      </c>
      <c r="AF6" s="23">
        <v>4.9000000000000004</v>
      </c>
      <c r="AG6" s="23">
        <v>4.9800000000000004</v>
      </c>
      <c r="AH6" s="23">
        <v>0</v>
      </c>
      <c r="AI6" s="23">
        <v>15.6</v>
      </c>
      <c r="AJ6" s="23">
        <v>8.8000000000000007</v>
      </c>
      <c r="AK6" s="23">
        <v>13.2</v>
      </c>
      <c r="AL6" s="23">
        <v>15.2</v>
      </c>
      <c r="AM6" s="23">
        <v>0</v>
      </c>
      <c r="AN6" s="28"/>
      <c r="AO6" s="39">
        <f>IF(AA6&gt;0,AA6,"")</f>
        <v>14</v>
      </c>
      <c r="AP6" s="39">
        <f>IF(AB6&gt;0,AB6,"")</f>
        <v>15.05</v>
      </c>
      <c r="AQ6" s="41">
        <f>IF(SUM(Y6:AB6)-AC6&gt;0,SUM(Y6:AB6)-AC6,"")</f>
        <v>53.55</v>
      </c>
      <c r="AR6" s="41">
        <f>IF(AF6&gt;0,AF6,"")</f>
        <v>4.9000000000000004</v>
      </c>
      <c r="AS6" s="41">
        <f>IF(AG6&gt;0,AG6,"")</f>
        <v>4.9800000000000004</v>
      </c>
      <c r="AT6" s="41">
        <f>IF(SUM(AD6:AG6)-AH6&gt;0,SUM(AD6:AG6)-AH6,"")</f>
        <v>17.48</v>
      </c>
      <c r="AU6" s="41">
        <f>IF(AQ6="","",MAX(AQ6,AT6))</f>
        <v>53.55</v>
      </c>
      <c r="AV6" s="41">
        <f>IF(AK6&gt;0,AK6,"")</f>
        <v>13.2</v>
      </c>
      <c r="AW6" s="41">
        <f>IF(AL6&gt;0,AL6,"")</f>
        <v>15.2</v>
      </c>
      <c r="AX6" s="41">
        <f>IF(SUM(AI6:AL6)-AM6&gt;0,SUM(AI6:AL6)-AM6,"")</f>
        <v>52.8</v>
      </c>
      <c r="AY6" s="41">
        <f>IF(SUM(AU6,AX6)&gt;0,SUM(AU6,AX6),"")</f>
        <v>106.35</v>
      </c>
      <c r="AZ6" s="27">
        <v>1.4</v>
      </c>
      <c r="BA6" s="27">
        <v>1</v>
      </c>
      <c r="BB6" s="27">
        <v>2</v>
      </c>
      <c r="BC6" s="27">
        <v>1.67</v>
      </c>
      <c r="BD6" s="27">
        <v>0.2</v>
      </c>
      <c r="BE6" s="27">
        <v>16.399999999999999</v>
      </c>
      <c r="BF6" s="27">
        <v>9.1999999999999993</v>
      </c>
      <c r="BG6" s="27">
        <v>12.1</v>
      </c>
      <c r="BH6" s="27">
        <v>15.32</v>
      </c>
      <c r="BI6" s="27">
        <v>0</v>
      </c>
      <c r="BJ6" s="27">
        <v>16.7</v>
      </c>
      <c r="BK6" s="27">
        <v>9.1</v>
      </c>
      <c r="BL6" s="27">
        <v>11.8</v>
      </c>
      <c r="BM6" s="27">
        <v>15.23</v>
      </c>
      <c r="BN6" s="27">
        <v>0.2</v>
      </c>
      <c r="BO6" s="29"/>
      <c r="BP6" s="40">
        <f>IF(BB6&gt;0,BB6,"")</f>
        <v>2</v>
      </c>
      <c r="BQ6" s="40">
        <f>IF(BC6&gt;0,BC6,"")</f>
        <v>1.67</v>
      </c>
      <c r="BR6" s="11">
        <f>IF(SUM(AZ6:BC6)-BD6&gt;0,SUM(AZ6:BC6)-BD6,"")</f>
        <v>5.87</v>
      </c>
      <c r="BS6" s="11">
        <f>IF(BG6&gt;0,BG6,"")</f>
        <v>12.1</v>
      </c>
      <c r="BT6" s="11">
        <f>IF(BH6&gt;0,BH6,"")</f>
        <v>15.32</v>
      </c>
      <c r="BU6" s="11">
        <f>IF(SUM(BE6:BH6)-BI6&gt;0,SUM(BE6:BH6)-BI6,"")</f>
        <v>53.019999999999996</v>
      </c>
      <c r="BV6" s="11">
        <f>IF(BR6="","",MAX(BR6,BU6))</f>
        <v>53.019999999999996</v>
      </c>
      <c r="BW6" s="11">
        <f>IF(BL6&gt;0,BL6,"")</f>
        <v>11.8</v>
      </c>
      <c r="BX6" s="11">
        <f>IF(BM6&gt;0,BM6,"")</f>
        <v>15.23</v>
      </c>
      <c r="BY6" s="11">
        <f>IF(SUM(BJ6:BM6)-BN6&gt;0,SUM(BJ6:BM6)-BN6,"")</f>
        <v>52.629999999999995</v>
      </c>
      <c r="BZ6" s="11">
        <f>IF(SUM(BV6,BY6)&gt;0,SUM(BV6,BY6),"")</f>
        <v>105.64999999999999</v>
      </c>
      <c r="CA6" s="23">
        <v>3.2</v>
      </c>
      <c r="CB6" s="23">
        <v>1.7</v>
      </c>
      <c r="CC6" s="23">
        <v>3.2</v>
      </c>
      <c r="CD6" s="23">
        <v>3.31</v>
      </c>
      <c r="CE6" s="23">
        <v>0</v>
      </c>
      <c r="CF6" s="23">
        <v>15.3</v>
      </c>
      <c r="CG6" s="23">
        <v>9.1</v>
      </c>
      <c r="CH6" s="23">
        <v>13.8</v>
      </c>
      <c r="CI6" s="23">
        <v>14.72</v>
      </c>
      <c r="CJ6" s="23">
        <v>0</v>
      </c>
      <c r="CK6" s="23">
        <v>16.3</v>
      </c>
      <c r="CL6" s="23">
        <v>8.8000000000000007</v>
      </c>
      <c r="CM6" s="23">
        <v>13.8</v>
      </c>
      <c r="CN6" s="23">
        <v>14.56</v>
      </c>
      <c r="CO6" s="23">
        <v>0</v>
      </c>
      <c r="CP6" s="28"/>
      <c r="CQ6" s="39">
        <f>IF(CC6&gt;0,CC6,"")</f>
        <v>3.2</v>
      </c>
      <c r="CR6" s="39">
        <f>IF(CD6&gt;0,CD6,"")</f>
        <v>3.31</v>
      </c>
      <c r="CS6" s="41">
        <f>IF(SUM(CA6:CD6)-CE6&gt;0,SUM(CA6:CD6)-CE6,"")</f>
        <v>11.410000000000002</v>
      </c>
      <c r="CT6" s="41">
        <f>IF(CH6&gt;0,CH6,"")</f>
        <v>13.8</v>
      </c>
      <c r="CU6" s="41">
        <f>IF(CI6&gt;0,CI6,"")</f>
        <v>14.72</v>
      </c>
      <c r="CV6" s="41">
        <f>IF(SUM(CF6:CI6)-CJ6&gt;0,SUM(CF6:CI6)-CJ6,"")</f>
        <v>52.92</v>
      </c>
      <c r="CW6" s="41">
        <f>IF(CS6="","",MAX(CS6,CV6))</f>
        <v>52.92</v>
      </c>
      <c r="CX6" s="41">
        <f>IF(CM6&gt;0,CM6,"")</f>
        <v>13.8</v>
      </c>
      <c r="CY6" s="41">
        <f>IF(CN6&gt;0,CN6,"")</f>
        <v>14.56</v>
      </c>
      <c r="CZ6" s="41">
        <f>IF(SUM(CK6:CN6)-CO6&gt;0,SUM(CK6:CN6)-CO6,"")</f>
        <v>53.460000000000008</v>
      </c>
      <c r="DA6" s="41">
        <f>IF(SUM(CW6,CZ6)&gt;0,SUM(CW6,CZ6),"")</f>
        <v>106.38000000000001</v>
      </c>
      <c r="DB6" s="52">
        <f>IF(MAX(ED6,FL6,GT6,IB6,JJ6,KR6,LZ6,NH6,OP6,PX6,RF6,SN6,TV6,VD6,WWL6)-IF(N6="",0,N6)&gt;0.001,MAX(ED6,FL6,GT6,IB6,JJ6,KR6,LZ6,NH6,OP6,PX6,RF6,SN6,TV6,VD6,WL6)-IF(N6="",0,N6),"")</f>
        <v>1.1999999999999957</v>
      </c>
      <c r="DC6" s="52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0.64999999999999147</v>
      </c>
      <c r="DD6" s="17">
        <v>14.2</v>
      </c>
      <c r="DE6" s="17">
        <v>9.1999999999999993</v>
      </c>
      <c r="DF6" s="17">
        <v>13.1</v>
      </c>
      <c r="DG6" s="17">
        <v>14.85</v>
      </c>
      <c r="DH6" s="17">
        <v>0</v>
      </c>
      <c r="DI6" s="17">
        <v>14.9</v>
      </c>
      <c r="DJ6" s="17">
        <v>9.1999999999999993</v>
      </c>
      <c r="DK6" s="17">
        <v>14</v>
      </c>
      <c r="DL6" s="17">
        <v>15.24</v>
      </c>
      <c r="DM6" s="17">
        <v>0</v>
      </c>
      <c r="DN6" s="17">
        <v>15.1</v>
      </c>
      <c r="DO6" s="17">
        <v>9.3000000000000007</v>
      </c>
      <c r="DP6" s="17">
        <v>14.4</v>
      </c>
      <c r="DQ6" s="17">
        <v>15.31</v>
      </c>
      <c r="DR6" s="17">
        <v>0</v>
      </c>
      <c r="DS6" s="17">
        <v>3.2</v>
      </c>
      <c r="DT6" s="17">
        <v>1.8</v>
      </c>
      <c r="DU6" s="17">
        <v>3.2</v>
      </c>
      <c r="DV6" s="17">
        <v>3.43</v>
      </c>
      <c r="DW6" s="17">
        <v>0</v>
      </c>
      <c r="DX6" s="41">
        <f>IF(DF6&gt;0,DF6,"")</f>
        <v>13.1</v>
      </c>
      <c r="DY6" s="41">
        <f>IF(DG6&gt;0,DG6,"")</f>
        <v>14.85</v>
      </c>
      <c r="DZ6" s="41">
        <f>IF(SUM(DD6:DG6)-DH6&gt;0,SUM(DD6:DG6)-DH6,"")</f>
        <v>51.35</v>
      </c>
      <c r="EA6" s="41">
        <f>IF(DK6&gt;0,DK6,"")</f>
        <v>14</v>
      </c>
      <c r="EB6" s="41">
        <f>IF(DL6&gt;0,DL6,"")</f>
        <v>15.24</v>
      </c>
      <c r="EC6" s="41">
        <f>IF(SUM(DI6:DL6)-DM6&gt;0,SUM(DI6:DL6)-DM6,"")</f>
        <v>53.34</v>
      </c>
      <c r="ED6" s="41">
        <f>IF(MAX(DZ6,EC6)&gt;0,MAX(DZ6,EC6),"")</f>
        <v>53.34</v>
      </c>
      <c r="EE6" s="41">
        <f>IF(DP6&gt;0,DP6,"")</f>
        <v>14.4</v>
      </c>
      <c r="EF6" s="41">
        <f>IF(DQ6&gt;0,DQ6,"")</f>
        <v>15.31</v>
      </c>
      <c r="EG6" s="41">
        <f>IF(SUM(DN6:DQ6)-DR6&gt;0,SUM(DN6:DQ6)-DR6,"")</f>
        <v>54.11</v>
      </c>
      <c r="EH6" s="41">
        <f>IF(DU6&gt;0,DU6,"")</f>
        <v>3.2</v>
      </c>
      <c r="EI6" s="41">
        <f>IF(DV6&gt;0,DV6,"")</f>
        <v>3.43</v>
      </c>
      <c r="EJ6" s="41">
        <f>IF(SUM(DS6:DV6)-DW6&gt;0,SUM(DS6:DV6)-DW6,"")</f>
        <v>11.629999999999999</v>
      </c>
      <c r="EK6" s="41">
        <f>IF(SUM(ED6,EG6,EJ6)&gt;0,SUM(ED6,EG6,EJ6),"")</f>
        <v>119.08</v>
      </c>
      <c r="EL6" s="18">
        <v>15.4</v>
      </c>
      <c r="EM6" s="18">
        <v>9.1999999999999993</v>
      </c>
      <c r="EN6" s="18">
        <v>14.4</v>
      </c>
      <c r="EO6" s="18">
        <v>15.32</v>
      </c>
      <c r="EP6" s="18">
        <v>0.2</v>
      </c>
      <c r="EQ6" s="18">
        <v>3.2</v>
      </c>
      <c r="ER6" s="18">
        <v>1.9</v>
      </c>
      <c r="ES6" s="18">
        <v>3.2</v>
      </c>
      <c r="ET6" s="18">
        <v>3.31</v>
      </c>
      <c r="EU6" s="18">
        <v>0</v>
      </c>
      <c r="EV6" s="18">
        <v>15.2</v>
      </c>
      <c r="EW6" s="18">
        <v>9.3000000000000007</v>
      </c>
      <c r="EX6" s="18">
        <v>14</v>
      </c>
      <c r="EY6" s="18">
        <v>15.3</v>
      </c>
      <c r="EZ6" s="18">
        <v>0</v>
      </c>
      <c r="FA6" s="18"/>
      <c r="FB6" s="18"/>
      <c r="FC6" s="18"/>
      <c r="FD6" s="18"/>
      <c r="FE6" s="18"/>
      <c r="FF6" s="11">
        <f>IF(EN6&gt;0,EN6,"")</f>
        <v>14.4</v>
      </c>
      <c r="FG6" s="11">
        <f>IF(EO6&gt;0,EO6,"")</f>
        <v>15.32</v>
      </c>
      <c r="FH6" s="11">
        <f>IF(SUM(EL6:EO6)-EP6&gt;0,SUM(EL6:EO6)-EP6,"")</f>
        <v>54.12</v>
      </c>
      <c r="FI6" s="11">
        <f>IF(ES6&gt;0,ES6,"")</f>
        <v>3.2</v>
      </c>
      <c r="FJ6" s="11">
        <f>IF(ET6&gt;0,ET6,"")</f>
        <v>3.31</v>
      </c>
      <c r="FK6" s="11">
        <f>IF(SUM(EQ6:ET6)-EU6&gt;0,SUM(EQ6:ET6)-EU6,"")</f>
        <v>11.610000000000001</v>
      </c>
      <c r="FL6" s="11">
        <f>IF(MAX(FH6,FK6)&gt;0,MAX(FH6,FK6),"")</f>
        <v>54.12</v>
      </c>
      <c r="FM6" s="11">
        <f>IF(EX6&gt;0,EX6,"")</f>
        <v>14</v>
      </c>
      <c r="FN6" s="11">
        <f>IF(EY6&gt;0,EY6,"")</f>
        <v>15.3</v>
      </c>
      <c r="FO6" s="11">
        <f>IF(SUM(EV6:EY6)-EZ6&gt;0,SUM(EV6:EY6)-EZ6,"")</f>
        <v>53.8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107.91999999999999</v>
      </c>
      <c r="FT6" s="17">
        <v>15.2</v>
      </c>
      <c r="FU6" s="17">
        <v>9.1</v>
      </c>
      <c r="FV6" s="17">
        <v>14</v>
      </c>
      <c r="FW6" s="17">
        <v>14.88</v>
      </c>
      <c r="FX6" s="17">
        <v>0</v>
      </c>
      <c r="FY6" s="17">
        <v>15.6</v>
      </c>
      <c r="FZ6" s="17">
        <v>9.4</v>
      </c>
      <c r="GA6" s="17">
        <v>12.3</v>
      </c>
      <c r="GB6" s="17">
        <v>14.97</v>
      </c>
      <c r="GC6" s="17">
        <v>0</v>
      </c>
      <c r="GD6" s="17">
        <v>15</v>
      </c>
      <c r="GE6" s="17">
        <v>9.5</v>
      </c>
      <c r="GF6" s="17">
        <v>14.2</v>
      </c>
      <c r="GG6" s="17">
        <v>14.94</v>
      </c>
      <c r="GH6" s="17">
        <v>0</v>
      </c>
      <c r="GI6" s="17"/>
      <c r="GJ6" s="17"/>
      <c r="GK6" s="17"/>
      <c r="GL6" s="17"/>
      <c r="GM6" s="17"/>
      <c r="GN6" s="41">
        <f>IF(FV6&gt;0,FV6,"")</f>
        <v>14</v>
      </c>
      <c r="GO6" s="41">
        <f>IF(FW6&gt;0,FW6,"")</f>
        <v>14.88</v>
      </c>
      <c r="GP6" s="41">
        <f>IF(SUM(FT6:FW6)-FX6&gt;0,SUM(FT6:FW6)-FX6,"")</f>
        <v>53.18</v>
      </c>
      <c r="GQ6" s="41">
        <f>IF(GA6&gt;0,GA6,"")</f>
        <v>12.3</v>
      </c>
      <c r="GR6" s="41">
        <f>IF(GB6&gt;0,GB6,"")</f>
        <v>14.97</v>
      </c>
      <c r="GS6" s="41">
        <f>IF(SUM(FY6:GB6)-GC6&gt;0,SUM(FY6:GB6)-GC6,"")</f>
        <v>52.269999999999996</v>
      </c>
      <c r="GT6" s="41">
        <f>IF(MAX(GP6,GS6)&gt;0,MAX(GP6,GS6),"")</f>
        <v>53.18</v>
      </c>
      <c r="GU6" s="41">
        <f>IF(GF6&gt;0,GF6,"")</f>
        <v>14.2</v>
      </c>
      <c r="GV6" s="41">
        <f>IF(GG6&gt;0,GG6,"")</f>
        <v>14.94</v>
      </c>
      <c r="GW6" s="41">
        <f>IF(SUM(GD6:GG6)-GH6&gt;0,SUM(GD6:GG6)-GH6,"")</f>
        <v>53.64</v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106.82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15</v>
      </c>
      <c r="IK6" s="17">
        <v>9.3000000000000007</v>
      </c>
      <c r="IL6" s="17">
        <v>13.2</v>
      </c>
      <c r="IM6" s="17">
        <v>14.93</v>
      </c>
      <c r="IN6" s="17">
        <v>0</v>
      </c>
      <c r="IO6" s="17">
        <v>14.6</v>
      </c>
      <c r="IP6" s="17">
        <v>9.3000000000000007</v>
      </c>
      <c r="IQ6" s="17">
        <v>13.6</v>
      </c>
      <c r="IR6" s="17">
        <v>14.81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13.2</v>
      </c>
      <c r="JE6" s="41">
        <f>IF(IM6&gt;0,IM6,"")</f>
        <v>14.93</v>
      </c>
      <c r="JF6" s="41">
        <f>IF(SUM(IJ6:IM6)-IN6&gt;0,SUM(IJ6:IM6)-IN6,"")</f>
        <v>52.43</v>
      </c>
      <c r="JG6" s="41">
        <f>IF(IQ6&gt;0,IQ6,"")</f>
        <v>13.6</v>
      </c>
      <c r="JH6" s="41">
        <f>IF(IR6&gt;0,IR6,"")</f>
        <v>14.81</v>
      </c>
      <c r="JI6" s="41">
        <f>IF(SUM(IO6:IR6)-IS6&gt;0,SUM(IO6:IR6)-IS6,"")</f>
        <v>52.31</v>
      </c>
      <c r="JJ6" s="41">
        <f>IF(MAX(JF6,JI6)&gt;0,MAX(JF6,JI6),"")</f>
        <v>52.43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52.43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10.9</v>
      </c>
      <c r="KH6" s="18">
        <v>6</v>
      </c>
      <c r="KI6" s="18">
        <v>9.3000000000000007</v>
      </c>
      <c r="KJ6" s="18">
        <v>10.82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9.3000000000000007</v>
      </c>
      <c r="KW6" s="11">
        <f>IF(KJ6&gt;0,KJ6,"")</f>
        <v>10.82</v>
      </c>
      <c r="KX6" s="11">
        <f>IF(SUM(KG6:KJ6)-KK6&gt;0,SUM(KG6:KJ6)-KK6,"")</f>
        <v>37.019999999999996</v>
      </c>
      <c r="KY6" s="11">
        <f>IF(SUM(KR6,KU6,KX6)&gt;0,SUM(KR6,KU6,KX6),"")</f>
        <v>37.019999999999996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15.2</v>
      </c>
      <c r="MI6" s="18">
        <v>9.5</v>
      </c>
      <c r="MJ6" s="18">
        <v>13</v>
      </c>
      <c r="MK6" s="18">
        <v>15.1</v>
      </c>
      <c r="ML6" s="18">
        <v>0</v>
      </c>
      <c r="MM6" s="18">
        <v>15.1</v>
      </c>
      <c r="MN6" s="18">
        <v>9.1</v>
      </c>
      <c r="MO6" s="18">
        <v>10.3</v>
      </c>
      <c r="MP6" s="18">
        <v>15.22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13</v>
      </c>
      <c r="NC6" s="11">
        <f>IF(MK6&gt;0,MK6,"")</f>
        <v>15.1</v>
      </c>
      <c r="ND6" s="11">
        <f>IF(SUM(MH6:MK6)-ML6&gt;0,SUM(MH6:MK6)-ML6,"")</f>
        <v>52.800000000000004</v>
      </c>
      <c r="NE6" s="11">
        <f>IF(MO6&gt;0,MO6,"")</f>
        <v>10.3</v>
      </c>
      <c r="NF6" s="11">
        <f>IF(MP6&gt;0,MP6,"")</f>
        <v>15.22</v>
      </c>
      <c r="NG6" s="11">
        <f>IF(SUM(MM6:MP6)-MQ6&gt;0,SUM(MM6:MP6)-MQ6,"")</f>
        <v>49.72</v>
      </c>
      <c r="NH6" s="11">
        <f>IF(MAX(ND6,NG6)&gt;0,MAX(ND6,NG6),"")</f>
        <v>52.800000000000004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52.800000000000004</v>
      </c>
      <c r="NP6" s="17">
        <v>15.1</v>
      </c>
      <c r="NQ6" s="17">
        <v>9.5</v>
      </c>
      <c r="NR6" s="17">
        <v>13.8</v>
      </c>
      <c r="NS6" s="17">
        <v>15.16</v>
      </c>
      <c r="NT6" s="17">
        <v>0</v>
      </c>
      <c r="NU6" s="17">
        <v>14.4</v>
      </c>
      <c r="NV6" s="17">
        <v>8.8000000000000007</v>
      </c>
      <c r="NW6" s="17">
        <v>11.9</v>
      </c>
      <c r="NX6" s="17">
        <v>15.04</v>
      </c>
      <c r="NY6" s="17">
        <v>0</v>
      </c>
      <c r="NZ6" s="17">
        <v>14.8</v>
      </c>
      <c r="OA6" s="17">
        <v>9</v>
      </c>
      <c r="OB6" s="17">
        <v>12.8</v>
      </c>
      <c r="OC6" s="17">
        <v>15.11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15.16</v>
      </c>
      <c r="OL6" s="41">
        <f>IF(SUM(NP6:NS6)-NT6&gt;0,SUM(NP6:NS6)-NT6,"")</f>
        <v>53.56</v>
      </c>
      <c r="OM6" s="41">
        <f>IF(NW6&gt;0,NW6,"")</f>
        <v>11.9</v>
      </c>
      <c r="ON6" s="41">
        <f>IF(NX6&gt;0,NX6,"")</f>
        <v>15.04</v>
      </c>
      <c r="OO6" s="41">
        <f>IF(SUM(NU6:NX6)-NY6&gt;0,SUM(NU6:NX6)-NY6,"")</f>
        <v>50.14</v>
      </c>
      <c r="OP6" s="41">
        <f>IF(MAX(OL6,OO6)&gt;0,MAX(OL6,OO6),"")</f>
        <v>53.56</v>
      </c>
      <c r="OQ6" s="41">
        <f>IF(OB6&gt;0,OB6,"")</f>
        <v>12.8</v>
      </c>
      <c r="OR6" s="41">
        <f>IF(OC6&gt;0,OC6,"")</f>
        <v>15.11</v>
      </c>
      <c r="OS6" s="41">
        <f>IF(SUM(NZ6:OC6)-OD6&gt;0,SUM(NZ6:OC6)-OD6,"")</f>
        <v>51.71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105.27000000000001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 t="str">
        <f>IF(SX6&gt;0,SX6,"")</f>
        <v/>
      </c>
      <c r="TQ6" s="41" t="str">
        <f>IF(SY6&gt;0,SY6,"")</f>
        <v/>
      </c>
      <c r="TR6" s="41" t="str">
        <f>IF(SUM(SV6:SY6)-SZ6&gt;0,SUM(SV6:SY6)-SZ6,"")</f>
        <v/>
      </c>
      <c r="TS6" s="41" t="str">
        <f>IF(TC6&gt;0,TC6,"")</f>
        <v/>
      </c>
      <c r="TT6" s="41" t="str">
        <f>IF(TD6&gt;0,TD6,"")</f>
        <v/>
      </c>
      <c r="TU6" s="41" t="str">
        <f>IF(SUM(TA6:TD6)-TE6&gt;0,SUM(TA6:TD6)-TE6,"")</f>
        <v/>
      </c>
      <c r="TV6" s="41" t="str">
        <f>IF(MAX(TR6,TU6)&gt;0,MAX(TR6,TU6),"")</f>
        <v/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>
        <v>1.6</v>
      </c>
      <c r="VM6" s="17">
        <v>1</v>
      </c>
      <c r="VN6" s="17">
        <v>2</v>
      </c>
      <c r="VO6" s="17">
        <v>1.69</v>
      </c>
      <c r="VP6" s="17">
        <v>0</v>
      </c>
      <c r="VQ6" s="17">
        <v>15.2</v>
      </c>
      <c r="VR6" s="17">
        <v>9.4</v>
      </c>
      <c r="VS6" s="17">
        <v>13.6</v>
      </c>
      <c r="VT6" s="17">
        <v>15.18</v>
      </c>
      <c r="VU6" s="17">
        <v>0</v>
      </c>
      <c r="VV6" s="17">
        <v>15.4</v>
      </c>
      <c r="VW6" s="17">
        <v>9</v>
      </c>
      <c r="VX6" s="17">
        <v>12</v>
      </c>
      <c r="VY6" s="17">
        <v>15.06</v>
      </c>
      <c r="VZ6" s="17">
        <v>0</v>
      </c>
      <c r="WA6" s="17"/>
      <c r="WB6" s="17"/>
      <c r="WC6" s="17"/>
      <c r="WD6" s="17"/>
      <c r="WE6" s="17"/>
      <c r="WF6" s="41">
        <f>IF(VN6&gt;0,VN6,"")</f>
        <v>2</v>
      </c>
      <c r="WG6" s="41">
        <f>IF(VO6&gt;0,VO6,"")</f>
        <v>1.69</v>
      </c>
      <c r="WH6" s="41">
        <f>IF(SUM(VL6:VO6)-VP6&gt;0,SUM(VL6:VO6)-VP6,"")</f>
        <v>6.2899999999999991</v>
      </c>
      <c r="WI6" s="41">
        <f>IF(VS6&gt;0,VS6,"")</f>
        <v>13.6</v>
      </c>
      <c r="WJ6" s="41">
        <f>IF(VT6&gt;0,VT6,"")</f>
        <v>15.18</v>
      </c>
      <c r="WK6" s="41">
        <f>IF(SUM(VQ6:VT6)-VU6&gt;0,SUM(VQ6:VT6)-VU6,"")</f>
        <v>53.38</v>
      </c>
      <c r="WL6" s="41">
        <f>IF(MAX(WH6,WK6)&gt;0,MAX(WH6,WK6),"")</f>
        <v>53.38</v>
      </c>
      <c r="WM6" s="41">
        <f>IF(VX6&gt;0,VX6,"")</f>
        <v>12</v>
      </c>
      <c r="WN6" s="41">
        <f>IF(VY6&gt;0,VY6,"")</f>
        <v>15.06</v>
      </c>
      <c r="WO6" s="41">
        <f>IF(SUM(VV6:VY6)-VZ6&gt;0,SUM(VV6:VY6)-VZ6,"")</f>
        <v>51.46</v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>
        <f>IF(SUM(WL6,WO6,WR6)&gt;0,SUM(WL6,WO6,WR6),"")</f>
        <v>104.84</v>
      </c>
      <c r="WT6" s="27">
        <f>IF($CP6="P",CA6,(CA6+AZ6)/2)</f>
        <v>2.2999999999999998</v>
      </c>
      <c r="WU6" s="27">
        <f>IF($CP6="P",CB6,(CB6+BA6)/2)</f>
        <v>1.35</v>
      </c>
      <c r="WV6" s="27">
        <f>IF($CP6="P",CC6,(CC6+BB6)/2)</f>
        <v>2.6</v>
      </c>
      <c r="WW6" s="27">
        <f>IF($CP6="P",CD6,(CD6+BC6)/2)</f>
        <v>2.4900000000000002</v>
      </c>
      <c r="WX6" s="27">
        <f>IF($CP6="P",CE6,(CE6+BD6)/2)</f>
        <v>0.1</v>
      </c>
      <c r="WY6" s="27">
        <f>IF($CP6="P",CF6,(CF6+BE6)/2)</f>
        <v>15.85</v>
      </c>
      <c r="WZ6" s="27">
        <f>IF($CP6="P",CG6,(CG6+BF6)/2)</f>
        <v>9.1499999999999986</v>
      </c>
      <c r="XA6" s="27">
        <f>IF($CP6="P",CH6,(CH6+BG6)/2)</f>
        <v>12.95</v>
      </c>
      <c r="XB6" s="27">
        <f>IF($CP6="P",CI6,(CI6+BH6)/2)</f>
        <v>15.02</v>
      </c>
      <c r="XC6" s="27">
        <f>IF($CP6="P",CJ6,(CJ6+BI6)/2)</f>
        <v>0</v>
      </c>
      <c r="XD6" s="27">
        <f>IF($CP6="P",CK6,(CK6+BJ6)/2)</f>
        <v>16.5</v>
      </c>
      <c r="XE6" s="27">
        <f>IF($CP6="P",CL6,(CL6+BK6)/2)</f>
        <v>8.9499999999999993</v>
      </c>
      <c r="XF6" s="27">
        <f>IF($CP6="P",CM6,(CM6+BL6)/2)</f>
        <v>12.8</v>
      </c>
      <c r="XG6" s="27">
        <f>IF($CP6="P",CN6,(CN6+BM6)/2)</f>
        <v>14.895</v>
      </c>
      <c r="XH6" s="27">
        <f>IF($CP6="P",CO6,(CO6+BN6)/2)</f>
        <v>0.1</v>
      </c>
      <c r="XI6" s="29" t="s">
        <v>56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147</v>
      </c>
      <c r="C7" s="4" t="s">
        <v>3</v>
      </c>
      <c r="D7" s="4">
        <v>2004</v>
      </c>
      <c r="E7" s="9">
        <f>SUM(J7:V7)+SUM(J7:T7)*0.0000001+SUM(J7)*0.0000000000001</f>
        <v>240.89002390100529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,AND(TR7&gt;=UC$24,TR7&lt;&gt;""),AND(TU7&gt;=UC$24,TU7&lt;&gt;""),AND(TY7&gt;=UC$24,TYY7&lt;&gt;""),AND(UB7&gt;=UC$24,UB7&lt;&gt;""),AND(UZ7&gt;=VK$24,UZ7&lt;&gt;""),AND(VC7&gt;=VK$24,VC7&lt;&gt;""),AND(VG7&gt;=VK$24,VG7&lt;&gt;""),AND(VJ7&gt;=VK$24,VJ7&lt;&gt;""),AND(WH7&gt;=WS$24,WH7&lt;&gt;""),AND(WK7&gt;=WS$24,WK7&lt;&gt;""),AND(WO7&gt;=WS$24,WO7&lt;&gt;""),AND(WR7&gt;=WS$24,WR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,AND(TP7&gt;=UC$23,TP7&lt;&gt;"",TR7&gt;=UC$27,TR7&lt;&gt;""),AND(TS7&gt;=UC$23,TS7&lt;&gt;"",TU7&gt;=UC$27,TU7&lt;&gt;""),AND(TW7&gt;=UC$23,TW7&lt;&gt;"",TY7&gt;=UC$347,TYY7&lt;&gt;""),AND(TZ7&gt;=UC$23,TZ7&lt;&gt;"",UB7&gt;=UC$27,UB7&lt;&gt;""),AND(UX7&gt;=VK$23,UX7&lt;&gt;"",UZ7&gt;=VK$27,UZ7&lt;&gt;""),AND(VA7&gt;=VK$23,VA7&lt;&gt;"",VC7&gt;=VK$27,VC7&lt;&gt;""),AND(VE7&gt;=VK$23,VE7&lt;&gt;"",VG7&gt;=VK$27,VG7&lt;&gt;""),AND(VH7&gt;=VK$23,VH7&lt;&gt;"",VJ7&gt;=VK$27,VJ7&lt;&gt;""),AND(WF7&gt;=WS$23,WF7&lt;&gt;"",WH7&gt;=WS$27,WH7&lt;&gt;""),AND(WI7&gt;=WS$23,WI7&lt;&gt;"",WK7&gt;=WS$27,WK7&lt;&gt;""),AND(WM7&gt;=WS$23,WM7&lt;&gt;"",WO7&gt;=WS$27,WO7&lt;&gt;""),AND(WP7&gt;=WS$23,WP7&lt;&gt;"",WR7&gt;=WS$27,WR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$26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52.349999999999994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52.29</v>
      </c>
      <c r="O7" s="8" t="str">
        <f>IF(N7="","",IF(OR(N7=CS7,N7=CV7),$CA$1,IF(OR(N7=BR7,N7=BU7),$AZ$1,IF(OR(N7=AQ7,N7=AT7),$Y$1,""))))</f>
        <v>2024 Nationals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1.8800000000000097</v>
      </c>
      <c r="W7" s="11" t="str">
        <f>IF(V7="","",IF(V7=DB7,"("&amp;DB$2&amp;")",IF(V7=DC7,"("&amp;DC$2&amp;")")))</f>
        <v>(Final)</v>
      </c>
      <c r="X7" s="8" t="b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N7="",0,N7)=WO7,$VL$1,IF(V7+IF(N7="",0,N7)=VG7,$UD$1,IF(V7+IF(N7="",0,N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N7="",0,N7)=WR7,$VL$1,IF(V7+IF(N7="",0,N7)=VJ7,$UD$1,IF(V7+IF(N7="",0,N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0</v>
      </c>
      <c r="Y7" s="23">
        <v>14.3</v>
      </c>
      <c r="Z7" s="23">
        <v>9.4</v>
      </c>
      <c r="AA7" s="23">
        <v>13.4</v>
      </c>
      <c r="AB7" s="23">
        <v>14.77</v>
      </c>
      <c r="AC7" s="23">
        <v>0</v>
      </c>
      <c r="AD7" s="23">
        <v>14.2</v>
      </c>
      <c r="AE7" s="23">
        <v>9.6</v>
      </c>
      <c r="AF7" s="23">
        <v>13.6</v>
      </c>
      <c r="AG7" s="23">
        <v>14.95</v>
      </c>
      <c r="AH7" s="23">
        <v>0</v>
      </c>
      <c r="AI7" s="23">
        <v>13.1</v>
      </c>
      <c r="AJ7" s="23">
        <v>8.3000000000000007</v>
      </c>
      <c r="AK7" s="23">
        <v>13.6</v>
      </c>
      <c r="AL7" s="23">
        <v>14.1</v>
      </c>
      <c r="AM7" s="23">
        <v>0</v>
      </c>
      <c r="AN7" s="28"/>
      <c r="AO7" s="39">
        <f>IF(AA7&gt;0,AA7,"")</f>
        <v>13.4</v>
      </c>
      <c r="AP7" s="39">
        <f>IF(AB7&gt;0,AB7,"")</f>
        <v>14.77</v>
      </c>
      <c r="AQ7" s="41">
        <f>IF(SUM(Y7:AB7)-AC7&gt;0,SUM(Y7:AB7)-AC7,"")</f>
        <v>51.870000000000005</v>
      </c>
      <c r="AR7" s="41">
        <f>IF(AF7&gt;0,AF7,"")</f>
        <v>13.6</v>
      </c>
      <c r="AS7" s="41">
        <f>IF(AG7&gt;0,AG7,"")</f>
        <v>14.95</v>
      </c>
      <c r="AT7" s="41">
        <f>IF(SUM(AD7:AG7)-AH7&gt;0,SUM(AD7:AG7)-AH7,"")</f>
        <v>52.349999999999994</v>
      </c>
      <c r="AU7" s="41">
        <f>IF(AQ7="","",MAX(AQ7,AT7))</f>
        <v>52.349999999999994</v>
      </c>
      <c r="AV7" s="41">
        <f>IF(AK7&gt;0,AK7,"")</f>
        <v>13.6</v>
      </c>
      <c r="AW7" s="41">
        <f>IF(AL7&gt;0,AL7,"")</f>
        <v>14.1</v>
      </c>
      <c r="AX7" s="41">
        <f>IF(SUM(AI7:AL7)-AM7&gt;0,SUM(AI7:AL7)-AM7,"")</f>
        <v>49.1</v>
      </c>
      <c r="AY7" s="41">
        <f>IF(SUM(AU7,AX7)&gt;0,SUM(AU7,AX7),"")</f>
        <v>101.44999999999999</v>
      </c>
      <c r="AZ7" s="27">
        <v>4.0999999999999996</v>
      </c>
      <c r="BA7" s="27">
        <v>2.5</v>
      </c>
      <c r="BB7" s="27">
        <v>4.7</v>
      </c>
      <c r="BC7" s="27">
        <v>4.54</v>
      </c>
      <c r="BD7" s="27">
        <v>0</v>
      </c>
      <c r="BE7" s="27">
        <v>9.9</v>
      </c>
      <c r="BF7" s="27">
        <v>9.1999999999999993</v>
      </c>
      <c r="BG7" s="27">
        <v>12.8</v>
      </c>
      <c r="BH7" s="27">
        <v>14.37</v>
      </c>
      <c r="BI7" s="27">
        <v>0</v>
      </c>
      <c r="BJ7" s="27">
        <v>13.9</v>
      </c>
      <c r="BK7" s="27">
        <v>9</v>
      </c>
      <c r="BL7" s="27">
        <v>14</v>
      </c>
      <c r="BM7" s="27">
        <v>14.93</v>
      </c>
      <c r="BN7" s="27">
        <v>0</v>
      </c>
      <c r="BO7" s="29"/>
      <c r="BP7" s="40">
        <f>IF(BB7&gt;0,BB7,"")</f>
        <v>4.7</v>
      </c>
      <c r="BQ7" s="40">
        <f>IF(BC7&gt;0,BC7,"")</f>
        <v>4.54</v>
      </c>
      <c r="BR7" s="11">
        <f>IF(SUM(AZ7:BC7)-BD7&gt;0,SUM(AZ7:BC7)-BD7,"")</f>
        <v>15.84</v>
      </c>
      <c r="BS7" s="11">
        <f>IF(BG7&gt;0,BG7,"")</f>
        <v>12.8</v>
      </c>
      <c r="BT7" s="11">
        <f>IF(BH7&gt;0,BH7,"")</f>
        <v>14.37</v>
      </c>
      <c r="BU7" s="11">
        <f>IF(SUM(BE7:BH7)-BI7&gt;0,SUM(BE7:BH7)-BI7,"")</f>
        <v>46.27</v>
      </c>
      <c r="BV7" s="11">
        <f>IF(BR7="","",MAX(BR7,BU7))</f>
        <v>46.27</v>
      </c>
      <c r="BW7" s="11">
        <f>IF(BL7&gt;0,BL7,"")</f>
        <v>14</v>
      </c>
      <c r="BX7" s="11">
        <f>IF(BM7&gt;0,BM7,"")</f>
        <v>14.93</v>
      </c>
      <c r="BY7" s="11">
        <f>IF(SUM(BJ7:BM7)-BN7&gt;0,SUM(BJ7:BM7)-BN7,"")</f>
        <v>51.83</v>
      </c>
      <c r="BZ7" s="11">
        <f>IF(SUM(BV7,BY7)&gt;0,SUM(BV7,BY7),"")</f>
        <v>98.1</v>
      </c>
      <c r="CA7" s="23">
        <v>14.7</v>
      </c>
      <c r="CB7" s="23">
        <v>9</v>
      </c>
      <c r="CC7" s="23">
        <v>13.8</v>
      </c>
      <c r="CD7" s="23">
        <v>14.79</v>
      </c>
      <c r="CE7" s="23">
        <v>0</v>
      </c>
      <c r="CF7" s="23">
        <v>15</v>
      </c>
      <c r="CG7" s="23">
        <v>9.4</v>
      </c>
      <c r="CH7" s="23">
        <v>13.8</v>
      </c>
      <c r="CI7" s="23">
        <v>14.87</v>
      </c>
      <c r="CJ7" s="23">
        <v>0</v>
      </c>
      <c r="CK7" s="23">
        <v>7.1</v>
      </c>
      <c r="CL7" s="23">
        <v>4.7</v>
      </c>
      <c r="CM7" s="23">
        <v>7.2</v>
      </c>
      <c r="CN7" s="23">
        <v>7.7</v>
      </c>
      <c r="CO7" s="23">
        <v>0</v>
      </c>
      <c r="CP7" s="28"/>
      <c r="CQ7" s="39">
        <f>IF(CC7&gt;0,CC7,"")</f>
        <v>13.8</v>
      </c>
      <c r="CR7" s="39">
        <f>IF(CD7&gt;0,CD7,"")</f>
        <v>14.79</v>
      </c>
      <c r="CS7" s="41">
        <f>IF(SUM(CA7:CD7)-CE7&gt;0,SUM(CA7:CD7)-CE7,"")</f>
        <v>52.29</v>
      </c>
      <c r="CT7" s="41">
        <f>IF(CH7&gt;0,CH7,"")</f>
        <v>13.8</v>
      </c>
      <c r="CU7" s="41">
        <f>IF(CI7&gt;0,CI7,"")</f>
        <v>14.87</v>
      </c>
      <c r="CV7" s="41">
        <f>IF(SUM(CF7:CI7)-CJ7&gt;0,SUM(CF7:CI7)-CJ7,"")</f>
        <v>53.07</v>
      </c>
      <c r="CW7" s="41">
        <f>IF(CS7="","",MAX(CS7,CV7))</f>
        <v>53.07</v>
      </c>
      <c r="CX7" s="41">
        <f>IF(CM7&gt;0,CM7,"")</f>
        <v>7.2</v>
      </c>
      <c r="CY7" s="41">
        <f>IF(CN7&gt;0,CN7,"")</f>
        <v>7.7</v>
      </c>
      <c r="CZ7" s="41">
        <f>IF(SUM(CK7:CN7)-CO7&gt;0,SUM(CK7:CN7)-CO7,"")</f>
        <v>26.7</v>
      </c>
      <c r="DA7" s="41">
        <f>IF(SUM(CW7,CZ7)&gt;0,SUM(CW7,CZ7),"")</f>
        <v>79.77</v>
      </c>
      <c r="DB7" s="52" t="str">
        <f>IF(MAX(ED7,FL7,GT7,IB7,JJ7,KR7,LZ7,NH7,OP7,PX7,RF7,SN7,TV7,VD7,WWL7)-IF(N7="",0,N7)&gt;0.001,MAX(ED7,FL7,GT7,IB7,JJ7,KR7,LZ7,NH7,OP7,PX7,RF7,SN7,TV7,VD7,WL7)-IF(N7="",0,N7),"")</f>
        <v/>
      </c>
      <c r="DC7" s="52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12.9</v>
      </c>
      <c r="EM7" s="18">
        <v>9.1</v>
      </c>
      <c r="EN7" s="18">
        <v>13.4</v>
      </c>
      <c r="EO7" s="18">
        <v>14.46</v>
      </c>
      <c r="EP7" s="18">
        <v>0</v>
      </c>
      <c r="EQ7" s="18">
        <v>12.1</v>
      </c>
      <c r="ER7" s="18">
        <v>8.9</v>
      </c>
      <c r="ES7" s="18">
        <v>12.2</v>
      </c>
      <c r="ET7" s="18">
        <v>14.38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13.4</v>
      </c>
      <c r="FG7" s="11">
        <f>IF(EO7&gt;0,EO7,"")</f>
        <v>14.46</v>
      </c>
      <c r="FH7" s="11">
        <f>IF(SUM(EL7:EO7)-EP7&gt;0,SUM(EL7:EO7)-EP7,"")</f>
        <v>49.86</v>
      </c>
      <c r="FI7" s="11">
        <f>IF(ES7&gt;0,ES7,"")</f>
        <v>12.2</v>
      </c>
      <c r="FJ7" s="11">
        <f>IF(ET7&gt;0,ET7,"")</f>
        <v>14.38</v>
      </c>
      <c r="FK7" s="11">
        <f>IF(SUM(EQ7:ET7)-EU7&gt;0,SUM(EQ7:ET7)-EU7,"")</f>
        <v>47.580000000000005</v>
      </c>
      <c r="FL7" s="11">
        <f>IF(MAX(FH7,FK7)&gt;0,MAX(FH7,FK7),"")</f>
        <v>49.86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49.86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13.7</v>
      </c>
      <c r="LA7" s="17">
        <v>9</v>
      </c>
      <c r="LB7" s="17">
        <v>13.2</v>
      </c>
      <c r="LC7" s="17">
        <v>14.45</v>
      </c>
      <c r="LD7" s="17">
        <v>0</v>
      </c>
      <c r="LE7" s="17">
        <v>14.3</v>
      </c>
      <c r="LF7" s="17">
        <v>9.1999999999999993</v>
      </c>
      <c r="LG7" s="17">
        <v>13.6</v>
      </c>
      <c r="LH7" s="17">
        <v>14.41</v>
      </c>
      <c r="LI7" s="17">
        <v>0</v>
      </c>
      <c r="LJ7" s="17"/>
      <c r="LK7" s="17"/>
      <c r="LL7" s="17"/>
      <c r="LM7" s="17"/>
      <c r="LN7" s="17"/>
      <c r="LO7" s="17">
        <v>14.7</v>
      </c>
      <c r="LP7" s="17">
        <v>9.1</v>
      </c>
      <c r="LQ7" s="17">
        <v>13.6</v>
      </c>
      <c r="LR7" s="17">
        <v>14.43</v>
      </c>
      <c r="LS7" s="17">
        <v>0</v>
      </c>
      <c r="LT7" s="41">
        <f>IF(LB7&gt;0,LB7,"")</f>
        <v>13.2</v>
      </c>
      <c r="LU7" s="41">
        <f>IF(LC7&gt;0,LC7,"")</f>
        <v>14.45</v>
      </c>
      <c r="LV7" s="41">
        <f>IF(SUM(KZ7:LC7)-LD7&gt;0,SUM(KZ7:LC7)-LD7,"")</f>
        <v>50.349999999999994</v>
      </c>
      <c r="LW7" s="41">
        <f>IF(LG7&gt;0,LG7,"")</f>
        <v>13.6</v>
      </c>
      <c r="LX7" s="41">
        <f>IF(LH7&gt;0,LH7,"")</f>
        <v>14.41</v>
      </c>
      <c r="LY7" s="41">
        <f>IF(SUM(LE7:LH7)-LI7&gt;0,SUM(LE7:LH7)-LI7,"")</f>
        <v>51.510000000000005</v>
      </c>
      <c r="LZ7" s="41">
        <f>IF(MAX(LV7,LY7)&gt;0,MAX(LV7,LY7),"")</f>
        <v>51.510000000000005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13.6</v>
      </c>
      <c r="ME7" s="41">
        <f>IF(LR7&gt;0,LR7,"")</f>
        <v>14.43</v>
      </c>
      <c r="MF7" s="41">
        <f>IF(SUM(LO7:LR7)-LS7&gt;0,SUM(LO7:LR7)-LS7,"")</f>
        <v>51.83</v>
      </c>
      <c r="MG7" s="41">
        <f>IF(SUM(LZ7,MC7,MF7)&gt;0,SUM(LZ7,MC7,MF7),"")</f>
        <v>103.34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13.2</v>
      </c>
      <c r="QG7" s="17">
        <v>9.1999999999999993</v>
      </c>
      <c r="QH7" s="17">
        <v>13.8</v>
      </c>
      <c r="QI7" s="17">
        <v>14.65</v>
      </c>
      <c r="QJ7" s="17">
        <v>0</v>
      </c>
      <c r="QK7" s="17">
        <v>13.4</v>
      </c>
      <c r="QL7" s="17">
        <v>9.1999999999999993</v>
      </c>
      <c r="QM7" s="17">
        <v>13.8</v>
      </c>
      <c r="QN7" s="17">
        <v>14.65</v>
      </c>
      <c r="QO7" s="17">
        <v>0</v>
      </c>
      <c r="QP7" s="17">
        <v>13.7</v>
      </c>
      <c r="QQ7" s="17">
        <v>9.1</v>
      </c>
      <c r="QR7" s="17">
        <v>12.8</v>
      </c>
      <c r="QS7" s="17">
        <v>14.77</v>
      </c>
      <c r="QT7" s="17">
        <v>0</v>
      </c>
      <c r="QU7" s="17">
        <v>13.4</v>
      </c>
      <c r="QV7" s="17">
        <v>9.3000000000000007</v>
      </c>
      <c r="QW7" s="17">
        <v>13.8</v>
      </c>
      <c r="QX7" s="17">
        <v>14.69</v>
      </c>
      <c r="QY7" s="17">
        <v>0</v>
      </c>
      <c r="QZ7" s="41">
        <f>IF(QH7&gt;0,QH7,"")</f>
        <v>13.8</v>
      </c>
      <c r="RA7" s="41">
        <f>IF(QI7&gt;0,QI7,"")</f>
        <v>14.65</v>
      </c>
      <c r="RB7" s="41">
        <f>IF(SUM(QF7:QI7)-QJ7&gt;0,SUM(QF7:QI7)-QJ7,"")</f>
        <v>50.85</v>
      </c>
      <c r="RC7" s="41">
        <f>IF(QM7&gt;0,QM7,"")</f>
        <v>13.8</v>
      </c>
      <c r="RD7" s="41">
        <f>IF(QN7&gt;0,QN7,"")</f>
        <v>14.65</v>
      </c>
      <c r="RE7" s="41">
        <f>IF(SUM(QK7:QN7)-QO7&gt;0,SUM(QK7:QN7)-QO7,"")</f>
        <v>51.050000000000004</v>
      </c>
      <c r="RF7" s="41">
        <f>IF(MAX(RB7,RE7)&gt;0,MAX(RB7,RE7),"")</f>
        <v>51.050000000000004</v>
      </c>
      <c r="RG7" s="41">
        <f>IF(QR7&gt;0,QR7,"")</f>
        <v>12.8</v>
      </c>
      <c r="RH7" s="41">
        <f>IF(QS7&gt;0,QS7,"")</f>
        <v>14.77</v>
      </c>
      <c r="RI7" s="41">
        <f>IF(SUM(QP7:QS7)-QT7&gt;0,SUM(QP7:QS7)-QT7,"")</f>
        <v>50.36999999999999</v>
      </c>
      <c r="RJ7" s="41">
        <f>IF(QW7&gt;0,QW7,"")</f>
        <v>13.8</v>
      </c>
      <c r="RK7" s="41">
        <f>IF(QX7&gt;0,QX7,"")</f>
        <v>14.69</v>
      </c>
      <c r="RL7" s="41">
        <f>IF(SUM(QU7:QX7)-QY7&gt;0,SUM(QU7:QX7)-QY7,"")</f>
        <v>51.19</v>
      </c>
      <c r="RM7" s="41">
        <f>IF(SUM(RF7,RI7,RL7)&gt;0,SUM(RF7,RI7,RL7),"")</f>
        <v>152.60999999999999</v>
      </c>
      <c r="RN7" s="18">
        <v>1.4</v>
      </c>
      <c r="RO7" s="18">
        <v>0.8</v>
      </c>
      <c r="RP7" s="18">
        <v>2</v>
      </c>
      <c r="RQ7" s="18">
        <v>1.58</v>
      </c>
      <c r="RR7" s="18">
        <v>0</v>
      </c>
      <c r="RS7" s="18">
        <v>13.9</v>
      </c>
      <c r="RT7" s="18">
        <v>9.1999999999999993</v>
      </c>
      <c r="RU7" s="18">
        <v>13.8</v>
      </c>
      <c r="RV7" s="18">
        <v>14.68</v>
      </c>
      <c r="RW7" s="18">
        <v>0</v>
      </c>
      <c r="RX7" s="18"/>
      <c r="RY7" s="18"/>
      <c r="RZ7" s="18"/>
      <c r="SA7" s="18"/>
      <c r="SB7" s="18"/>
      <c r="SC7" s="18">
        <v>6.5</v>
      </c>
      <c r="SD7" s="18">
        <v>4.5999999999999996</v>
      </c>
      <c r="SE7" s="18">
        <v>7.4</v>
      </c>
      <c r="SF7" s="18">
        <v>7.61</v>
      </c>
      <c r="SG7" s="18">
        <v>0</v>
      </c>
      <c r="SH7" s="11">
        <f>IF(RP7&gt;0,RP7,"")</f>
        <v>2</v>
      </c>
      <c r="SI7" s="11">
        <f>IF(RQ7&gt;0,RQ7,"")</f>
        <v>1.58</v>
      </c>
      <c r="SJ7" s="11">
        <f>IF(SUM(RN7:RQ7)-RR7&gt;0,SUM(RN7:RQ7)-RR7,"")</f>
        <v>5.78</v>
      </c>
      <c r="SK7" s="11">
        <f>IF(RU7&gt;0,RU7,"")</f>
        <v>13.8</v>
      </c>
      <c r="SL7" s="11">
        <f>IF(RV7&gt;0,RV7,"")</f>
        <v>14.68</v>
      </c>
      <c r="SM7" s="11">
        <f>IF(SUM(RS7:RV7)-RW7&gt;0,SUM(RS7:RV7)-RW7,"")</f>
        <v>51.580000000000005</v>
      </c>
      <c r="SN7" s="11">
        <f>IF(MAX(SJ7,SM7)&gt;0,MAX(SJ7,SM7),"")</f>
        <v>51.580000000000005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7.4</v>
      </c>
      <c r="SS7" s="11">
        <f>IF(SF7&gt;0,SF7,"")</f>
        <v>7.61</v>
      </c>
      <c r="ST7" s="11">
        <f>IF(SUM(SC7:SF7)-SG7&gt;0,SUM(SC7:SF7)-SG7,"")</f>
        <v>26.11</v>
      </c>
      <c r="SU7" s="11">
        <f>IF(SUM(SN7,SQ7,ST7)&gt;0,SUM(SN7,SQ7,ST7),"")</f>
        <v>77.69</v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>
        <v>14.3</v>
      </c>
      <c r="VM7" s="17">
        <v>9.6</v>
      </c>
      <c r="VN7" s="17">
        <v>13.8</v>
      </c>
      <c r="VO7" s="17">
        <v>15.47</v>
      </c>
      <c r="VP7" s="17">
        <v>0</v>
      </c>
      <c r="VQ7" s="17">
        <v>14.1</v>
      </c>
      <c r="VR7" s="17">
        <v>9.5</v>
      </c>
      <c r="VS7" s="17">
        <v>13.8</v>
      </c>
      <c r="VT7" s="17">
        <v>15.23</v>
      </c>
      <c r="VU7" s="17">
        <v>0</v>
      </c>
      <c r="VV7" s="17">
        <v>15.3</v>
      </c>
      <c r="VW7" s="17">
        <v>9.3000000000000007</v>
      </c>
      <c r="VX7" s="17">
        <v>13.8</v>
      </c>
      <c r="VY7" s="17">
        <v>15.31</v>
      </c>
      <c r="VZ7" s="17">
        <v>0</v>
      </c>
      <c r="WA7" s="17"/>
      <c r="WB7" s="17"/>
      <c r="WC7" s="17"/>
      <c r="WD7" s="17"/>
      <c r="WE7" s="17"/>
      <c r="WF7" s="41">
        <f>IF(VN7&gt;0,VN7,"")</f>
        <v>13.8</v>
      </c>
      <c r="WG7" s="41">
        <f>IF(VO7&gt;0,VO7,"")</f>
        <v>15.47</v>
      </c>
      <c r="WH7" s="41">
        <f>IF(SUM(VL7:VO7)-VP7&gt;0,SUM(VL7:VO7)-VP7,"")</f>
        <v>53.17</v>
      </c>
      <c r="WI7" s="41">
        <f>IF(VS7&gt;0,VS7,"")</f>
        <v>13.8</v>
      </c>
      <c r="WJ7" s="41">
        <f>IF(VT7&gt;0,VT7,"")</f>
        <v>15.23</v>
      </c>
      <c r="WK7" s="41">
        <f>IF(SUM(VQ7:VT7)-VU7&gt;0,SUM(VQ7:VT7)-VU7,"")</f>
        <v>52.63000000000001</v>
      </c>
      <c r="WL7" s="41">
        <f>IF(MAX(WH7,WK7)&gt;0,MAX(WH7,WK7),"")</f>
        <v>53.17</v>
      </c>
      <c r="WM7" s="41">
        <f>IF(VX7&gt;0,VX7,"")</f>
        <v>13.8</v>
      </c>
      <c r="WN7" s="41">
        <f>IF(VY7&gt;0,VY7,"")</f>
        <v>15.31</v>
      </c>
      <c r="WO7" s="41">
        <f>IF(SUM(VV7:VY7)-VZ7&gt;0,SUM(VV7:VY7)-VZ7,"")</f>
        <v>53.710000000000008</v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>
        <f>IF(SUM(WL7,WO7,WR7)&gt;0,SUM(WL7,WO7,WR7),"")</f>
        <v>106.88000000000001</v>
      </c>
      <c r="WT7" s="27">
        <f>IF($CP7="P",CA7,(CA7+AZ7)/2)</f>
        <v>9.3999999999999986</v>
      </c>
      <c r="WU7" s="27">
        <f>IF($CP7="P",CB7,(CB7+BA7)/2)</f>
        <v>5.75</v>
      </c>
      <c r="WV7" s="27">
        <f>IF($CP7="P",CC7,(CC7+BB7)/2)</f>
        <v>9.25</v>
      </c>
      <c r="WW7" s="27">
        <f>IF($CP7="P",CD7,(CD7+BC7)/2)</f>
        <v>9.6649999999999991</v>
      </c>
      <c r="WX7" s="27">
        <f>IF($CP7="P",CE7,(CE7+BD7)/2)</f>
        <v>0</v>
      </c>
      <c r="WY7" s="27">
        <f>IF($CP7="P",CF7,(CF7+BE7)/2)</f>
        <v>12.45</v>
      </c>
      <c r="WZ7" s="27">
        <f>IF($CP7="P",CG7,(CG7+BF7)/2)</f>
        <v>9.3000000000000007</v>
      </c>
      <c r="XA7" s="27">
        <f>IF($CP7="P",CH7,(CH7+BG7)/2)</f>
        <v>13.3</v>
      </c>
      <c r="XB7" s="27">
        <f>IF($CP7="P",CI7,(CI7+BH7)/2)</f>
        <v>14.62</v>
      </c>
      <c r="XC7" s="27">
        <f>IF($CP7="P",CJ7,(CJ7+BI7)/2)</f>
        <v>0</v>
      </c>
      <c r="XD7" s="27">
        <f>IF($CP7="P",CK7,(CK7+BJ7)/2)</f>
        <v>10.5</v>
      </c>
      <c r="XE7" s="27">
        <f>IF($CP7="P",CL7,(CL7+BK7)/2)</f>
        <v>6.85</v>
      </c>
      <c r="XF7" s="27">
        <f>IF($CP7="P",CM7,(CM7+BL7)/2)</f>
        <v>10.6</v>
      </c>
      <c r="XG7" s="27">
        <f>IF($CP7="P",CN7,(CN7+BM7)/2)</f>
        <v>11.315</v>
      </c>
      <c r="XH7" s="27">
        <f>IF($CP7="P",CO7,(CO7+BN7)/2)</f>
        <v>0</v>
      </c>
      <c r="XI7" s="29" t="s">
        <v>56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73</v>
      </c>
      <c r="C8" s="4" t="s">
        <v>6</v>
      </c>
      <c r="D8" s="4">
        <v>2001</v>
      </c>
      <c r="E8" s="9">
        <f>SUM(J8:V8)+SUM(J8:T8)*0.0000001+SUM(J8)*0.0000000000001</f>
        <v>238.42002336400529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,AND(TR8&gt;=UC$24,TR8&lt;&gt;""),AND(TU8&gt;=UC$24,TU8&lt;&gt;""),AND(TY8&gt;=UC$24,TYY8&lt;&gt;""),AND(UB8&gt;=UC$24,UB8&lt;&gt;""),AND(UZ8&gt;=VK$24,UZ8&lt;&gt;""),AND(VC8&gt;=VK$24,VC8&lt;&gt;""),AND(VG8&gt;=VK$24,VG8&lt;&gt;""),AND(VJ8&gt;=VK$24,VJ8&lt;&gt;""),AND(WH8&gt;=WS$24,WH8&lt;&gt;""),AND(WK8&gt;=WS$24,WK8&lt;&gt;""),AND(WO8&gt;=WS$24,WO8&lt;&gt;""),AND(WR8&gt;=WS$24,WR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,AND(TP8&gt;=UC$23,TP8&lt;&gt;"",TR8&gt;=UC$27,TR8&lt;&gt;""),AND(TS8&gt;=UC$23,TS8&lt;&gt;"",TU8&gt;=UC$27,TU8&lt;&gt;""),AND(TW8&gt;=UC$23,TW8&lt;&gt;"",TY8&gt;=UC$347,TYY8&lt;&gt;""),AND(TZ8&gt;=UC$23,TZ8&lt;&gt;"",UB8&gt;=UC$27,UB8&lt;&gt;""),AND(UX8&gt;=VK$23,UX8&lt;&gt;"",UZ8&gt;=VK$27,UZ8&lt;&gt;""),AND(VA8&gt;=VK$23,VA8&lt;&gt;"",VC8&gt;=VK$27,VC8&lt;&gt;""),AND(VE8&gt;=VK$23,VE8&lt;&gt;"",VG8&gt;=VK$27,VG8&lt;&gt;""),AND(VH8&gt;=VK$23,VH8&lt;&gt;"",VJ8&gt;=VK$27,VJ8&lt;&gt;""),AND(WF8&gt;=WS$23,WF8&lt;&gt;"",WH8&gt;=WS$27,WH8&lt;&gt;""),AND(WI8&gt;=WS$23,WI8&lt;&gt;"",WK8&gt;=WS$27,WK8&lt;&gt;""),AND(WM8&gt;=WS$23,WM8&lt;&gt;"",WO8&gt;=WS$27,WO8&lt;&gt;""),AND(WP8&gt;=WS$23,WP8&lt;&gt;"",WR8&gt;=WS$27,WR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$26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52.11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51.89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47.56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,0)</f>
        <v>14.94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>
        <f>IF(MAX(DB8,DC8)&gt;0,MAX(DB8,DC8),"")</f>
        <v>4.7800000000000011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N8="",0,N8)=WO8,$VL$1,IF(V8+IF(N8="",0,N8)=VG8,$UD$1,IF(V8+IF(N8="",0,N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N8="",0,N8)=WR8,$VL$1,IF(V8+IF(N8="",0,N8)=VJ8,$UD$1,IF(V8+IF(N8="",0,N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3">
        <v>14.2</v>
      </c>
      <c r="Z8" s="23">
        <v>9.5</v>
      </c>
      <c r="AA8" s="23">
        <v>13.6</v>
      </c>
      <c r="AB8" s="23">
        <v>14.81</v>
      </c>
      <c r="AC8" s="23">
        <v>0</v>
      </c>
      <c r="AD8" s="23">
        <v>10</v>
      </c>
      <c r="AE8" s="23">
        <v>6.2</v>
      </c>
      <c r="AF8" s="23">
        <v>10.1</v>
      </c>
      <c r="AG8" s="23">
        <v>10.82</v>
      </c>
      <c r="AH8" s="23">
        <v>0</v>
      </c>
      <c r="AI8" s="23">
        <v>4.0999999999999996</v>
      </c>
      <c r="AJ8" s="23">
        <v>2.7</v>
      </c>
      <c r="AK8" s="23">
        <v>5.0999999999999996</v>
      </c>
      <c r="AL8" s="23">
        <v>4.83</v>
      </c>
      <c r="AM8" s="23">
        <v>0</v>
      </c>
      <c r="AN8" s="28"/>
      <c r="AO8" s="39">
        <f>IF(AA8&gt;0,AA8,"")</f>
        <v>13.6</v>
      </c>
      <c r="AP8" s="39">
        <f>IF(AB8&gt;0,AB8,"")</f>
        <v>14.81</v>
      </c>
      <c r="AQ8" s="41">
        <f>IF(SUM(Y8:AB8)-AC8&gt;0,SUM(Y8:AB8)-AC8,"")</f>
        <v>52.11</v>
      </c>
      <c r="AR8" s="41">
        <f>IF(AF8&gt;0,AF8,"")</f>
        <v>10.1</v>
      </c>
      <c r="AS8" s="41">
        <f>IF(AG8&gt;0,AG8,"")</f>
        <v>10.82</v>
      </c>
      <c r="AT8" s="41">
        <f>IF(SUM(AD8:AG8)-AH8&gt;0,SUM(AD8:AG8)-AH8,"")</f>
        <v>37.119999999999997</v>
      </c>
      <c r="AU8" s="41">
        <f>IF(AQ8="","",MAX(AQ8,AT8))</f>
        <v>52.11</v>
      </c>
      <c r="AV8" s="41">
        <f>IF(AK8&gt;0,AK8,"")</f>
        <v>5.0999999999999996</v>
      </c>
      <c r="AW8" s="41">
        <f>IF(AL8&gt;0,AL8,"")</f>
        <v>4.83</v>
      </c>
      <c r="AX8" s="41">
        <f>IF(SUM(AI8:AL8)-AM8&gt;0,SUM(AI8:AL8)-AM8,"")</f>
        <v>16.729999999999997</v>
      </c>
      <c r="AY8" s="41">
        <f>IF(SUM(AU8,AX8)&gt;0,SUM(AU8,AX8),"")</f>
        <v>68.84</v>
      </c>
      <c r="AZ8" s="27">
        <v>14.5</v>
      </c>
      <c r="BA8" s="27">
        <v>9.1999999999999993</v>
      </c>
      <c r="BB8" s="27">
        <v>13.6</v>
      </c>
      <c r="BC8" s="27">
        <v>14.59</v>
      </c>
      <c r="BD8" s="27">
        <v>0</v>
      </c>
      <c r="BE8" s="27">
        <v>15.5</v>
      </c>
      <c r="BF8" s="27">
        <v>9.1</v>
      </c>
      <c r="BG8" s="27">
        <v>13.6</v>
      </c>
      <c r="BH8" s="27">
        <v>14.94</v>
      </c>
      <c r="BI8" s="27">
        <v>0</v>
      </c>
      <c r="BJ8" s="27">
        <v>14.5</v>
      </c>
      <c r="BK8" s="27">
        <v>8.1</v>
      </c>
      <c r="BL8" s="27">
        <v>12</v>
      </c>
      <c r="BM8" s="27">
        <v>13.56</v>
      </c>
      <c r="BN8" s="27">
        <v>0.6</v>
      </c>
      <c r="BO8" s="29"/>
      <c r="BP8" s="40">
        <f>IF(BB8&gt;0,BB8,"")</f>
        <v>13.6</v>
      </c>
      <c r="BQ8" s="40">
        <f>IF(BC8&gt;0,BC8,"")</f>
        <v>14.59</v>
      </c>
      <c r="BR8" s="11">
        <f>IF(SUM(AZ8:BC8)-BD8&gt;0,SUM(AZ8:BC8)-BD8,"")</f>
        <v>51.89</v>
      </c>
      <c r="BS8" s="11">
        <f>IF(BG8&gt;0,BG8,"")</f>
        <v>13.6</v>
      </c>
      <c r="BT8" s="11">
        <f>IF(BH8&gt;0,BH8,"")</f>
        <v>14.94</v>
      </c>
      <c r="BU8" s="11">
        <f>IF(SUM(BE8:BH8)-BI8&gt;0,SUM(BE8:BH8)-BI8,"")</f>
        <v>53.14</v>
      </c>
      <c r="BV8" s="11">
        <f>IF(BR8="","",MAX(BR8,BU8))</f>
        <v>53.14</v>
      </c>
      <c r="BW8" s="11">
        <f>IF(BL8&gt;0,BL8,"")</f>
        <v>12</v>
      </c>
      <c r="BX8" s="11">
        <f>IF(BM8&gt;0,BM8,"")</f>
        <v>13.56</v>
      </c>
      <c r="BY8" s="11">
        <f>IF(SUM(BJ8:BM8)-BN8&gt;0,SUM(BJ8:BM8)-BN8,"")</f>
        <v>47.56</v>
      </c>
      <c r="BZ8" s="11">
        <f>IF(SUM(BV8,BY8)&gt;0,SUM(BV8,BY8),"")</f>
        <v>100.7</v>
      </c>
      <c r="CA8" s="23">
        <v>14.8</v>
      </c>
      <c r="CB8" s="23">
        <v>8.8000000000000007</v>
      </c>
      <c r="CC8" s="23">
        <v>12.2</v>
      </c>
      <c r="CD8" s="23">
        <v>14.44</v>
      </c>
      <c r="CE8" s="23">
        <v>0</v>
      </c>
      <c r="CF8" s="23">
        <v>14.6</v>
      </c>
      <c r="CG8" s="23">
        <v>9</v>
      </c>
      <c r="CH8" s="23">
        <v>11.9</v>
      </c>
      <c r="CI8" s="23">
        <v>14.48</v>
      </c>
      <c r="CJ8" s="23">
        <v>0.2</v>
      </c>
      <c r="CK8" s="23">
        <v>10.5</v>
      </c>
      <c r="CL8" s="23">
        <v>6.3</v>
      </c>
      <c r="CM8" s="23">
        <v>9.5</v>
      </c>
      <c r="CN8" s="23">
        <v>10.35</v>
      </c>
      <c r="CO8" s="23">
        <v>0</v>
      </c>
      <c r="CP8" s="28"/>
      <c r="CQ8" s="39">
        <f>IF(CC8&gt;0,CC8,"")</f>
        <v>12.2</v>
      </c>
      <c r="CR8" s="39">
        <f>IF(CD8&gt;0,CD8,"")</f>
        <v>14.44</v>
      </c>
      <c r="CS8" s="41">
        <f>IF(SUM(CA8:CD8)-CE8&gt;0,SUM(CA8:CD8)-CE8,"")</f>
        <v>50.239999999999995</v>
      </c>
      <c r="CT8" s="41">
        <f>IF(CH8&gt;0,CH8,"")</f>
        <v>11.9</v>
      </c>
      <c r="CU8" s="41">
        <f>IF(CI8&gt;0,CI8,"")</f>
        <v>14.48</v>
      </c>
      <c r="CV8" s="41">
        <f>IF(SUM(CF8:CI8)-CJ8&gt;0,SUM(CF8:CI8)-CJ8,"")</f>
        <v>49.78</v>
      </c>
      <c r="CW8" s="41">
        <f>IF(CS8="","",MAX(CS8,CV8))</f>
        <v>50.239999999999995</v>
      </c>
      <c r="CX8" s="41">
        <f>IF(CM8&gt;0,CM8,"")</f>
        <v>9.5</v>
      </c>
      <c r="CY8" s="41">
        <f>IF(CN8&gt;0,CN8,"")</f>
        <v>10.35</v>
      </c>
      <c r="CZ8" s="41">
        <f>IF(SUM(CK8:CN8)-CO8&gt;0,SUM(CK8:CN8)-CO8,"")</f>
        <v>36.65</v>
      </c>
      <c r="DA8" s="41">
        <f>IF(SUM(CW8,CZ8)&gt;0,SUM(CW8,CZ8),"")</f>
        <v>86.889999999999986</v>
      </c>
      <c r="DB8" s="52" t="str">
        <f>IF(MAX(ED8,FL8,GT8,IB8,JJ8,KR8,LZ8,NH8,OP8,PX8,RF8,SN8,TV8,VD8,WWL8)-IF(N8="",0,N8)&gt;0.001,MAX(ED8,FL8,GT8,IB8,JJ8,KR8,LZ8,NH8,OP8,PX8,RF8,SN8,TV8,VD8,WL8)-IF(N8="",0,N8),"")</f>
        <v/>
      </c>
      <c r="DC8" s="52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4.7800000000000011</v>
      </c>
      <c r="DD8" s="17">
        <v>13.4</v>
      </c>
      <c r="DE8" s="17">
        <v>9</v>
      </c>
      <c r="DF8" s="17">
        <v>13.6</v>
      </c>
      <c r="DG8" s="17">
        <v>14.5</v>
      </c>
      <c r="DH8" s="17">
        <v>0.2</v>
      </c>
      <c r="DI8" s="17">
        <v>13.1</v>
      </c>
      <c r="DJ8" s="17">
        <v>9.1</v>
      </c>
      <c r="DK8" s="17">
        <v>13.6</v>
      </c>
      <c r="DL8" s="17">
        <v>14.5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>
        <f>IF(DF8&gt;0,DF8,"")</f>
        <v>13.6</v>
      </c>
      <c r="DY8" s="41">
        <f>IF(DG8&gt;0,DG8,"")</f>
        <v>14.5</v>
      </c>
      <c r="DZ8" s="41">
        <f>IF(SUM(DD8:DG8)-DH8&gt;0,SUM(DD8:DG8)-DH8,"")</f>
        <v>50.3</v>
      </c>
      <c r="EA8" s="41">
        <f>IF(DK8&gt;0,DK8,"")</f>
        <v>13.6</v>
      </c>
      <c r="EB8" s="41">
        <f>IF(DL8&gt;0,DL8,"")</f>
        <v>14.5</v>
      </c>
      <c r="EC8" s="41">
        <f>IF(SUM(DI8:DL8)-DM8&gt;0,SUM(DI8:DL8)-DM8,"")</f>
        <v>50.3</v>
      </c>
      <c r="ED8" s="41">
        <f>IF(MAX(DZ8,EC8)&gt;0,MAX(DZ8,EC8),"")</f>
        <v>50.3</v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>
        <f>IF(SUM(ED8,EG8,EJ8)&gt;0,SUM(ED8,EG8,EJ8),"")</f>
        <v>50.3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9.1999999999999993</v>
      </c>
      <c r="FV8" s="17">
        <v>13.6</v>
      </c>
      <c r="FW8" s="17">
        <v>14.37</v>
      </c>
      <c r="FX8" s="17">
        <v>0</v>
      </c>
      <c r="FY8" s="17">
        <v>14.3</v>
      </c>
      <c r="FZ8" s="17">
        <v>9.1</v>
      </c>
      <c r="GA8" s="17">
        <v>13.6</v>
      </c>
      <c r="GB8" s="17">
        <v>14.7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13.6</v>
      </c>
      <c r="GO8" s="41">
        <f>IF(FW8&gt;0,FW8,"")</f>
        <v>14.37</v>
      </c>
      <c r="GP8" s="41">
        <f>IF(SUM(FT8:FW8)-FX8&gt;0,SUM(FT8:FW8)-FX8,"")</f>
        <v>49.97</v>
      </c>
      <c r="GQ8" s="41">
        <f>IF(GA8&gt;0,GA8,"")</f>
        <v>13.6</v>
      </c>
      <c r="GR8" s="41">
        <f>IF(GB8&gt;0,GB8,"")</f>
        <v>14.7</v>
      </c>
      <c r="GS8" s="41">
        <f>IF(SUM(FY8:GB8)-GC8&gt;0,SUM(FY8:GB8)-GC8,"")</f>
        <v>51.7</v>
      </c>
      <c r="GT8" s="41">
        <f>IF(MAX(GP8,GS8)&gt;0,MAX(GP8,GS8),"")</f>
        <v>51.7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51.7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>
        <v>13.1</v>
      </c>
      <c r="MI8" s="18">
        <v>8.9</v>
      </c>
      <c r="MJ8" s="18">
        <v>14</v>
      </c>
      <c r="MK8" s="18">
        <v>14.16</v>
      </c>
      <c r="ML8" s="18">
        <v>0</v>
      </c>
      <c r="MM8" s="18">
        <v>7.4</v>
      </c>
      <c r="MN8" s="18">
        <v>5</v>
      </c>
      <c r="MO8" s="18">
        <v>7.7</v>
      </c>
      <c r="MP8" s="18">
        <v>8.7200000000000006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14</v>
      </c>
      <c r="NC8" s="11">
        <f>IF(MK8&gt;0,MK8,"")</f>
        <v>14.16</v>
      </c>
      <c r="ND8" s="11">
        <f>IF(SUM(MH8:MK8)-ML8&gt;0,SUM(MH8:MK8)-ML8,"")</f>
        <v>50.16</v>
      </c>
      <c r="NE8" s="11">
        <f>IF(MO8&gt;0,MO8,"")</f>
        <v>7.7</v>
      </c>
      <c r="NF8" s="11">
        <f>IF(MP8&gt;0,MP8,"")</f>
        <v>8.7200000000000006</v>
      </c>
      <c r="NG8" s="11">
        <f>IF(SUM(MM8:MP8)-MQ8&gt;0,SUM(MM8:MP8)-MQ8,"")</f>
        <v>28.82</v>
      </c>
      <c r="NH8" s="11">
        <f>IF(MAX(ND8,NG8)&gt;0,MAX(ND8,NG8),"")</f>
        <v>50.16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50.16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14.2</v>
      </c>
      <c r="OY8" s="18">
        <v>9.3000000000000007</v>
      </c>
      <c r="OZ8" s="18">
        <v>13.6</v>
      </c>
      <c r="PA8" s="18">
        <v>14.34</v>
      </c>
      <c r="PB8" s="18">
        <v>0</v>
      </c>
      <c r="PC8" s="18">
        <v>1.3</v>
      </c>
      <c r="PD8" s="18">
        <v>0.9</v>
      </c>
      <c r="PE8" s="18">
        <v>2</v>
      </c>
      <c r="PF8" s="18">
        <v>1.61</v>
      </c>
      <c r="PG8" s="18">
        <v>0.2</v>
      </c>
      <c r="PH8" s="18"/>
      <c r="PI8" s="18"/>
      <c r="PJ8" s="18"/>
      <c r="PK8" s="18"/>
      <c r="PL8" s="18"/>
      <c r="PM8" s="18">
        <v>14.4</v>
      </c>
      <c r="PN8" s="18">
        <v>9.6</v>
      </c>
      <c r="PO8" s="18">
        <v>13.6</v>
      </c>
      <c r="PP8" s="18">
        <v>14.74</v>
      </c>
      <c r="PQ8" s="18">
        <v>0</v>
      </c>
      <c r="PR8" s="11">
        <f>IF(OZ8&gt;0,OZ8,"")</f>
        <v>13.6</v>
      </c>
      <c r="PS8" s="11">
        <f>IF(PA8&gt;0,PA8,"")</f>
        <v>14.34</v>
      </c>
      <c r="PT8" s="11">
        <f>IF(SUM(OX8:PA8)-PB8&gt;0,SUM(OX8:PA8)-PB8,"")</f>
        <v>51.44</v>
      </c>
      <c r="PU8" s="11">
        <f>IF(PE8&gt;0,PE8,"")</f>
        <v>2</v>
      </c>
      <c r="PV8" s="11">
        <f>IF(PF8&gt;0,PF8,"")</f>
        <v>1.61</v>
      </c>
      <c r="PW8" s="11">
        <f>IF(SUM(PC8:PF8)-PG8&gt;0,SUM(PC8:PF8)-PG8,"")</f>
        <v>5.61</v>
      </c>
      <c r="PX8" s="11">
        <f>IF(MAX(PT8,PW8)&gt;0,MAX(PT8,PW8),"")</f>
        <v>51.44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>
        <f>IF(PO8&gt;0,PO8,"")</f>
        <v>13.6</v>
      </c>
      <c r="QC8" s="11">
        <f>IF(PP8&gt;0,PP8,"")</f>
        <v>14.74</v>
      </c>
      <c r="QD8" s="11">
        <f>IF(SUM(PM8:PP8)-PQ8&gt;0,SUM(PM8:PP8)-PQ8,"")</f>
        <v>52.34</v>
      </c>
      <c r="QE8" s="11">
        <f>IF(SUM(PX8,QA8,QD8)&gt;0,SUM(PX8,QA8,QD8),"")</f>
        <v>103.78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 t="str">
        <f>IF(SX8&gt;0,SX8,"")</f>
        <v/>
      </c>
      <c r="TQ8" s="41" t="str">
        <f>IF(SY8&gt;0,SY8,"")</f>
        <v/>
      </c>
      <c r="TR8" s="41" t="str">
        <f>IF(SUM(SV8:SY8)-SZ8&gt;0,SUM(SV8:SY8)-SZ8,"")</f>
        <v/>
      </c>
      <c r="TS8" s="41" t="str">
        <f>IF(TC8&gt;0,TC8,"")</f>
        <v/>
      </c>
      <c r="TT8" s="41" t="str">
        <f>IF(TD8&gt;0,TD8,"")</f>
        <v/>
      </c>
      <c r="TU8" s="41" t="str">
        <f>IF(SUM(TA8:TD8)-TE8&gt;0,SUM(TA8:TD8)-TE8,"")</f>
        <v/>
      </c>
      <c r="TV8" s="41" t="str">
        <f>IF(MAX(TR8,TU8)&gt;0,MAX(TR8,TU8),"")</f>
        <v/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1" t="str">
        <f>IF(VN8&gt;0,VN8,"")</f>
        <v/>
      </c>
      <c r="WG8" s="41" t="str">
        <f>IF(VO8&gt;0,VO8,"")</f>
        <v/>
      </c>
      <c r="WH8" s="41" t="str">
        <f>IF(SUM(VL8:VO8)-VP8&gt;0,SUM(VL8:VO8)-VP8,"")</f>
        <v/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 t="str">
        <f>IF(MAX(WH8,WK8)&gt;0,MAX(WH8,WK8),"")</f>
        <v/>
      </c>
      <c r="WM8" s="41" t="str">
        <f>IF(VX8&gt;0,VX8,"")</f>
        <v/>
      </c>
      <c r="WN8" s="41" t="str">
        <f>IF(VY8&gt;0,VY8,"")</f>
        <v/>
      </c>
      <c r="WO8" s="41" t="str">
        <f>IF(SUM(VV8:VY8)-VZ8&gt;0,SUM(VV8:VY8)-VZ8,"")</f>
        <v/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 t="str">
        <f>IF(SUM(WL8,WO8,WR8)&gt;0,SUM(WL8,WO8,WR8),"")</f>
        <v/>
      </c>
      <c r="WT8" s="27">
        <f>IF($CP8="P",CA8,(CA8+AZ8)/2)</f>
        <v>14.65</v>
      </c>
      <c r="WU8" s="27">
        <f>IF($CP8="P",CB8,(CB8+BA8)/2)</f>
        <v>9</v>
      </c>
      <c r="WV8" s="27">
        <f>IF($CP8="P",CC8,(CC8+BB8)/2)</f>
        <v>12.899999999999999</v>
      </c>
      <c r="WW8" s="27">
        <f>IF($CP8="P",CD8,(CD8+BC8)/2)</f>
        <v>14.515000000000001</v>
      </c>
      <c r="WX8" s="27">
        <f>IF($CP8="P",CE8,(CE8+BD8)/2)</f>
        <v>0</v>
      </c>
      <c r="WY8" s="27">
        <f>IF($CP8="P",CF8,(CF8+BE8)/2)</f>
        <v>15.05</v>
      </c>
      <c r="WZ8" s="27">
        <f>IF($CP8="P",CG8,(CG8+BF8)/2)</f>
        <v>9.0500000000000007</v>
      </c>
      <c r="XA8" s="27">
        <f>IF($CP8="P",CH8,(CH8+BG8)/2)</f>
        <v>12.75</v>
      </c>
      <c r="XB8" s="27">
        <f>IF($CP8="P",CI8,(CI8+BH8)/2)</f>
        <v>14.71</v>
      </c>
      <c r="XC8" s="27">
        <f>IF($CP8="P",CJ8,(CJ8+BI8)/2)</f>
        <v>0.1</v>
      </c>
      <c r="XD8" s="27">
        <f>IF($CP8="P",CK8,(CK8+BJ8)/2)</f>
        <v>12.5</v>
      </c>
      <c r="XE8" s="27">
        <f>IF($CP8="P",CL8,(CL8+BK8)/2)</f>
        <v>7.1999999999999993</v>
      </c>
      <c r="XF8" s="27">
        <f>IF($CP8="P",CM8,(CM8+BL8)/2)</f>
        <v>10.75</v>
      </c>
      <c r="XG8" s="27">
        <f>IF($CP8="P",CN8,(CN8+BM8)/2)</f>
        <v>11.955</v>
      </c>
      <c r="XH8" s="27">
        <f>IF($CP8="P",CO8,(CO8+BN8)/2)</f>
        <v>0.3</v>
      </c>
      <c r="XI8" s="29" t="s">
        <v>56</v>
      </c>
      <c r="XJ8" s="11">
        <f>IF(WV8&gt;0,WV8,"")</f>
        <v>12.899999999999999</v>
      </c>
      <c r="XK8" s="11">
        <f>IF(WW8&gt;0,WW8,"")</f>
        <v>14.515000000000001</v>
      </c>
      <c r="XL8" s="11">
        <f>IF(SUM(WT8:WW8)-WX8&gt;0,SUM(WT8:WW8)-WX8,"")</f>
        <v>51.064999999999998</v>
      </c>
      <c r="XM8" s="11">
        <f>IF(XA8&gt;0,XA8,"")</f>
        <v>12.75</v>
      </c>
      <c r="XN8" s="11">
        <f>IF(XB8&gt;0,XB8,"")</f>
        <v>14.71</v>
      </c>
      <c r="XO8" s="11">
        <f>IF(SUM(WY8:XB8)-XC8&gt;0,SUM(WY8:XB8)-XC8,"")</f>
        <v>51.46</v>
      </c>
      <c r="XP8" s="11">
        <f>IF(MAX(XL8,XO8)&gt;0,MAX(XL8,XO8),"")</f>
        <v>51.46</v>
      </c>
      <c r="XQ8" s="11">
        <f>IF(XF8&gt;0,XF8,"")</f>
        <v>10.75</v>
      </c>
      <c r="XR8" s="11">
        <f>IF(XG8&gt;0,XG8,"")</f>
        <v>11.955</v>
      </c>
      <c r="XS8" s="11">
        <f>IF(SUM(XD8:XG8)-XH8&gt;0,SUM(XD8:XG8)-XH8,"")</f>
        <v>42.105000000000004</v>
      </c>
      <c r="XT8" s="11">
        <f>IF(SUM(XP8,XS8)&gt;0,SUM(XP8,XS8),"")</f>
        <v>93.564999999999998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122</v>
      </c>
      <c r="C9" s="4" t="s">
        <v>3</v>
      </c>
      <c r="D9" s="4">
        <v>2001</v>
      </c>
      <c r="E9" s="9">
        <f>SUM(J9:V9)+SUM(J9:T9)*0.0000001+SUM(J9)*0.0000000000001</f>
        <v>233.62002334600518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,AND(TR9&gt;=UC$24,TR9&lt;&gt;""),AND(TU9&gt;=UC$24,TU9&lt;&gt;""),AND(TY9&gt;=UC$24,TYY9&lt;&gt;""),AND(UB9&gt;=UC$24,UB9&lt;&gt;""),AND(UZ9&gt;=VK$24,UZ9&lt;&gt;""),AND(VC9&gt;=VK$24,VC9&lt;&gt;""),AND(VG9&gt;=VK$24,VG9&lt;&gt;""),AND(VJ9&gt;=VK$24,VJ9&lt;&gt;""),AND(WH9&gt;=WS$24,WH9&lt;&gt;""),AND(WK9&gt;=WS$24,WK9&lt;&gt;""),AND(WO9&gt;=WS$24,WO9&lt;&gt;""),AND(WR9&gt;=WS$24,WR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,AND(TP9&gt;=UC$23,TP9&lt;&gt;"",TR9&gt;=UC$27,TR9&lt;&gt;""),AND(TS9&gt;=UC$23,TS9&lt;&gt;"",TU9&gt;=UC$27,TU9&lt;&gt;""),AND(TW9&gt;=UC$23,TW9&lt;&gt;"",TY9&gt;=UC$347,TYY9&lt;&gt;""),AND(TZ9&gt;=UC$23,TZ9&lt;&gt;"",UB9&gt;=UC$27,UB9&lt;&gt;""),AND(UX9&gt;=VK$23,UX9&lt;&gt;"",UZ9&gt;=VK$27,UZ9&lt;&gt;""),AND(VA9&gt;=VK$23,VA9&lt;&gt;"",VC9&gt;=VK$27,VC9&lt;&gt;""),AND(VE9&gt;=VK$23,VE9&lt;&gt;"",VG9&gt;=VK$27,VG9&lt;&gt;""),AND(VH9&gt;=VK$23,VH9&lt;&gt;"",VJ9&gt;=VK$27,VJ9&lt;&gt;""),AND(WF9&gt;=WS$23,WF9&lt;&gt;"",WH9&gt;=WS$27,WH9&lt;&gt;""),AND(WI9&gt;=WS$23,WI9&lt;&gt;"",WK9&gt;=WS$27,WK9&lt;&gt;""),AND(WM9&gt;=WS$23,WM9&lt;&gt;"",WO9&gt;=WS$27,WO9&lt;&gt;""),AND(WP9&gt;=WS$23,WP9&lt;&gt;"",WR9&gt;=WS$27,WR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$26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50.86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50.74</v>
      </c>
      <c r="O9" s="8" t="str">
        <f>IF(N9="","",IF(OR(N9=CS9,N9=CV9),$CA$1,IF(OR(N9=BR9,N9=BU9),$AZ$1,IF(OR(N9=AQ9,N9=AT9),$Y$1,""))))</f>
        <v>2024 Elite Canada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13.8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,0)</f>
        <v>15.22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2023 Domestic 3rd Trial</v>
      </c>
      <c r="V9" s="8">
        <f>IF(MAX(DB9,DC9)&gt;0,MAX(DB9,DC9),"")</f>
        <v>0.15999999999999659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N9="",0,N9)=WO9,$VL$1,IF(V9+IF(N9="",0,N9)=VG9,$UD$1,IF(V9+IF(N9="",0,N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N9="",0,N9)=WR9,$VL$1,IF(V9+IF(N9="",0,N9)=VJ9,$UD$1,IF(V9+IF(N9="",0,N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World Cup SUI (Jun 29)</v>
      </c>
      <c r="Y9" s="23">
        <v>14.4</v>
      </c>
      <c r="Z9" s="23">
        <v>8.6999999999999993</v>
      </c>
      <c r="AA9" s="23">
        <v>13.1</v>
      </c>
      <c r="AB9" s="23">
        <v>14.66</v>
      </c>
      <c r="AC9" s="23">
        <v>0</v>
      </c>
      <c r="AD9" s="23">
        <v>14.3</v>
      </c>
      <c r="AE9" s="23">
        <v>9</v>
      </c>
      <c r="AF9" s="23">
        <v>13.1</v>
      </c>
      <c r="AG9" s="23">
        <v>14.92</v>
      </c>
      <c r="AH9" s="23">
        <v>0</v>
      </c>
      <c r="AI9" s="23">
        <v>14.9</v>
      </c>
      <c r="AJ9" s="23">
        <v>8.3000000000000007</v>
      </c>
      <c r="AK9" s="23">
        <v>13.1</v>
      </c>
      <c r="AL9" s="23">
        <v>15.22</v>
      </c>
      <c r="AM9" s="23">
        <v>0</v>
      </c>
      <c r="AN9" s="28"/>
      <c r="AO9" s="39">
        <f>IF(AA9&gt;0,AA9,"")</f>
        <v>13.1</v>
      </c>
      <c r="AP9" s="39">
        <f>IF(AB9&gt;0,AB9,"")</f>
        <v>14.66</v>
      </c>
      <c r="AQ9" s="41">
        <f>IF(SUM(Y9:AB9)-AC9&gt;0,SUM(Y9:AB9)-AC9,"")</f>
        <v>50.86</v>
      </c>
      <c r="AR9" s="41">
        <f>IF(AF9&gt;0,AF9,"")</f>
        <v>13.1</v>
      </c>
      <c r="AS9" s="41">
        <f>IF(AG9&gt;0,AG9,"")</f>
        <v>14.92</v>
      </c>
      <c r="AT9" s="41">
        <f>IF(SUM(AD9:AG9)-AH9&gt;0,SUM(AD9:AG9)-AH9,"")</f>
        <v>51.32</v>
      </c>
      <c r="AU9" s="41">
        <f>IF(AQ9="","",MAX(AQ9,AT9))</f>
        <v>51.32</v>
      </c>
      <c r="AV9" s="41">
        <f>IF(AK9&gt;0,AK9,"")</f>
        <v>13.1</v>
      </c>
      <c r="AW9" s="41">
        <f>IF(AL9&gt;0,AL9,"")</f>
        <v>15.22</v>
      </c>
      <c r="AX9" s="41">
        <f>IF(SUM(AI9:AL9)-AM9&gt;0,SUM(AI9:AL9)-AM9,"")</f>
        <v>51.52</v>
      </c>
      <c r="AY9" s="41">
        <f>IF(SUM(AU9,AX9)&gt;0,SUM(AU9,AX9),"")</f>
        <v>102.84</v>
      </c>
      <c r="AZ9" s="27">
        <v>2.9</v>
      </c>
      <c r="BA9" s="27">
        <v>1.8</v>
      </c>
      <c r="BB9" s="27">
        <v>3.2</v>
      </c>
      <c r="BC9" s="27">
        <v>3.19</v>
      </c>
      <c r="BD9" s="27">
        <v>0</v>
      </c>
      <c r="BE9" s="27">
        <v>14.9</v>
      </c>
      <c r="BF9" s="27">
        <v>9.6</v>
      </c>
      <c r="BG9" s="27">
        <v>11.5</v>
      </c>
      <c r="BH9" s="27">
        <v>14.74</v>
      </c>
      <c r="BI9" s="27">
        <v>0</v>
      </c>
      <c r="BJ9" s="27">
        <v>14.3</v>
      </c>
      <c r="BK9" s="27">
        <v>8.9</v>
      </c>
      <c r="BL9" s="27">
        <v>13.8</v>
      </c>
      <c r="BM9" s="27">
        <v>14.29</v>
      </c>
      <c r="BN9" s="27">
        <v>0</v>
      </c>
      <c r="BO9" s="29"/>
      <c r="BP9" s="40">
        <f>IF(BB9&gt;0,BB9,"")</f>
        <v>3.2</v>
      </c>
      <c r="BQ9" s="40">
        <f>IF(BC9&gt;0,BC9,"")</f>
        <v>3.19</v>
      </c>
      <c r="BR9" s="11">
        <f>IF(SUM(AZ9:BC9)-BD9&gt;0,SUM(AZ9:BC9)-BD9,"")</f>
        <v>11.09</v>
      </c>
      <c r="BS9" s="11">
        <f>IF(BG9&gt;0,BG9,"")</f>
        <v>11.5</v>
      </c>
      <c r="BT9" s="11">
        <f>IF(BH9&gt;0,BH9,"")</f>
        <v>14.74</v>
      </c>
      <c r="BU9" s="11">
        <f>IF(SUM(BE9:BH9)-BI9&gt;0,SUM(BE9:BH9)-BI9,"")</f>
        <v>50.74</v>
      </c>
      <c r="BV9" s="11">
        <f>IF(BR9="","",MAX(BR9,BU9))</f>
        <v>50.74</v>
      </c>
      <c r="BW9" s="11">
        <f>IF(BL9&gt;0,BL9,"")</f>
        <v>13.8</v>
      </c>
      <c r="BX9" s="11">
        <f>IF(BM9&gt;0,BM9,"")</f>
        <v>14.29</v>
      </c>
      <c r="BY9" s="11">
        <f>IF(SUM(BJ9:BM9)-BN9&gt;0,SUM(BJ9:BM9)-BN9,"")</f>
        <v>51.29</v>
      </c>
      <c r="BZ9" s="11">
        <f>IF(SUM(BV9,BY9)&gt;0,SUM(BV9,BY9),"")</f>
        <v>102.03</v>
      </c>
      <c r="CA9" s="23">
        <v>9.9</v>
      </c>
      <c r="CB9" s="23">
        <v>8.9</v>
      </c>
      <c r="CC9" s="23">
        <v>10</v>
      </c>
      <c r="CD9" s="23">
        <v>14.25</v>
      </c>
      <c r="CE9" s="23">
        <v>1.4</v>
      </c>
      <c r="CF9" s="23">
        <v>13.6</v>
      </c>
      <c r="CG9" s="23">
        <v>9</v>
      </c>
      <c r="CH9" s="23">
        <v>10.8</v>
      </c>
      <c r="CI9" s="23">
        <v>14.05</v>
      </c>
      <c r="CJ9" s="23">
        <v>0.4</v>
      </c>
      <c r="CK9" s="23">
        <f>(BJ9+AI9)/2</f>
        <v>14.600000000000001</v>
      </c>
      <c r="CL9" s="23">
        <f>(BK9+AJ9)/2</f>
        <v>8.6000000000000014</v>
      </c>
      <c r="CM9" s="23">
        <f>(BL9+AK9)/2</f>
        <v>13.45</v>
      </c>
      <c r="CN9" s="23">
        <f>(BM9+AL9)/2</f>
        <v>14.754999999999999</v>
      </c>
      <c r="CO9" s="23">
        <f>(BN9+AM9)/2</f>
        <v>0</v>
      </c>
      <c r="CP9" s="28" t="s">
        <v>56</v>
      </c>
      <c r="CQ9" s="39">
        <f>IF(CC9&gt;0,CC9,"")</f>
        <v>10</v>
      </c>
      <c r="CR9" s="39">
        <f>IF(CD9&gt;0,CD9,"")</f>
        <v>14.25</v>
      </c>
      <c r="CS9" s="41">
        <f>IF(SUM(CA9:CD9)-CE9&gt;0,SUM(CA9:CD9)-CE9,"")</f>
        <v>41.65</v>
      </c>
      <c r="CT9" s="41">
        <f>IF(CH9&gt;0,CH9,"")</f>
        <v>10.8</v>
      </c>
      <c r="CU9" s="41">
        <f>IF(CI9&gt;0,CI9,"")</f>
        <v>14.05</v>
      </c>
      <c r="CV9" s="41">
        <f>IF(SUM(CF9:CI9)-CJ9&gt;0,SUM(CF9:CI9)-CJ9,"")</f>
        <v>47.050000000000004</v>
      </c>
      <c r="CW9" s="41">
        <f>IF(CS9="","",MAX(CS9,CV9))</f>
        <v>47.050000000000004</v>
      </c>
      <c r="CX9" s="41">
        <f>IF(CM9&gt;0,CM9,"")</f>
        <v>13.45</v>
      </c>
      <c r="CY9" s="41">
        <f>IF(CN9&gt;0,CN9,"")</f>
        <v>14.754999999999999</v>
      </c>
      <c r="CZ9" s="41">
        <f>IF(SUM(CK9:CN9)-CO9&gt;0,SUM(CK9:CN9)-CO9,"")</f>
        <v>51.405000000000001</v>
      </c>
      <c r="DA9" s="41">
        <f>IF(SUM(CW9,CZ9)&gt;0,SUM(CW9,CZ9),"")</f>
        <v>98.455000000000013</v>
      </c>
      <c r="DB9" s="52">
        <f>IF(MAX(ED9,FL9,GT9,IB9,JJ9,KR9,LZ9,NH9,OP9,PX9,RF9,SN9,TV9,VD9,WWL9)-IF(N9="",0,N9)&gt;0.001,MAX(ED9,FL9,GT9,IB9,JJ9,KR9,LZ9,NH9,OP9,PX9,RF9,SN9,TV9,VD9,WL9)-IF(N9="",0,N9),"")</f>
        <v>0.15999999999999659</v>
      </c>
      <c r="DC9" s="52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2.6</v>
      </c>
      <c r="QG9" s="17">
        <v>1.7</v>
      </c>
      <c r="QH9" s="17">
        <v>2.9</v>
      </c>
      <c r="QI9" s="17">
        <v>3.08</v>
      </c>
      <c r="QJ9" s="17">
        <v>0</v>
      </c>
      <c r="QK9" s="17">
        <v>13.5</v>
      </c>
      <c r="QL9" s="17">
        <v>8.9</v>
      </c>
      <c r="QM9" s="17">
        <v>12.2</v>
      </c>
      <c r="QN9" s="17">
        <v>14.64</v>
      </c>
      <c r="QO9" s="17">
        <v>0</v>
      </c>
      <c r="QP9" s="17">
        <v>14.8</v>
      </c>
      <c r="QQ9" s="17">
        <v>9.1</v>
      </c>
      <c r="QR9" s="17">
        <v>12.4</v>
      </c>
      <c r="QS9" s="17">
        <v>14.95</v>
      </c>
      <c r="QT9" s="17">
        <v>0</v>
      </c>
      <c r="QU9" s="17"/>
      <c r="QV9" s="17"/>
      <c r="QW9" s="17"/>
      <c r="QX9" s="17"/>
      <c r="QY9" s="17"/>
      <c r="QZ9" s="41">
        <f>IF(QH9&gt;0,QH9,"")</f>
        <v>2.9</v>
      </c>
      <c r="RA9" s="41">
        <f>IF(QI9&gt;0,QI9,"")</f>
        <v>3.08</v>
      </c>
      <c r="RB9" s="41">
        <f>IF(SUM(QF9:QI9)-QJ9&gt;0,SUM(QF9:QI9)-QJ9,"")</f>
        <v>10.28</v>
      </c>
      <c r="RC9" s="41">
        <f>IF(QM9&gt;0,QM9,"")</f>
        <v>12.2</v>
      </c>
      <c r="RD9" s="41">
        <f>IF(QN9&gt;0,QN9,"")</f>
        <v>14.64</v>
      </c>
      <c r="RE9" s="41">
        <f>IF(SUM(QK9:QN9)-QO9&gt;0,SUM(QK9:QN9)-QO9,"")</f>
        <v>49.239999999999995</v>
      </c>
      <c r="RF9" s="41">
        <f>IF(MAX(RB9,RE9)&gt;0,MAX(RB9,RE9),"")</f>
        <v>49.239999999999995</v>
      </c>
      <c r="RG9" s="41">
        <f>IF(QR9&gt;0,QR9,"")</f>
        <v>12.4</v>
      </c>
      <c r="RH9" s="41">
        <f>IF(QS9&gt;0,QS9,"")</f>
        <v>14.95</v>
      </c>
      <c r="RI9" s="41">
        <f>IF(SUM(QP9:QS9)-QT9&gt;0,SUM(QP9:QS9)-QT9,"")</f>
        <v>51.25</v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100.49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>
        <v>1.4</v>
      </c>
      <c r="SW9" s="17">
        <v>0.9</v>
      </c>
      <c r="SX9" s="17">
        <v>2</v>
      </c>
      <c r="SY9" s="17">
        <v>1.65</v>
      </c>
      <c r="SZ9" s="17">
        <v>0</v>
      </c>
      <c r="TA9" s="17">
        <v>13.2</v>
      </c>
      <c r="TB9" s="17">
        <v>9.3000000000000007</v>
      </c>
      <c r="TC9" s="17">
        <v>13.8</v>
      </c>
      <c r="TD9" s="17">
        <v>14.6</v>
      </c>
      <c r="TE9" s="17">
        <v>0</v>
      </c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>
        <f>IF(SX9&gt;0,SX9,"")</f>
        <v>2</v>
      </c>
      <c r="TQ9" s="41">
        <f>IF(SY9&gt;0,SY9,"")</f>
        <v>1.65</v>
      </c>
      <c r="TR9" s="41">
        <f>IF(SUM(SV9:SY9)-SZ9&gt;0,SUM(SV9:SY9)-SZ9,"")</f>
        <v>5.9499999999999993</v>
      </c>
      <c r="TS9" s="41">
        <f>IF(TC9&gt;0,TC9,"")</f>
        <v>13.8</v>
      </c>
      <c r="TT9" s="41">
        <f>IF(TD9&gt;0,TD9,"")</f>
        <v>14.6</v>
      </c>
      <c r="TU9" s="41">
        <f>IF(SUM(TA9:TD9)-TE9&gt;0,SUM(TA9:TD9)-TE9,"")</f>
        <v>50.9</v>
      </c>
      <c r="TV9" s="41">
        <f>IF(MAX(TR9,TU9)&gt;0,MAX(TR9,TU9),"")</f>
        <v>50.9</v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>
        <f>IF(SUM(TV9,TY9,UB9)&gt;0,SUM(TV9,TY9,UB9),"")</f>
        <v>50.9</v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 t="str">
        <f>IF(VN9&gt;0,VN9,"")</f>
        <v/>
      </c>
      <c r="WG9" s="41" t="str">
        <f>IF(VO9&gt;0,VO9,"")</f>
        <v/>
      </c>
      <c r="WH9" s="41" t="str">
        <f>IF(SUM(VL9:VO9)-VP9&gt;0,SUM(VL9:VO9)-VP9,"")</f>
        <v/>
      </c>
      <c r="WI9" s="41" t="str">
        <f>IF(VS9&gt;0,VS9,"")</f>
        <v/>
      </c>
      <c r="WJ9" s="41" t="str">
        <f>IF(VT9&gt;0,VT9,"")</f>
        <v/>
      </c>
      <c r="WK9" s="41" t="str">
        <f>IF(SUM(VQ9:VT9)-VU9&gt;0,SUM(VQ9:VT9)-VU9,"")</f>
        <v/>
      </c>
      <c r="WL9" s="41" t="str">
        <f>IF(MAX(WH9,WK9)&gt;0,MAX(WH9,WK9),"")</f>
        <v/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 t="str">
        <f>IF(SUM(WL9,WO9,WR9)&gt;0,SUM(WL9,WO9,WR9),"")</f>
        <v/>
      </c>
      <c r="WT9" s="27">
        <f>IF($CP9="P",CA9,(CA9+AZ9)/2)</f>
        <v>9.9</v>
      </c>
      <c r="WU9" s="27">
        <f>IF($CP9="P",CB9,(CB9+BA9)/2)</f>
        <v>8.9</v>
      </c>
      <c r="WV9" s="27">
        <f>IF($CP9="P",CC9,(CC9+BB9)/2)</f>
        <v>10</v>
      </c>
      <c r="WW9" s="27">
        <f>IF($CP9="P",CD9,(CD9+BC9)/2)</f>
        <v>14.25</v>
      </c>
      <c r="WX9" s="27">
        <f>IF($CP9="P",CE9,(CE9+BD9)/2)</f>
        <v>1.4</v>
      </c>
      <c r="WY9" s="27">
        <f>IF($CP9="P",CF9,(CF9+BE9)/2)</f>
        <v>13.6</v>
      </c>
      <c r="WZ9" s="27">
        <f>IF($CP9="P",CG9,(CG9+BF9)/2)</f>
        <v>9</v>
      </c>
      <c r="XA9" s="27">
        <f>IF($CP9="P",CH9,(CH9+BG9)/2)</f>
        <v>10.8</v>
      </c>
      <c r="XB9" s="27">
        <f>IF($CP9="P",CI9,(CI9+BH9)/2)</f>
        <v>14.05</v>
      </c>
      <c r="XC9" s="27">
        <f>IF($CP9="P",CJ9,(CJ9+BI9)/2)</f>
        <v>0.4</v>
      </c>
      <c r="XD9" s="27">
        <f>IF($CP9="P",CK9,(CK9+BJ9)/2)</f>
        <v>14.600000000000001</v>
      </c>
      <c r="XE9" s="27">
        <f>IF($CP9="P",CL9,(CL9+BK9)/2)</f>
        <v>8.6000000000000014</v>
      </c>
      <c r="XF9" s="27">
        <f>IF($CP9="P",CM9,(CM9+BL9)/2)</f>
        <v>13.45</v>
      </c>
      <c r="XG9" s="27">
        <f>IF($CP9="P",CN9,(CN9+BM9)/2)</f>
        <v>14.754999999999999</v>
      </c>
      <c r="XH9" s="27">
        <f>IF($CP9="P",CO9,(CO9+BN9)/2)</f>
        <v>0</v>
      </c>
      <c r="XI9" s="29" t="s">
        <v>56</v>
      </c>
      <c r="XJ9" s="11">
        <f>IF(WV9&gt;0,WV9,"")</f>
        <v>10</v>
      </c>
      <c r="XK9" s="11">
        <f>IF(WW9&gt;0,WW9,"")</f>
        <v>14.25</v>
      </c>
      <c r="XL9" s="11">
        <f>IF(SUM(WT9:WW9)-WX9&gt;0,SUM(WT9:WW9)-WX9,"")</f>
        <v>41.65</v>
      </c>
      <c r="XM9" s="11">
        <f>IF(XA9&gt;0,XA9,"")</f>
        <v>10.8</v>
      </c>
      <c r="XN9" s="11">
        <f>IF(XB9&gt;0,XB9,"")</f>
        <v>14.05</v>
      </c>
      <c r="XO9" s="11">
        <f>IF(SUM(WY9:XB9)-XC9&gt;0,SUM(WY9:XB9)-XC9,"")</f>
        <v>47.050000000000004</v>
      </c>
      <c r="XP9" s="11">
        <f>IF(MAX(XL9,XO9)&gt;0,MAX(XL9,XO9),"")</f>
        <v>47.050000000000004</v>
      </c>
      <c r="XQ9" s="11">
        <f>IF(XF9&gt;0,XF9,"")</f>
        <v>13.45</v>
      </c>
      <c r="XR9" s="11">
        <f>IF(XG9&gt;0,XG9,"")</f>
        <v>14.754999999999999</v>
      </c>
      <c r="XS9" s="11">
        <f>IF(SUM(XD9:XG9)-XH9&gt;0,SUM(XD9:XG9)-XH9,"")</f>
        <v>51.405000000000001</v>
      </c>
      <c r="XT9" s="11">
        <f>IF(SUM(XP9,XS9)&gt;0,SUM(XP9,XS9),"")</f>
        <v>98.455000000000013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93</v>
      </c>
      <c r="C10" s="4" t="s">
        <v>5</v>
      </c>
      <c r="D10" s="4">
        <v>1999</v>
      </c>
      <c r="E10" s="9">
        <f>SUM(J10:V10)+SUM(J10:T10)*0.0000001+SUM(J10)*0.0000000000001</f>
        <v>231.23002312300508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,AND(TR10&gt;=UC$24,TR10&lt;&gt;""),AND(TU10&gt;=UC$24,TU10&lt;&gt;""),AND(TY10&gt;=UC$24,TYY10&lt;&gt;""),AND(UB10&gt;=UC$24,UB10&lt;&gt;""),AND(UZ10&gt;=VK$24,UZ10&lt;&gt;""),AND(VC10&gt;=VK$24,VC10&lt;&gt;""),AND(VG10&gt;=VK$24,VG10&lt;&gt;""),AND(VJ10&gt;=VK$24,VJ10&lt;&gt;""),AND(WH10&gt;=WS$24,WH10&lt;&gt;""),AND(WK10&gt;=WS$24,WK10&lt;&gt;""),AND(WO10&gt;=WS$24,WO10&lt;&gt;""),AND(WR10&gt;=WS$24,WR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,AND(TP10&gt;=UC$23,TP10&lt;&gt;"",TR10&gt;=UC$27,TR10&lt;&gt;""),AND(TS10&gt;=UC$23,TS10&lt;&gt;"",TU10&gt;=UC$27,TU10&lt;&gt;""),AND(TW10&gt;=UC$23,TW10&lt;&gt;"",TY10&gt;=UC$347,TYY10&lt;&gt;""),AND(TZ10&gt;=UC$23,TZ10&lt;&gt;"",UB10&gt;=UC$27,UB10&lt;&gt;""),AND(UX10&gt;=VK$23,UX10&lt;&gt;"",UZ10&gt;=VK$27,UZ10&lt;&gt;""),AND(VA10&gt;=VK$23,VA10&lt;&gt;"",VC10&gt;=VK$27,VC10&lt;&gt;""),AND(VE10&gt;=VK$23,VE10&lt;&gt;"",VG10&gt;=VK$27,VG10&lt;&gt;""),AND(VH10&gt;=VK$23,VH10&lt;&gt;"",VJ10&gt;=VK$27,VJ10&lt;&gt;""),AND(WF10&gt;=WS$23,WF10&lt;&gt;"",WH10&gt;=WS$27,WH10&lt;&gt;""),AND(WI10&gt;=WS$23,WI10&lt;&gt;"",WK10&gt;=WS$27,WK10&lt;&gt;""),AND(WM10&gt;=WS$23,WM10&lt;&gt;"",WO10&gt;=WS$27,WO10&lt;&gt;""),AND(WP10&gt;=WS$23,WP10&lt;&gt;"",WR10&gt;=WS$27,WR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$26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P","")</f>
        <v>P</v>
      </c>
      <c r="J10" s="8">
        <f>IF(COUNT(AQ10,AT10,BR10,BU10,CS10,CV10)&gt;0,LARGE((AQ10,AT10,BR10,BU10,CS10,CV10),1),0)</f>
        <v>50.91</v>
      </c>
      <c r="K10" s="8" t="str">
        <f>IF(J10="","",IF(OR(J10=CS10,J10=CV10),$CA$1,IF(OR(J10=BR10,J10=BU10),$AZ$1,IF(OR(J10=AQ10,J10=AT10),$Y$1,""))))</f>
        <v>2023 Domestic 3rd Trial</v>
      </c>
      <c r="L10" s="8">
        <f>IF(COUNT(AQ10,AT10,BR10,BU10,CS10,CV10)&gt;1,LARGE((AQ10,AT10,BR10,BU10,CS10,CV10),2),0)</f>
        <v>50.790000000000006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51.430000000000007</v>
      </c>
      <c r="Q10" s="8" t="str">
        <f>IF(P10="","",IF(P10=CZ10,$CA$1,IF(P10=BY10,$AZ$1,IF(P10=AX10,$Y$1,""))))</f>
        <v>2023 Domestic 3rd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13.1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,0)</f>
        <v>14.23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N10="",0,N10)=WO10,$VL$1,IF(V10+IF(N10="",0,N10)=VG10,$UD$1,IF(V10+IF(N10="",0,N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N10="",0,N10)=WR10,$VL$1,IF(V10+IF(N10="",0,N10)=VJ10,$UD$1,IF(V10+IF(N10="",0,N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14.4</v>
      </c>
      <c r="Z10" s="23">
        <v>9.4</v>
      </c>
      <c r="AA10" s="23">
        <v>12.9</v>
      </c>
      <c r="AB10" s="23">
        <v>14.09</v>
      </c>
      <c r="AC10" s="23">
        <v>0</v>
      </c>
      <c r="AD10" s="23">
        <v>14.8</v>
      </c>
      <c r="AE10" s="23">
        <v>9.1999999999999993</v>
      </c>
      <c r="AF10" s="23">
        <v>12.9</v>
      </c>
      <c r="AG10" s="23">
        <v>14.01</v>
      </c>
      <c r="AH10" s="23">
        <v>0</v>
      </c>
      <c r="AI10" s="23">
        <v>14.6</v>
      </c>
      <c r="AJ10" s="23">
        <v>9.5</v>
      </c>
      <c r="AK10" s="23">
        <v>13.1</v>
      </c>
      <c r="AL10" s="23">
        <v>14.23</v>
      </c>
      <c r="AM10" s="23">
        <v>0</v>
      </c>
      <c r="AN10" s="28"/>
      <c r="AO10" s="39">
        <f>IF(AA10&gt;0,AA10,"")</f>
        <v>12.9</v>
      </c>
      <c r="AP10" s="39">
        <f>IF(AB10&gt;0,AB10,"")</f>
        <v>14.09</v>
      </c>
      <c r="AQ10" s="41">
        <f>IF(SUM(Y10:AB10)-AC10&gt;0,SUM(Y10:AB10)-AC10,"")</f>
        <v>50.790000000000006</v>
      </c>
      <c r="AR10" s="41">
        <f>IF(AF10&gt;0,AF10,"")</f>
        <v>12.9</v>
      </c>
      <c r="AS10" s="41">
        <f>IF(AG10&gt;0,AG10,"")</f>
        <v>14.01</v>
      </c>
      <c r="AT10" s="41">
        <f>IF(SUM(AD10:AG10)-AH10&gt;0,SUM(AD10:AG10)-AH10,"")</f>
        <v>50.91</v>
      </c>
      <c r="AU10" s="41">
        <f>IF(AQ10="","",MAX(AQ10,AT10))</f>
        <v>50.91</v>
      </c>
      <c r="AV10" s="41">
        <f>IF(AK10&gt;0,AK10,"")</f>
        <v>13.1</v>
      </c>
      <c r="AW10" s="41">
        <f>IF(AL10&gt;0,AL10,"")</f>
        <v>14.23</v>
      </c>
      <c r="AX10" s="41">
        <f>IF(SUM(AI10:AL10)-AM10&gt;0,SUM(AI10:AL10)-AM10,"")</f>
        <v>51.430000000000007</v>
      </c>
      <c r="AY10" s="41">
        <f>IF(SUM(AU10,AX10)&gt;0,SUM(AU10,AX10),"")</f>
        <v>102.34</v>
      </c>
      <c r="AZ10" s="27">
        <v>10.75</v>
      </c>
      <c r="BA10" s="27">
        <v>6.9</v>
      </c>
      <c r="BB10" s="27">
        <v>9.6999999999999993</v>
      </c>
      <c r="BC10" s="27">
        <v>10.515000000000001</v>
      </c>
      <c r="BD10" s="27">
        <v>0</v>
      </c>
      <c r="BE10" s="27">
        <v>8.2000000000000011</v>
      </c>
      <c r="BF10" s="27">
        <v>5.0999999999999996</v>
      </c>
      <c r="BG10" s="27">
        <v>7.2</v>
      </c>
      <c r="BH10" s="27">
        <v>7.7299999999999995</v>
      </c>
      <c r="BI10" s="27">
        <v>0</v>
      </c>
      <c r="BJ10" s="27">
        <v>7.3</v>
      </c>
      <c r="BK10" s="27">
        <v>4.75</v>
      </c>
      <c r="BL10" s="27">
        <v>6.55</v>
      </c>
      <c r="BM10" s="27">
        <v>7.1150000000000002</v>
      </c>
      <c r="BN10" s="27">
        <v>0</v>
      </c>
      <c r="BO10" s="29" t="s">
        <v>56</v>
      </c>
      <c r="BP10" s="40">
        <f>IF(BB10&gt;0,BB10,"")</f>
        <v>9.6999999999999993</v>
      </c>
      <c r="BQ10" s="40">
        <f>IF(BC10&gt;0,BC10,"")</f>
        <v>10.515000000000001</v>
      </c>
      <c r="BR10" s="11">
        <f>IF(SUM(AZ10:BC10)-BD10&gt;0,SUM(AZ10:BC10)-BD10,"")</f>
        <v>37.864999999999995</v>
      </c>
      <c r="BS10" s="11">
        <f>IF(BG10&gt;0,BG10,"")</f>
        <v>7.2</v>
      </c>
      <c r="BT10" s="11">
        <f>IF(BH10&gt;0,BH10,"")</f>
        <v>7.7299999999999995</v>
      </c>
      <c r="BU10" s="11">
        <f>IF(SUM(BE10:BH10)-BI10&gt;0,SUM(BE10:BH10)-BI10,"")</f>
        <v>28.23</v>
      </c>
      <c r="BV10" s="11">
        <f>IF(BR10="","",MAX(BR10,BU10))</f>
        <v>37.864999999999995</v>
      </c>
      <c r="BW10" s="11">
        <f>IF(BL10&gt;0,BL10,"")</f>
        <v>6.55</v>
      </c>
      <c r="BX10" s="11">
        <f>IF(BM10&gt;0,BM10,"")</f>
        <v>7.1150000000000002</v>
      </c>
      <c r="BY10" s="11">
        <f>IF(SUM(BJ10:BM10)-BN10&gt;0,SUM(BJ10:BM10)-BN10,"")</f>
        <v>25.715000000000003</v>
      </c>
      <c r="BZ10" s="11">
        <f>IF(SUM(BV10,BY10)&gt;0,SUM(BV10,BY10),"")</f>
        <v>63.58</v>
      </c>
      <c r="CA10" s="23">
        <v>3.2</v>
      </c>
      <c r="CB10" s="23">
        <v>1.6</v>
      </c>
      <c r="CC10" s="23">
        <v>2.7</v>
      </c>
      <c r="CD10" s="23">
        <v>3</v>
      </c>
      <c r="CE10" s="23">
        <v>0</v>
      </c>
      <c r="CF10" s="23">
        <v>14.9</v>
      </c>
      <c r="CG10" s="23">
        <v>9.3000000000000007</v>
      </c>
      <c r="CH10" s="23">
        <v>13.1</v>
      </c>
      <c r="CI10" s="23">
        <v>13.47</v>
      </c>
      <c r="CJ10" s="23">
        <v>0</v>
      </c>
      <c r="CK10" s="23">
        <v>14.5</v>
      </c>
      <c r="CL10" s="23">
        <v>9.3000000000000007</v>
      </c>
      <c r="CM10" s="23">
        <v>13.1</v>
      </c>
      <c r="CN10" s="23">
        <v>13.95</v>
      </c>
      <c r="CO10" s="23">
        <v>0</v>
      </c>
      <c r="CP10" s="28"/>
      <c r="CQ10" s="39">
        <f>IF(CC10&gt;0,CC10,"")</f>
        <v>2.7</v>
      </c>
      <c r="CR10" s="39">
        <f>IF(CD10&gt;0,CD10,"")</f>
        <v>3</v>
      </c>
      <c r="CS10" s="41">
        <f>IF(SUM(CA10:CD10)-CE10&gt;0,SUM(CA10:CD10)-CE10,"")</f>
        <v>10.5</v>
      </c>
      <c r="CT10" s="41">
        <f>IF(CH10&gt;0,CH10,"")</f>
        <v>13.1</v>
      </c>
      <c r="CU10" s="41">
        <f>IF(CI10&gt;0,CI10,"")</f>
        <v>13.47</v>
      </c>
      <c r="CV10" s="41">
        <f>IF(SUM(CF10:CI10)-CJ10&gt;0,SUM(CF10:CI10)-CJ10,"")</f>
        <v>50.77</v>
      </c>
      <c r="CW10" s="41">
        <f>IF(CS10="","",MAX(CS10,CV10))</f>
        <v>50.77</v>
      </c>
      <c r="CX10" s="41">
        <f>IF(CM10&gt;0,CM10,"")</f>
        <v>13.1</v>
      </c>
      <c r="CY10" s="41">
        <f>IF(CN10&gt;0,CN10,"")</f>
        <v>13.95</v>
      </c>
      <c r="CZ10" s="41">
        <f>IF(SUM(CK10:CN10)-CO10&gt;0,SUM(CK10:CN10)-CO10,"")</f>
        <v>50.849999999999994</v>
      </c>
      <c r="DA10" s="41">
        <f>IF(SUM(CW10,CZ10)&gt;0,SUM(CW10,CZ10),"")</f>
        <v>101.62</v>
      </c>
      <c r="DB10" s="52" t="str">
        <f>IF(MAX(ED10,FL10,GT10,IB10,JJ10,KR10,LZ10,NH10,OP10,PX10,RF10,SN10,TV10,VD10,WWL10)-IF(N10="",0,N10)&gt;0.001,MAX(ED10,FL10,GT10,IB10,JJ10,KR10,LZ10,NH10,OP10,PX10,RF10,SN10,TV10,VD10,WL10)-IF(N10="",0,N10),"")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>
        <v>14.3</v>
      </c>
      <c r="QG10" s="17">
        <v>9.3000000000000007</v>
      </c>
      <c r="QH10" s="17">
        <v>13.1</v>
      </c>
      <c r="QI10" s="17">
        <v>13.79</v>
      </c>
      <c r="QJ10" s="17">
        <v>0</v>
      </c>
      <c r="QK10" s="17">
        <v>12.7</v>
      </c>
      <c r="QL10" s="17">
        <v>9.1999999999999993</v>
      </c>
      <c r="QM10" s="17">
        <v>12.4</v>
      </c>
      <c r="QN10" s="17">
        <v>13.29</v>
      </c>
      <c r="QO10" s="17">
        <v>0</v>
      </c>
      <c r="QP10" s="17">
        <v>14.3</v>
      </c>
      <c r="QQ10" s="17">
        <v>9.3000000000000007</v>
      </c>
      <c r="QR10" s="17">
        <v>13.1</v>
      </c>
      <c r="QS10" s="17">
        <v>14.12</v>
      </c>
      <c r="QT10" s="17">
        <v>0</v>
      </c>
      <c r="QU10" s="17">
        <v>13</v>
      </c>
      <c r="QV10" s="17">
        <v>9</v>
      </c>
      <c r="QW10" s="17">
        <v>13.1</v>
      </c>
      <c r="QX10" s="17">
        <v>13.93</v>
      </c>
      <c r="QY10" s="17">
        <v>0</v>
      </c>
      <c r="QZ10" s="41">
        <f>IF(QH10&gt;0,QH10,"")</f>
        <v>13.1</v>
      </c>
      <c r="RA10" s="41">
        <f>IF(QI10&gt;0,QI10,"")</f>
        <v>13.79</v>
      </c>
      <c r="RB10" s="41">
        <f>IF(SUM(QF10:QI10)-QJ10&gt;0,SUM(QF10:QI10)-QJ10,"")</f>
        <v>50.49</v>
      </c>
      <c r="RC10" s="41">
        <f>IF(QM10&gt;0,QM10,"")</f>
        <v>12.4</v>
      </c>
      <c r="RD10" s="41">
        <f>IF(QN10&gt;0,QN10,"")</f>
        <v>13.29</v>
      </c>
      <c r="RE10" s="41">
        <f>IF(SUM(QK10:QN10)-QO10&gt;0,SUM(QK10:QN10)-QO10,"")</f>
        <v>47.589999999999996</v>
      </c>
      <c r="RF10" s="41">
        <f>IF(MAX(RB10,RE10)&gt;0,MAX(RB10,RE10),"")</f>
        <v>50.49</v>
      </c>
      <c r="RG10" s="41">
        <f>IF(QR10&gt;0,QR10,"")</f>
        <v>13.1</v>
      </c>
      <c r="RH10" s="41">
        <f>IF(QS10&gt;0,QS10,"")</f>
        <v>14.12</v>
      </c>
      <c r="RI10" s="41">
        <f>IF(SUM(QP10:QS10)-QT10&gt;0,SUM(QP10:QS10)-QT10,"")</f>
        <v>50.82</v>
      </c>
      <c r="RJ10" s="41">
        <f>IF(QW10&gt;0,QW10,"")</f>
        <v>13.1</v>
      </c>
      <c r="RK10" s="41">
        <f>IF(QX10&gt;0,QX10,"")</f>
        <v>13.93</v>
      </c>
      <c r="RL10" s="41">
        <f>IF(SUM(QU10:QX10)-QY10&gt;0,SUM(QU10:QX10)-QY10,"")</f>
        <v>49.03</v>
      </c>
      <c r="RM10" s="41">
        <f>IF(SUM(RF10,RI10,RL10)&gt;0,SUM(RF10,RI10,RL10),"")</f>
        <v>150.34</v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6.9749999999999996</v>
      </c>
      <c r="WU10" s="27">
        <f>IF($CP10="P",CB10,(CB10+BA10)/2)</f>
        <v>4.25</v>
      </c>
      <c r="WV10" s="27">
        <f>IF($CP10="P",CC10,(CC10+BB10)/2)</f>
        <v>6.1999999999999993</v>
      </c>
      <c r="WW10" s="27">
        <f>IF($CP10="P",CD10,(CD10+BC10)/2)</f>
        <v>6.7575000000000003</v>
      </c>
      <c r="WX10" s="27">
        <f>IF($CP10="P",CE10,(CE10+BD10)/2)</f>
        <v>0</v>
      </c>
      <c r="WY10" s="27">
        <f>IF($CP10="P",CF10,(CF10+BE10)/2)</f>
        <v>11.55</v>
      </c>
      <c r="WZ10" s="27">
        <f>IF($CP10="P",CG10,(CG10+BF10)/2)</f>
        <v>7.2</v>
      </c>
      <c r="XA10" s="27">
        <f>IF($CP10="P",CH10,(CH10+BG10)/2)</f>
        <v>10.15</v>
      </c>
      <c r="XB10" s="27">
        <f>IF($CP10="P",CI10,(CI10+BH10)/2)</f>
        <v>10.6</v>
      </c>
      <c r="XC10" s="27">
        <f>IF($CP10="P",CJ10,(CJ10+BI10)/2)</f>
        <v>0</v>
      </c>
      <c r="XD10" s="27">
        <f>IF($CP10="P",CK10,(CK10+BJ10)/2)</f>
        <v>10.9</v>
      </c>
      <c r="XE10" s="27">
        <f>IF($CP10="P",CL10,(CL10+BK10)/2)</f>
        <v>7.0250000000000004</v>
      </c>
      <c r="XF10" s="27">
        <f>IF($CP10="P",CM10,(CM10+BL10)/2)</f>
        <v>9.8249999999999993</v>
      </c>
      <c r="XG10" s="27">
        <f>IF($CP10="P",CN10,(CN10+BM10)/2)</f>
        <v>10.532499999999999</v>
      </c>
      <c r="XH10" s="27">
        <f>IF($CP10="P",CO10,(CO10+BN10)/2)</f>
        <v>0</v>
      </c>
      <c r="XI10" s="29" t="s">
        <v>56</v>
      </c>
      <c r="XJ10" s="11">
        <f>IF(WV10&gt;0,WV10,"")</f>
        <v>6.1999999999999993</v>
      </c>
      <c r="XK10" s="11">
        <f>IF(WW10&gt;0,WW10,"")</f>
        <v>6.7575000000000003</v>
      </c>
      <c r="XL10" s="11">
        <f>IF(SUM(WT10:WW10)-WX10&gt;0,SUM(WT10:WW10)-WX10,"")</f>
        <v>24.182499999999997</v>
      </c>
      <c r="XM10" s="11">
        <f>IF(XA10&gt;0,XA10,"")</f>
        <v>10.15</v>
      </c>
      <c r="XN10" s="11">
        <f>IF(XB10&gt;0,XB10,"")</f>
        <v>10.6</v>
      </c>
      <c r="XO10" s="11">
        <f>IF(SUM(WY10:XB10)-XC10&gt;0,SUM(WY10:XB10)-XC10,"")</f>
        <v>39.5</v>
      </c>
      <c r="XP10" s="11">
        <f>IF(MAX(XL10,XO10)&gt;0,MAX(XL10,XO10),"")</f>
        <v>39.5</v>
      </c>
      <c r="XQ10" s="11">
        <f>IF(XF10&gt;0,XF10,"")</f>
        <v>9.8249999999999993</v>
      </c>
      <c r="XR10" s="11">
        <f>IF(XG10&gt;0,XG10,"")</f>
        <v>10.532499999999999</v>
      </c>
      <c r="XS10" s="11">
        <f>IF(SUM(XD10:XG10)-XH10&gt;0,SUM(XD10:XG10)-XH10,"")</f>
        <v>38.282499999999999</v>
      </c>
      <c r="XT10" s="11">
        <f>IF(SUM(XP10,XS10)&gt;0,SUM(XP10,XS10),"")</f>
        <v>77.782499999999999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261</v>
      </c>
      <c r="C11" s="4" t="s">
        <v>8</v>
      </c>
      <c r="D11" s="4">
        <v>2007</v>
      </c>
      <c r="E11" s="9">
        <f>SUM(J11:V11)+SUM(J11:T11)*0.0000001+SUM(J11)*0.0000000000001</f>
        <v>229.80002294900515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,AND(TR11&gt;=UC$24,TR11&lt;&gt;""),AND(TU11&gt;=UC$24,TU11&lt;&gt;""),AND(TY11&gt;=UC$24,TYY11&lt;&gt;""),AND(UB11&gt;=UC$24,UB11&lt;&gt;""),AND(UZ11&gt;=VK$24,UZ11&lt;&gt;""),AND(VC11&gt;=VK$24,VC11&lt;&gt;""),AND(VG11&gt;=VK$24,VG11&lt;&gt;""),AND(VJ11&gt;=VK$24,VJ11&lt;&gt;""),AND(WH11&gt;=WS$24,WH11&lt;&gt;""),AND(WK11&gt;=WS$24,WK11&lt;&gt;""),AND(WO11&gt;=WS$24,WO11&lt;&gt;""),AND(WR11&gt;=WS$24,WR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,AND(TP11&gt;=UC$23,TP11&lt;&gt;"",TR11&gt;=UC$27,TR11&lt;&gt;""),AND(TS11&gt;=UC$23,TS11&lt;&gt;"",TU11&gt;=UC$27,TU11&lt;&gt;""),AND(TW11&gt;=UC$23,TW11&lt;&gt;"",TY11&gt;=UC$347,TYY11&lt;&gt;""),AND(TZ11&gt;=UC$23,TZ11&lt;&gt;"",UB11&gt;=UC$27,UB11&lt;&gt;""),AND(UX11&gt;=VK$23,UX11&lt;&gt;"",UZ11&gt;=VK$27,UZ11&lt;&gt;""),AND(VA11&gt;=VK$23,VA11&lt;&gt;"",VC11&gt;=VK$27,VC11&lt;&gt;""),AND(VE11&gt;=VK$23,VE11&lt;&gt;"",VG11&gt;=VK$27,VG11&lt;&gt;""),AND(VH11&gt;=VK$23,VH11&lt;&gt;"",VJ11&gt;=VK$27,VJ11&lt;&gt;""),AND(WF11&gt;=WS$23,WF11&lt;&gt;"",WH11&gt;=WS$27,WH11&lt;&gt;""),AND(WI11&gt;=WS$23,WI11&lt;&gt;"",WK11&gt;=WS$27,WK11&lt;&gt;""),AND(WM11&gt;=WS$23,WM11&lt;&gt;"",WO11&gt;=WS$27,WO11&lt;&gt;""),AND(WP11&gt;=WS$23,WP11&lt;&gt;"",WR11&gt;=WS$27,WR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$26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P","")</f>
        <v>P</v>
      </c>
      <c r="J11" s="8">
        <f>IF(COUNT(AQ11,AT11,BR11,BU11,CS11,CV11)&gt;0,LARGE((AQ11,AT11,BR11,BU11,CS11,CV11),1),0)</f>
        <v>51.57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50.52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49.93</v>
      </c>
      <c r="O11" s="8" t="str">
        <f>IF(N11="","",IF(OR(N11=CS11,N11=CV11),$CA$1,IF(OR(N11=BR11,N11=BU11),$AZ$1,IF(OR(N11=AQ11,N11=AT11),$Y$1,""))))</f>
        <v>2023 Domestic 3rd Trial</v>
      </c>
      <c r="P11" s="8">
        <f>IF(MAX(AX11,BY11,CZ11)&gt;0,MAX(AX11,BY11,CZ11),0)</f>
        <v>49.800000000000004</v>
      </c>
      <c r="Q11" s="8" t="str">
        <f>IF(P11="","",IF(P11=CZ11,$CA$1,IF(P11=BY11,$AZ$1,IF(P11=AX11,$Y$1,""))))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,0)</f>
        <v>14.17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Elite Canada</v>
      </c>
      <c r="V11" s="8">
        <f>IF(MAX(DB11,DC11)&gt;0,MAX(DB11,DC11),"")</f>
        <v>0.31000000000000227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N11="",0,N11)=WO11,$VL$1,IF(V11+IF(N11="",0,N11)=VG11,$UD$1,IF(V11+IF(N11="",0,N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N11="",0,N11)=WR11,$VL$1,IF(V11+IF(N11="",0,N11)=VJ11,$UD$1,IF(V11+IF(N11="",0,N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3">
        <v>15.2</v>
      </c>
      <c r="Z11" s="23">
        <v>9</v>
      </c>
      <c r="AA11" s="23">
        <v>11.700000000000001</v>
      </c>
      <c r="AB11" s="23">
        <v>14.03</v>
      </c>
      <c r="AC11" s="23">
        <v>0</v>
      </c>
      <c r="AD11" s="23"/>
      <c r="AE11" s="23"/>
      <c r="AF11" s="23"/>
      <c r="AG11" s="23"/>
      <c r="AH11" s="23"/>
      <c r="AI11" s="23">
        <v>6.9</v>
      </c>
      <c r="AJ11" s="23">
        <v>4.5</v>
      </c>
      <c r="AK11" s="23">
        <v>6.2</v>
      </c>
      <c r="AL11" s="23">
        <v>7.25</v>
      </c>
      <c r="AM11" s="23">
        <v>0</v>
      </c>
      <c r="AN11" s="28"/>
      <c r="AO11" s="39">
        <f>IF(AA11&gt;0,AA11,"")</f>
        <v>11.700000000000001</v>
      </c>
      <c r="AP11" s="39">
        <f>IF(AB11&gt;0,AB11,"")</f>
        <v>14.03</v>
      </c>
      <c r="AQ11" s="41">
        <f>IF(SUM(Y11:AB11)-AC11&gt;0,SUM(Y11:AB11)-AC11,"")</f>
        <v>49.93</v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>
        <f>IF(AQ11="","",MAX(AQ11,AT11))</f>
        <v>49.93</v>
      </c>
      <c r="AV11" s="41">
        <f>IF(AK11&gt;0,AK11,"")</f>
        <v>6.2</v>
      </c>
      <c r="AW11" s="41">
        <f>IF(AL11&gt;0,AL11,"")</f>
        <v>7.25</v>
      </c>
      <c r="AX11" s="41">
        <f>IF(SUM(AI11:AL11)-AM11&gt;0,SUM(AI11:AL11)-AM11,"")</f>
        <v>24.85</v>
      </c>
      <c r="AY11" s="41">
        <f>IF(SUM(AU11,AX11)&gt;0,SUM(AU11,AX11),"")</f>
        <v>74.78</v>
      </c>
      <c r="AZ11" s="27">
        <v>14.1</v>
      </c>
      <c r="BA11" s="27">
        <v>9.1</v>
      </c>
      <c r="BB11" s="27">
        <v>13.5</v>
      </c>
      <c r="BC11" s="27">
        <v>13.82</v>
      </c>
      <c r="BD11" s="27">
        <v>0</v>
      </c>
      <c r="BE11" s="27">
        <v>14.9</v>
      </c>
      <c r="BF11" s="27">
        <v>9</v>
      </c>
      <c r="BG11" s="27">
        <v>13.5</v>
      </c>
      <c r="BH11" s="27">
        <v>14.17</v>
      </c>
      <c r="BI11" s="27">
        <v>0</v>
      </c>
      <c r="BJ11" s="27">
        <v>14.4</v>
      </c>
      <c r="BK11" s="27">
        <v>8.9</v>
      </c>
      <c r="BL11" s="27">
        <v>12.9</v>
      </c>
      <c r="BM11" s="27">
        <v>13.6</v>
      </c>
      <c r="BN11" s="27">
        <v>0</v>
      </c>
      <c r="BO11" s="29"/>
      <c r="BP11" s="40">
        <f>IF(BB11&gt;0,BB11,"")</f>
        <v>13.5</v>
      </c>
      <c r="BQ11" s="40">
        <f>IF(BC11&gt;0,BC11,"")</f>
        <v>13.82</v>
      </c>
      <c r="BR11" s="11">
        <f>IF(SUM(AZ11:BC11)-BD11&gt;0,SUM(AZ11:BC11)-BD11,"")</f>
        <v>50.52</v>
      </c>
      <c r="BS11" s="11">
        <f>IF(BG11&gt;0,BG11,"")</f>
        <v>13.5</v>
      </c>
      <c r="BT11" s="11">
        <f>IF(BH11&gt;0,BH11,"")</f>
        <v>14.17</v>
      </c>
      <c r="BU11" s="11">
        <f>IF(SUM(BE11:BH11)-BI11&gt;0,SUM(BE11:BH11)-BI11,"")</f>
        <v>51.57</v>
      </c>
      <c r="BV11" s="11">
        <f>IF(BR11="","",MAX(BR11,BU11))</f>
        <v>51.57</v>
      </c>
      <c r="BW11" s="11">
        <f>IF(BL11&gt;0,BL11,"")</f>
        <v>12.9</v>
      </c>
      <c r="BX11" s="11">
        <f>IF(BM11&gt;0,BM11,"")</f>
        <v>13.6</v>
      </c>
      <c r="BY11" s="11">
        <f>IF(SUM(BJ11:BM11)-BN11&gt;0,SUM(BJ11:BM11)-BN11,"")</f>
        <v>49.800000000000004</v>
      </c>
      <c r="BZ11" s="11">
        <f>IF(SUM(BV11,BY11)&gt;0,SUM(BV11,BY11),"")</f>
        <v>101.37</v>
      </c>
      <c r="CA11" s="23">
        <v>13.5</v>
      </c>
      <c r="CB11" s="23">
        <v>8.6999999999999993</v>
      </c>
      <c r="CC11" s="23">
        <v>11.5</v>
      </c>
      <c r="CD11" s="23">
        <v>12.91</v>
      </c>
      <c r="CE11" s="23">
        <v>0</v>
      </c>
      <c r="CF11" s="23">
        <v>4.4000000000000004</v>
      </c>
      <c r="CG11" s="23">
        <v>2.7</v>
      </c>
      <c r="CH11" s="23">
        <v>4.5</v>
      </c>
      <c r="CI11" s="23">
        <v>4.59</v>
      </c>
      <c r="CJ11" s="23">
        <v>0</v>
      </c>
      <c r="CK11" s="23"/>
      <c r="CL11" s="23"/>
      <c r="CM11" s="23"/>
      <c r="CN11" s="23"/>
      <c r="CO11" s="23"/>
      <c r="CP11" s="28"/>
      <c r="CQ11" s="39">
        <f>IF(CC11&gt;0,CC11,"")</f>
        <v>11.5</v>
      </c>
      <c r="CR11" s="39">
        <f>IF(CD11&gt;0,CD11,"")</f>
        <v>12.91</v>
      </c>
      <c r="CS11" s="41">
        <f>IF(SUM(CA11:CD11)-CE11&gt;0,SUM(CA11:CD11)-CE11,"")</f>
        <v>46.61</v>
      </c>
      <c r="CT11" s="41">
        <f>IF(CH11&gt;0,CH11,"")</f>
        <v>4.5</v>
      </c>
      <c r="CU11" s="41">
        <f>IF(CI11&gt;0,CI11,"")</f>
        <v>4.59</v>
      </c>
      <c r="CV11" s="41">
        <f>IF(SUM(CF11:CI11)-CJ11&gt;0,SUM(CF11:CI11)-CJ11,"")</f>
        <v>16.190000000000001</v>
      </c>
      <c r="CW11" s="41">
        <f>IF(CS11="","",MAX(CS11,CV11))</f>
        <v>46.61</v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>
        <f>IF(SUM(CW11,CZ11)&gt;0,SUM(CW11,CZ11),"")</f>
        <v>46.61</v>
      </c>
      <c r="DB11" s="52">
        <f>IF(MAX(ED11,FL11,GT11,IB11,JJ11,KR11,LZ11,NH11,OP11,PX11,RF11,SN11,TV11,VD11,WWL11)-IF(N11="",0,N11)&gt;0.001,MAX(ED11,FL11,GT11,IB11,JJ11,KR11,LZ11,NH11,OP11,PX11,RF11,SN11,TV11,VD11,WL11)-IF(N11="",0,N11),"")</f>
        <v>0.31000000000000227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>
        <v>14.9</v>
      </c>
      <c r="LA11" s="17">
        <v>9.1</v>
      </c>
      <c r="LB11" s="17">
        <v>11.9</v>
      </c>
      <c r="LC11" s="17">
        <v>14.13</v>
      </c>
      <c r="LD11" s="17">
        <v>0</v>
      </c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>
        <f>IF(LB11&gt;0,LB11,"")</f>
        <v>11.9</v>
      </c>
      <c r="LU11" s="41">
        <f>IF(LC11&gt;0,LC11,"")</f>
        <v>14.13</v>
      </c>
      <c r="LV11" s="41">
        <f>IF(SUM(KZ11:LC11)-LD11&gt;0,SUM(KZ11:LC11)-LD11,"")</f>
        <v>50.03</v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>
        <f>IF(MAX(LV11,LY11)&gt;0,MAX(LV11,LY11),"")</f>
        <v>50.03</v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>
        <f>IF(SUM(LZ11,MC11,MF11)&gt;0,SUM(LZ11,MC11,MF11),"")</f>
        <v>50.03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>
        <v>14.3</v>
      </c>
      <c r="VM11" s="17">
        <v>8.9</v>
      </c>
      <c r="VN11" s="17">
        <v>12.9</v>
      </c>
      <c r="VO11" s="17">
        <v>14.14</v>
      </c>
      <c r="VP11" s="17">
        <v>0</v>
      </c>
      <c r="VQ11" s="17">
        <v>1.4</v>
      </c>
      <c r="VR11" s="17">
        <v>1</v>
      </c>
      <c r="VS11" s="17">
        <v>2</v>
      </c>
      <c r="VT11" s="17">
        <v>1.58</v>
      </c>
      <c r="VU11" s="17">
        <v>0</v>
      </c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>
        <f>IF(VN11&gt;0,VN11,"")</f>
        <v>12.9</v>
      </c>
      <c r="WG11" s="41">
        <f>IF(VO11&gt;0,VO11,"")</f>
        <v>14.14</v>
      </c>
      <c r="WH11" s="41">
        <f>IF(SUM(VL11:VO11)-VP11&gt;0,SUM(VL11:VO11)-VP11,"")</f>
        <v>50.24</v>
      </c>
      <c r="WI11" s="41">
        <f>IF(VS11&gt;0,VS11,"")</f>
        <v>2</v>
      </c>
      <c r="WJ11" s="41">
        <f>IF(VT11&gt;0,VT11,"")</f>
        <v>1.58</v>
      </c>
      <c r="WK11" s="41">
        <f>IF(SUM(VQ11:VT11)-VU11&gt;0,SUM(VQ11:VT11)-VU11,"")</f>
        <v>5.98</v>
      </c>
      <c r="WL11" s="41">
        <f>IF(MAX(WH11,WK11)&gt;0,MAX(WH11,WK11),"")</f>
        <v>50.24</v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>
        <f>IF(SUM(WL11,WO11,WR11)&gt;0,SUM(WL11,WO11,WR11),"")</f>
        <v>50.24</v>
      </c>
      <c r="WT11" s="27">
        <f>IF($CP11="P",CA11,(CA11+AZ11)/2)</f>
        <v>13.8</v>
      </c>
      <c r="WU11" s="27">
        <f>IF($CP11="P",CB11,(CB11+BA11)/2)</f>
        <v>8.8999999999999986</v>
      </c>
      <c r="WV11" s="27">
        <f>IF($CP11="P",CC11,(CC11+BB11)/2)</f>
        <v>12.5</v>
      </c>
      <c r="WW11" s="27">
        <f>IF($CP11="P",CD11,(CD11+BC11)/2)</f>
        <v>13.365</v>
      </c>
      <c r="WX11" s="27">
        <f>IF($CP11="P",CE11,(CE11+BD11)/2)</f>
        <v>0</v>
      </c>
      <c r="WY11" s="27">
        <f>IF($CP11="P",CF11,(CF11+BE11)/2)</f>
        <v>9.65</v>
      </c>
      <c r="WZ11" s="27">
        <f>IF($CP11="P",CG11,(CG11+BF11)/2)</f>
        <v>5.85</v>
      </c>
      <c r="XA11" s="27">
        <f>IF($CP11="P",CH11,(CH11+BG11)/2)</f>
        <v>9</v>
      </c>
      <c r="XB11" s="27">
        <f>IF($CP11="P",CI11,(CI11+BH11)/2)</f>
        <v>9.379999999999999</v>
      </c>
      <c r="XC11" s="27">
        <f>IF($CP11="P",CJ11,(CJ11+BI11)/2)</f>
        <v>0</v>
      </c>
      <c r="XD11" s="27">
        <f>IF($CP11="P",CK11,(CK11+BJ11)/2)</f>
        <v>7.2</v>
      </c>
      <c r="XE11" s="27">
        <f>IF($CP11="P",CL11,(CL11+BK11)/2)</f>
        <v>4.45</v>
      </c>
      <c r="XF11" s="27">
        <f>IF($CP11="P",CM11,(CM11+BL11)/2)</f>
        <v>6.45</v>
      </c>
      <c r="XG11" s="27">
        <f>IF($CP11="P",CN11,(CN11+BM11)/2)</f>
        <v>6.8</v>
      </c>
      <c r="XH11" s="27">
        <f>IF($CP11="P",CO11,(CO11+BN11)/2)</f>
        <v>0</v>
      </c>
      <c r="XI11" s="29" t="s">
        <v>56</v>
      </c>
      <c r="XJ11" s="11">
        <f>IF(WV11&gt;0,WV11,"")</f>
        <v>12.5</v>
      </c>
      <c r="XK11" s="11">
        <f>IF(WW11&gt;0,WW11,"")</f>
        <v>13.365</v>
      </c>
      <c r="XL11" s="11">
        <f>IF(SUM(WT11:WW11)-WX11&gt;0,SUM(WT11:WW11)-WX11,"")</f>
        <v>48.565000000000005</v>
      </c>
      <c r="XM11" s="11">
        <f>IF(XA11&gt;0,XA11,"")</f>
        <v>9</v>
      </c>
      <c r="XN11" s="11">
        <f>IF(XB11&gt;0,XB11,"")</f>
        <v>9.379999999999999</v>
      </c>
      <c r="XO11" s="11">
        <f>IF(SUM(WY11:XB11)-XC11&gt;0,SUM(WY11:XB11)-XC11,"")</f>
        <v>33.879999999999995</v>
      </c>
      <c r="XP11" s="11">
        <f>IF(MAX(XL11,XO11)&gt;0,MAX(XL11,XO11),"")</f>
        <v>48.565000000000005</v>
      </c>
      <c r="XQ11" s="11">
        <f>IF(XF11&gt;0,XF11,"")</f>
        <v>6.45</v>
      </c>
      <c r="XR11" s="11">
        <f>IF(XG11&gt;0,XG11,"")</f>
        <v>6.8</v>
      </c>
      <c r="XS11" s="11">
        <f>IF(SUM(XD11:XG11)-XH11&gt;0,SUM(XD11:XG11)-XH11,"")</f>
        <v>24.900000000000002</v>
      </c>
      <c r="XT11" s="11">
        <f>IF(SUM(XP11,XS11)&gt;0,SUM(XP11,XS11),"")</f>
        <v>73.465000000000003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165</v>
      </c>
      <c r="C12" s="4" t="s">
        <v>8</v>
      </c>
      <c r="D12" s="4">
        <v>2006</v>
      </c>
      <c r="E12" s="9">
        <f>SUM(J12:V12)+SUM(J12:T12)*0.0000001+SUM(J12)*0.0000000000001</f>
        <v>227.62002263100499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,AND(TR12&gt;=UC$24,TR12&lt;&gt;""),AND(TU12&gt;=UC$24,TU12&lt;&gt;""),AND(TY12&gt;=UC$24,TYY12&lt;&gt;""),AND(UB12&gt;=UC$24,UB12&lt;&gt;""),AND(UZ12&gt;=VK$24,UZ12&lt;&gt;""),AND(VC12&gt;=VK$24,VC12&lt;&gt;""),AND(VG12&gt;=VK$24,VG12&lt;&gt;""),AND(VJ12&gt;=VK$24,VJ12&lt;&gt;""),AND(WH12&gt;=WS$24,WH12&lt;&gt;""),AND(WK12&gt;=WS$24,WK12&lt;&gt;""),AND(WO12&gt;=WS$24,WO12&lt;&gt;""),AND(WR12&gt;=WS$24,WR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,AND(TP12&gt;=UC$23,TP12&lt;&gt;"",TR12&gt;=UC$27,TR12&lt;&gt;""),AND(TS12&gt;=UC$23,TS12&lt;&gt;"",TU12&gt;=UC$27,TU12&lt;&gt;""),AND(TW12&gt;=UC$23,TW12&lt;&gt;"",TY12&gt;=UC$347,TYY12&lt;&gt;""),AND(TZ12&gt;=UC$23,TZ12&lt;&gt;"",UB12&gt;=UC$27,UB12&lt;&gt;""),AND(UX12&gt;=VK$23,UX12&lt;&gt;"",UZ12&gt;=VK$27,UZ12&lt;&gt;""),AND(VA12&gt;=VK$23,VA12&lt;&gt;"",VC12&gt;=VK$27,VC12&lt;&gt;""),AND(VE12&gt;=VK$23,VE12&lt;&gt;"",VG12&gt;=VK$27,VG12&lt;&gt;""),AND(VH12&gt;=VK$23,VH12&lt;&gt;"",VJ12&gt;=VK$27,VJ12&lt;&gt;""),AND(WF12&gt;=WS$23,WF12&lt;&gt;"",WH12&gt;=WS$27,WH12&lt;&gt;""),AND(WI12&gt;=WS$23,WI12&lt;&gt;"",WK12&gt;=WS$27,WK12&lt;&gt;""),AND(WM12&gt;=WS$23,WM12&lt;&gt;"",WO12&gt;=WS$27,WO12&lt;&gt;""),AND(WP12&gt;=WS$23,WP12&lt;&gt;"",WR12&gt;=WS$27,WR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$26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P","")</f>
        <v/>
      </c>
      <c r="J12" s="8">
        <f>IF(COUNT(AQ12,AT12,BR12,BU12,CS12,CV12)&gt;0,LARGE((AQ12,AT12,BR12,BU12,CS12,CV12),1),0)</f>
        <v>50.14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49.47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48.66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50.67</v>
      </c>
      <c r="Q12" s="8" t="str">
        <f>IF(P12="","",IF(P12=CZ12,$CA$1,IF(P12=BY12,$AZ$1,IF(P12=AX12,$Y$1,""))))</f>
        <v>2023 Domestic 3rd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12.7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2023 Domestic 3rd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,0)</f>
        <v>14.67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2023 Domestic 3rd Trial</v>
      </c>
      <c r="V12" s="8">
        <f>IF(MAX(DB12,DC12)&gt;0,MAX(DB12,DC12),"")</f>
        <v>1.3100000000000023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N12="",0,N12)=WO12,$VL$1,IF(V12+IF(N12="",0,N12)=VG12,$UD$1,IF(V12+IF(N12="",0,N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N12="",0,N12)=WR12,$VL$1,IF(V12+IF(N12="",0,N12)=VJ12,$UD$1,IF(V12+IF(N12="",0,N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Coimbra Gym Fest (July 7)</v>
      </c>
      <c r="Y12" s="23">
        <v>13.5</v>
      </c>
      <c r="Z12" s="23">
        <v>9.1</v>
      </c>
      <c r="AA12" s="23">
        <v>12.4</v>
      </c>
      <c r="AB12" s="23">
        <v>14.47</v>
      </c>
      <c r="AC12" s="23">
        <v>0</v>
      </c>
      <c r="AD12" s="23">
        <v>14.6</v>
      </c>
      <c r="AE12" s="23">
        <v>8.8000000000000007</v>
      </c>
      <c r="AF12" s="23">
        <v>12.4</v>
      </c>
      <c r="AG12" s="23">
        <v>14.34</v>
      </c>
      <c r="AH12" s="23">
        <v>0</v>
      </c>
      <c r="AI12" s="23">
        <v>13.8</v>
      </c>
      <c r="AJ12" s="23">
        <v>9.5</v>
      </c>
      <c r="AK12" s="23">
        <v>12.7</v>
      </c>
      <c r="AL12" s="23">
        <v>14.67</v>
      </c>
      <c r="AM12" s="23">
        <v>0</v>
      </c>
      <c r="AN12" s="28"/>
      <c r="AO12" s="39">
        <f>IF(AA12&gt;0,AA12,"")</f>
        <v>12.4</v>
      </c>
      <c r="AP12" s="39">
        <f>IF(AB12&gt;0,AB12,"")</f>
        <v>14.47</v>
      </c>
      <c r="AQ12" s="41">
        <f>IF(SUM(Y12:AB12)-AC12&gt;0,SUM(Y12:AB12)-AC12,"")</f>
        <v>49.47</v>
      </c>
      <c r="AR12" s="41">
        <f>IF(AF12&gt;0,AF12,"")</f>
        <v>12.4</v>
      </c>
      <c r="AS12" s="41">
        <f>IF(AG12&gt;0,AG12,"")</f>
        <v>14.34</v>
      </c>
      <c r="AT12" s="41">
        <f>IF(SUM(AD12:AG12)-AH12&gt;0,SUM(AD12:AG12)-AH12,"")</f>
        <v>50.14</v>
      </c>
      <c r="AU12" s="41">
        <f>IF(AQ12="","",MAX(AQ12,AT12))</f>
        <v>50.14</v>
      </c>
      <c r="AV12" s="41">
        <f>IF(AK12&gt;0,AK12,"")</f>
        <v>12.7</v>
      </c>
      <c r="AW12" s="41">
        <f>IF(AL12&gt;0,AL12,"")</f>
        <v>14.67</v>
      </c>
      <c r="AX12" s="41">
        <f>IF(SUM(AI12:AL12)-AM12&gt;0,SUM(AI12:AL12)-AM12,"")</f>
        <v>50.67</v>
      </c>
      <c r="AY12" s="41">
        <f>IF(SUM(AU12,AX12)&gt;0,SUM(AU12,AX12),"")</f>
        <v>100.81</v>
      </c>
      <c r="AZ12" s="27">
        <v>7.5</v>
      </c>
      <c r="BA12" s="27">
        <v>4.2</v>
      </c>
      <c r="BB12" s="27">
        <v>5.4</v>
      </c>
      <c r="BC12" s="27">
        <v>7.67</v>
      </c>
      <c r="BD12" s="27">
        <v>0</v>
      </c>
      <c r="BE12" s="27">
        <v>7.3</v>
      </c>
      <c r="BF12" s="27">
        <v>4</v>
      </c>
      <c r="BG12" s="27">
        <v>5.0999999999999996</v>
      </c>
      <c r="BH12" s="27">
        <v>7.41</v>
      </c>
      <c r="BI12" s="27">
        <v>0</v>
      </c>
      <c r="BJ12" s="27"/>
      <c r="BK12" s="27"/>
      <c r="BL12" s="27"/>
      <c r="BM12" s="27"/>
      <c r="BN12" s="27"/>
      <c r="BO12" s="29"/>
      <c r="BP12" s="40">
        <f>IF(BB12&gt;0,BB12,"")</f>
        <v>5.4</v>
      </c>
      <c r="BQ12" s="40">
        <f>IF(BC12&gt;0,BC12,"")</f>
        <v>7.67</v>
      </c>
      <c r="BR12" s="11">
        <f>IF(SUM(AZ12:BC12)-BD12&gt;0,SUM(AZ12:BC12)-BD12,"")</f>
        <v>24.770000000000003</v>
      </c>
      <c r="BS12" s="11">
        <f>IF(BG12&gt;0,BG12,"")</f>
        <v>5.0999999999999996</v>
      </c>
      <c r="BT12" s="11">
        <f>IF(BH12&gt;0,BH12,"")</f>
        <v>7.41</v>
      </c>
      <c r="BU12" s="11">
        <f>IF(SUM(BE12:BH12)-BI12&gt;0,SUM(BE12:BH12)-BI12,"")</f>
        <v>23.81</v>
      </c>
      <c r="BV12" s="11">
        <f>IF(BR12="","",MAX(BR12,BU12))</f>
        <v>24.770000000000003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24.770000000000003</v>
      </c>
      <c r="CA12" s="23">
        <v>15.1</v>
      </c>
      <c r="CB12" s="23">
        <v>9.1</v>
      </c>
      <c r="CC12" s="23">
        <v>9.3000000000000007</v>
      </c>
      <c r="CD12" s="23">
        <v>13.91</v>
      </c>
      <c r="CE12" s="23">
        <v>1.9</v>
      </c>
      <c r="CF12" s="23">
        <v>15.7</v>
      </c>
      <c r="CG12" s="23">
        <v>9.3000000000000007</v>
      </c>
      <c r="CH12" s="23">
        <v>10</v>
      </c>
      <c r="CI12" s="23">
        <v>14.86</v>
      </c>
      <c r="CJ12" s="23">
        <v>1.2</v>
      </c>
      <c r="CK12" s="23">
        <v>14.4</v>
      </c>
      <c r="CL12" s="23">
        <v>9.1</v>
      </c>
      <c r="CM12" s="23">
        <v>11.4</v>
      </c>
      <c r="CN12" s="23">
        <v>14.4</v>
      </c>
      <c r="CO12" s="23">
        <v>0</v>
      </c>
      <c r="CP12" s="28"/>
      <c r="CQ12" s="39">
        <f>IF(CC12&gt;0,CC12,"")</f>
        <v>9.3000000000000007</v>
      </c>
      <c r="CR12" s="39">
        <f>IF(CD12&gt;0,CD12,"")</f>
        <v>13.91</v>
      </c>
      <c r="CS12" s="41">
        <f>IF(SUM(CA12:CD12)-CE12&gt;0,SUM(CA12:CD12)-CE12,"")</f>
        <v>45.51</v>
      </c>
      <c r="CT12" s="41">
        <f>IF(CH12&gt;0,CH12,"")</f>
        <v>10</v>
      </c>
      <c r="CU12" s="41">
        <f>IF(CI12&gt;0,CI12,"")</f>
        <v>14.86</v>
      </c>
      <c r="CV12" s="41">
        <f>IF(SUM(CF12:CI12)-CJ12&gt;0,SUM(CF12:CI12)-CJ12,"")</f>
        <v>48.66</v>
      </c>
      <c r="CW12" s="41">
        <f>IF(CS12="","",MAX(CS12,CV12))</f>
        <v>48.66</v>
      </c>
      <c r="CX12" s="41">
        <f>IF(CM12&gt;0,CM12,"")</f>
        <v>11.4</v>
      </c>
      <c r="CY12" s="41">
        <f>IF(CN12&gt;0,CN12,"")</f>
        <v>14.4</v>
      </c>
      <c r="CZ12" s="41">
        <f>IF(SUM(CK12:CN12)-CO12&gt;0,SUM(CK12:CN12)-CO12,"")</f>
        <v>49.3</v>
      </c>
      <c r="DA12" s="41">
        <f>IF(SUM(CW12,CZ12)&gt;0,SUM(CW12,CZ12),"")</f>
        <v>97.96</v>
      </c>
      <c r="DB12" s="52">
        <f>IF(MAX(ED12,FL12,GT12,IB12,JJ12,KR12,LZ12,NH12,OP12,PX12,RF12,SN12,TV12,VD12,WWL12)-IF(N12="",0,N12)&gt;0.001,MAX(ED12,FL12,GT12,IB12,JJ12,KR12,LZ12,NH12,OP12,PX12,RF12,SN12,TV12,VD12,WL12)-IF(N12="",0,N12),"")</f>
        <v>1.3100000000000023</v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5.6</v>
      </c>
      <c r="LA12" s="17">
        <v>3.3</v>
      </c>
      <c r="LB12" s="17">
        <v>5.2</v>
      </c>
      <c r="LC12" s="17">
        <v>5.9</v>
      </c>
      <c r="LD12" s="17">
        <v>0</v>
      </c>
      <c r="LE12" s="17">
        <v>3</v>
      </c>
      <c r="LF12" s="17">
        <v>2</v>
      </c>
      <c r="LG12" s="17">
        <v>2.7</v>
      </c>
      <c r="LH12" s="17">
        <v>3.03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5.2</v>
      </c>
      <c r="LU12" s="41">
        <f>IF(LC12&gt;0,LC12,"")</f>
        <v>5.9</v>
      </c>
      <c r="LV12" s="41">
        <f>IF(SUM(KZ12:LC12)-LD12&gt;0,SUM(KZ12:LC12)-LD12,"")</f>
        <v>20</v>
      </c>
      <c r="LW12" s="41">
        <f>IF(LG12&gt;0,LG12,"")</f>
        <v>2.7</v>
      </c>
      <c r="LX12" s="41">
        <f>IF(LH12&gt;0,LH12,"")</f>
        <v>3.03</v>
      </c>
      <c r="LY12" s="41">
        <f>IF(SUM(LE12:LH12)-LI12&gt;0,SUM(LE12:LH12)-LI12,"")</f>
        <v>10.73</v>
      </c>
      <c r="LZ12" s="41">
        <f>IF(MAX(LV12,LY12)&gt;0,MAX(LV12,LY12),"")</f>
        <v>20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20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1" t="str">
        <f>IF(SX12&gt;0,SX12,"")</f>
        <v/>
      </c>
      <c r="TQ12" s="41" t="str">
        <f>IF(SY12&gt;0,SY12,"")</f>
        <v/>
      </c>
      <c r="TR12" s="41" t="str">
        <f>IF(SUM(SV12:SY12)-SZ12&gt;0,SUM(SV12:SY12)-SZ12,"")</f>
        <v/>
      </c>
      <c r="TS12" s="41" t="str">
        <f>IF(TC12&gt;0,TC12,"")</f>
        <v/>
      </c>
      <c r="TT12" s="41" t="str">
        <f>IF(TD12&gt;0,TD12,"")</f>
        <v/>
      </c>
      <c r="TU12" s="41" t="str">
        <f>IF(SUM(TA12:TD12)-TE12&gt;0,SUM(TA12:TD12)-TE12,"")</f>
        <v/>
      </c>
      <c r="TV12" s="41" t="str">
        <f>IF(MAX(TR12,TU12)&gt;0,MAX(TR12,TU12),"")</f>
        <v/>
      </c>
      <c r="TW12" s="41" t="str">
        <f>IF(TH12&gt;0,TH12,"")</f>
        <v/>
      </c>
      <c r="TX12" s="41" t="str">
        <f>IF(TI12&gt;0,TI12,"")</f>
        <v/>
      </c>
      <c r="TY12" s="41" t="str">
        <f>IF(SUM(TF12:TI12)-TJ12&gt;0,SUM(TF12:TI12)-TJ12,"")</f>
        <v/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 t="str">
        <f>IF(SUM(TV12,TY12,UB12)&gt;0,SUM(TV12,TY12,UB12),"")</f>
        <v/>
      </c>
      <c r="UD12" s="18">
        <v>4.5</v>
      </c>
      <c r="UE12" s="18">
        <v>2.85</v>
      </c>
      <c r="UF12" s="18">
        <v>3.6</v>
      </c>
      <c r="UG12" s="18">
        <v>2.98</v>
      </c>
      <c r="UH12" s="18">
        <v>0</v>
      </c>
      <c r="UI12" s="18">
        <v>15.2</v>
      </c>
      <c r="UJ12" s="18">
        <v>9</v>
      </c>
      <c r="UK12" s="18">
        <v>10.8</v>
      </c>
      <c r="UL12" s="18">
        <v>14.97</v>
      </c>
      <c r="UM12" s="18">
        <v>0</v>
      </c>
      <c r="UN12" s="18">
        <v>1.4</v>
      </c>
      <c r="UO12" s="18">
        <v>1</v>
      </c>
      <c r="UP12" s="18">
        <v>1.5</v>
      </c>
      <c r="UQ12" s="18">
        <v>1.58</v>
      </c>
      <c r="UR12" s="18">
        <v>0</v>
      </c>
      <c r="US12" s="18"/>
      <c r="UT12" s="18"/>
      <c r="UU12" s="18"/>
      <c r="UV12" s="18"/>
      <c r="UW12" s="18"/>
      <c r="UX12" s="11">
        <f>IF(UF12&gt;0,UF12,"")</f>
        <v>3.6</v>
      </c>
      <c r="UY12" s="11">
        <f>IF(UG12&gt;0,UG12,"")</f>
        <v>2.98</v>
      </c>
      <c r="UZ12" s="11">
        <f>IF(SUM(UD12:UG12)-UH12&gt;0,SUM(UD12:UG12)-UH12,"")</f>
        <v>13.93</v>
      </c>
      <c r="VA12" s="11">
        <f>IF(UK12&gt;0,UK12,"")</f>
        <v>10.8</v>
      </c>
      <c r="VB12" s="11">
        <f>IF(UL12&gt;0,UL12,"")</f>
        <v>14.97</v>
      </c>
      <c r="VC12" s="11">
        <f>IF(SUM(UI12:UL12)-UM12&gt;0,SUM(UI12:UL12)-UM12,"")</f>
        <v>49.97</v>
      </c>
      <c r="VD12" s="11">
        <f>IF(MAX(UZ12,VC12)&gt;0,MAX(UZ12,VC12),"")</f>
        <v>49.97</v>
      </c>
      <c r="VE12" s="11">
        <f>IF(UP12&gt;0,UP12,"")</f>
        <v>1.5</v>
      </c>
      <c r="VF12" s="11">
        <f>IF(UQ12&gt;0,UQ12,"")</f>
        <v>1.58</v>
      </c>
      <c r="VG12" s="11">
        <f>IF(SUM(UN12:UQ12)-UR12&gt;0,SUM(UN12:UQ12)-UR12,"")</f>
        <v>5.48</v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>
        <f>IF(SUM(VD12,VG12,VJ12)&gt;0,SUM(VD12,VG12,VJ12),"")</f>
        <v>55.45</v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11.3</v>
      </c>
      <c r="WU12" s="27">
        <f>IF($CP12="P",CB12,(CB12+BA12)/2)</f>
        <v>6.65</v>
      </c>
      <c r="WV12" s="27">
        <f>IF($CP12="P",CC12,(CC12+BB12)/2)</f>
        <v>7.3500000000000005</v>
      </c>
      <c r="WW12" s="27">
        <f>IF($CP12="P",CD12,(CD12+BC12)/2)</f>
        <v>10.79</v>
      </c>
      <c r="WX12" s="27">
        <f>IF($CP12="P",CE12,(CE12+BD12)/2)</f>
        <v>0.95</v>
      </c>
      <c r="WY12" s="27">
        <f>IF($CP12="P",CF12,(CF12+BE12)/2)</f>
        <v>11.5</v>
      </c>
      <c r="WZ12" s="27">
        <f>IF($CP12="P",CG12,(CG12+BF12)/2)</f>
        <v>6.65</v>
      </c>
      <c r="XA12" s="27">
        <f>IF($CP12="P",CH12,(CH12+BG12)/2)</f>
        <v>7.55</v>
      </c>
      <c r="XB12" s="27">
        <f>IF($CP12="P",CI12,(CI12+BH12)/2)</f>
        <v>11.135</v>
      </c>
      <c r="XC12" s="27">
        <f>IF($CP12="P",CJ12,(CJ12+BI12)/2)</f>
        <v>0.6</v>
      </c>
      <c r="XD12" s="27">
        <f>IF($CP12="P",CK12,(CK12+BJ12)/2)</f>
        <v>7.2</v>
      </c>
      <c r="XE12" s="27">
        <f>IF($CP12="P",CL12,(CL12+BK12)/2)</f>
        <v>4.55</v>
      </c>
      <c r="XF12" s="27">
        <f>IF($CP12="P",CM12,(CM12+BL12)/2)</f>
        <v>5.7</v>
      </c>
      <c r="XG12" s="27">
        <f>IF($CP12="P",CN12,(CN12+BM12)/2)</f>
        <v>7.2</v>
      </c>
      <c r="XH12" s="27">
        <f>IF($CP12="P",CO12,(CO12+BN12)/2)</f>
        <v>0</v>
      </c>
      <c r="XI12" s="29" t="s">
        <v>56</v>
      </c>
      <c r="XJ12" s="11">
        <f>IF(WV12&gt;0,WV12,"")</f>
        <v>7.3500000000000005</v>
      </c>
      <c r="XK12" s="11">
        <f>IF(WW12&gt;0,WW12,"")</f>
        <v>10.79</v>
      </c>
      <c r="XL12" s="11">
        <f>IF(SUM(WT12:WW12)-WX12&gt;0,SUM(WT12:WW12)-WX12,"")</f>
        <v>35.14</v>
      </c>
      <c r="XM12" s="11">
        <f>IF(XA12&gt;0,XA12,"")</f>
        <v>7.55</v>
      </c>
      <c r="XN12" s="11">
        <f>IF(XB12&gt;0,XB12,"")</f>
        <v>11.135</v>
      </c>
      <c r="XO12" s="11">
        <f>IF(SUM(WY12:XB12)-XC12&gt;0,SUM(WY12:XB12)-XC12,"")</f>
        <v>36.234999999999999</v>
      </c>
      <c r="XP12" s="11">
        <f>IF(MAX(XL12,XO12)&gt;0,MAX(XL12,XO12),"")</f>
        <v>36.234999999999999</v>
      </c>
      <c r="XQ12" s="11">
        <f>IF(XF12&gt;0,XF12,"")</f>
        <v>5.7</v>
      </c>
      <c r="XR12" s="11">
        <f>IF(XG12&gt;0,XG12,"")</f>
        <v>7.2</v>
      </c>
      <c r="XS12" s="11">
        <f>IF(SUM(XD12:XG12)-XH12&gt;0,SUM(XD12:XG12)-XH12,"")</f>
        <v>24.65</v>
      </c>
      <c r="XT12" s="11">
        <f>IF(SUM(XP12,XS12)&gt;0,SUM(XP12,XS12),"")</f>
        <v>60.884999999999998</v>
      </c>
    </row>
    <row r="13" spans="1:644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65" t="s">
        <v>27</v>
      </c>
      <c r="C13" s="4" t="s">
        <v>6</v>
      </c>
      <c r="D13" s="4">
        <v>1992</v>
      </c>
      <c r="E13" s="9">
        <f>SUM(J13:V13)+SUM(J13:T13)*0.0000001+SUM(J13)*0.0000000000001</f>
        <v>80.980002878999983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,AND(TR13&gt;=UC$24,TR13&lt;&gt;""),AND(TU13&gt;=UC$24,TU13&lt;&gt;""),AND(TY13&gt;=UC$24,TYY13&lt;&gt;""),AND(UB13&gt;=UC$24,UB13&lt;&gt;""),AND(UZ13&gt;=VK$24,UZ13&lt;&gt;""),AND(VC13&gt;=VK$24,VC13&lt;&gt;""),AND(VG13&gt;=VK$24,VG13&lt;&gt;""),AND(VJ13&gt;=VK$24,VJ13&lt;&gt;""),AND(WH13&gt;=WS$24,WH13&lt;&gt;""),AND(WK13&gt;=WS$24,WK13&lt;&gt;""),AND(WO13&gt;=WS$24,WO13&lt;&gt;""),AND(WR13&gt;=WS$24,WR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,AND(TP13&gt;=UC$23,TP13&lt;&gt;"",TR13&gt;=UC$27,TR13&lt;&gt;""),AND(TS13&gt;=UC$23,TS13&lt;&gt;"",TU13&gt;=UC$27,TU13&lt;&gt;""),AND(TW13&gt;=UC$23,TW13&lt;&gt;"",TY13&gt;=UC$347,TYY13&lt;&gt;""),AND(TZ13&gt;=UC$23,TZ13&lt;&gt;"",UB13&gt;=UC$27,UB13&lt;&gt;""),AND(UX13&gt;=VK$23,UX13&lt;&gt;"",UZ13&gt;=VK$27,UZ13&lt;&gt;""),AND(VA13&gt;=VK$23,VA13&lt;&gt;"",VC13&gt;=VK$27,VC13&lt;&gt;""),AND(VE13&gt;=VK$23,VE13&lt;&gt;"",VG13&gt;=VK$27,VG13&lt;&gt;""),AND(VH13&gt;=VK$23,VH13&lt;&gt;"",VJ13&gt;=VK$27,VJ13&lt;&gt;""),AND(WF13&gt;=WS$23,WF13&lt;&gt;"",WH13&gt;=WS$27,WH13&lt;&gt;""),AND(WI13&gt;=WS$23,WI13&lt;&gt;"",WK13&gt;=WS$27,WK13&lt;&gt;""),AND(WM13&gt;=WS$23,WM13&lt;&gt;"",WO13&gt;=WS$27,WO13&lt;&gt;""),AND(WP13&gt;=WS$23,WP13&lt;&gt;"",WR13&gt;=WS$27,WR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$26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Excellence",IF(I13="P","Worlds Team",IF(F13="P","National Team","")))))</f>
        <v>Worlds Team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World Cup POR 2/USA (July 8/Aug 5)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,0)</f>
        <v>14.79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2023 World Cup POR 2/USA (July 8/Aug 5)</v>
      </c>
      <c r="V13" s="8">
        <f>IF(MAX(DB13,DC13)&gt;0,MAX(DB13,DC13),"")</f>
        <v>52.19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N13="",0,N13)=WO13,$VL$1,IF(V13+IF(N13="",0,N13)=VG13,$UD$1,IF(V13+IF(N13="",0,N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N13="",0,N13)=WR13,$VL$1,IF(V13+IF(N13="",0,N13)=VJ13,$UD$1,IF(V13+IF(N13="",0,N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2023 World Cup POR 2/USA (July 8/Aug 5)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IF(MAX(ED13,FL13,GT13,IB13,JJ13,KR13,LZ13,NH13,OP13,PX13,RF13,SN13,TV13,VD13,WWL13)-IF(N13="",0,N13)&gt;0.001,MAX(ED13,FL13,GT13,IB13,JJ13,KR13,LZ13,NH13,OP13,PX13,RF13,SN13,TV13,VD13,WL13)-IF(N13="",0,N13),"")</f>
        <v>52.19</v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>
        <v>13.8</v>
      </c>
      <c r="EM13" s="18">
        <v>9.6</v>
      </c>
      <c r="EN13" s="18">
        <v>14</v>
      </c>
      <c r="EO13" s="18">
        <v>14.79</v>
      </c>
      <c r="EP13" s="18">
        <v>0</v>
      </c>
      <c r="EQ13" s="18">
        <v>14.1</v>
      </c>
      <c r="ER13" s="18">
        <v>9</v>
      </c>
      <c r="ES13" s="18">
        <v>13.7</v>
      </c>
      <c r="ET13" s="18">
        <v>14.43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14</v>
      </c>
      <c r="FG13" s="11">
        <f>IF(EO13&gt;0,EO13,"")</f>
        <v>14.79</v>
      </c>
      <c r="FH13" s="11">
        <f>IF(SUM(EL13:EO13)-EP13&gt;0,SUM(EL13:EO13)-EP13,"")</f>
        <v>52.19</v>
      </c>
      <c r="FI13" s="11">
        <f>IF(ES13&gt;0,ES13,"")</f>
        <v>13.7</v>
      </c>
      <c r="FJ13" s="11">
        <f>IF(ET13&gt;0,ET13,"")</f>
        <v>14.43</v>
      </c>
      <c r="FK13" s="11">
        <f>IF(SUM(EQ13:ET13)-EU13&gt;0,SUM(EQ13:ET13)-EU13,"")</f>
        <v>51.23</v>
      </c>
      <c r="FL13" s="11">
        <f>IF(MAX(FH13,FK13)&gt;0,MAX(FH13,FK13),"")</f>
        <v>52.19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52.19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1" t="str">
        <f>IF(SX13&gt;0,SX13,"")</f>
        <v/>
      </c>
      <c r="TQ13" s="41" t="str">
        <f>IF(SY13&gt;0,SY13,"")</f>
        <v/>
      </c>
      <c r="TR13" s="41" t="str">
        <f>IF(SUM(SV13:SY13)-SZ13&gt;0,SUM(SV13:SY13)-SZ13,"")</f>
        <v/>
      </c>
      <c r="TS13" s="41" t="str">
        <f>IF(TC13&gt;0,TC13,"")</f>
        <v/>
      </c>
      <c r="TT13" s="41" t="str">
        <f>IF(TD13&gt;0,TD13,"")</f>
        <v/>
      </c>
      <c r="TU13" s="41" t="str">
        <f>IF(SUM(TA13:TD13)-TE13&gt;0,SUM(TA13:TD13)-TE13,"")</f>
        <v/>
      </c>
      <c r="TV13" s="41" t="str">
        <f>IF(MAX(TR13,TU13)&gt;0,MAX(TR13,TU13),"")</f>
        <v/>
      </c>
      <c r="TW13" s="41" t="str">
        <f>IF(TH13&gt;0,TH13,"")</f>
        <v/>
      </c>
      <c r="TX13" s="41" t="str">
        <f>IF(TI13&gt;0,TI13,"")</f>
        <v/>
      </c>
      <c r="TY13" s="41" t="str">
        <f>IF(SUM(TF13:TI13)-TJ13&gt;0,SUM(TF13:TI13)-TJ13,"")</f>
        <v/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0</v>
      </c>
      <c r="WU13" s="27">
        <f>IF($CP13="P",CB13,(CB13+BA13)/2)</f>
        <v>0</v>
      </c>
      <c r="WV13" s="27">
        <f>IF($CP13="P",CC13,(CC13+BB13)/2)</f>
        <v>0</v>
      </c>
      <c r="WW13" s="27">
        <f>IF($CP13="P",CD13,(CD13+BC13)/2)</f>
        <v>0</v>
      </c>
      <c r="WX13" s="27">
        <f>IF($CP13="P",CE13,(CE13+BD13)/2)</f>
        <v>0</v>
      </c>
      <c r="WY13" s="27">
        <f>IF($CP13="P",CF13,(CF13+BE13)/2)</f>
        <v>0</v>
      </c>
      <c r="WZ13" s="27">
        <f>IF($CP13="P",CG13,(CG13+BF13)/2)</f>
        <v>0</v>
      </c>
      <c r="XA13" s="27">
        <f>IF($CP13="P",CH13,(CH13+BG13)/2)</f>
        <v>0</v>
      </c>
      <c r="XB13" s="27">
        <f>IF($CP13="P",CI13,(CI13+BH13)/2)</f>
        <v>0</v>
      </c>
      <c r="XC13" s="27">
        <f>IF($CP13="P",CJ13,(CJ13+BI13)/2)</f>
        <v>0</v>
      </c>
      <c r="XD13" s="27">
        <f>IF($CP13="P",CK13,(CK13+BJ13)/2)</f>
        <v>0</v>
      </c>
      <c r="XE13" s="27">
        <f>IF($CP13="P",CL13,(CL13+BK13)/2)</f>
        <v>0</v>
      </c>
      <c r="XF13" s="27">
        <f>IF($CP13="P",CM13,(CM13+BL13)/2)</f>
        <v>0</v>
      </c>
      <c r="XG13" s="27">
        <f>IF($CP13="P",CN13,(CN13+BM13)/2)</f>
        <v>0</v>
      </c>
      <c r="XH13" s="27">
        <f>IF($CP13="P",CO13,(CO13+BN13)/2)</f>
        <v>0</v>
      </c>
      <c r="XI13" s="29" t="s">
        <v>56</v>
      </c>
      <c r="XJ13" s="11" t="str">
        <f>IF(WV13&gt;0,WV13,"")</f>
        <v/>
      </c>
      <c r="XK13" s="11" t="str">
        <f>IF(WW13&gt;0,WW13,"")</f>
        <v/>
      </c>
      <c r="XL13" s="11" t="str">
        <f>IF(SUM(WT13:WW13)-WX13&gt;0,SUM(WT13:WW13)-WX13,"")</f>
        <v/>
      </c>
      <c r="XM13" s="11" t="str">
        <f>IF(XA13&gt;0,XA13,"")</f>
        <v/>
      </c>
      <c r="XN13" s="11" t="str">
        <f>IF(XB13&gt;0,XB13,"")</f>
        <v/>
      </c>
      <c r="XO13" s="11" t="str">
        <f>IF(SUM(WY13:XB13)-XC13&gt;0,SUM(WY13:XB13)-XC13,"")</f>
        <v/>
      </c>
      <c r="XP13" s="11" t="str">
        <f>IF(MAX(XL13,XO13)&gt;0,MAX(XL13,XO13),"")</f>
        <v/>
      </c>
      <c r="XQ13" s="11" t="str">
        <f>IF(XF13&gt;0,XF13,"")</f>
        <v/>
      </c>
      <c r="XR13" s="11" t="str">
        <f>IF(XG13&gt;0,XG13,"")</f>
        <v/>
      </c>
      <c r="XS13" s="11" t="str">
        <f>IF(SUM(XD13:XG13)-XH13&gt;0,SUM(XD13:XG13)-XH13,"")</f>
        <v/>
      </c>
      <c r="XT13" s="11" t="str">
        <f>IF(SUM(XP13,XS13)&gt;0,SUM(XP13,XS13),"")</f>
        <v/>
      </c>
    </row>
    <row r="14" spans="1:64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164</v>
      </c>
      <c r="C14" s="4" t="s">
        <v>3</v>
      </c>
      <c r="D14" s="4">
        <v>2006</v>
      </c>
      <c r="E14" s="9">
        <f>SUM(J14:V14)+SUM(J14:T14)*0.0000001+SUM(J14)*0.0000000000001</f>
        <v>223.49002226300493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,AND(TR14&gt;=UC$24,TR14&lt;&gt;""),AND(TU14&gt;=UC$24,TU14&lt;&gt;""),AND(TY14&gt;=UC$24,TYY14&lt;&gt;""),AND(UB14&gt;=UC$24,UB14&lt;&gt;""),AND(UZ14&gt;=VK$24,UZ14&lt;&gt;""),AND(VC14&gt;=VK$24,VC14&lt;&gt;""),AND(VG14&gt;=VK$24,VG14&lt;&gt;""),AND(VJ14&gt;=VK$24,VJ14&lt;&gt;""),AND(WH14&gt;=WS$24,WH14&lt;&gt;""),AND(WK14&gt;=WS$24,WK14&lt;&gt;""),AND(WO14&gt;=WS$24,WO14&lt;&gt;""),AND(WR14&gt;=WS$24,WR14&lt;&gt;"")),"P","")</f>
        <v/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,AND(TP14&gt;=UC$23,TP14&lt;&gt;"",TR14&gt;=UC$27,TR14&lt;&gt;""),AND(TS14&gt;=UC$23,TS14&lt;&gt;"",TU14&gt;=UC$27,TU14&lt;&gt;""),AND(TW14&gt;=UC$23,TW14&lt;&gt;"",TY14&gt;=UC$347,TYY14&lt;&gt;""),AND(TZ14&gt;=UC$23,TZ14&lt;&gt;"",UB14&gt;=UC$27,UB14&lt;&gt;""),AND(UX14&gt;=VK$23,UX14&lt;&gt;"",UZ14&gt;=VK$27,UZ14&lt;&gt;""),AND(VA14&gt;=VK$23,VA14&lt;&gt;"",VC14&gt;=VK$27,VC14&lt;&gt;""),AND(VE14&gt;=VK$23,VE14&lt;&gt;"",VG14&gt;=VK$27,VG14&lt;&gt;""),AND(VH14&gt;=VK$23,VH14&lt;&gt;"",VJ14&gt;=VK$27,VJ14&lt;&gt;""),AND(WF14&gt;=WS$23,WF14&lt;&gt;"",WH14&gt;=WS$27,WH14&lt;&gt;""),AND(WI14&gt;=WS$23,WI14&lt;&gt;"",WK14&gt;=WS$27,WK14&lt;&gt;""),AND(WM14&gt;=WS$23,WM14&lt;&gt;"",WO14&gt;=WS$27,WO14&lt;&gt;""),AND(WP14&gt;=WS$23,WP14&lt;&gt;"",WR14&gt;=WS$27,WR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$26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Excellence",IF(I14="P","Worlds Team",IF(F14="P","National Team","")))))</f>
        <v/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P","")</f>
        <v/>
      </c>
      <c r="J14" s="8">
        <f>IF(COUNT(AQ14,AT14,BR14,BU14,CS14,CV14)&gt;0,LARGE((AQ14,AT14,BR14,BU14,CS14,CV14),1),0)</f>
        <v>49.150000000000006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48.790000000000006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47.629999999999995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49.78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,0)</f>
        <v>14.280000000000001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>2023 Domestic 3rd Trial</v>
      </c>
      <c r="V14" s="8">
        <f>IF(MAX(DB14,DC14)&gt;0,MAX(DB14,DC14),"")</f>
        <v>0.85999999999999943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N14="",0,N14)=WO14,$VL$1,IF(V14+IF(N14="",0,N14)=VG14,$UD$1,IF(V14+IF(N14="",0,N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N14="",0,N14)=WR14,$VL$1,IF(V14+IF(N14="",0,N14)=VJ14,$UD$1,IF(V14+IF(N14="",0,N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Pan Am Club Championships (May 19)</v>
      </c>
      <c r="Y14" s="23">
        <v>8.2000000000000011</v>
      </c>
      <c r="Z14" s="23">
        <v>5</v>
      </c>
      <c r="AA14" s="23">
        <v>6.4</v>
      </c>
      <c r="AB14" s="23">
        <v>7.7549999999999999</v>
      </c>
      <c r="AC14" s="23">
        <v>0</v>
      </c>
      <c r="AD14" s="23">
        <v>14.25</v>
      </c>
      <c r="AE14" s="23">
        <v>9.35</v>
      </c>
      <c r="AF14" s="23">
        <v>11.55</v>
      </c>
      <c r="AG14" s="23">
        <v>13.64</v>
      </c>
      <c r="AH14" s="23">
        <v>0</v>
      </c>
      <c r="AI14" s="23">
        <v>13.75</v>
      </c>
      <c r="AJ14" s="23">
        <v>9.0500000000000007</v>
      </c>
      <c r="AK14" s="23">
        <v>12.7</v>
      </c>
      <c r="AL14" s="23">
        <v>14.280000000000001</v>
      </c>
      <c r="AM14" s="23">
        <v>0</v>
      </c>
      <c r="AN14" s="28" t="s">
        <v>56</v>
      </c>
      <c r="AO14" s="39">
        <f>IF(AA14&gt;0,AA14,"")</f>
        <v>6.4</v>
      </c>
      <c r="AP14" s="39">
        <f>IF(AB14&gt;0,AB14,"")</f>
        <v>7.7549999999999999</v>
      </c>
      <c r="AQ14" s="41">
        <f>IF(SUM(Y14:AB14)-AC14&gt;0,SUM(Y14:AB14)-AC14,"")</f>
        <v>27.355</v>
      </c>
      <c r="AR14" s="41">
        <f>IF(AF14&gt;0,AF14,"")</f>
        <v>11.55</v>
      </c>
      <c r="AS14" s="41">
        <f>IF(AG14&gt;0,AG14,"")</f>
        <v>13.64</v>
      </c>
      <c r="AT14" s="41">
        <f>IF(SUM(AD14:AG14)-AH14&gt;0,SUM(AD14:AG14)-AH14,"")</f>
        <v>48.790000000000006</v>
      </c>
      <c r="AU14" s="41">
        <f>IF(AQ14="","",MAX(AQ14,AT14))</f>
        <v>48.790000000000006</v>
      </c>
      <c r="AV14" s="41">
        <f>IF(AK14&gt;0,AK14,"")</f>
        <v>12.7</v>
      </c>
      <c r="AW14" s="41">
        <f>IF(AL14&gt;0,AL14,"")</f>
        <v>14.280000000000001</v>
      </c>
      <c r="AX14" s="41">
        <f>IF(SUM(AI14:AL14)-AM14&gt;0,SUM(AI14:AL14)-AM14,"")</f>
        <v>49.78</v>
      </c>
      <c r="AY14" s="41">
        <f>IF(SUM(AU14,AX14)&gt;0,SUM(AU14,AX14),"")</f>
        <v>98.570000000000007</v>
      </c>
      <c r="AZ14" s="27">
        <v>12.7</v>
      </c>
      <c r="BA14" s="27">
        <v>9.1</v>
      </c>
      <c r="BB14" s="27">
        <v>12.1</v>
      </c>
      <c r="BC14" s="27">
        <v>13.73</v>
      </c>
      <c r="BD14" s="27">
        <v>0</v>
      </c>
      <c r="BE14" s="27">
        <v>3</v>
      </c>
      <c r="BF14" s="27">
        <v>1.7</v>
      </c>
      <c r="BG14" s="27">
        <v>2.9</v>
      </c>
      <c r="BH14" s="27">
        <v>3.04</v>
      </c>
      <c r="BI14" s="27">
        <v>0</v>
      </c>
      <c r="BJ14" s="27">
        <v>11.9</v>
      </c>
      <c r="BK14" s="27">
        <v>9.1999999999999993</v>
      </c>
      <c r="BL14" s="27">
        <v>11</v>
      </c>
      <c r="BM14" s="27">
        <v>14.21</v>
      </c>
      <c r="BN14" s="27">
        <v>0.2</v>
      </c>
      <c r="BO14" s="29"/>
      <c r="BP14" s="40">
        <f>IF(BB14&gt;0,BB14,"")</f>
        <v>12.1</v>
      </c>
      <c r="BQ14" s="40">
        <f>IF(BC14&gt;0,BC14,"")</f>
        <v>13.73</v>
      </c>
      <c r="BR14" s="11">
        <f>IF(SUM(AZ14:BC14)-BD14&gt;0,SUM(AZ14:BC14)-BD14,"")</f>
        <v>47.629999999999995</v>
      </c>
      <c r="BS14" s="11">
        <f>IF(BG14&gt;0,BG14,"")</f>
        <v>2.9</v>
      </c>
      <c r="BT14" s="11">
        <f>IF(BH14&gt;0,BH14,"")</f>
        <v>3.04</v>
      </c>
      <c r="BU14" s="11">
        <f>IF(SUM(BE14:BH14)-BI14&gt;0,SUM(BE14:BH14)-BI14,"")</f>
        <v>10.64</v>
      </c>
      <c r="BV14" s="11">
        <f>IF(BR14="","",MAX(BR14,BU14))</f>
        <v>47.629999999999995</v>
      </c>
      <c r="BW14" s="11">
        <f>IF(BL14&gt;0,BL14,"")</f>
        <v>11</v>
      </c>
      <c r="BX14" s="11">
        <f>IF(BM14&gt;0,BM14,"")</f>
        <v>14.21</v>
      </c>
      <c r="BY14" s="11">
        <f>IF(SUM(BJ14:BM14)-BN14&gt;0,SUM(BJ14:BM14)-BN14,"")</f>
        <v>46.11</v>
      </c>
      <c r="BZ14" s="11">
        <f>IF(SUM(BV14,BY14)&gt;0,SUM(BV14,BY14),"")</f>
        <v>93.74</v>
      </c>
      <c r="CA14" s="23">
        <v>14.4</v>
      </c>
      <c r="CB14" s="23">
        <v>9.5</v>
      </c>
      <c r="CC14" s="23">
        <v>11.3</v>
      </c>
      <c r="CD14" s="23">
        <v>13.95</v>
      </c>
      <c r="CE14" s="23">
        <v>0</v>
      </c>
      <c r="CF14" s="23">
        <v>13.8</v>
      </c>
      <c r="CG14" s="23">
        <v>8.6999999999999993</v>
      </c>
      <c r="CH14" s="23">
        <v>11.5</v>
      </c>
      <c r="CI14" s="23">
        <v>13.48</v>
      </c>
      <c r="CJ14" s="23">
        <v>0</v>
      </c>
      <c r="CK14" s="23">
        <v>11.7</v>
      </c>
      <c r="CL14" s="23">
        <v>8.5</v>
      </c>
      <c r="CM14" s="23">
        <v>13</v>
      </c>
      <c r="CN14" s="23">
        <v>13.83</v>
      </c>
      <c r="CO14" s="23">
        <v>0</v>
      </c>
      <c r="CP14" s="28"/>
      <c r="CQ14" s="39">
        <f>IF(CC14&gt;0,CC14,"")</f>
        <v>11.3</v>
      </c>
      <c r="CR14" s="39">
        <f>IF(CD14&gt;0,CD14,"")</f>
        <v>13.95</v>
      </c>
      <c r="CS14" s="41">
        <f>IF(SUM(CA14:CD14)-CE14&gt;0,SUM(CA14:CD14)-CE14,"")</f>
        <v>49.150000000000006</v>
      </c>
      <c r="CT14" s="41">
        <f>IF(CH14&gt;0,CH14,"")</f>
        <v>11.5</v>
      </c>
      <c r="CU14" s="41">
        <f>IF(CI14&gt;0,CI14,"")</f>
        <v>13.48</v>
      </c>
      <c r="CV14" s="41">
        <f>IF(SUM(CF14:CI14)-CJ14&gt;0,SUM(CF14:CI14)-CJ14,"")</f>
        <v>47.480000000000004</v>
      </c>
      <c r="CW14" s="41">
        <f>IF(CS14="","",MAX(CS14,CV14))</f>
        <v>49.150000000000006</v>
      </c>
      <c r="CX14" s="41">
        <f>IF(CM14&gt;0,CM14,"")</f>
        <v>13</v>
      </c>
      <c r="CY14" s="41">
        <f>IF(CN14&gt;0,CN14,"")</f>
        <v>13.83</v>
      </c>
      <c r="CZ14" s="41">
        <f>IF(SUM(CK14:CN14)-CO14&gt;0,SUM(CK14:CN14)-CO14,"")</f>
        <v>47.03</v>
      </c>
      <c r="DA14" s="41">
        <f>IF(SUM(CW14,CZ14)&gt;0,SUM(CW14,CZ14),"")</f>
        <v>96.18</v>
      </c>
      <c r="DB14" s="52">
        <f>IF(MAX(ED14,FL14,GT14,IB14,JJ14,KR14,LZ14,NH14,OP14,PX14,RF14,SN14,TV14,VD14,WWL14)-IF(N14="",0,N14)&gt;0.001,MAX(ED14,FL14,GT14,IB14,JJ14,KR14,LZ14,NH14,OP14,PX14,RF14,SN14,TV14,VD14,WL14)-IF(N14="",0,N14),"")</f>
        <v>0.85999999999999943</v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12.9</v>
      </c>
      <c r="LA14" s="17">
        <v>9</v>
      </c>
      <c r="LB14" s="17">
        <v>12.2</v>
      </c>
      <c r="LC14" s="17">
        <v>13.26</v>
      </c>
      <c r="LD14" s="17">
        <v>0</v>
      </c>
      <c r="LE14" s="17">
        <v>8.4</v>
      </c>
      <c r="LF14" s="17">
        <v>5.3</v>
      </c>
      <c r="LG14" s="17">
        <v>7.5</v>
      </c>
      <c r="LH14" s="17">
        <v>8.26</v>
      </c>
      <c r="LI14" s="17">
        <v>0</v>
      </c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>
        <f>IF(LB14&gt;0,LB14,"")</f>
        <v>12.2</v>
      </c>
      <c r="LU14" s="41">
        <f>IF(LC14&gt;0,LC14,"")</f>
        <v>13.26</v>
      </c>
      <c r="LV14" s="41">
        <f>IF(SUM(KZ14:LC14)-LD14&gt;0,SUM(KZ14:LC14)-LD14,"")</f>
        <v>47.359999999999992</v>
      </c>
      <c r="LW14" s="41">
        <f>IF(LG14&gt;0,LG14,"")</f>
        <v>7.5</v>
      </c>
      <c r="LX14" s="41">
        <f>IF(LH14&gt;0,LH14,"")</f>
        <v>8.26</v>
      </c>
      <c r="LY14" s="41">
        <f>IF(SUM(LE14:LH14)-LI14&gt;0,SUM(LE14:LH14)-LI14,"")</f>
        <v>29.46</v>
      </c>
      <c r="LZ14" s="41">
        <f>IF(MAX(LV14,LY14)&gt;0,MAX(LV14,LY14),"")</f>
        <v>47.359999999999992</v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>
        <f>IF(SUM(LZ14,MC14,MF14)&gt;0,SUM(LZ14,MC14,MF14),"")</f>
        <v>47.359999999999992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>
        <v>13.5</v>
      </c>
      <c r="RO14" s="18">
        <v>9.1999999999999993</v>
      </c>
      <c r="RP14" s="18">
        <v>12.2</v>
      </c>
      <c r="RQ14" s="18">
        <v>13.59</v>
      </c>
      <c r="RR14" s="18">
        <v>0</v>
      </c>
      <c r="RS14" s="18">
        <v>13.4</v>
      </c>
      <c r="RT14" s="18">
        <v>8.8000000000000007</v>
      </c>
      <c r="RU14" s="18">
        <v>12.2</v>
      </c>
      <c r="RV14" s="18">
        <v>14.06</v>
      </c>
      <c r="RW14" s="18">
        <v>0</v>
      </c>
      <c r="RX14" s="18"/>
      <c r="RY14" s="18"/>
      <c r="RZ14" s="18"/>
      <c r="SA14" s="18"/>
      <c r="SB14" s="18"/>
      <c r="SC14" s="18">
        <v>14</v>
      </c>
      <c r="SD14" s="18">
        <v>9.3000000000000007</v>
      </c>
      <c r="SE14" s="18">
        <v>10.1</v>
      </c>
      <c r="SF14" s="18">
        <v>14.03</v>
      </c>
      <c r="SG14" s="18">
        <v>0</v>
      </c>
      <c r="SH14" s="11">
        <f>IF(RP14&gt;0,RP14,"")</f>
        <v>12.2</v>
      </c>
      <c r="SI14" s="11">
        <f>IF(RQ14&gt;0,RQ14,"")</f>
        <v>13.59</v>
      </c>
      <c r="SJ14" s="11">
        <f>IF(SUM(RN14:RQ14)-RR14&gt;0,SUM(RN14:RQ14)-RR14,"")</f>
        <v>48.489999999999995</v>
      </c>
      <c r="SK14" s="11">
        <f>IF(RU14&gt;0,RU14,"")</f>
        <v>12.2</v>
      </c>
      <c r="SL14" s="11">
        <f>IF(RV14&gt;0,RV14,"")</f>
        <v>14.06</v>
      </c>
      <c r="SM14" s="11">
        <f>IF(SUM(RS14:RV14)-RW14&gt;0,SUM(RS14:RV14)-RW14,"")</f>
        <v>48.460000000000008</v>
      </c>
      <c r="SN14" s="11">
        <f>IF(MAX(SJ14,SM14)&gt;0,MAX(SJ14,SM14),"")</f>
        <v>48.489999999999995</v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>
        <f>IF(SE14&gt;0,SE14,"")</f>
        <v>10.1</v>
      </c>
      <c r="SS14" s="11">
        <f>IF(SF14&gt;0,SF14,"")</f>
        <v>14.03</v>
      </c>
      <c r="ST14" s="11">
        <f>IF(SUM(SC14:SF14)-SG14&gt;0,SUM(SC14:SF14)-SG14,"")</f>
        <v>47.43</v>
      </c>
      <c r="SU14" s="11">
        <f>IF(SUM(SN14,SQ14,ST14)&gt;0,SUM(SN14,SQ14,ST14),"")</f>
        <v>95.919999999999987</v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13.55</v>
      </c>
      <c r="WU14" s="27">
        <f>IF($CP14="P",CB14,(CB14+BA14)/2)</f>
        <v>9.3000000000000007</v>
      </c>
      <c r="WV14" s="27">
        <f>IF($CP14="P",CC14,(CC14+BB14)/2)</f>
        <v>11.7</v>
      </c>
      <c r="WW14" s="27">
        <f>IF($CP14="P",CD14,(CD14+BC14)/2)</f>
        <v>13.84</v>
      </c>
      <c r="WX14" s="27">
        <f>IF($CP14="P",CE14,(CE14+BD14)/2)</f>
        <v>0</v>
      </c>
      <c r="WY14" s="27">
        <f>IF($CP14="P",CF14,(CF14+BE14)/2)</f>
        <v>8.4</v>
      </c>
      <c r="WZ14" s="27">
        <f>IF($CP14="P",CG14,(CG14+BF14)/2)</f>
        <v>5.1999999999999993</v>
      </c>
      <c r="XA14" s="27">
        <f>IF($CP14="P",CH14,(CH14+BG14)/2)</f>
        <v>7.2</v>
      </c>
      <c r="XB14" s="27">
        <f>IF($CP14="P",CI14,(CI14+BH14)/2)</f>
        <v>8.26</v>
      </c>
      <c r="XC14" s="27">
        <f>IF($CP14="P",CJ14,(CJ14+BI14)/2)</f>
        <v>0</v>
      </c>
      <c r="XD14" s="27">
        <f>IF($CP14="P",CK14,(CK14+BJ14)/2)</f>
        <v>11.8</v>
      </c>
      <c r="XE14" s="27">
        <f>IF($CP14="P",CL14,(CL14+BK14)/2)</f>
        <v>8.85</v>
      </c>
      <c r="XF14" s="27">
        <f>IF($CP14="P",CM14,(CM14+BL14)/2)</f>
        <v>12</v>
      </c>
      <c r="XG14" s="27">
        <f>IF($CP14="P",CN14,(CN14+BM14)/2)</f>
        <v>14.02</v>
      </c>
      <c r="XH14" s="27">
        <f>IF($CP14="P",CO14,(CO14+BN14)/2)</f>
        <v>0.1</v>
      </c>
      <c r="XI14" s="29" t="s">
        <v>56</v>
      </c>
      <c r="XJ14" s="11">
        <f>IF(WV14&gt;0,WV14,"")</f>
        <v>11.7</v>
      </c>
      <c r="XK14" s="11">
        <f>IF(WW14&gt;0,WW14,"")</f>
        <v>13.84</v>
      </c>
      <c r="XL14" s="11">
        <f>IF(SUM(WT14:WW14)-WX14&gt;0,SUM(WT14:WW14)-WX14,"")</f>
        <v>48.39</v>
      </c>
      <c r="XM14" s="11">
        <f>IF(XA14&gt;0,XA14,"")</f>
        <v>7.2</v>
      </c>
      <c r="XN14" s="11">
        <f>IF(XB14&gt;0,XB14,"")</f>
        <v>8.26</v>
      </c>
      <c r="XO14" s="11">
        <f>IF(SUM(WY14:XB14)-XC14&gt;0,SUM(WY14:XB14)-XC14,"")</f>
        <v>29.060000000000002</v>
      </c>
      <c r="XP14" s="11">
        <f>IF(MAX(XL14,XO14)&gt;0,MAX(XL14,XO14),"")</f>
        <v>48.39</v>
      </c>
      <c r="XQ14" s="11">
        <f>IF(XF14&gt;0,XF14,"")</f>
        <v>12</v>
      </c>
      <c r="XR14" s="11">
        <f>IF(XG14&gt;0,XG14,"")</f>
        <v>14.02</v>
      </c>
      <c r="XS14" s="11">
        <f>IF(SUM(XD14:XG14)-XH14&gt;0,SUM(XD14:XG14)-XH14,"")</f>
        <v>46.57</v>
      </c>
      <c r="XT14" s="11">
        <f>IF(SUM(XP14,XS14)&gt;0,SUM(XP14,XS14),"")</f>
        <v>94.960000000000008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81</v>
      </c>
      <c r="C15" s="4" t="s">
        <v>6</v>
      </c>
      <c r="D15" s="4">
        <v>2002</v>
      </c>
      <c r="E15" s="9">
        <f>SUM(J15:V15)+SUM(J15:T15)*0.0000001+SUM(J15)*0.0000000000001</f>
        <v>213.05002130500506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,AND(TR15&gt;=UC$24,TR15&lt;&gt;""),AND(TU15&gt;=UC$24,TU15&lt;&gt;""),AND(TY15&gt;=UC$24,TYY15&lt;&gt;""),AND(UB15&gt;=UC$24,UB15&lt;&gt;""),AND(UZ15&gt;=VK$24,UZ15&lt;&gt;""),AND(VC15&gt;=VK$24,VC15&lt;&gt;""),AND(VG15&gt;=VK$24,VG15&lt;&gt;""),AND(VJ15&gt;=VK$24,VJ15&lt;&gt;""),AND(WH15&gt;=WS$24,WH15&lt;&gt;""),AND(WK15&gt;=WS$24,WK15&lt;&gt;""),AND(WO15&gt;=WS$24,WO15&lt;&gt;""),AND(WR15&gt;=WS$24,WR15&lt;&gt;"")),"P","")</f>
        <v>P</v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,AND(TP15&gt;=UC$23,TP15&lt;&gt;"",TR15&gt;=UC$27,TR15&lt;&gt;""),AND(TS15&gt;=UC$23,TS15&lt;&gt;"",TU15&gt;=UC$27,TU15&lt;&gt;""),AND(TW15&gt;=UC$23,TW15&lt;&gt;"",TY15&gt;=UC$347,TYY15&lt;&gt;""),AND(TZ15&gt;=UC$23,TZ15&lt;&gt;"",UB15&gt;=UC$27,UB15&lt;&gt;""),AND(UX15&gt;=VK$23,UX15&lt;&gt;"",UZ15&gt;=VK$27,UZ15&lt;&gt;""),AND(VA15&gt;=VK$23,VA15&lt;&gt;"",VC15&gt;=VK$27,VC15&lt;&gt;""),AND(VE15&gt;=VK$23,VE15&lt;&gt;"",VG15&gt;=VK$27,VG15&lt;&gt;""),AND(VH15&gt;=VK$23,VH15&lt;&gt;"",VJ15&gt;=VK$27,VJ15&lt;&gt;""),AND(WF15&gt;=WS$23,WF15&lt;&gt;"",WH15&gt;=WS$27,WH15&lt;&gt;""),AND(WI15&gt;=WS$23,WI15&lt;&gt;"",WK15&gt;=WS$27,WK15&lt;&gt;""),AND(WM15&gt;=WS$23,WM15&lt;&gt;"",WO15&gt;=WS$27,WO15&lt;&gt;""),AND(WP15&gt;=WS$23,WP15&lt;&gt;"",WR15&gt;=WS$27,WR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$26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P","")</f>
        <v/>
      </c>
      <c r="J15" s="8">
        <f>IF(COUNT(AQ15,AT15,BR15,BU15,CS15,CV15)&gt;0,LARGE((AQ15,AT15,BR15,BU15,CS15,CV15),1),0)</f>
        <v>50.620000000000005</v>
      </c>
      <c r="K15" s="8" t="str">
        <f>IF(J15="","",IF(OR(J15=CS15,J15=CV15),$CA$1,IF(OR(J15=BR15,J15=BU15),$AZ$1,IF(OR(J15=AQ15,J15=AT15),$Y$1,""))))</f>
        <v>2024 Elite Canada</v>
      </c>
      <c r="L15" s="8">
        <f>IF(COUNT(AQ15,AT15,BR15,BU15,CS15,CV15)&gt;1,LARGE((AQ15,AT15,BR15,BU15,CS15,CV15),2),0)</f>
        <v>50.59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49.150000000000006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50.29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12.4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N15="",0,N15)=WO15,$VL$1,IF(V15+IF(N15="",0,N15)=VG15,$UD$1,IF(V15+IF(N15="",0,N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N15="",0,N15)=WR15,$VL$1,IF(V15+IF(N15="",0,N15)=VJ15,$UD$1,IF(V15+IF(N15="",0,N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3">
        <v>14.5</v>
      </c>
      <c r="Z15" s="23">
        <v>8.9</v>
      </c>
      <c r="AA15" s="23">
        <v>11.3</v>
      </c>
      <c r="AB15" s="23">
        <v>14.45</v>
      </c>
      <c r="AC15" s="23">
        <v>0</v>
      </c>
      <c r="AD15" s="23">
        <v>11.3</v>
      </c>
      <c r="AE15" s="23">
        <v>9.1999999999999993</v>
      </c>
      <c r="AF15" s="23">
        <v>12.4</v>
      </c>
      <c r="AG15" s="23">
        <v>14.05</v>
      </c>
      <c r="AH15" s="23">
        <v>0</v>
      </c>
      <c r="AI15" s="23">
        <v>13.9</v>
      </c>
      <c r="AJ15" s="23">
        <v>9</v>
      </c>
      <c r="AK15" s="23">
        <v>12.4</v>
      </c>
      <c r="AL15" s="23">
        <v>14.16</v>
      </c>
      <c r="AM15" s="23">
        <v>0</v>
      </c>
      <c r="AN15" s="28"/>
      <c r="AO15" s="39">
        <f>IF(AA15&gt;0,AA15,"")</f>
        <v>11.3</v>
      </c>
      <c r="AP15" s="39">
        <f>IF(AB15&gt;0,AB15,"")</f>
        <v>14.45</v>
      </c>
      <c r="AQ15" s="41">
        <f>IF(SUM(Y15:AB15)-AC15&gt;0,SUM(Y15:AB15)-AC15,"")</f>
        <v>49.150000000000006</v>
      </c>
      <c r="AR15" s="41">
        <f>IF(AF15&gt;0,AF15,"")</f>
        <v>12.4</v>
      </c>
      <c r="AS15" s="41">
        <f>IF(AG15&gt;0,AG15,"")</f>
        <v>14.05</v>
      </c>
      <c r="AT15" s="41">
        <f>IF(SUM(AD15:AG15)-AH15&gt;0,SUM(AD15:AG15)-AH15,"")</f>
        <v>46.95</v>
      </c>
      <c r="AU15" s="41">
        <f>IF(AQ15="","",MAX(AQ15,AT15))</f>
        <v>49.150000000000006</v>
      </c>
      <c r="AV15" s="41">
        <f>IF(AK15&gt;0,AK15,"")</f>
        <v>12.4</v>
      </c>
      <c r="AW15" s="41">
        <f>IF(AL15&gt;0,AL15,"")</f>
        <v>14.16</v>
      </c>
      <c r="AX15" s="41">
        <f>IF(SUM(AI15:AL15)-AM15&gt;0,SUM(AI15:AL15)-AM15,"")</f>
        <v>49.459999999999994</v>
      </c>
      <c r="AY15" s="41">
        <f>IF(SUM(AU15,AX15)&gt;0,SUM(AU15,AX15),"")</f>
        <v>98.61</v>
      </c>
      <c r="AZ15" s="27">
        <v>15.5</v>
      </c>
      <c r="BA15" s="27">
        <v>9.1</v>
      </c>
      <c r="BB15" s="27">
        <v>12</v>
      </c>
      <c r="BC15" s="27">
        <v>14.02</v>
      </c>
      <c r="BD15" s="27">
        <v>0</v>
      </c>
      <c r="BE15" s="27">
        <v>14.9</v>
      </c>
      <c r="BF15" s="27">
        <v>9.3000000000000007</v>
      </c>
      <c r="BG15" s="27">
        <v>12.2</v>
      </c>
      <c r="BH15" s="27">
        <v>14.19</v>
      </c>
      <c r="BI15" s="27">
        <v>0</v>
      </c>
      <c r="BJ15" s="27">
        <v>4.2</v>
      </c>
      <c r="BK15" s="27">
        <v>2.5</v>
      </c>
      <c r="BL15" s="27">
        <v>4.5999999999999996</v>
      </c>
      <c r="BM15" s="27">
        <v>4.4400000000000004</v>
      </c>
      <c r="BN15" s="27">
        <v>0</v>
      </c>
      <c r="BO15" s="29"/>
      <c r="BP15" s="40">
        <f>IF(BB15&gt;0,BB15,"")</f>
        <v>12</v>
      </c>
      <c r="BQ15" s="40">
        <f>IF(BC15&gt;0,BC15,"")</f>
        <v>14.02</v>
      </c>
      <c r="BR15" s="11">
        <f>IF(SUM(AZ15:BC15)-BD15&gt;0,SUM(AZ15:BC15)-BD15,"")</f>
        <v>50.620000000000005</v>
      </c>
      <c r="BS15" s="11">
        <f>IF(BG15&gt;0,BG15,"")</f>
        <v>12.2</v>
      </c>
      <c r="BT15" s="11">
        <f>IF(BH15&gt;0,BH15,"")</f>
        <v>14.19</v>
      </c>
      <c r="BU15" s="11">
        <f>IF(SUM(BE15:BH15)-BI15&gt;0,SUM(BE15:BH15)-BI15,"")</f>
        <v>50.59</v>
      </c>
      <c r="BV15" s="11">
        <f>IF(BR15="","",MAX(BR15,BU15))</f>
        <v>50.620000000000005</v>
      </c>
      <c r="BW15" s="11">
        <f>IF(BL15&gt;0,BL15,"")</f>
        <v>4.5999999999999996</v>
      </c>
      <c r="BX15" s="11">
        <f>IF(BM15&gt;0,BM15,"")</f>
        <v>4.4400000000000004</v>
      </c>
      <c r="BY15" s="11">
        <f>IF(SUM(BJ15:BM15)-BN15&gt;0,SUM(BJ15:BM15)-BN15,"")</f>
        <v>15.740000000000002</v>
      </c>
      <c r="BZ15" s="11">
        <f>IF(SUM(BV15,BY15)&gt;0,SUM(BV15,BY15),"")</f>
        <v>66.360000000000014</v>
      </c>
      <c r="CA15" s="23">
        <v>6.6</v>
      </c>
      <c r="CB15" s="23">
        <v>3.3</v>
      </c>
      <c r="CC15" s="23">
        <v>4.7</v>
      </c>
      <c r="CD15" s="23">
        <v>5.89</v>
      </c>
      <c r="CE15" s="23">
        <v>0</v>
      </c>
      <c r="CF15" s="23">
        <v>13.1</v>
      </c>
      <c r="CG15" s="23">
        <v>8.8000000000000007</v>
      </c>
      <c r="CH15" s="23">
        <v>11.5</v>
      </c>
      <c r="CI15" s="23">
        <v>13.65</v>
      </c>
      <c r="CJ15" s="23">
        <v>0</v>
      </c>
      <c r="CK15" s="23">
        <v>14.4</v>
      </c>
      <c r="CL15" s="23">
        <v>9.1</v>
      </c>
      <c r="CM15" s="23">
        <v>12.4</v>
      </c>
      <c r="CN15" s="23">
        <v>14.39</v>
      </c>
      <c r="CO15" s="23">
        <v>0</v>
      </c>
      <c r="CP15" s="28"/>
      <c r="CQ15" s="39">
        <f>IF(CC15&gt;0,CC15,"")</f>
        <v>4.7</v>
      </c>
      <c r="CR15" s="39">
        <f>IF(CD15&gt;0,CD15,"")</f>
        <v>5.89</v>
      </c>
      <c r="CS15" s="41">
        <f>IF(SUM(CA15:CD15)-CE15&gt;0,SUM(CA15:CD15)-CE15,"")</f>
        <v>20.49</v>
      </c>
      <c r="CT15" s="41">
        <f>IF(CH15&gt;0,CH15,"")</f>
        <v>11.5</v>
      </c>
      <c r="CU15" s="41">
        <f>IF(CI15&gt;0,CI15,"")</f>
        <v>13.65</v>
      </c>
      <c r="CV15" s="41">
        <f>IF(SUM(CF15:CI15)-CJ15&gt;0,SUM(CF15:CI15)-CJ15,"")</f>
        <v>47.05</v>
      </c>
      <c r="CW15" s="41">
        <f>IF(CS15="","",MAX(CS15,CV15))</f>
        <v>47.05</v>
      </c>
      <c r="CX15" s="41">
        <f>IF(CM15&gt;0,CM15,"")</f>
        <v>12.4</v>
      </c>
      <c r="CY15" s="41">
        <f>IF(CN15&gt;0,CN15,"")</f>
        <v>14.39</v>
      </c>
      <c r="CZ15" s="41">
        <f>IF(SUM(CK15:CN15)-CO15&gt;0,SUM(CK15:CN15)-CO15,"")</f>
        <v>50.29</v>
      </c>
      <c r="DA15" s="41">
        <f>IF(SUM(CW15,CZ15)&gt;0,SUM(CW15,CZ15),"")</f>
        <v>97.34</v>
      </c>
      <c r="DB15" s="52" t="str">
        <f>IF(MAX(ED15,FL15,GT15,IB15,JJ15,KR15,LZ15,NH15,OP15,PX15,RF15,SN15,TV15,VD15,WWL15)-IF(N15="",0,N15)&gt;0.001,MAX(ED15,FL15,GT15,IB15,JJ15,KR15,LZ15,NH15,OP15,PX15,RF15,SN15,TV15,VD15,WL15)-IF(N15="",0,N15),"")</f>
        <v/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11.05</v>
      </c>
      <c r="WU15" s="27">
        <f>IF($CP15="P",CB15,(CB15+BA15)/2)</f>
        <v>6.1999999999999993</v>
      </c>
      <c r="WV15" s="27">
        <f>IF($CP15="P",CC15,(CC15+BB15)/2)</f>
        <v>8.35</v>
      </c>
      <c r="WW15" s="27">
        <f>IF($CP15="P",CD15,(CD15+BC15)/2)</f>
        <v>9.9550000000000001</v>
      </c>
      <c r="WX15" s="27">
        <f>IF($CP15="P",CE15,(CE15+BD15)/2)</f>
        <v>0</v>
      </c>
      <c r="WY15" s="27">
        <f>IF($CP15="P",CF15,(CF15+BE15)/2)</f>
        <v>14</v>
      </c>
      <c r="WZ15" s="27">
        <f>IF($CP15="P",CG15,(CG15+BF15)/2)</f>
        <v>9.0500000000000007</v>
      </c>
      <c r="XA15" s="27">
        <f>IF($CP15="P",CH15,(CH15+BG15)/2)</f>
        <v>11.85</v>
      </c>
      <c r="XB15" s="27">
        <f>IF($CP15="P",CI15,(CI15+BH15)/2)</f>
        <v>13.92</v>
      </c>
      <c r="XC15" s="27">
        <f>IF($CP15="P",CJ15,(CJ15+BI15)/2)</f>
        <v>0</v>
      </c>
      <c r="XD15" s="27">
        <f>IF($CP15="P",CK15,(CK15+BJ15)/2)</f>
        <v>9.3000000000000007</v>
      </c>
      <c r="XE15" s="27">
        <f>IF($CP15="P",CL15,(CL15+BK15)/2)</f>
        <v>5.8</v>
      </c>
      <c r="XF15" s="27">
        <f>IF($CP15="P",CM15,(CM15+BL15)/2)</f>
        <v>8.5</v>
      </c>
      <c r="XG15" s="27">
        <f>IF($CP15="P",CN15,(CN15+BM15)/2)</f>
        <v>9.4150000000000009</v>
      </c>
      <c r="XH15" s="27">
        <f>IF($CP15="P",CO15,(CO15+BN15)/2)</f>
        <v>0</v>
      </c>
      <c r="XI15" s="29" t="s">
        <v>56</v>
      </c>
      <c r="XJ15" s="11">
        <f>IF(WV15&gt;0,WV15,"")</f>
        <v>8.35</v>
      </c>
      <c r="XK15" s="11">
        <f>IF(WW15&gt;0,WW15,"")</f>
        <v>9.9550000000000001</v>
      </c>
      <c r="XL15" s="11">
        <f>IF(SUM(WT15:WW15)-WX15&gt;0,SUM(WT15:WW15)-WX15,"")</f>
        <v>35.555</v>
      </c>
      <c r="XM15" s="11">
        <f>IF(XA15&gt;0,XA15,"")</f>
        <v>11.85</v>
      </c>
      <c r="XN15" s="11">
        <f>IF(XB15&gt;0,XB15,"")</f>
        <v>13.92</v>
      </c>
      <c r="XO15" s="11">
        <f>IF(SUM(WY15:XB15)-XC15&gt;0,SUM(WY15:XB15)-XC15,"")</f>
        <v>48.82</v>
      </c>
      <c r="XP15" s="11">
        <f>IF(MAX(XL15,XO15)&gt;0,MAX(XL15,XO15),"")</f>
        <v>48.82</v>
      </c>
      <c r="XQ15" s="11">
        <f>IF(XF15&gt;0,XF15,"")</f>
        <v>8.5</v>
      </c>
      <c r="XR15" s="11">
        <f>IF(XG15&gt;0,XG15,"")</f>
        <v>9.4150000000000009</v>
      </c>
      <c r="XS15" s="11">
        <f>IF(SUM(XD15:XG15)-XH15&gt;0,SUM(XD15:XG15)-XH15,"")</f>
        <v>33.015000000000001</v>
      </c>
      <c r="XT15" s="11">
        <f>IF(SUM(XP15,XS15)&gt;0,SUM(XP15,XS15),"")</f>
        <v>81.835000000000008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228</v>
      </c>
      <c r="C16" s="4" t="s">
        <v>6</v>
      </c>
      <c r="D16" s="4">
        <v>2007</v>
      </c>
      <c r="E16" s="9">
        <f>SUM(J16:V16)+SUM(J16:T16)*0.0000001+SUM(J16)*0.0000000000001</f>
        <v>192.26001732100494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,AND(TR16&gt;=UC$24,TR16&lt;&gt;""),AND(TU16&gt;=UC$24,TU16&lt;&gt;""),AND(TY16&gt;=UC$24,TYY16&lt;&gt;""),AND(UB16&gt;=UC$24,UB16&lt;&gt;""),AND(UZ16&gt;=VK$24,UZ16&lt;&gt;""),AND(VC16&gt;=VK$24,VC16&lt;&gt;""),AND(VG16&gt;=VK$24,VG16&lt;&gt;""),AND(VJ16&gt;=VK$24,VJ16&lt;&gt;""),AND(WH16&gt;=WS$24,WH16&lt;&gt;""),AND(WK16&gt;=WS$24,WK16&lt;&gt;""),AND(WO16&gt;=WS$24,WO16&lt;&gt;""),AND(WR16&gt;=WS$24,WR16&lt;&gt;"")),"P","")</f>
        <v>P</v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,AND(TP16&gt;=UC$23,TP16&lt;&gt;"",TR16&gt;=UC$27,TR16&lt;&gt;""),AND(TS16&gt;=UC$23,TS16&lt;&gt;"",TU16&gt;=UC$27,TU16&lt;&gt;""),AND(TW16&gt;=UC$23,TW16&lt;&gt;"",TY16&gt;=UC$347,TYY16&lt;&gt;""),AND(TZ16&gt;=UC$23,TZ16&lt;&gt;"",UB16&gt;=UC$27,UB16&lt;&gt;""),AND(UX16&gt;=VK$23,UX16&lt;&gt;"",UZ16&gt;=VK$27,UZ16&lt;&gt;""),AND(VA16&gt;=VK$23,VA16&lt;&gt;"",VC16&gt;=VK$27,VC16&lt;&gt;""),AND(VE16&gt;=VK$23,VE16&lt;&gt;"",VG16&gt;=VK$27,VG16&lt;&gt;""),AND(VH16&gt;=VK$23,VH16&lt;&gt;"",VJ16&gt;=VK$27,VJ16&lt;&gt;""),AND(WF16&gt;=WS$23,WF16&lt;&gt;"",WH16&gt;=WS$27,WH16&lt;&gt;""),AND(WI16&gt;=WS$23,WI16&lt;&gt;"",WK16&gt;=WS$27,WK16&lt;&gt;""),AND(WM16&gt;=WS$23,WM16&lt;&gt;"",WO16&gt;=WS$27,WO16&lt;&gt;""),AND(WP16&gt;=WS$23,WP16&lt;&gt;"",WR16&gt;=WS$27,WR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$26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Excellence",IF(I16="P","Worlds Team",IF(F16="P","National Team","")))))</f>
        <v>No DD</v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P","")</f>
        <v/>
      </c>
      <c r="J16" s="8">
        <f>IF(COUNT(AQ16,AT16,BR16,BU16,CS16,CV16)&gt;0,LARGE((AQ16,AT16,BR16,BU16,CS16,CV16),1),0)</f>
        <v>49.53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32.82</v>
      </c>
      <c r="M16" s="8" t="str">
        <f>IF(L16="","",IF(OR(L16=CS16,L16=CV16),$CA$1,IF(OR(L16=BR16,L16=BU16),$AZ$1,IF(OR(L16=AQ16,L16=AT16),$Y$1,""))))</f>
        <v>2024 Elite Canada</v>
      </c>
      <c r="N16" s="8">
        <f>IF(COUNT(AQ16,AT16,BR16,BU16,CS16,CV16)&gt;2,LARGE((AQ16,AT16,BR16,BU16,CS16,CV16),3),0)</f>
        <v>30.33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48.930000000000007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11.6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19.049999999999997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N16="",0,N16)=WO16,$VL$1,IF(V16+IF(N16="",0,N16)=VG16,$UD$1,IF(V16+IF(N16="",0,N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N16="",0,N16)=WR16,$VL$1,IF(V16+IF(N16="",0,N16)=VJ16,$UD$1,IF(V16+IF(N16="",0,N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3">
        <v>7.1</v>
      </c>
      <c r="Z16" s="23">
        <v>4.5999999999999996</v>
      </c>
      <c r="AA16" s="23">
        <v>6.5</v>
      </c>
      <c r="AB16" s="23">
        <v>6.83</v>
      </c>
      <c r="AC16" s="23">
        <v>0</v>
      </c>
      <c r="AD16" s="23"/>
      <c r="AE16" s="23"/>
      <c r="AF16" s="23"/>
      <c r="AG16" s="23"/>
      <c r="AH16" s="23"/>
      <c r="AI16" s="23">
        <v>13.1</v>
      </c>
      <c r="AJ16" s="23">
        <v>8.1</v>
      </c>
      <c r="AK16" s="23">
        <v>8.5</v>
      </c>
      <c r="AL16" s="23">
        <v>12.27</v>
      </c>
      <c r="AM16" s="23">
        <v>0</v>
      </c>
      <c r="AN16" s="28"/>
      <c r="AO16" s="39">
        <f>IF(AA16&gt;0,AA16,"")</f>
        <v>6.5</v>
      </c>
      <c r="AP16" s="39">
        <f>IF(AB16&gt;0,AB16,"")</f>
        <v>6.83</v>
      </c>
      <c r="AQ16" s="41">
        <f>IF(SUM(Y16:AB16)-AC16&gt;0,SUM(Y16:AB16)-AC16,"")</f>
        <v>25.03</v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>
        <f>IF(AQ16="","",MAX(AQ16,AT16))</f>
        <v>25.03</v>
      </c>
      <c r="AV16" s="41">
        <f>IF(AK16&gt;0,AK16,"")</f>
        <v>8.5</v>
      </c>
      <c r="AW16" s="41">
        <f>IF(AL16&gt;0,AL16,"")</f>
        <v>12.27</v>
      </c>
      <c r="AX16" s="41">
        <f>IF(SUM(AI16:AL16)-AM16&gt;0,SUM(AI16:AL16)-AM16,"")</f>
        <v>41.97</v>
      </c>
      <c r="AY16" s="41">
        <f>IF(SUM(AU16,AX16)&gt;0,SUM(AU16,AX16),"")</f>
        <v>67</v>
      </c>
      <c r="AZ16" s="27">
        <v>6.1</v>
      </c>
      <c r="BA16" s="27">
        <v>3.6</v>
      </c>
      <c r="BB16" s="27">
        <v>4.5999999999999996</v>
      </c>
      <c r="BC16" s="27">
        <v>5.68</v>
      </c>
      <c r="BD16" s="27">
        <v>0</v>
      </c>
      <c r="BE16" s="27">
        <v>9.8000000000000007</v>
      </c>
      <c r="BF16" s="27">
        <v>6.5</v>
      </c>
      <c r="BG16" s="27">
        <v>7</v>
      </c>
      <c r="BH16" s="27">
        <v>9.52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4.5999999999999996</v>
      </c>
      <c r="BQ16" s="40">
        <f>IF(BC16&gt;0,BC16,"")</f>
        <v>5.68</v>
      </c>
      <c r="BR16" s="11">
        <f>IF(SUM(AZ16:BC16)-BD16&gt;0,SUM(AZ16:BC16)-BD16,"")</f>
        <v>19.979999999999997</v>
      </c>
      <c r="BS16" s="11">
        <f>IF(BG16&gt;0,BG16,"")</f>
        <v>7</v>
      </c>
      <c r="BT16" s="11">
        <f>IF(BH16&gt;0,BH16,"")</f>
        <v>9.52</v>
      </c>
      <c r="BU16" s="11">
        <f>IF(SUM(BE16:BH16)-BI16&gt;0,SUM(BE16:BH16)-BI16,"")</f>
        <v>32.82</v>
      </c>
      <c r="BV16" s="11">
        <f>IF(BR16="","",MAX(BR16,BU16))</f>
        <v>32.82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32.82</v>
      </c>
      <c r="CA16" s="23">
        <v>15.7</v>
      </c>
      <c r="CB16" s="23">
        <v>8.6999999999999993</v>
      </c>
      <c r="CC16" s="23">
        <v>11.4</v>
      </c>
      <c r="CD16" s="23">
        <v>13.73</v>
      </c>
      <c r="CE16" s="23">
        <v>0</v>
      </c>
      <c r="CF16" s="23">
        <v>9.4</v>
      </c>
      <c r="CG16" s="23">
        <v>5.5</v>
      </c>
      <c r="CH16" s="23">
        <v>7.1</v>
      </c>
      <c r="CI16" s="23">
        <v>8.33</v>
      </c>
      <c r="CJ16" s="23">
        <v>0</v>
      </c>
      <c r="CK16" s="23">
        <v>14.8</v>
      </c>
      <c r="CL16" s="23">
        <v>8.8000000000000007</v>
      </c>
      <c r="CM16" s="23">
        <v>11.6</v>
      </c>
      <c r="CN16" s="23">
        <v>13.73</v>
      </c>
      <c r="CO16" s="23">
        <v>0</v>
      </c>
      <c r="CP16" s="28"/>
      <c r="CQ16" s="39">
        <f>IF(CC16&gt;0,CC16,"")</f>
        <v>11.4</v>
      </c>
      <c r="CR16" s="39">
        <f>IF(CD16&gt;0,CD16,"")</f>
        <v>13.73</v>
      </c>
      <c r="CS16" s="41">
        <f>IF(SUM(CA16:CD16)-CE16&gt;0,SUM(CA16:CD16)-CE16,"")</f>
        <v>49.53</v>
      </c>
      <c r="CT16" s="41">
        <f>IF(CH16&gt;0,CH16,"")</f>
        <v>7.1</v>
      </c>
      <c r="CU16" s="41">
        <f>IF(CI16&gt;0,CI16,"")</f>
        <v>8.33</v>
      </c>
      <c r="CV16" s="41">
        <f>IF(SUM(CF16:CI16)-CJ16&gt;0,SUM(CF16:CI16)-CJ16,"")</f>
        <v>30.33</v>
      </c>
      <c r="CW16" s="41">
        <f>IF(CS16="","",MAX(CS16,CV16))</f>
        <v>49.53</v>
      </c>
      <c r="CX16" s="41">
        <f>IF(CM16&gt;0,CM16,"")</f>
        <v>11.6</v>
      </c>
      <c r="CY16" s="41">
        <f>IF(CN16&gt;0,CN16,"")</f>
        <v>13.73</v>
      </c>
      <c r="CZ16" s="41">
        <f>IF(SUM(CK16:CN16)-CO16&gt;0,SUM(CK16:CN16)-CO16,"")</f>
        <v>48.930000000000007</v>
      </c>
      <c r="DA16" s="41">
        <f>IF(SUM(CW16,CZ16)&gt;0,SUM(CW16,CZ16),"")</f>
        <v>98.460000000000008</v>
      </c>
      <c r="DB16" s="52">
        <f>IF(MAX(ED16,FL16,GT16,IB16,JJ16,KR16,LZ16,NH16,OP16,PX16,RF16,SN16,TV16,VD16,WWL16)-IF(N16="",0,N16)&gt;0.001,MAX(ED16,FL16,GT16,IB16,JJ16,KR16,LZ16,NH16,OP16,PX16,RF16,SN16,TV16,VD16,WL16)-IF(N16="",0,N16),"")</f>
        <v>19.049999999999997</v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1" t="str">
        <f>IF(SX16&gt;0,SX16,"")</f>
        <v/>
      </c>
      <c r="TQ16" s="41" t="str">
        <f>IF(SY16&gt;0,SY16,"")</f>
        <v/>
      </c>
      <c r="TR16" s="41" t="str">
        <f>IF(SUM(SV16:SY16)-SZ16&gt;0,SUM(SV16:SY16)-SZ16,"")</f>
        <v/>
      </c>
      <c r="TS16" s="41" t="str">
        <f>IF(TC16&gt;0,TC16,"")</f>
        <v/>
      </c>
      <c r="TT16" s="41" t="str">
        <f>IF(TD16&gt;0,TD16,"")</f>
        <v/>
      </c>
      <c r="TU16" s="41" t="str">
        <f>IF(SUM(TA16:TD16)-TE16&gt;0,SUM(TA16:TD16)-TE16,"")</f>
        <v/>
      </c>
      <c r="TV16" s="41" t="str">
        <f>IF(MAX(TR16,TU16)&gt;0,MAX(TR16,TU16),"")</f>
        <v/>
      </c>
      <c r="TW16" s="41" t="str">
        <f>IF(TH16&gt;0,TH16,"")</f>
        <v/>
      </c>
      <c r="TX16" s="41" t="str">
        <f>IF(TI16&gt;0,TI16,"")</f>
        <v/>
      </c>
      <c r="TY16" s="41" t="str">
        <f>IF(SUM(TF16:TI16)-TJ16&gt;0,SUM(TF16:TI16)-TJ16,"")</f>
        <v/>
      </c>
      <c r="TZ16" s="41" t="str">
        <f>IF(TM16&gt;0,TM16,"")</f>
        <v/>
      </c>
      <c r="UA16" s="41" t="str">
        <f>IF(TN16&gt;0,TN16,"")</f>
        <v/>
      </c>
      <c r="UB16" s="41" t="str">
        <f>IF(SUM(TK16:TN16)-TO16&gt;0,SUM(TK16:TN16)-TO16,"")</f>
        <v/>
      </c>
      <c r="UC16" s="41" t="str">
        <f>IF(SUM(TV16,TY16,UB16)&gt;0,SUM(TV16,TY16,UB16),"")</f>
        <v/>
      </c>
      <c r="UD16" s="18">
        <v>12.8</v>
      </c>
      <c r="UE16" s="18">
        <v>8.6</v>
      </c>
      <c r="UF16" s="18">
        <v>10.199999999999999</v>
      </c>
      <c r="UG16" s="18">
        <v>13.47</v>
      </c>
      <c r="UH16" s="18">
        <v>0</v>
      </c>
      <c r="UI16" s="18">
        <v>14.7</v>
      </c>
      <c r="UJ16" s="18">
        <v>9.1</v>
      </c>
      <c r="UK16" s="18">
        <v>11.6</v>
      </c>
      <c r="UL16" s="18">
        <v>13.98</v>
      </c>
      <c r="UM16" s="18">
        <v>0</v>
      </c>
      <c r="UN16" s="18">
        <v>14.7</v>
      </c>
      <c r="UO16" s="18">
        <v>8.4</v>
      </c>
      <c r="UP16" s="18">
        <v>11.4</v>
      </c>
      <c r="UQ16" s="18">
        <v>13.84</v>
      </c>
      <c r="UR16" s="18">
        <v>0</v>
      </c>
      <c r="US16" s="18">
        <v>13.7</v>
      </c>
      <c r="UT16" s="18">
        <v>8.3000000000000007</v>
      </c>
      <c r="UU16" s="18">
        <v>10.199999999999999</v>
      </c>
      <c r="UV16" s="18">
        <v>13.68</v>
      </c>
      <c r="UW16" s="18">
        <v>0</v>
      </c>
      <c r="UX16" s="11">
        <f>IF(UF16&gt;0,UF16,"")</f>
        <v>10.199999999999999</v>
      </c>
      <c r="UY16" s="11">
        <f>IF(UG16&gt;0,UG16,"")</f>
        <v>13.47</v>
      </c>
      <c r="UZ16" s="11">
        <f>IF(SUM(UD16:UG16)-UH16&gt;0,SUM(UD16:UG16)-UH16,"")</f>
        <v>45.07</v>
      </c>
      <c r="VA16" s="11">
        <f>IF(UK16&gt;0,UK16,"")</f>
        <v>11.6</v>
      </c>
      <c r="VB16" s="11">
        <f>IF(UL16&gt;0,UL16,"")</f>
        <v>13.98</v>
      </c>
      <c r="VC16" s="11">
        <f>IF(SUM(UI16:UL16)-UM16&gt;0,SUM(UI16:UL16)-UM16,"")</f>
        <v>49.379999999999995</v>
      </c>
      <c r="VD16" s="11">
        <f>IF(MAX(UZ16,VC16)&gt;0,MAX(UZ16,VC16),"")</f>
        <v>49.379999999999995</v>
      </c>
      <c r="VE16" s="11">
        <f>IF(UP16&gt;0,UP16,"")</f>
        <v>11.4</v>
      </c>
      <c r="VF16" s="11">
        <f>IF(UQ16&gt;0,UQ16,"")</f>
        <v>13.84</v>
      </c>
      <c r="VG16" s="11">
        <f>IF(SUM(UN16:UQ16)-UR16&gt;0,SUM(UN16:UQ16)-UR16,"")</f>
        <v>48.34</v>
      </c>
      <c r="VH16" s="11">
        <f>IF(UU16&gt;0,UU16,"")</f>
        <v>10.199999999999999</v>
      </c>
      <c r="VI16" s="11">
        <f>IF(UV16&gt;0,UV16,"")</f>
        <v>13.68</v>
      </c>
      <c r="VJ16" s="11">
        <f>IF(SUM(US16:UV16)-UW16&gt;0,SUM(US16:UV16)-UW16,"")</f>
        <v>45.88</v>
      </c>
      <c r="VK16" s="11">
        <f>IF(SUM(VD16,VG16,VJ16)&gt;0,SUM(VD16,VG16,VJ16),"")</f>
        <v>143.6</v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10.899999999999999</v>
      </c>
      <c r="WU16" s="27">
        <f>IF($CP16="P",CB16,(CB16+BA16)/2)</f>
        <v>6.1499999999999995</v>
      </c>
      <c r="WV16" s="27">
        <f>IF($CP16="P",CC16,(CC16+BB16)/2)</f>
        <v>8</v>
      </c>
      <c r="WW16" s="27">
        <f>IF($CP16="P",CD16,(CD16+BC16)/2)</f>
        <v>9.7050000000000001</v>
      </c>
      <c r="WX16" s="27">
        <f>IF($CP16="P",CE16,(CE16+BD16)/2)</f>
        <v>0</v>
      </c>
      <c r="WY16" s="27">
        <f>IF($CP16="P",CF16,(CF16+BE16)/2)</f>
        <v>9.6000000000000014</v>
      </c>
      <c r="WZ16" s="27">
        <f>IF($CP16="P",CG16,(CG16+BF16)/2)</f>
        <v>6</v>
      </c>
      <c r="XA16" s="27">
        <f>IF($CP16="P",CH16,(CH16+BG16)/2)</f>
        <v>7.05</v>
      </c>
      <c r="XB16" s="27">
        <f>IF($CP16="P",CI16,(CI16+BH16)/2)</f>
        <v>8.9250000000000007</v>
      </c>
      <c r="XC16" s="27">
        <f>IF($CP16="P",CJ16,(CJ16+BI16)/2)</f>
        <v>0</v>
      </c>
      <c r="XD16" s="27">
        <f>IF($CP16="P",CK16,(CK16+BJ16)/2)</f>
        <v>7.4</v>
      </c>
      <c r="XE16" s="27">
        <f>IF($CP16="P",CL16,(CL16+BK16)/2)</f>
        <v>4.4000000000000004</v>
      </c>
      <c r="XF16" s="27">
        <f>IF($CP16="P",CM16,(CM16+BL16)/2)</f>
        <v>5.8</v>
      </c>
      <c r="XG16" s="27">
        <f>IF($CP16="P",CN16,(CN16+BM16)/2)</f>
        <v>6.8650000000000002</v>
      </c>
      <c r="XH16" s="27">
        <f>IF($CP16="P",CO16,(CO16+BN16)/2)</f>
        <v>0</v>
      </c>
      <c r="XI16" s="29" t="s">
        <v>56</v>
      </c>
      <c r="XJ16" s="11">
        <f>IF(WV16&gt;0,WV16,"")</f>
        <v>8</v>
      </c>
      <c r="XK16" s="11">
        <f>IF(WW16&gt;0,WW16,"")</f>
        <v>9.7050000000000001</v>
      </c>
      <c r="XL16" s="11">
        <f>IF(SUM(WT16:WW16)-WX16&gt;0,SUM(WT16:WW16)-WX16,"")</f>
        <v>34.754999999999995</v>
      </c>
      <c r="XM16" s="11">
        <f>IF(XA16&gt;0,XA16,"")</f>
        <v>7.05</v>
      </c>
      <c r="XN16" s="11">
        <f>IF(XB16&gt;0,XB16,"")</f>
        <v>8.9250000000000007</v>
      </c>
      <c r="XO16" s="11">
        <f>IF(SUM(WY16:XB16)-XC16&gt;0,SUM(WY16:XB16)-XC16,"")</f>
        <v>31.575000000000003</v>
      </c>
      <c r="XP16" s="11">
        <f>IF(MAX(XL16,XO16)&gt;0,MAX(XL16,XO16),"")</f>
        <v>34.754999999999995</v>
      </c>
      <c r="XQ16" s="11">
        <f>IF(XF16&gt;0,XF16,"")</f>
        <v>5.8</v>
      </c>
      <c r="XR16" s="11">
        <f>IF(XG16&gt;0,XG16,"")</f>
        <v>6.8650000000000002</v>
      </c>
      <c r="XS16" s="11">
        <f>IF(SUM(XD16:XG16)-XH16&gt;0,SUM(XD16:XG16)-XH16,"")</f>
        <v>24.465000000000003</v>
      </c>
      <c r="XT16" s="11">
        <f>IF(SUM(XP16,XS16)&gt;0,SUM(XP16,XS16),"")</f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146</v>
      </c>
      <c r="C17" s="4" t="s">
        <v>5</v>
      </c>
      <c r="D17" s="4">
        <v>2004</v>
      </c>
      <c r="E17" s="9">
        <f>SUM(J17:V17)+SUM(J17:T17)*0.0000001+SUM(J17)*0.0000000000001</f>
        <v>181.49001814900444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,AND(TP17&gt;=UC$20,TP17&lt;&gt;"",TR17&gt;=UC$24,TR17&lt;&gt;""),AND(TS17&gt;=UC$20,TS17&lt;&gt;"",TU17&gt;=UC$24,TU17&lt;&gt;""),AND(TW17&gt;=UC$20,TW17&lt;&gt;"",TY17&gt;=UC$24,TYY17&lt;&gt;""),AND(TZ17&gt;=UC$20,TZ17&lt;&gt;"",UB17&gt;=UC$24,UB17&lt;&gt;""),AND(UX17&gt;=VK$20,UX17&lt;&gt;"",UZ17&gt;=VK$24,UZ17&lt;&gt;""),AND(VA17&gt;=VK$20,VA17&lt;&gt;"",VC17&gt;=VK$24,VC17&lt;&gt;""),AND(VE17&gt;=VK$20,VE17&lt;&gt;"",VG17&gt;=VK$24,VG17&lt;&gt;""),AND(VH17&gt;=VK$20,VH17&lt;&gt;"",VJ17&gt;=VK$24,VJ17&lt;&gt;""),AND(WF17&gt;=WS$20,WF17&lt;&gt;"",WH17&gt;=WS$24,WH17&lt;&gt;""),AND(WI17&gt;=WS$20,WI17&lt;&gt;"",WK17&gt;=WS$24,WK17&lt;&gt;""),AND(WM17&gt;=WS$20,WM17&lt;&gt;"",WO17&gt;=WS$24,WO17&lt;&gt;""),AND(WP17&gt;=WS$20,WP17&lt;&gt;"",WR17&gt;=WS$24,WR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,AND(TR17&gt;=UC$24,TR17&lt;&gt;""),AND(TU17&gt;=UC$24,TU17&lt;&gt;""),AND(TY17&gt;=UC$24,TYY17&lt;&gt;""),AND(UB17&gt;=UC$24,UB17&lt;&gt;""),AND(UZ17&gt;=VK$24,UZ17&lt;&gt;""),AND(VC17&gt;=VK$24,VC17&lt;&gt;""),AND(VG17&gt;=VK$24,VG17&lt;&gt;""),AND(VJ17&gt;=VK$24,VJ17&lt;&gt;""),AND(WH17&gt;=WS$24,WH17&lt;&gt;""),AND(WK17&gt;=WS$24,WK17&lt;&gt;""),AND(WO17&gt;=WS$24,WO17&lt;&gt;""),AND(WR17&gt;=WS$24,WR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,AND(TP17&gt;=UC$23,TP17&lt;&gt;"",TR17&gt;=UC$27,TR17&lt;&gt;""),AND(TS17&gt;=UC$23,TS17&lt;&gt;"",TU17&gt;=UC$27,TU17&lt;&gt;""),AND(TW17&gt;=UC$23,TW17&lt;&gt;"",TY17&gt;=UC$347,TYY17&lt;&gt;""),AND(TZ17&gt;=UC$23,TZ17&lt;&gt;"",UB17&gt;=UC$27,UB17&lt;&gt;""),AND(UX17&gt;=VK$23,UX17&lt;&gt;"",UZ17&gt;=VK$27,UZ17&lt;&gt;""),AND(VA17&gt;=VK$23,VA17&lt;&gt;"",VC17&gt;=VK$27,VC17&lt;&gt;""),AND(VE17&gt;=VK$23,VE17&lt;&gt;"",VG17&gt;=VK$27,VG17&lt;&gt;""),AND(VH17&gt;=VK$23,VH17&lt;&gt;"",VJ17&gt;=VK$27,VJ17&lt;&gt;""),AND(WF17&gt;=WS$23,WF17&lt;&gt;"",WH17&gt;=WS$27,WH17&lt;&gt;""),AND(WI17&gt;=WS$23,WI17&lt;&gt;"",WK17&gt;=WS$27,WK17&lt;&gt;""),AND(WM17&gt;=WS$23,WM17&lt;&gt;"",WO17&gt;=WS$27,WO17&lt;&gt;""),AND(WP17&gt;=WS$23,WP17&lt;&gt;"",WR17&gt;=WS$27,WR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,AND(TP17&gt;=UC$22,TP17&lt;&gt;"",TR17&gt;=UC$26,TR17&lt;&gt;""),AND(TS17&gt;=UC$22,TS17&lt;&gt;"",TU17&gt;=UC$26,TU17&lt;&gt;""),AND(TW17&gt;=UC$22,TW17&lt;&gt;"",TY17&gt;=UC$26,TYY17&lt;&gt;""),AND(TZ17&gt;=UC$22,TZ17&lt;&gt;"",UB17&gt;=UC$26,UB17&lt;&gt;""),AND(UX17&gt;=VK$22,UX17&lt;&gt;"",UZ17&gt;=VK$26,UZ17&lt;&gt;""),AND(VA17&gt;=VK$22,VA17&lt;&gt;"",VC17&gt;=VK$26,VC17&lt;&gt;""),AND(VE17&gt;=VK$22,VE17&lt;&gt;"",VG17&gt;=VK$26,VG17&lt;&gt;""),AND(VH17&gt;=VK$22,VH17&lt;&gt;"",VJ17&gt;=VK$26,VJ17&lt;&gt;""),AND(WF17&gt;=WS$22,WF17&lt;&gt;"",WH17&gt;=WS$26,WH17&lt;&gt;""),AND(WI17&gt;=WS$22,WI17&lt;&gt;"",WK17&gt;=WS$26,WK17&lt;&gt;""),AND(WM17&gt;=WS$22,WM17&lt;&gt;"",WO17&gt;=WS$26,WO17&lt;&gt;""),AND(WP17&gt;=WS$22,WP17&lt;&gt;"",WR17&gt;=WS$26,WR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,AND(TP17&gt;=UC$21,TP17&lt;&gt;"",TR17&gt;=UC$25,TR17&lt;&gt;""),AND(TS17&gt;=UC$21,TS17&lt;&gt;"",TU17&gt;=UC$25,TU17&lt;&gt;""),AND(TW17&gt;=UC$21,TW17&lt;&gt;"",TY17&gt;=UC$25,TYY17&lt;&gt;""),AND(TZ17&gt;=UC$21,TZ17&lt;&gt;"",UB17&gt;=UC$25,UB17&lt;&gt;""),AND(UX17&gt;=VK$21,UX17&lt;&gt;"",UZ17&gt;=VK$25,UZ17&lt;&gt;""),AND(VA17&gt;=VK$21,VA17&lt;&gt;"",VC17&gt;=VK$25,VC17&lt;&gt;""),AND(VE17&gt;=VK$21,VE17&lt;&gt;"",VG17&gt;=VK$25,VG17&lt;&gt;""),AND(VH17&gt;=VK$21,VH17&lt;&gt;"",VJ17&gt;=VK$25,VJ17&lt;&gt;""),AND(WF17&gt;=WS$21,WF17&lt;&gt;"",WH17&gt;=WS$25,WH17&lt;&gt;""),AND(WI17&gt;=WS$21,WI17&lt;&gt;"",WK17&gt;=WS$25,WK17&lt;&gt;""),AND(WM17&gt;=WS$21,WM17&lt;&gt;"",WO17&gt;=WS$25,WO17&lt;&gt;""),AND(WP17&gt;=WS$21,WP17&lt;&gt;"",WR17&gt;=WS$25,WR17&lt;&gt;"")),"P","")</f>
        <v/>
      </c>
      <c r="J17" s="8">
        <f>IF(COUNT(AQ17,AT17,BR17,BU17,CS17,CV17)&gt;0,LARGE((AQ17,AT17,BR17,BU17,CS17,CV17),1),0)</f>
        <v>44.41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44.34</v>
      </c>
      <c r="M17" s="8" t="str">
        <f>IF(L17="","",IF(OR(L17=CS17,L17=CV17),$CA$1,IF(OR(L17=BR17,L17=BU17),$AZ$1,IF(OR(L17=AQ17,L17=AT17),$Y$1,""))))</f>
        <v>2023 Domestic 3rd Trial</v>
      </c>
      <c r="N17" s="8">
        <f>IF(COUNT(AQ17,AT17,BR17,BU17,CS17,CV17)&gt;2,LARGE((AQ17,AT17,BR17,BU17,CS17,CV17),3),0)</f>
        <v>43.010000000000005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39.43</v>
      </c>
      <c r="Q17" s="8" t="str">
        <f>IF(P17="","",IF(P17=CZ17,$CA$1,IF(P17=BY17,$AZ$1,IF(P17=AX17,$Y$1,""))))</f>
        <v>2023 Domestic 3rd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10.3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2023 Domestic 3rd Trial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N17="",0,N17)=WO17,$VL$1,IF(V17+IF(N17="",0,N17)=VG17,$UD$1,IF(V17+IF(N17="",0,N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N17="",0,N17)=WR17,$VL$1,IF(V17+IF(N17="",0,N17)=VJ17,$UD$1,IF(V17+IF(N17="",0,N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>
        <v>11.9</v>
      </c>
      <c r="Z17" s="23">
        <v>8.6</v>
      </c>
      <c r="AA17" s="23">
        <v>10.3</v>
      </c>
      <c r="AB17" s="23">
        <v>14.44</v>
      </c>
      <c r="AC17" s="23">
        <v>0.9</v>
      </c>
      <c r="AD17" s="23">
        <v>5.2</v>
      </c>
      <c r="AE17" s="23">
        <v>3.2</v>
      </c>
      <c r="AF17" s="23">
        <v>3.7</v>
      </c>
      <c r="AG17" s="23">
        <v>5.93</v>
      </c>
      <c r="AH17" s="23">
        <v>0.2</v>
      </c>
      <c r="AI17" s="23">
        <v>11.3</v>
      </c>
      <c r="AJ17" s="23">
        <v>7.2</v>
      </c>
      <c r="AK17" s="23">
        <v>9.1999999999999993</v>
      </c>
      <c r="AL17" s="23">
        <v>11.73</v>
      </c>
      <c r="AM17" s="23">
        <v>0</v>
      </c>
      <c r="AN17" s="28"/>
      <c r="AO17" s="39">
        <f>IF(AA17&gt;0,AA17,"")</f>
        <v>10.3</v>
      </c>
      <c r="AP17" s="39">
        <f>IF(AB17&gt;0,AB17,"")</f>
        <v>14.44</v>
      </c>
      <c r="AQ17" s="41">
        <f>IF(SUM(Y17:AB17)-AC17&gt;0,SUM(Y17:AB17)-AC17,"")</f>
        <v>44.34</v>
      </c>
      <c r="AR17" s="41">
        <f>IF(AF17&gt;0,AF17,"")</f>
        <v>3.7</v>
      </c>
      <c r="AS17" s="41">
        <f>IF(AG17&gt;0,AG17,"")</f>
        <v>5.93</v>
      </c>
      <c r="AT17" s="41">
        <f>IF(SUM(AD17:AG17)-AH17&gt;0,SUM(AD17:AG17)-AH17,"")</f>
        <v>17.830000000000002</v>
      </c>
      <c r="AU17" s="41">
        <f>IF(AQ17="","",MAX(AQ17,AT17))</f>
        <v>44.34</v>
      </c>
      <c r="AV17" s="41">
        <f>IF(AK17&gt;0,AK17,"")</f>
        <v>9.1999999999999993</v>
      </c>
      <c r="AW17" s="41">
        <f>IF(AL17&gt;0,AL17,"")</f>
        <v>11.73</v>
      </c>
      <c r="AX17" s="41">
        <f>IF(SUM(AI17:AL17)-AM17&gt;0,SUM(AI17:AL17)-AM17,"")</f>
        <v>39.43</v>
      </c>
      <c r="AY17" s="41">
        <f>IF(SUM(AU17,AX17)&gt;0,SUM(AU17,AX17),"")</f>
        <v>83.77000000000001</v>
      </c>
      <c r="AZ17" s="27">
        <v>11.9</v>
      </c>
      <c r="BA17" s="27">
        <v>9.1999999999999993</v>
      </c>
      <c r="BB17" s="27">
        <v>9.8000000000000007</v>
      </c>
      <c r="BC17" s="27">
        <v>13.51</v>
      </c>
      <c r="BD17" s="27">
        <v>1.4</v>
      </c>
      <c r="BE17" s="27">
        <v>13.1</v>
      </c>
      <c r="BF17" s="27">
        <v>9.1</v>
      </c>
      <c r="BG17" s="27">
        <v>10.1</v>
      </c>
      <c r="BH17" s="27">
        <v>13.21</v>
      </c>
      <c r="BI17" s="27">
        <v>1.1000000000000001</v>
      </c>
      <c r="BJ17" s="27"/>
      <c r="BK17" s="27"/>
      <c r="BL17" s="27"/>
      <c r="BM17" s="27"/>
      <c r="BN17" s="27"/>
      <c r="BO17" s="29"/>
      <c r="BP17" s="40">
        <f>IF(BB17&gt;0,BB17,"")</f>
        <v>9.8000000000000007</v>
      </c>
      <c r="BQ17" s="40">
        <f>IF(BC17&gt;0,BC17,"")</f>
        <v>13.51</v>
      </c>
      <c r="BR17" s="11">
        <f>IF(SUM(AZ17:BC17)-BD17&gt;0,SUM(AZ17:BC17)-BD17,"")</f>
        <v>43.010000000000005</v>
      </c>
      <c r="BS17" s="11">
        <f>IF(BG17&gt;0,BG17,"")</f>
        <v>10.1</v>
      </c>
      <c r="BT17" s="11">
        <f>IF(BH17&gt;0,BH17,"")</f>
        <v>13.21</v>
      </c>
      <c r="BU17" s="11">
        <f>IF(SUM(BE17:BH17)-BI17&gt;0,SUM(BE17:BH17)-BI17,"")</f>
        <v>44.41</v>
      </c>
      <c r="BV17" s="11">
        <f>IF(BR17="","",MAX(BR17,BU17))</f>
        <v>44.41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44.41</v>
      </c>
      <c r="CA17" s="23">
        <v>1.4</v>
      </c>
      <c r="CB17" s="23">
        <v>1</v>
      </c>
      <c r="CC17" s="23">
        <v>1.5</v>
      </c>
      <c r="CD17" s="23">
        <v>1.56</v>
      </c>
      <c r="CE17" s="23">
        <v>0</v>
      </c>
      <c r="CF17" s="23">
        <v>1.6</v>
      </c>
      <c r="CG17" s="23">
        <v>1</v>
      </c>
      <c r="CH17" s="23">
        <v>1.5</v>
      </c>
      <c r="CI17" s="23">
        <v>1.56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1.5</v>
      </c>
      <c r="CR17" s="39">
        <f>IF(CD17&gt;0,CD17,"")</f>
        <v>1.56</v>
      </c>
      <c r="CS17" s="41">
        <f>IF(SUM(CA17:CD17)-CE17&gt;0,SUM(CA17:CD17)-CE17,"")</f>
        <v>5.46</v>
      </c>
      <c r="CT17" s="41">
        <f>IF(CH17&gt;0,CH17,"")</f>
        <v>1.5</v>
      </c>
      <c r="CU17" s="41">
        <f>IF(CI17&gt;0,CI17,"")</f>
        <v>1.56</v>
      </c>
      <c r="CV17" s="41">
        <f>IF(SUM(CF17:CI17)-CJ17&gt;0,SUM(CF17:CI17)-CJ17,"")</f>
        <v>5.66</v>
      </c>
      <c r="CW17" s="41">
        <f>IF(CS17="","",MAX(CS17,CV17))</f>
        <v>5.66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5.66</v>
      </c>
      <c r="DB17" s="52" t="str">
        <f>IF(MAX(ED17,FL17,GT17,IB17,JJ17,KR17,LZ17,NH17,OP17,PX17,RF17,SN17,TV17,VD17,WWL17)-IF(N17="",0,N17)&gt;0.001,MAX(ED17,FL17,GT17,IB17,JJ17,KR17,LZ17,NH17,OP17,PX17,RF17,SN17,TV17,VD17,WL17)-IF(N17="",0,N17),"")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6.65</v>
      </c>
      <c r="WU17" s="27">
        <f>IF($CP17="P",CB17,(CB17+BA17)/2)</f>
        <v>5.0999999999999996</v>
      </c>
      <c r="WV17" s="27">
        <f>IF($CP17="P",CC17,(CC17+BB17)/2)</f>
        <v>5.65</v>
      </c>
      <c r="WW17" s="27">
        <f>IF($CP17="P",CD17,(CD17+BC17)/2)</f>
        <v>7.5350000000000001</v>
      </c>
      <c r="WX17" s="27">
        <f>IF($CP17="P",CE17,(CE17+BD17)/2)</f>
        <v>0.7</v>
      </c>
      <c r="WY17" s="27">
        <f>IF($CP17="P",CF17,(CF17+BE17)/2)</f>
        <v>7.35</v>
      </c>
      <c r="WZ17" s="27">
        <f>IF($CP17="P",CG17,(CG17+BF17)/2)</f>
        <v>5.05</v>
      </c>
      <c r="XA17" s="27">
        <f>IF($CP17="P",CH17,(CH17+BG17)/2)</f>
        <v>5.8</v>
      </c>
      <c r="XB17" s="27">
        <f>IF($CP17="P",CI17,(CI17+BH17)/2)</f>
        <v>7.3850000000000007</v>
      </c>
      <c r="XC17" s="27">
        <f>IF($CP17="P",CJ17,(CJ17+BI17)/2)</f>
        <v>0.55000000000000004</v>
      </c>
      <c r="XD17" s="27">
        <f>IF($CP17="P",CK17,(CK17+BJ17)/2)</f>
        <v>0</v>
      </c>
      <c r="XE17" s="27">
        <f>IF($CP17="P",CL17,(CL17+BK17)/2)</f>
        <v>0</v>
      </c>
      <c r="XF17" s="27">
        <f>IF($CP17="P",CM17,(CM17+BL17)/2)</f>
        <v>0</v>
      </c>
      <c r="XG17" s="27">
        <f>IF($CP17="P",CN17,(CN17+BM17)/2)</f>
        <v>0</v>
      </c>
      <c r="XH17" s="27">
        <f>IF($CP17="P",CO17,(CO17+BN17)/2)</f>
        <v>0</v>
      </c>
      <c r="XI17" s="29" t="s">
        <v>56</v>
      </c>
      <c r="XJ17" s="11">
        <f>IF(WV17&gt;0,WV17,"")</f>
        <v>5.65</v>
      </c>
      <c r="XK17" s="11">
        <f>IF(WW17&gt;0,WW17,"")</f>
        <v>7.5350000000000001</v>
      </c>
      <c r="XL17" s="11">
        <f>IF(SUM(WT17:WW17)-WX17&gt;0,SUM(WT17:WW17)-WX17,"")</f>
        <v>24.234999999999999</v>
      </c>
      <c r="XM17" s="11">
        <f>IF(XA17&gt;0,XA17,"")</f>
        <v>5.8</v>
      </c>
      <c r="XN17" s="11">
        <f>IF(XB17&gt;0,XB17,"")</f>
        <v>7.3850000000000007</v>
      </c>
      <c r="XO17" s="11">
        <f>IF(SUM(WY17:XB17)-XC17&gt;0,SUM(WY17:XB17)-XC17,"")</f>
        <v>25.035</v>
      </c>
      <c r="XP17" s="11">
        <f>IF(MAX(XL17,XO17)&gt;0,MAX(XL17,XO17),"")</f>
        <v>25.035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25.035</v>
      </c>
    </row>
    <row r="18" spans="1:644" x14ac:dyDescent="0.2">
      <c r="B18" s="5"/>
      <c r="D18" s="1"/>
    </row>
    <row r="19" spans="1:644" x14ac:dyDescent="0.2">
      <c r="G19" s="37"/>
      <c r="I19" s="37"/>
    </row>
    <row r="20" spans="1:6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  <c r="TP20" s="5"/>
      <c r="TQ20" s="5"/>
      <c r="TZ20" s="2"/>
      <c r="UA20" s="2"/>
      <c r="UC20" s="43">
        <v>12.7</v>
      </c>
      <c r="UX20" s="5"/>
      <c r="UY20" s="5"/>
      <c r="VH20" s="2"/>
      <c r="VI20" s="2"/>
      <c r="VK20" s="43">
        <v>12.7</v>
      </c>
      <c r="WF20" s="5"/>
      <c r="WG20" s="5"/>
      <c r="WP20" s="2"/>
      <c r="WQ20" s="2"/>
      <c r="WS20" s="43">
        <v>12.7</v>
      </c>
    </row>
    <row r="21" spans="1:6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  <c r="TP21" s="5"/>
      <c r="TQ21" s="5"/>
      <c r="TZ21" s="2"/>
      <c r="UA21" s="2"/>
      <c r="UC21" s="44">
        <v>13.1</v>
      </c>
      <c r="UX21" s="5"/>
      <c r="UY21" s="5"/>
      <c r="VH21" s="2"/>
      <c r="VI21" s="2"/>
      <c r="VK21" s="44">
        <v>13.1</v>
      </c>
      <c r="WF21" s="5"/>
      <c r="WG21" s="5"/>
      <c r="WP21" s="2"/>
      <c r="WQ21" s="2"/>
      <c r="WS21" s="44">
        <v>13.1</v>
      </c>
    </row>
    <row r="22" spans="1:644" x14ac:dyDescent="0.2">
      <c r="A22" s="5"/>
      <c r="B22" s="32" t="s">
        <v>66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  <c r="TP22" s="5"/>
      <c r="TQ22" s="5"/>
      <c r="TZ22" s="2"/>
      <c r="UA22" s="2"/>
      <c r="UC22" s="45">
        <v>13.5</v>
      </c>
      <c r="UX22" s="5"/>
      <c r="UY22" s="5"/>
      <c r="VH22" s="2"/>
      <c r="VI22" s="2"/>
      <c r="VK22" s="45">
        <v>13.5</v>
      </c>
      <c r="WF22" s="5"/>
      <c r="WG22" s="5"/>
      <c r="WP22" s="2"/>
      <c r="WQ22" s="2"/>
      <c r="WS22" s="45">
        <v>13.5</v>
      </c>
    </row>
    <row r="23" spans="1:644" x14ac:dyDescent="0.2">
      <c r="A23" s="5"/>
      <c r="B23" s="36" t="s">
        <v>79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  <c r="TP23" s="5"/>
      <c r="TQ23" s="5"/>
      <c r="TZ23" s="2"/>
      <c r="UA23" s="2"/>
      <c r="UC23" s="46">
        <v>14</v>
      </c>
      <c r="UX23" s="5"/>
      <c r="UY23" s="5"/>
      <c r="VH23" s="2"/>
      <c r="VI23" s="2"/>
      <c r="VK23" s="46">
        <v>14</v>
      </c>
      <c r="WF23" s="5"/>
      <c r="WG23" s="5"/>
      <c r="WP23" s="2"/>
      <c r="WQ23" s="2"/>
      <c r="WS23" s="46">
        <v>14</v>
      </c>
    </row>
    <row r="24" spans="1:6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  <c r="TP24" s="5"/>
      <c r="TQ24" s="5"/>
      <c r="TZ24" s="2"/>
      <c r="UA24" s="2"/>
      <c r="UC24" s="47">
        <v>49.5</v>
      </c>
      <c r="UX24" s="5"/>
      <c r="UY24" s="5"/>
      <c r="VH24" s="2"/>
      <c r="VI24" s="2"/>
      <c r="VK24" s="47">
        <v>49.5</v>
      </c>
      <c r="WF24" s="5"/>
      <c r="WG24" s="5"/>
      <c r="WP24" s="2"/>
      <c r="WQ24" s="2"/>
      <c r="WS24" s="47">
        <v>49.5</v>
      </c>
    </row>
    <row r="25" spans="1:6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  <c r="TP25" s="5"/>
      <c r="TQ25" s="5"/>
      <c r="TZ25" s="2"/>
      <c r="UA25" s="2"/>
      <c r="UC25" s="48">
        <v>51.3</v>
      </c>
      <c r="UX25" s="5"/>
      <c r="UY25" s="5"/>
      <c r="VH25" s="2"/>
      <c r="VI25" s="2"/>
      <c r="VK25" s="48">
        <v>51.3</v>
      </c>
      <c r="WF25" s="5"/>
      <c r="WG25" s="5"/>
      <c r="WP25" s="2"/>
      <c r="WQ25" s="2"/>
      <c r="WS25" s="48">
        <v>51.3</v>
      </c>
    </row>
    <row r="26" spans="1:644" x14ac:dyDescent="0.2">
      <c r="A26" s="5"/>
      <c r="B26" s="34" t="s">
        <v>65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  <c r="TP26" s="5"/>
      <c r="TQ26" s="5"/>
      <c r="TZ26" s="2"/>
      <c r="UA26" s="2"/>
      <c r="UB26" s="38"/>
      <c r="UC26" s="49">
        <v>52.2</v>
      </c>
      <c r="UX26" s="5"/>
      <c r="UY26" s="5"/>
      <c r="VH26" s="2"/>
      <c r="VI26" s="2"/>
      <c r="VJ26" s="38"/>
      <c r="VK26" s="49">
        <v>52.2</v>
      </c>
      <c r="WF26" s="5"/>
      <c r="WG26" s="5"/>
      <c r="WP26" s="2"/>
      <c r="WQ26" s="2"/>
      <c r="WR26" s="38"/>
      <c r="WS26" s="49">
        <v>52.2</v>
      </c>
    </row>
    <row r="27" spans="1:6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  <c r="TP27" s="5"/>
      <c r="TQ27" s="5"/>
      <c r="TZ27" s="2"/>
      <c r="UA27" s="2"/>
      <c r="UC27" s="50">
        <v>54</v>
      </c>
      <c r="UX27" s="5"/>
      <c r="UY27" s="5"/>
      <c r="VH27" s="2"/>
      <c r="VI27" s="2"/>
      <c r="VK27" s="50">
        <v>54</v>
      </c>
      <c r="WF27" s="5"/>
      <c r="WG27" s="5"/>
      <c r="WP27" s="2"/>
      <c r="WQ27" s="2"/>
      <c r="WS27" s="50">
        <v>54</v>
      </c>
    </row>
    <row r="28" spans="1:644" s="37" customFormat="1" x14ac:dyDescent="0.2">
      <c r="A28"/>
      <c r="B28" s="30" t="s">
        <v>57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722" priority="66" operator="containsText" text="No DD">
      <formula>NOT(ISERROR(SEARCH("No DD",H1)))</formula>
    </cfRule>
    <cfRule type="containsText" dxfId="721" priority="67" operator="containsText" text="Merit">
      <formula>NOT(ISERROR(SEARCH("Merit",H1)))</formula>
    </cfRule>
    <cfRule type="containsText" dxfId="720" priority="68" operator="containsText" text="Excellence">
      <formula>NOT(ISERROR(SEARCH("Excellence",H1)))</formula>
    </cfRule>
    <cfRule type="containsText" dxfId="719" priority="69" operator="containsText" text="Worlds Team">
      <formula>NOT(ISERROR(SEARCH("Worlds Team",H1)))</formula>
    </cfRule>
    <cfRule type="containsText" dxfId="718" priority="70" operator="containsText" text="National Team">
      <formula>NOT(ISERROR(SEARCH("National Team",H1)))</formula>
    </cfRule>
  </conditionalFormatting>
  <conditionalFormatting sqref="A4:A1048576">
    <cfRule type="expression" dxfId="717" priority="31">
      <formula>AND(G4&lt;&gt;"",F4="")</formula>
    </cfRule>
    <cfRule type="expression" dxfId="716" priority="71">
      <formula>IF(A4&gt;8,1,0)</formula>
    </cfRule>
  </conditionalFormatting>
  <conditionalFormatting sqref="Y4:AY17">
    <cfRule type="expression" dxfId="715" priority="72" stopIfTrue="1">
      <formula>IF($AN4&lt;&gt;"",1,0)</formula>
    </cfRule>
  </conditionalFormatting>
  <conditionalFormatting sqref="AZ4:BZ17">
    <cfRule type="expression" dxfId="714" priority="65" stopIfTrue="1">
      <formula>IF($BO4&lt;&gt;"",1,0)</formula>
    </cfRule>
  </conditionalFormatting>
  <conditionalFormatting sqref="CA4:DA17">
    <cfRule type="expression" dxfId="713" priority="64" stopIfTrue="1">
      <formula>IF($CP4&lt;&gt;"",1,0)</formula>
    </cfRule>
  </conditionalFormatting>
  <conditionalFormatting sqref="BW28:BW1048576 BP1:BP1048576 BS1:BS1048576 BW1:BW26">
    <cfRule type="cellIs" dxfId="712" priority="77" operator="between">
      <formula>$BZ$23</formula>
      <formula>1000</formula>
    </cfRule>
    <cfRule type="cellIs" dxfId="711" priority="78" operator="between">
      <formula>$BZ$22</formula>
      <formula>$BZ$23</formula>
    </cfRule>
    <cfRule type="cellIs" dxfId="710" priority="79" operator="between">
      <formula>$BZ$21</formula>
      <formula>$BZ$22</formula>
    </cfRule>
    <cfRule type="cellIs" dxfId="709" priority="80" operator="between">
      <formula>$BZ$20</formula>
      <formula>$BZ$21</formula>
    </cfRule>
  </conditionalFormatting>
  <conditionalFormatting sqref="CX28:CX1048576 CQ1:CQ1048576 CT1:CT1048576 CX1:CX26">
    <cfRule type="cellIs" dxfId="708" priority="73" operator="between">
      <formula>$DA$23</formula>
      <formula>1000</formula>
    </cfRule>
    <cfRule type="cellIs" dxfId="707" priority="74" operator="between">
      <formula>$DA$22</formula>
      <formula>$DA$23</formula>
    </cfRule>
    <cfRule type="cellIs" dxfId="706" priority="75" operator="between">
      <formula>$DA$21</formula>
      <formula>$DA$22</formula>
    </cfRule>
    <cfRule type="cellIs" dxfId="705" priority="76" operator="between">
      <formula>$DA$20</formula>
      <formula>$DA$21</formula>
    </cfRule>
  </conditionalFormatting>
  <conditionalFormatting sqref="EH28:EH1048576 DX1:DX1048576 EA1:EA1048576 EE1:EE1048576 EH1:EH26">
    <cfRule type="cellIs" dxfId="704" priority="84" operator="between">
      <formula>$EK$23</formula>
      <formula>1000</formula>
    </cfRule>
    <cfRule type="cellIs" dxfId="703" priority="85" operator="between">
      <formula>$EK$22</formula>
      <formula>$EK$23</formula>
    </cfRule>
    <cfRule type="cellIs" dxfId="702" priority="86" operator="between">
      <formula>$EK$21</formula>
      <formula>$EK$22</formula>
    </cfRule>
    <cfRule type="cellIs" dxfId="701" priority="87" operator="between">
      <formula>$EK$20</formula>
      <formula>$EK$21</formula>
    </cfRule>
  </conditionalFormatting>
  <conditionalFormatting sqref="FP28:FP1048576 FF1:FF1048576 FI1:FI1048576 FM1:FM1048576 FP1:FP26">
    <cfRule type="cellIs" dxfId="700" priority="60" operator="between">
      <formula>$FS$23</formula>
      <formula>1000</formula>
    </cfRule>
    <cfRule type="cellIs" dxfId="699" priority="61" operator="between">
      <formula>$FS$22</formula>
      <formula>$FS$23</formula>
    </cfRule>
    <cfRule type="cellIs" dxfId="698" priority="62" operator="between">
      <formula>$FS$21</formula>
      <formula>$FS$22</formula>
    </cfRule>
    <cfRule type="cellIs" dxfId="697" priority="63" operator="between">
      <formula>$FS$20</formula>
      <formula>$FS$21</formula>
    </cfRule>
  </conditionalFormatting>
  <conditionalFormatting sqref="IF28:IF1048576 HV1:HV1048576 HY1:HY1048576 IC1:IC1048576 IF1:IF26">
    <cfRule type="cellIs" dxfId="696" priority="56" operator="between">
      <formula>$II$23</formula>
      <formula>1000</formula>
    </cfRule>
    <cfRule type="cellIs" dxfId="695" priority="57" operator="between">
      <formula>$II$22</formula>
      <formula>$II$23</formula>
    </cfRule>
    <cfRule type="cellIs" dxfId="694" priority="58" operator="between">
      <formula>$II$21</formula>
      <formula>$II$22</formula>
    </cfRule>
    <cfRule type="cellIs" dxfId="693" priority="59" operator="between">
      <formula>$II$20</formula>
      <formula>$II$21</formula>
    </cfRule>
  </conditionalFormatting>
  <conditionalFormatting sqref="AW27 AO1:AO1048576 AR1:AR1048576 AV1:AV1048576">
    <cfRule type="cellIs" dxfId="692" priority="52" operator="between">
      <formula>$AY$23</formula>
      <formula>1000</formula>
    </cfRule>
    <cfRule type="cellIs" dxfId="691" priority="53" operator="between">
      <formula>$AY$22</formula>
      <formula>$AY$23</formula>
    </cfRule>
    <cfRule type="cellIs" dxfId="690" priority="54" operator="between">
      <formula>$AY$21</formula>
      <formula>$AY$22</formula>
    </cfRule>
    <cfRule type="cellIs" dxfId="689" priority="55" operator="between">
      <formula>$AY$20</formula>
      <formula>$AY$21</formula>
    </cfRule>
  </conditionalFormatting>
  <conditionalFormatting sqref="BW27">
    <cfRule type="cellIs" dxfId="688" priority="48" operator="between">
      <formula>$AY$23</formula>
      <formula>1000</formula>
    </cfRule>
    <cfRule type="cellIs" dxfId="687" priority="49" operator="between">
      <formula>$AY$22</formula>
      <formula>$AY$23</formula>
    </cfRule>
    <cfRule type="cellIs" dxfId="686" priority="50" operator="between">
      <formula>$AY$21</formula>
      <formula>$AY$22</formula>
    </cfRule>
    <cfRule type="cellIs" dxfId="685" priority="51" operator="between">
      <formula>$AY$20</formula>
      <formula>$AY$21</formula>
    </cfRule>
  </conditionalFormatting>
  <conditionalFormatting sqref="CX27">
    <cfRule type="cellIs" dxfId="684" priority="44" operator="between">
      <formula>$AY$23</formula>
      <formula>1000</formula>
    </cfRule>
    <cfRule type="cellIs" dxfId="683" priority="45" operator="between">
      <formula>$AY$22</formula>
      <formula>$AY$23</formula>
    </cfRule>
    <cfRule type="cellIs" dxfId="682" priority="46" operator="between">
      <formula>$AY$21</formula>
      <formula>$AY$22</formula>
    </cfRule>
    <cfRule type="cellIs" dxfId="681" priority="47" operator="between">
      <formula>$AY$20</formula>
      <formula>$AY$21</formula>
    </cfRule>
  </conditionalFormatting>
  <conditionalFormatting sqref="EH27">
    <cfRule type="cellIs" dxfId="680" priority="40" operator="between">
      <formula>$AY$23</formula>
      <formula>1000</formula>
    </cfRule>
    <cfRule type="cellIs" dxfId="679" priority="41" operator="between">
      <formula>$AY$22</formula>
      <formula>$AY$23</formula>
    </cfRule>
    <cfRule type="cellIs" dxfId="678" priority="42" operator="between">
      <formula>$AY$21</formula>
      <formula>$AY$22</formula>
    </cfRule>
    <cfRule type="cellIs" dxfId="677" priority="43" operator="between">
      <formula>$AY$20</formula>
      <formula>$AY$21</formula>
    </cfRule>
  </conditionalFormatting>
  <conditionalFormatting sqref="FP27">
    <cfRule type="cellIs" dxfId="676" priority="36" operator="between">
      <formula>$AY$23</formula>
      <formula>1000</formula>
    </cfRule>
    <cfRule type="cellIs" dxfId="675" priority="37" operator="between">
      <formula>$AY$22</formula>
      <formula>$AY$23</formula>
    </cfRule>
    <cfRule type="cellIs" dxfId="674" priority="38" operator="between">
      <formula>$AY$21</formula>
      <formula>$AY$22</formula>
    </cfRule>
    <cfRule type="cellIs" dxfId="673" priority="39" operator="between">
      <formula>$AY$20</formula>
      <formula>$AY$21</formula>
    </cfRule>
  </conditionalFormatting>
  <conditionalFormatting sqref="IF27">
    <cfRule type="cellIs" dxfId="672" priority="32" operator="between">
      <formula>$AY$23</formula>
      <formula>1000</formula>
    </cfRule>
    <cfRule type="cellIs" dxfId="671" priority="33" operator="between">
      <formula>$AY$22</formula>
      <formula>$AY$23</formula>
    </cfRule>
    <cfRule type="cellIs" dxfId="670" priority="34" operator="between">
      <formula>$AY$21</formula>
      <formula>$AY$22</formula>
    </cfRule>
    <cfRule type="cellIs" dxfId="669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668" priority="81">
      <formula>IF(K1=$CA$1,1,0)</formula>
    </cfRule>
    <cfRule type="expression" dxfId="667" priority="82" stopIfTrue="1">
      <formula>IF(K1=$AZ$1,1,0)</formula>
    </cfRule>
    <cfRule type="expression" dxfId="666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665" priority="98990" operator="between">
      <formula>$SU$27</formula>
      <formula>1000</formula>
    </cfRule>
    <cfRule type="cellIs" dxfId="664" priority="98991" operator="between">
      <formula>$SU$26</formula>
      <formula>$SU$27</formula>
    </cfRule>
    <cfRule type="cellIs" dxfId="663" priority="98992" operator="between">
      <formula>$SU$25</formula>
      <formula>$SU$26</formula>
    </cfRule>
    <cfRule type="cellIs" dxfId="662" priority="98993" operator="between">
      <formula>$SU$24</formula>
      <formula>$SU$25</formula>
    </cfRule>
  </conditionalFormatting>
  <conditionalFormatting sqref="CV1:CV1048576 AT1:AT1048576">
    <cfRule type="cellIs" dxfId="661" priority="104357" operator="between">
      <formula>AY$27</formula>
      <formula>1000</formula>
    </cfRule>
    <cfRule type="cellIs" dxfId="660" priority="104358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659" priority="104369" operator="between">
      <formula>EK$27</formula>
      <formula>1000</formula>
    </cfRule>
    <cfRule type="cellIs" dxfId="658" priority="104370" operator="between">
      <formula>EK$26</formula>
      <formula>EK$27</formula>
    </cfRule>
  </conditionalFormatting>
  <conditionalFormatting sqref="AQ1:AQ1048576 AT1:AT1048576 AX1:AX1048576">
    <cfRule type="cellIs" dxfId="657" priority="104453" operator="between">
      <formula>$AY$27</formula>
      <formula>1000</formula>
    </cfRule>
    <cfRule type="cellIs" dxfId="656" priority="104454" operator="between">
      <formula>$AY$26</formula>
      <formula>$AY$27</formula>
    </cfRule>
    <cfRule type="cellIs" dxfId="655" priority="104455" operator="between">
      <formula>$AY$25</formula>
      <formula>$AY$26</formula>
    </cfRule>
    <cfRule type="cellIs" dxfId="654" priority="104456" operator="between">
      <formula>$AY$24</formula>
      <formula>$AY$25</formula>
    </cfRule>
  </conditionalFormatting>
  <conditionalFormatting sqref="BR1:BR1048576 BU1:BU1048576 BY1:BY1048576">
    <cfRule type="cellIs" dxfId="653" priority="104489" operator="between">
      <formula>$BZ$27</formula>
      <formula>1000</formula>
    </cfRule>
    <cfRule type="cellIs" dxfId="652" priority="104490" operator="between">
      <formula>$BZ$26</formula>
      <formula>$BZ$27</formula>
    </cfRule>
    <cfRule type="cellIs" dxfId="651" priority="104491" operator="between">
      <formula>$BZ$25</formula>
      <formula>$BZ$26</formula>
    </cfRule>
    <cfRule type="cellIs" dxfId="650" priority="104492" operator="between">
      <formula>$BZ$24</formula>
      <formula>$BZ$25</formula>
    </cfRule>
  </conditionalFormatting>
  <conditionalFormatting sqref="CS1:CS1048576 CV1:CV1048576 CZ1:CZ1048576">
    <cfRule type="cellIs" dxfId="649" priority="104525" operator="between">
      <formula>$DA$27</formula>
      <formula>1000</formula>
    </cfRule>
    <cfRule type="cellIs" dxfId="648" priority="104526" operator="between">
      <formula>$DA$26</formula>
      <formula>$DA$27</formula>
    </cfRule>
    <cfRule type="cellIs" dxfId="647" priority="104527" operator="between">
      <formula>$DA$25</formula>
      <formula>$DA$26</formula>
    </cfRule>
    <cfRule type="cellIs" dxfId="646" priority="104528" operator="between">
      <formula>$DA$24</formula>
      <formula>$DA$25</formula>
    </cfRule>
  </conditionalFormatting>
  <conditionalFormatting sqref="NB1:NB1048576 NE1:NE1048576 NI1:NI1048576 NL1:NL1048576">
    <cfRule type="cellIs" dxfId="645" priority="104561" operator="between">
      <formula>$NO$20</formula>
      <formula>$NO$21</formula>
    </cfRule>
  </conditionalFormatting>
  <conditionalFormatting sqref="DZ1:DZ1048576 EC1:EC1048576 EG1:EG1048576 EJ1:EJ1048576">
    <cfRule type="cellIs" dxfId="644" priority="104573" operator="between">
      <formula>$EK$27</formula>
      <formula>1000</formula>
    </cfRule>
    <cfRule type="cellIs" dxfId="643" priority="104574" operator="between">
      <formula>$EK$26</formula>
      <formula>$EK$27</formula>
    </cfRule>
    <cfRule type="cellIs" dxfId="642" priority="104575" operator="between">
      <formula>$EK$25</formula>
      <formula>$EK$26</formula>
    </cfRule>
    <cfRule type="cellIs" dxfId="641" priority="104576" operator="between">
      <formula>$EK$24</formula>
      <formula>$EK$25</formula>
    </cfRule>
  </conditionalFormatting>
  <conditionalFormatting sqref="FH1:FH1048576 FK1:FK1048576 FO1:FO1048576 FR1:FR1048576">
    <cfRule type="cellIs" dxfId="640" priority="104621" operator="between">
      <formula>$FS$27</formula>
      <formula>1000</formula>
    </cfRule>
    <cfRule type="cellIs" dxfId="639" priority="104622" operator="between">
      <formula>$FS$26</formula>
      <formula>$FS$27</formula>
    </cfRule>
    <cfRule type="cellIs" dxfId="638" priority="104623" operator="between">
      <formula>$FS$25</formula>
      <formula>$FS$26</formula>
    </cfRule>
    <cfRule type="cellIs" dxfId="637" priority="104624" operator="between">
      <formula>$FS$24</formula>
      <formula>$FS$25</formula>
    </cfRule>
  </conditionalFormatting>
  <conditionalFormatting sqref="GN1:GN1048576 GQ1:GQ1048576 GU1:GU1048576 GX1:GX1048576">
    <cfRule type="cellIs" dxfId="636" priority="104669" operator="between">
      <formula>$HA$23</formula>
      <formula>1000</formula>
    </cfRule>
    <cfRule type="cellIs" dxfId="635" priority="104670" operator="between">
      <formula>$HA$22</formula>
      <formula>$HA$23</formula>
    </cfRule>
    <cfRule type="cellIs" dxfId="634" priority="104671" operator="between">
      <formula>$HA$21</formula>
      <formula>$HA$22</formula>
    </cfRule>
    <cfRule type="cellIs" dxfId="633" priority="104672" operator="between">
      <formula>$HA$20</formula>
      <formula>$HA$21</formula>
    </cfRule>
  </conditionalFormatting>
  <conditionalFormatting sqref="GP1:GP1048576 GS1:GS1048576 GW1:GW1048576 GZ1:GZ1048576">
    <cfRule type="cellIs" dxfId="632" priority="104717" operator="between">
      <formula>$HA$27</formula>
      <formula>1000</formula>
    </cfRule>
    <cfRule type="cellIs" dxfId="631" priority="104718" operator="between">
      <formula>$HA$26</formula>
      <formula>$HA$27</formula>
    </cfRule>
    <cfRule type="cellIs" dxfId="630" priority="104719" operator="between">
      <formula>$HA$25</formula>
      <formula>$HA$26</formula>
    </cfRule>
    <cfRule type="cellIs" dxfId="629" priority="104720" operator="between">
      <formula>$HA$24</formula>
      <formula>$HA$25</formula>
    </cfRule>
  </conditionalFormatting>
  <conditionalFormatting sqref="HX1:HX1048576 IA1:IA1048576 IE1:IE1048576 IH1:IH1048576">
    <cfRule type="cellIs" dxfId="628" priority="104765" operator="between">
      <formula>$II$27</formula>
      <formula>1000</formula>
    </cfRule>
    <cfRule type="cellIs" dxfId="627" priority="104766" operator="between">
      <formula>$II$26</formula>
      <formula>$II$27</formula>
    </cfRule>
    <cfRule type="cellIs" dxfId="626" priority="104767" operator="between">
      <formula>$II$25</formula>
      <formula>$II$26</formula>
    </cfRule>
    <cfRule type="cellIs" dxfId="625" priority="104768" operator="between">
      <formula>$II$24</formula>
      <formula>$II$25</formula>
    </cfRule>
  </conditionalFormatting>
  <conditionalFormatting sqref="JD1:JD1048576 JG1:JG1048576 JK1:JK1048576 JN1:JN1048576">
    <cfRule type="cellIs" dxfId="624" priority="104813" operator="between">
      <formula>$JQ$23</formula>
      <formula>1000</formula>
    </cfRule>
    <cfRule type="cellIs" dxfId="623" priority="104814" operator="between">
      <formula>$JQ$22</formula>
      <formula>$JQ$23</formula>
    </cfRule>
    <cfRule type="cellIs" dxfId="622" priority="104815" operator="between">
      <formula>$JQ$21</formula>
      <formula>$JQ$22</formula>
    </cfRule>
    <cfRule type="cellIs" dxfId="621" priority="104816" operator="between">
      <formula>$JQ$20</formula>
      <formula>$JQ$21</formula>
    </cfRule>
  </conditionalFormatting>
  <conditionalFormatting sqref="JF1:JF1048576 JI1:JI1048576 JM1:JM1048576 JP1:JP1048576">
    <cfRule type="cellIs" dxfId="620" priority="104861" operator="between">
      <formula>$JQ$27</formula>
      <formula>1000</formula>
    </cfRule>
    <cfRule type="cellIs" dxfId="619" priority="104862" operator="between">
      <formula>$JQ$26</formula>
      <formula>$JQ$27</formula>
    </cfRule>
    <cfRule type="cellIs" dxfId="618" priority="104863" operator="between">
      <formula>$JQ$25</formula>
      <formula>$JQ$26</formula>
    </cfRule>
    <cfRule type="cellIs" dxfId="617" priority="104864" operator="between">
      <formula>$JQ$24</formula>
      <formula>$JQ$25</formula>
    </cfRule>
  </conditionalFormatting>
  <conditionalFormatting sqref="KL1:KL1048576 KO1:KO1048576 KS1:KS1048576 KV1:KV1048576">
    <cfRule type="cellIs" dxfId="616" priority="104909" operator="between">
      <formula>$KY$23</formula>
      <formula>1000</formula>
    </cfRule>
    <cfRule type="cellIs" dxfId="615" priority="104910" operator="between">
      <formula>$KY$22</formula>
      <formula>$KY$23</formula>
    </cfRule>
    <cfRule type="cellIs" dxfId="614" priority="104911" operator="between">
      <formula>$KY$21</formula>
      <formula>$KY$22</formula>
    </cfRule>
    <cfRule type="cellIs" dxfId="613" priority="104912" operator="between">
      <formula>$KY$20</formula>
      <formula>$KY$21</formula>
    </cfRule>
  </conditionalFormatting>
  <conditionalFormatting sqref="KN1:KN1048576 KQ1:KQ1048576 KU1:KU1048576 KX1:KX1048576">
    <cfRule type="cellIs" dxfId="612" priority="104957" operator="between">
      <formula>$KY$27</formula>
      <formula>1000</formula>
    </cfRule>
    <cfRule type="cellIs" dxfId="611" priority="104958" operator="between">
      <formula>$KY$26</formula>
      <formula>$KY$27</formula>
    </cfRule>
    <cfRule type="cellIs" dxfId="610" priority="104959" operator="between">
      <formula>$KY$25</formula>
      <formula>$KY$26</formula>
    </cfRule>
    <cfRule type="cellIs" dxfId="609" priority="104960" operator="between">
      <formula>$KY$24</formula>
      <formula>$KY$25</formula>
    </cfRule>
  </conditionalFormatting>
  <conditionalFormatting sqref="LT1:LT1048576 LW1:LW1048576 MA1:MA1048576 MD1:MD1048576">
    <cfRule type="cellIs" dxfId="608" priority="105005" operator="between">
      <formula>$MG$23</formula>
      <formula>1000</formula>
    </cfRule>
    <cfRule type="cellIs" dxfId="607" priority="105006" operator="between">
      <formula>$MG$22</formula>
      <formula>$MG$23</formula>
    </cfRule>
    <cfRule type="cellIs" dxfId="606" priority="105007" operator="between">
      <formula>$MG$21</formula>
      <formula>$MG$22</formula>
    </cfRule>
    <cfRule type="cellIs" dxfId="605" priority="105008" operator="between">
      <formula>$MG$20</formula>
      <formula>$MG$21</formula>
    </cfRule>
  </conditionalFormatting>
  <conditionalFormatting sqref="LV1:LV1048576 LY1:LY1048576 MC1:MC1048576 MF1:MF1048576">
    <cfRule type="cellIs" dxfId="604" priority="105053" operator="between">
      <formula>$MG$27</formula>
      <formula>1000</formula>
    </cfRule>
    <cfRule type="cellIs" dxfId="603" priority="105054" operator="between">
      <formula>$MG$26</formula>
      <formula>$MG$27</formula>
    </cfRule>
    <cfRule type="cellIs" dxfId="602" priority="105055" operator="between">
      <formula>$MG$25</formula>
      <formula>$MG$26</formula>
    </cfRule>
    <cfRule type="cellIs" dxfId="601" priority="105056" operator="between">
      <formula>$MG$24</formula>
      <formula>$MG$25</formula>
    </cfRule>
  </conditionalFormatting>
  <conditionalFormatting sqref="NB1:NB1048576 NE1:NE1048576 NI1:NI1048576">
    <cfRule type="cellIs" dxfId="600" priority="105101" operator="between">
      <formula>$NO$23</formula>
      <formula>1000</formula>
    </cfRule>
    <cfRule type="cellIs" dxfId="599" priority="105102" operator="between">
      <formula>$NO$22</formula>
      <formula>$NO$23</formula>
    </cfRule>
    <cfRule type="cellIs" dxfId="598" priority="105103" operator="between">
      <formula>$NO$21</formula>
      <formula>$NO$22</formula>
    </cfRule>
  </conditionalFormatting>
  <conditionalFormatting sqref="ND1:ND1048576 NG1:NG1048576 NK1:NK1048576 NN1:NN1048576">
    <cfRule type="cellIs" dxfId="597" priority="105128" operator="between">
      <formula>$NO$27</formula>
      <formula>1000</formula>
    </cfRule>
    <cfRule type="cellIs" dxfId="596" priority="105129" operator="between">
      <formula>$NO$26</formula>
      <formula>$NO$27</formula>
    </cfRule>
    <cfRule type="cellIs" dxfId="595" priority="105130" operator="between">
      <formula>$NO$25</formula>
      <formula>$NO$26</formula>
    </cfRule>
    <cfRule type="cellIs" dxfId="594" priority="105131" operator="between">
      <formula>$NO$24</formula>
      <formula>$NO$25</formula>
    </cfRule>
  </conditionalFormatting>
  <conditionalFormatting sqref="OJ1:OJ1048576 OM1:OM1048576 OQ1:OQ1048576 OT1:OT1048576">
    <cfRule type="cellIs" dxfId="593" priority="105176" operator="between">
      <formula>$OW$23</formula>
      <formula>1000</formula>
    </cfRule>
    <cfRule type="cellIs" dxfId="592" priority="105177" operator="between">
      <formula>$OW$22</formula>
      <formula>$OW$23</formula>
    </cfRule>
    <cfRule type="cellIs" dxfId="591" priority="105178" operator="between">
      <formula>$OW$21</formula>
      <formula>$OW$22</formula>
    </cfRule>
    <cfRule type="cellIs" dxfId="590" priority="105179" operator="between">
      <formula>$OW$20</formula>
      <formula>$OW$21</formula>
    </cfRule>
  </conditionalFormatting>
  <conditionalFormatting sqref="OL1:OL1048576 OO1:OO1048576 OS1:OS1048576 OV1:OV1048576">
    <cfRule type="cellIs" dxfId="589" priority="105224" operator="between">
      <formula>$OW$27</formula>
      <formula>1000</formula>
    </cfRule>
    <cfRule type="cellIs" dxfId="588" priority="105225" operator="between">
      <formula>$OW$26</formula>
      <formula>$OW$27</formula>
    </cfRule>
    <cfRule type="cellIs" dxfId="587" priority="105226" operator="between">
      <formula>$OW$25</formula>
      <formula>$OW$26</formula>
    </cfRule>
    <cfRule type="cellIs" dxfId="586" priority="105227" operator="between">
      <formula>$OW$24</formula>
      <formula>$OW$25</formula>
    </cfRule>
  </conditionalFormatting>
  <conditionalFormatting sqref="PR1:PR1048576 PU1:PU1048576 PY1:PY1048576 QB1:QB1048576">
    <cfRule type="cellIs" dxfId="585" priority="105272" operator="between">
      <formula>$QE$23</formula>
      <formula>1000</formula>
    </cfRule>
    <cfRule type="cellIs" dxfId="584" priority="105273" operator="between">
      <formula>$QE$22</formula>
      <formula>$QE$23</formula>
    </cfRule>
    <cfRule type="cellIs" dxfId="583" priority="105274" operator="between">
      <formula>$QE$21</formula>
      <formula>$QE$22</formula>
    </cfRule>
    <cfRule type="cellIs" dxfId="582" priority="105275" operator="between">
      <formula>$QE$20</formula>
      <formula>$QE$21</formula>
    </cfRule>
  </conditionalFormatting>
  <conditionalFormatting sqref="PT1:PT1048576 PW1:PW1048576 QA1:QA1048576 QD1:QD1048576">
    <cfRule type="cellIs" dxfId="581" priority="105320" operator="between">
      <formula>$QE$27</formula>
      <formula>1000</formula>
    </cfRule>
    <cfRule type="cellIs" dxfId="580" priority="105321" operator="between">
      <formula>$QE$26</formula>
      <formula>$QE$27</formula>
    </cfRule>
    <cfRule type="cellIs" dxfId="579" priority="105322" operator="between">
      <formula>$QE$25</formula>
      <formula>$QE$26</formula>
    </cfRule>
    <cfRule type="cellIs" dxfId="578" priority="105323" operator="between">
      <formula>$QE$24</formula>
      <formula>$QE$25</formula>
    </cfRule>
  </conditionalFormatting>
  <conditionalFormatting sqref="QZ1:QZ1048576 RC1:RC1048576 RG1:RG1048576 RJ1:RJ1048576">
    <cfRule type="cellIs" dxfId="577" priority="105368" operator="between">
      <formula>$RM$23</formula>
      <formula>1000</formula>
    </cfRule>
    <cfRule type="cellIs" dxfId="576" priority="105369" operator="between">
      <formula>$RM$22</formula>
      <formula>$RM$23</formula>
    </cfRule>
    <cfRule type="cellIs" dxfId="575" priority="105370" operator="between">
      <formula>$RM$21</formula>
      <formula>$RM$22</formula>
    </cfRule>
    <cfRule type="cellIs" dxfId="574" priority="105371" operator="between">
      <formula>$RM$20</formula>
      <formula>$RM$21</formula>
    </cfRule>
  </conditionalFormatting>
  <conditionalFormatting sqref="RB1:RB1048576 RE1:RE1048576 RI1:RI1048576 RL1:RL1048576">
    <cfRule type="cellIs" dxfId="573" priority="105416" operator="between">
      <formula>$RM$27</formula>
      <formula>1000</formula>
    </cfRule>
    <cfRule type="cellIs" dxfId="572" priority="105417" operator="between">
      <formula>$RM$26</formula>
      <formula>$RM$27</formula>
    </cfRule>
    <cfRule type="cellIs" dxfId="571" priority="105418" operator="between">
      <formula>$RM$25</formula>
      <formula>$RM$26</formula>
    </cfRule>
    <cfRule type="cellIs" dxfId="570" priority="105419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569" priority="105464" operator="between">
      <formula>$SU$23</formula>
      <formula>1000</formula>
    </cfRule>
    <cfRule type="cellIs" dxfId="568" priority="105465" operator="between">
      <formula>$SU$22</formula>
      <formula>$SU$23</formula>
    </cfRule>
    <cfRule type="cellIs" dxfId="567" priority="105466" operator="between">
      <formula>$SU$21</formula>
      <formula>$SU$22</formula>
    </cfRule>
    <cfRule type="cellIs" dxfId="566" priority="105467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493" width="10.83203125" hidden="1" customWidth="1"/>
    <col min="494" max="507" width="10.83203125" customWidth="1"/>
    <col min="508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4" t="s">
        <v>11</v>
      </c>
      <c r="H1" s="74" t="s">
        <v>12</v>
      </c>
      <c r="I1" s="74" t="s">
        <v>86</v>
      </c>
      <c r="J1" s="75" t="s">
        <v>108</v>
      </c>
      <c r="K1" s="73" t="s">
        <v>33</v>
      </c>
      <c r="L1" s="75" t="s">
        <v>163</v>
      </c>
      <c r="M1" s="73" t="s">
        <v>33</v>
      </c>
      <c r="N1" s="77" t="s">
        <v>14</v>
      </c>
      <c r="O1" s="73" t="s">
        <v>34</v>
      </c>
      <c r="P1" s="73" t="s">
        <v>33</v>
      </c>
      <c r="Q1" s="68" t="s">
        <v>206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71" t="s">
        <v>235</v>
      </c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68" t="s">
        <v>276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2" t="s">
        <v>14</v>
      </c>
      <c r="CU1" s="72"/>
      <c r="CV1" s="68" t="s">
        <v>184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71" t="s">
        <v>190</v>
      </c>
      <c r="EE1" s="71"/>
      <c r="EF1" s="71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68" t="s">
        <v>201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71" t="s">
        <v>212</v>
      </c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68" t="s">
        <v>213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71" t="s">
        <v>216</v>
      </c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68" t="s">
        <v>214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71" t="s">
        <v>220</v>
      </c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68" t="s">
        <v>266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71" t="s">
        <v>267</v>
      </c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68" t="s">
        <v>284</v>
      </c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71" t="s">
        <v>289</v>
      </c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  <c r="UN1" s="71"/>
      <c r="UO1" s="71"/>
      <c r="UP1" s="71"/>
      <c r="UQ1" s="71"/>
      <c r="UR1" s="71"/>
      <c r="US1" s="71"/>
      <c r="UT1" s="71"/>
      <c r="UU1" s="71"/>
      <c r="UV1" s="71"/>
      <c r="UW1" s="71"/>
      <c r="UX1" s="71"/>
      <c r="UY1" s="71"/>
      <c r="UZ1" s="71"/>
      <c r="VA1" s="71"/>
      <c r="VB1" s="71"/>
      <c r="VC1" s="71"/>
      <c r="VD1" s="68"/>
      <c r="VE1" s="68"/>
      <c r="VF1" s="68"/>
      <c r="VG1" s="68"/>
      <c r="VH1" s="68"/>
      <c r="VI1" s="68"/>
      <c r="VJ1" s="68"/>
      <c r="VK1" s="68"/>
      <c r="VL1" s="68"/>
      <c r="VM1" s="68"/>
      <c r="VN1" s="68"/>
      <c r="VO1" s="68"/>
      <c r="VP1" s="68"/>
      <c r="VQ1" s="68"/>
      <c r="VR1" s="68"/>
      <c r="VS1" s="68"/>
      <c r="VT1" s="68"/>
      <c r="VU1" s="68"/>
      <c r="VV1" s="68"/>
      <c r="VW1" s="68"/>
      <c r="VX1" s="68"/>
      <c r="VY1" s="68"/>
      <c r="VZ1" s="68"/>
      <c r="WA1" s="68"/>
      <c r="WB1" s="68"/>
      <c r="WC1" s="68"/>
      <c r="WD1" s="68"/>
      <c r="WE1" s="68"/>
      <c r="WF1" s="68"/>
      <c r="WG1" s="68"/>
      <c r="WH1" s="68"/>
      <c r="WI1" s="68"/>
      <c r="WJ1" s="68"/>
      <c r="WK1" s="68"/>
      <c r="WL1" s="71" t="s">
        <v>67</v>
      </c>
      <c r="WM1" s="71"/>
      <c r="WN1" s="71"/>
      <c r="WO1" s="71"/>
      <c r="WP1" s="71"/>
      <c r="WQ1" s="71"/>
      <c r="WR1" s="71"/>
      <c r="WS1" s="71"/>
      <c r="WT1" s="71"/>
      <c r="WU1" s="71"/>
      <c r="WV1" s="71"/>
      <c r="WW1" s="71"/>
      <c r="WX1" s="71"/>
      <c r="WY1" s="71"/>
      <c r="WZ1" s="71"/>
      <c r="XA1" s="71"/>
      <c r="XB1" s="71"/>
      <c r="XC1" s="71"/>
      <c r="XD1" s="71"/>
      <c r="XE1" s="71"/>
      <c r="XF1" s="71"/>
      <c r="XG1" s="71"/>
      <c r="XH1" s="71"/>
      <c r="XI1" s="71"/>
      <c r="XJ1" s="71"/>
      <c r="XK1" s="71"/>
      <c r="XL1" s="71"/>
    </row>
    <row r="2" spans="1:636" ht="16" customHeight="1" x14ac:dyDescent="0.2">
      <c r="A2" s="74"/>
      <c r="B2" s="74"/>
      <c r="C2" s="74"/>
      <c r="D2" s="74"/>
      <c r="E2" s="74"/>
      <c r="F2" s="76"/>
      <c r="G2" s="74"/>
      <c r="H2" s="74"/>
      <c r="I2" s="74"/>
      <c r="J2" s="75"/>
      <c r="K2" s="73"/>
      <c r="L2" s="75"/>
      <c r="M2" s="73"/>
      <c r="N2" s="77"/>
      <c r="O2" s="73"/>
      <c r="P2" s="73"/>
      <c r="Q2" s="69" t="s">
        <v>19</v>
      </c>
      <c r="R2" s="69"/>
      <c r="S2" s="69"/>
      <c r="T2" s="69"/>
      <c r="U2" s="69"/>
      <c r="V2" s="69" t="s">
        <v>20</v>
      </c>
      <c r="W2" s="69"/>
      <c r="X2" s="69"/>
      <c r="Y2" s="69"/>
      <c r="Z2" s="69"/>
      <c r="AA2" s="69" t="s">
        <v>23</v>
      </c>
      <c r="AB2" s="69"/>
      <c r="AC2" s="69"/>
      <c r="AD2" s="69"/>
      <c r="AE2" s="69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0" t="s">
        <v>19</v>
      </c>
      <c r="AS2" s="70"/>
      <c r="AT2" s="70"/>
      <c r="AU2" s="70"/>
      <c r="AV2" s="70"/>
      <c r="AW2" s="70" t="s">
        <v>20</v>
      </c>
      <c r="AX2" s="70"/>
      <c r="AY2" s="70"/>
      <c r="AZ2" s="70"/>
      <c r="BA2" s="70"/>
      <c r="BB2" s="70" t="s">
        <v>23</v>
      </c>
      <c r="BC2" s="70"/>
      <c r="BD2" s="70"/>
      <c r="BE2" s="70"/>
      <c r="BF2" s="70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69" t="s">
        <v>19</v>
      </c>
      <c r="BT2" s="69"/>
      <c r="BU2" s="69"/>
      <c r="BV2" s="69"/>
      <c r="BW2" s="69"/>
      <c r="BX2" s="69" t="s">
        <v>20</v>
      </c>
      <c r="BY2" s="69"/>
      <c r="BZ2" s="69"/>
      <c r="CA2" s="69"/>
      <c r="CB2" s="69"/>
      <c r="CC2" s="69" t="s">
        <v>23</v>
      </c>
      <c r="CD2" s="69"/>
      <c r="CE2" s="69"/>
      <c r="CF2" s="69"/>
      <c r="CG2" s="69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69" t="s">
        <v>19</v>
      </c>
      <c r="CW2" s="69"/>
      <c r="CX2" s="69"/>
      <c r="CY2" s="69"/>
      <c r="CZ2" s="69"/>
      <c r="DA2" s="69" t="s">
        <v>20</v>
      </c>
      <c r="DB2" s="69"/>
      <c r="DC2" s="69"/>
      <c r="DD2" s="69"/>
      <c r="DE2" s="69"/>
      <c r="DF2" s="69" t="s">
        <v>105</v>
      </c>
      <c r="DG2" s="69"/>
      <c r="DH2" s="69"/>
      <c r="DI2" s="69"/>
      <c r="DJ2" s="69"/>
      <c r="DK2" s="69" t="s">
        <v>23</v>
      </c>
      <c r="DL2" s="69"/>
      <c r="DM2" s="69"/>
      <c r="DN2" s="69"/>
      <c r="DO2" s="69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0" t="s">
        <v>19</v>
      </c>
      <c r="EE2" s="70"/>
      <c r="EF2" s="70"/>
      <c r="EG2" s="70"/>
      <c r="EH2" s="70"/>
      <c r="EI2" s="70" t="s">
        <v>20</v>
      </c>
      <c r="EJ2" s="70"/>
      <c r="EK2" s="70"/>
      <c r="EL2" s="70"/>
      <c r="EM2" s="70"/>
      <c r="EN2" s="70" t="s">
        <v>105</v>
      </c>
      <c r="EO2" s="70"/>
      <c r="EP2" s="70"/>
      <c r="EQ2" s="70"/>
      <c r="ER2" s="70"/>
      <c r="ES2" s="70" t="s">
        <v>23</v>
      </c>
      <c r="ET2" s="70"/>
      <c r="EU2" s="70"/>
      <c r="EV2" s="70"/>
      <c r="EW2" s="70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69" t="s">
        <v>19</v>
      </c>
      <c r="FM2" s="69"/>
      <c r="FN2" s="69"/>
      <c r="FO2" s="69"/>
      <c r="FP2" s="69"/>
      <c r="FQ2" s="69" t="s">
        <v>20</v>
      </c>
      <c r="FR2" s="69"/>
      <c r="FS2" s="69"/>
      <c r="FT2" s="69"/>
      <c r="FU2" s="69"/>
      <c r="FV2" s="69" t="s">
        <v>105</v>
      </c>
      <c r="FW2" s="69"/>
      <c r="FX2" s="69"/>
      <c r="FY2" s="69"/>
      <c r="FZ2" s="69"/>
      <c r="GA2" s="69" t="s">
        <v>23</v>
      </c>
      <c r="GB2" s="69"/>
      <c r="GC2" s="69"/>
      <c r="GD2" s="69"/>
      <c r="GE2" s="69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0" t="s">
        <v>19</v>
      </c>
      <c r="GU2" s="70"/>
      <c r="GV2" s="70"/>
      <c r="GW2" s="70"/>
      <c r="GX2" s="70"/>
      <c r="GY2" s="70" t="s">
        <v>20</v>
      </c>
      <c r="GZ2" s="70"/>
      <c r="HA2" s="70"/>
      <c r="HB2" s="70"/>
      <c r="HC2" s="70"/>
      <c r="HD2" s="70" t="s">
        <v>105</v>
      </c>
      <c r="HE2" s="70"/>
      <c r="HF2" s="70"/>
      <c r="HG2" s="70"/>
      <c r="HH2" s="70"/>
      <c r="HI2" s="70" t="s">
        <v>23</v>
      </c>
      <c r="HJ2" s="70"/>
      <c r="HK2" s="70"/>
      <c r="HL2" s="70"/>
      <c r="HM2" s="70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69" t="s">
        <v>19</v>
      </c>
      <c r="IC2" s="69"/>
      <c r="ID2" s="69"/>
      <c r="IE2" s="69"/>
      <c r="IF2" s="69"/>
      <c r="IG2" s="69" t="s">
        <v>20</v>
      </c>
      <c r="IH2" s="69"/>
      <c r="II2" s="69"/>
      <c r="IJ2" s="69"/>
      <c r="IK2" s="69"/>
      <c r="IL2" s="69" t="s">
        <v>105</v>
      </c>
      <c r="IM2" s="69"/>
      <c r="IN2" s="69"/>
      <c r="IO2" s="69"/>
      <c r="IP2" s="69"/>
      <c r="IQ2" s="69" t="s">
        <v>23</v>
      </c>
      <c r="IR2" s="69"/>
      <c r="IS2" s="69"/>
      <c r="IT2" s="69"/>
      <c r="IU2" s="69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0" t="s">
        <v>19</v>
      </c>
      <c r="JK2" s="70"/>
      <c r="JL2" s="70"/>
      <c r="JM2" s="70"/>
      <c r="JN2" s="70"/>
      <c r="JO2" s="70" t="s">
        <v>20</v>
      </c>
      <c r="JP2" s="70"/>
      <c r="JQ2" s="70"/>
      <c r="JR2" s="70"/>
      <c r="JS2" s="70"/>
      <c r="JT2" s="70" t="s">
        <v>105</v>
      </c>
      <c r="JU2" s="70"/>
      <c r="JV2" s="70"/>
      <c r="JW2" s="70"/>
      <c r="JX2" s="70"/>
      <c r="JY2" s="70" t="s">
        <v>23</v>
      </c>
      <c r="JZ2" s="70"/>
      <c r="KA2" s="70"/>
      <c r="KB2" s="70"/>
      <c r="KC2" s="70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69" t="s">
        <v>19</v>
      </c>
      <c r="KS2" s="69"/>
      <c r="KT2" s="69"/>
      <c r="KU2" s="69"/>
      <c r="KV2" s="69"/>
      <c r="KW2" s="69" t="s">
        <v>20</v>
      </c>
      <c r="KX2" s="69"/>
      <c r="KY2" s="69"/>
      <c r="KZ2" s="69"/>
      <c r="LA2" s="69"/>
      <c r="LB2" s="69" t="s">
        <v>105</v>
      </c>
      <c r="LC2" s="69"/>
      <c r="LD2" s="69"/>
      <c r="LE2" s="69"/>
      <c r="LF2" s="69"/>
      <c r="LG2" s="69" t="s">
        <v>23</v>
      </c>
      <c r="LH2" s="69"/>
      <c r="LI2" s="69"/>
      <c r="LJ2" s="69"/>
      <c r="LK2" s="69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0" t="s">
        <v>19</v>
      </c>
      <c r="MA2" s="70"/>
      <c r="MB2" s="70"/>
      <c r="MC2" s="70"/>
      <c r="MD2" s="70"/>
      <c r="ME2" s="70" t="s">
        <v>20</v>
      </c>
      <c r="MF2" s="70"/>
      <c r="MG2" s="70"/>
      <c r="MH2" s="70"/>
      <c r="MI2" s="70"/>
      <c r="MJ2" s="70" t="s">
        <v>105</v>
      </c>
      <c r="MK2" s="70"/>
      <c r="ML2" s="70"/>
      <c r="MM2" s="70"/>
      <c r="MN2" s="70"/>
      <c r="MO2" s="70" t="s">
        <v>23</v>
      </c>
      <c r="MP2" s="70"/>
      <c r="MQ2" s="70"/>
      <c r="MR2" s="70"/>
      <c r="MS2" s="70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69" t="s">
        <v>19</v>
      </c>
      <c r="NI2" s="69"/>
      <c r="NJ2" s="69"/>
      <c r="NK2" s="69"/>
      <c r="NL2" s="69"/>
      <c r="NM2" s="69" t="s">
        <v>20</v>
      </c>
      <c r="NN2" s="69"/>
      <c r="NO2" s="69"/>
      <c r="NP2" s="69"/>
      <c r="NQ2" s="69"/>
      <c r="NR2" s="69" t="s">
        <v>105</v>
      </c>
      <c r="NS2" s="69"/>
      <c r="NT2" s="69"/>
      <c r="NU2" s="69"/>
      <c r="NV2" s="69"/>
      <c r="NW2" s="69" t="s">
        <v>23</v>
      </c>
      <c r="NX2" s="69"/>
      <c r="NY2" s="69"/>
      <c r="NZ2" s="69"/>
      <c r="OA2" s="69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0" t="s">
        <v>19</v>
      </c>
      <c r="OQ2" s="70"/>
      <c r="OR2" s="70"/>
      <c r="OS2" s="70"/>
      <c r="OT2" s="70"/>
      <c r="OU2" s="70" t="s">
        <v>20</v>
      </c>
      <c r="OV2" s="70"/>
      <c r="OW2" s="70"/>
      <c r="OX2" s="70"/>
      <c r="OY2" s="70"/>
      <c r="OZ2" s="70" t="s">
        <v>105</v>
      </c>
      <c r="PA2" s="70"/>
      <c r="PB2" s="70"/>
      <c r="PC2" s="70"/>
      <c r="PD2" s="70"/>
      <c r="PE2" s="70" t="s">
        <v>23</v>
      </c>
      <c r="PF2" s="70"/>
      <c r="PG2" s="70"/>
      <c r="PH2" s="70"/>
      <c r="PI2" s="70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69" t="s">
        <v>19</v>
      </c>
      <c r="PY2" s="69"/>
      <c r="PZ2" s="69"/>
      <c r="QA2" s="69"/>
      <c r="QB2" s="69"/>
      <c r="QC2" s="69" t="s">
        <v>20</v>
      </c>
      <c r="QD2" s="69"/>
      <c r="QE2" s="69"/>
      <c r="QF2" s="69"/>
      <c r="QG2" s="69"/>
      <c r="QH2" s="69" t="s">
        <v>105</v>
      </c>
      <c r="QI2" s="69"/>
      <c r="QJ2" s="69"/>
      <c r="QK2" s="69"/>
      <c r="QL2" s="69"/>
      <c r="QM2" s="69" t="s">
        <v>23</v>
      </c>
      <c r="QN2" s="69"/>
      <c r="QO2" s="69"/>
      <c r="QP2" s="69"/>
      <c r="QQ2" s="69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0" t="s">
        <v>19</v>
      </c>
      <c r="RG2" s="70"/>
      <c r="RH2" s="70"/>
      <c r="RI2" s="70"/>
      <c r="RJ2" s="70"/>
      <c r="RK2" s="70" t="s">
        <v>20</v>
      </c>
      <c r="RL2" s="70"/>
      <c r="RM2" s="70"/>
      <c r="RN2" s="70"/>
      <c r="RO2" s="70"/>
      <c r="RP2" s="70" t="s">
        <v>105</v>
      </c>
      <c r="RQ2" s="70"/>
      <c r="RR2" s="70"/>
      <c r="RS2" s="70"/>
      <c r="RT2" s="70"/>
      <c r="RU2" s="70" t="s">
        <v>23</v>
      </c>
      <c r="RV2" s="70"/>
      <c r="RW2" s="70"/>
      <c r="RX2" s="70"/>
      <c r="RY2" s="70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69" t="s">
        <v>19</v>
      </c>
      <c r="SO2" s="69"/>
      <c r="SP2" s="69"/>
      <c r="SQ2" s="69"/>
      <c r="SR2" s="69"/>
      <c r="SS2" s="69" t="s">
        <v>20</v>
      </c>
      <c r="ST2" s="69"/>
      <c r="SU2" s="69"/>
      <c r="SV2" s="69"/>
      <c r="SW2" s="69"/>
      <c r="SX2" s="69" t="s">
        <v>105</v>
      </c>
      <c r="SY2" s="69"/>
      <c r="SZ2" s="69"/>
      <c r="TA2" s="69"/>
      <c r="TB2" s="69"/>
      <c r="TC2" s="69" t="s">
        <v>23</v>
      </c>
      <c r="TD2" s="69"/>
      <c r="TE2" s="69"/>
      <c r="TF2" s="69"/>
      <c r="TG2" s="69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0" t="s">
        <v>19</v>
      </c>
      <c r="TW2" s="70"/>
      <c r="TX2" s="70"/>
      <c r="TY2" s="70"/>
      <c r="TZ2" s="70"/>
      <c r="UA2" s="70" t="s">
        <v>20</v>
      </c>
      <c r="UB2" s="70"/>
      <c r="UC2" s="70"/>
      <c r="UD2" s="70"/>
      <c r="UE2" s="70"/>
      <c r="UF2" s="70" t="s">
        <v>105</v>
      </c>
      <c r="UG2" s="70"/>
      <c r="UH2" s="70"/>
      <c r="UI2" s="70"/>
      <c r="UJ2" s="70"/>
      <c r="UK2" s="70" t="s">
        <v>23</v>
      </c>
      <c r="UL2" s="70"/>
      <c r="UM2" s="70"/>
      <c r="UN2" s="70"/>
      <c r="UO2" s="70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69" t="s">
        <v>19</v>
      </c>
      <c r="VE2" s="69"/>
      <c r="VF2" s="69"/>
      <c r="VG2" s="69"/>
      <c r="VH2" s="69"/>
      <c r="VI2" s="69" t="s">
        <v>20</v>
      </c>
      <c r="VJ2" s="69"/>
      <c r="VK2" s="69"/>
      <c r="VL2" s="69"/>
      <c r="VM2" s="69"/>
      <c r="VN2" s="69" t="s">
        <v>105</v>
      </c>
      <c r="VO2" s="69"/>
      <c r="VP2" s="69"/>
      <c r="VQ2" s="69"/>
      <c r="VR2" s="69"/>
      <c r="VS2" s="69" t="s">
        <v>23</v>
      </c>
      <c r="VT2" s="69"/>
      <c r="VU2" s="69"/>
      <c r="VV2" s="69"/>
      <c r="VW2" s="69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0" t="s">
        <v>19</v>
      </c>
      <c r="WM2" s="70"/>
      <c r="WN2" s="70"/>
      <c r="WO2" s="70"/>
      <c r="WP2" s="70"/>
      <c r="WQ2" s="70" t="s">
        <v>20</v>
      </c>
      <c r="WR2" s="70"/>
      <c r="WS2" s="70"/>
      <c r="WT2" s="70"/>
      <c r="WU2" s="70"/>
      <c r="WV2" s="70" t="s">
        <v>23</v>
      </c>
      <c r="WW2" s="70"/>
      <c r="WX2" s="70"/>
      <c r="WY2" s="70"/>
      <c r="WZ2" s="70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74"/>
      <c r="B3" s="74"/>
      <c r="C3" s="74"/>
      <c r="D3" s="74"/>
      <c r="E3" s="74"/>
      <c r="F3" s="76"/>
      <c r="G3" s="74"/>
      <c r="H3" s="74"/>
      <c r="I3" s="74"/>
      <c r="J3" s="75"/>
      <c r="K3" s="73"/>
      <c r="L3" s="75"/>
      <c r="M3" s="73"/>
      <c r="N3" s="77"/>
      <c r="O3" s="73"/>
      <c r="P3" s="73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193</v>
      </c>
      <c r="C4" s="4" t="s">
        <v>192</v>
      </c>
      <c r="D4" s="4" t="s">
        <v>191</v>
      </c>
      <c r="E4" s="9">
        <f>SUM(J4,L4,N4)</f>
        <v>101.97000000000001</v>
      </c>
      <c r="F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P","")</f>
        <v>P</v>
      </c>
      <c r="G4" s="3" t="str">
        <f>IF(OR(AND(AI4&gt;=AQ$28,AI4&lt;&gt;"",AF4=""),AND(AL4&gt;=AQ$28,AL4&lt;&gt;"",AF4=""),AND(AP4&gt;=AQ$28,AP4&lt;&gt;"",AF4=""),AND(BJ4&gt;=BR$28,BJ4&lt;&gt;"",BG4=""),AND(BM4&gt;=BR$28,BM4&lt;&gt;"",BG4=""),AND(BQ4&gt;=BR$28,BQ4&lt;&gt;"",BG4=""),AND(CK4&gt;=CS$28,CK4&lt;&gt;"",CH4=""),AND(CN4&gt;=CS$28,CN4&lt;&gt;"",CH4=""),AND(CR4&gt;=CS$28,CR4&lt;&gt;"",CH4=""),AND(DR4&gt;=EC$28,DR4&lt;&gt;""),AND(DU4&gt;=EC$28,DU4&lt;&gt;""),AND(DY4&gt;=EC$28,DY4&lt;&gt;""),AND(EB4&gt;=EC$28,EB4&lt;&gt;""),AND(EZ4&gt;=FK$28,EZ4&lt;&gt;""),AND(FC4&gt;=FK$28,FC4&lt;&gt;""),AND(FG4&gt;=FK$28,FG4&lt;&gt;""),AND(FJ4&gt;=FK$28,FJ4&lt;&gt;""),AND(GH4&gt;=GS$28,GH4&lt;&gt;""),AND(GK4&gt;=GS$28,GK4&lt;&gt;""),AND(GO4&gt;=GS$28,GO4&lt;&gt;""),AND(GR4&gt;=GS$28,GR4&lt;&gt;""),AND(HP4&gt;=IA$28,HP4&lt;&gt;""),AND(HS4&gt;=IA$28,HS4&lt;&gt;""),AND(HW4&gt;=IA$28,HW4&lt;&gt;""),AND(HZ4&gt;=IA$28,HZ4&lt;&gt;""),AND(IX4&gt;=JI$28,IX4&lt;&gt;""),AND(JA4&gt;=JI$28,JA4&lt;&gt;""),AND(JE4&gt;=JI$28,JE4&lt;&gt;""),AND(JH4&gt;=JI$28,JH4&lt;&gt;""),AND(KF4&gt;=KQ$28,KF4&lt;&gt;""),AND(KI4&gt;=KQ$28,KI4&lt;&gt;""),AND(KM4&gt;=KQ$28,KM4&lt;&gt;""),AND(KP4&gt;=KQ$28,KP4&lt;&gt;""),AND(LN4&gt;=LY$28,LN4&lt;&gt;""),AND(LQ4&gt;=LY$28,LQ4&lt;&gt;""),AND(LU4&gt;=LY$28,LU4&lt;&gt;""),AND(LX4&gt;=LY$28,LX4&lt;&gt;""),AND(MV4&gt;=NG$28,MV4&lt;&gt;""),AND(MY4&gt;=NG$28,MY4&lt;&gt;""),AND(NC4&gt;=NG$28,NC4&lt;&gt;""),AND(NF4&gt;=NG$28,NF4&lt;&gt;""),AND(OD4&gt;=OO$28,OD4&lt;&gt;""),AND(OG4&gt;=OO$28,OG4&lt;&gt;""),AND(OK4&gt;=OO$28,OK4&lt;&gt;""),AND(ON4&gt;=OO$28,ON4&lt;&gt;""),AND(PL4&gt;=PW$28,PL4&lt;&gt;""),AND(PO4&gt;=PW$28,PO4&lt;&gt;""),AND(PS4&gt;=PW$28,PS4&lt;&gt;""),AND(PV4&gt;=PW$28,PV4&lt;&gt;""),AND(QT4&gt;=RE$28,QT4&lt;&gt;""),AND(QW4&gt;=RE$28,QW4&lt;&gt;""),AND(RA4&gt;=RE$28,RA4&lt;&gt;""),AND(RD4&gt;=RE$28,RD4&lt;&gt;""),AND(SB4&gt;=SM$28,SB4&lt;&gt;""),AND(SE4&gt;=SM$28,SE4&lt;&gt;""),AND(SI4&gt;=SM$28,SI4&lt;&gt;""),AND(SL4&gt;=SM$28,SL4&lt;&gt;""),AND(TJ4&gt;=TU$28,TJ4&lt;&gt;""),AND(TM4&gt;=TU$28,TM4&lt;&gt;""),AND(TQ4&gt;=TU$28,TQ4&lt;&gt;""),AND(TT4&gt;=TU$28,TT4&lt;&gt;""),AND(UR4&gt;=VC$28,UR4&lt;&gt;""),AND(UU4&gt;=VC$28,UU4&lt;&gt;""),AND(UY4&gt;=VC$28,UY4&lt;&gt;""),AND(VB4&gt;=VC$28,VB4&lt;&gt;""),AND(VZ4&gt;=WK$28,VZ4&lt;&gt;""),AND(WC4&gt;=WK$28,WC4&lt;&gt;""),AND(WG4&gt;=WK$28,WG4&lt;&gt;""),AND(WJ4&gt;=WK$28,WJ4&lt;&gt;"")),"P","")</f>
        <v>P</v>
      </c>
      <c r="H4" s="37" t="str">
        <f>IF(AND(G4="P",F4=""),"No DD",IF(OR(AND(AG4&gt;=AQ$27,AG4&lt;&gt;"",AI4&gt;=AQ$31,AI4&lt;&gt;"",AF4=""),AND(AJ4&gt;=AQ$27,AJ4&lt;&gt;"",AL4&gt;=AQ$31,AL4&lt;&gt;"",AF4=""),AND(AN4&gt;=AQ$27,AN4&lt;&gt;"",AP4&gt;=AQ$31,AP4&lt;&gt;"",AF4=""),AND(BH4&gt;=BR$27,BH4&lt;&gt;"",BJ4&gt;=BR$31,BJ4&lt;&gt;"",BG4=""),AND(BK4&gt;=BR$27,BK4&lt;&gt;"",BM4&gt;=BR$31,BM4&lt;&gt;"",BG4=""),AND(BO4&gt;=BR$27,BO4&lt;&gt;"",BQ4&gt;=BR$31,BQ4&lt;&gt;"",BG4=""),AND(CI4&gt;=CS$27,CI4&lt;&gt;"",CK4&gt;=CS$31,CK4&lt;&gt;"",CH4=""),AND(CL4&gt;=CS$27,CL4&lt;&gt;"",CN4&gt;=CS$31,CN4&lt;&gt;"",CH4=""),AND(CP4&gt;=CS$27,CP4&lt;&gt;"",CR4&gt;=CS$31,CR4&lt;&gt;"",CH4=""),AND(DP4&gt;=EC$27,DP4&lt;&gt;"",DR4&gt;=EC$31,DR4&lt;&gt;""),AND(DS4&gt;=EC$27,DS4&lt;&gt;"",DU4&gt;=EC$31,DU4&lt;&gt;""),AND(DW4&gt;=EC$27,DW4&lt;&gt;"",DY4&gt;=EC$31,DY4&lt;&gt;""),AND(DZ4&gt;=EC$27,DZ4&lt;&gt;"",EB4&gt;=EC$31,EB4&lt;&gt;""),AND(EX4&gt;=FK$27,EX4&lt;&gt;"",EZ4&gt;=FK$31,EZ4&lt;&gt;""),AND(FA4&gt;=FK$27,FA4&lt;&gt;"",FC4&gt;=FK$31,FC4&lt;&gt;""),AND(FE4&gt;=FK$27,FE4&lt;&gt;"",FG4&gt;=FK$31,FG4&lt;&gt;""),AND(FH4&gt;=FK$27,FH4&lt;&gt;"",FJ4&gt;=FK$31,FJ4&lt;&gt;""),AND(GF4&gt;=GS$27,GF4&lt;&gt;"",GH4&gt;=GS$31,GH4&lt;&gt;""),AND(GI4&gt;=GS$27,GI4&lt;&gt;"",GK4&gt;=GS$31,GK4&lt;&gt;""),AND(GM4&gt;=GS$27,GM4&lt;&gt;"",GO4&gt;=GS$31,GO4&lt;&gt;""),AND(GP4&gt;=GS$27,GP4&lt;&gt;"",GR4&gt;=GS$31,GR4&lt;&gt;""),AND(HN4&gt;=IA$27,HN4&lt;&gt;"",HP4&gt;=IA$31,HP4&lt;&gt;""),AND(HQ4&gt;=IA$27,HQ4&lt;&gt;"",HS4&gt;=IA$31,HS4&lt;&gt;""),AND(HU4&gt;=IA$27,HU4&lt;&gt;"",HW4&gt;=IA$31,HW4&lt;&gt;""),AND(HX4&gt;=IA$27,HX4&lt;&gt;"",HZ4&gt;=IA$31,HZ4&lt;&gt;""),AND(IV4&gt;=JI$27,IV4&lt;&gt;"",IX4&gt;=JI$31,IX4&lt;&gt;""),AND(IY4&gt;=JI$27,IY4&lt;&gt;"",JA4&gt;=JI$31,JA4&lt;&gt;""),AND(JC4&gt;=JI$27,JC4&lt;&gt;"",JE4&gt;=JI$31,JE4&lt;&gt;""),AND(JF4&gt;=JI$27,JF4&lt;&gt;"",JH4&gt;=JI$31,JH4&lt;&gt;""),AND(KD4&gt;=KQ$27,KD4&lt;&gt;"",KF4&gt;=KQ$31,KF4&lt;&gt;""),AND(KG4&gt;=KQ$27,KG4&lt;&gt;"",KI4&gt;=KQ$31,KI4&lt;&gt;""),AND(KK4&gt;=KQ$27,KK4&lt;&gt;"",KM4&gt;=KQ$31,KM4&lt;&gt;""),AND(KN4&gt;=KQ$27,KN4&lt;&gt;"",KP4&gt;=KQ$31,KP4&lt;&gt;""),AND(LL4&gt;=LY$27,LL4&lt;&gt;"",LN4&gt;=LY$31,LN4&lt;&gt;""),AND(LO4&gt;=LY$27,LO4&lt;&gt;"",LQ4&gt;=LY$31,LQ4&lt;&gt;""),AND(LS4&gt;=LY$27,LS4&lt;&gt;"",LU4&gt;=LY$31,LU4&lt;&gt;""),AND(LV4&gt;=LY$27,LV4&lt;&gt;"",LX4&gt;=LY$31,LX4&lt;&gt;""),AND(MT4&gt;=NG$27,MT4&lt;&gt;"",MV4&gt;=NG$31,MV4&lt;&gt;""),AND(MW4&gt;=NG$27,MW4&lt;&gt;"",MY4&gt;=NG$31,MY4&lt;&gt;""),AND(NA4&gt;=NG$27,NA4&lt;&gt;"",NC4&gt;=NG$31,NC4&lt;&gt;""),AND(ND4&gt;=NG$27,ND4&lt;&gt;"",NF4&gt;=NG$31,NF4&lt;&gt;""),AND(OB4&gt;=OO$27,OB4&lt;&gt;"",OD4&gt;=OO$31,OD4&lt;&gt;""),AND(OE4&gt;=OO$27,OE4&lt;&gt;"",OG4&gt;=OO$31,OG4&lt;&gt;""),AND(OI4&gt;=OO$27,OI4&lt;&gt;"",OK4&gt;=OO$31,OK4&lt;&gt;""),AND(OL4&gt;=OO$27,OL4&lt;&gt;"",ON4&gt;=OO$31,ON4&lt;&gt;""),AND(PJ4&gt;=PW$27,PJ4&lt;&gt;"",PL4&gt;=PW$31,PL4&lt;&gt;""),AND(PM4&gt;=PW$27,PM4&lt;&gt;"",PO4&gt;=PW$31,PO4&lt;&gt;""),AND(PQ4&gt;=PW$27,PQ4&lt;&gt;"",PS4&gt;=PW$31,PS4&lt;&gt;""),AND(PT4&gt;=PW$27,PT4&lt;&gt;"",PV4&gt;=PW$31,PV4&lt;&gt;""),AND(QR4&gt;=RE$27,QR4&lt;&gt;"",QT4&gt;=RE$31,QT4&lt;&gt;""),AND(QU4&gt;=RE$27,QU4&lt;&gt;"",QW4&gt;=RE$31,QW4&lt;&gt;""),AND(QY4&gt;=RE$27,QY4&lt;&gt;"",RA4&gt;=RE$31,RA4&lt;&gt;""),AND(RB4&gt;=RE$27,RB4&lt;&gt;"",RD4&gt;=RE$31,RD4&lt;&gt;""),AND(RZ4&gt;=SM$27,RZ4&lt;&gt;"",SB4&gt;=SM$31,SB4&lt;&gt;""),AND(SC4&gt;=SM$27,SC4&lt;&gt;"",SE4&gt;=SM$31,SE4&lt;&gt;""),AND(SG4&gt;=SM$27,SG4&lt;&gt;"",SI4&gt;=SM$31,SI4&lt;&gt;""),AND(SJ4&gt;=SM$27,SJ4&lt;&gt;"",SL4&gt;=SM$31,SL4&lt;&gt;""),AND(TH4&gt;=TU$27,TH4&lt;&gt;"",TJ4&gt;=TU$31,TJ4&lt;&gt;""),AND(TK4&gt;=TU$27,TK4&lt;&gt;"",TM4&gt;=TU$31,TM4&lt;&gt;""),AND(TO4&gt;=TU$27,TO4&lt;&gt;"",TQ4&gt;=TU$31,TQ4&lt;&gt;""),AND(TR4&gt;=TU$27,TR4&lt;&gt;"",TT4&gt;=TU$31,TT4&lt;&gt;""),AND(UP4&gt;=VC$27,UP4&lt;&gt;"",UR4&gt;=VC$31,UR4&lt;&gt;""),AND(US4&gt;=VC$27,US4&lt;&gt;"",UU4&gt;=VC$31,UU4&lt;&gt;""),AND(UW4&gt;=VC$27,UW4&lt;&gt;"",UY4&gt;=VC$31,UY4&lt;&gt;""),AND(UZ4&gt;=VC$27,UZ4&lt;&gt;"",VB4&gt;=VC$31,VB4&lt;&gt;""),AND(VX4&gt;=WK$27,VX4&lt;&gt;"",VZ4&gt;=WK$31,VZ4&lt;&gt;""),AND(WA4&gt;=WK$27,WA4&lt;&gt;"",WC4&gt;=WK$31,WC4&lt;&gt;""),AND(WE4&gt;=WK$27,WE4&lt;&gt;"",WG4&gt;=WK$31,WG4&lt;&gt;""),AND(WH4&gt;=WK$27,WH4&lt;&gt;"",WJ4&gt;=WK$31,WJ4&lt;&gt;"")),"Merit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,AND(TH4&gt;=TU$26,TH4&lt;&gt;"",TJ4&gt;=TU$30,TJ4&lt;&gt;""),AND(TK4&gt;=TU$26,TK4&lt;&gt;"",TM4&gt;=TU$30,TM4&lt;&gt;""),AND(TO4&gt;=TU$26,TO4&lt;&gt;"",TQ4&gt;=TU$30,TQ4&lt;&gt;""),AND(TR4&gt;=TU$26,TR4&lt;&gt;"",TT4&gt;=TU$30,TT4&lt;&gt;""),AND(UP4&gt;=VC$26,UP4&lt;&gt;"",UR4&gt;=VC$30,UR4&lt;&gt;""),AND(US4&gt;=VC$26,US4&lt;&gt;"",UU4&gt;=VC$30,UU4&lt;&gt;""),AND(UW4&gt;=VC$26,UW4&lt;&gt;"",UY4&gt;=VC$30,UY4&lt;&gt;""),AND(UZ4&gt;=VC$26,UZ4&lt;&gt;"",VB4&gt;=VC$30,VB4&lt;&gt;""),AND(VX4&gt;=WK$26,VX4&lt;&gt;"",VZ4&gt;=WK$30,VZ4&lt;&gt;""),AND(WA4&gt;=WK$26,WA4&lt;&gt;"",WC4&gt;=WK$30,WC4&lt;&gt;""),AND(WE4&gt;=WK$26,WE4&lt;&gt;"",WG4&gt;=WK$30,WG4&lt;&gt;""),AND(WH4&gt;=WK$26,WH4&lt;&gt;"",WJ4&gt;=WK$30,WJ4&lt;&gt;"")),"Excellence",IF(I4="P","Worlds Team",IF(F4="P","National Team","")))))</f>
        <v>Excellence</v>
      </c>
      <c r="I4" s="3" t="str">
        <f>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3.7999999999999972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8.5</v>
      </c>
      <c r="BT4" s="23">
        <v>9.1999999999999993</v>
      </c>
      <c r="BU4" s="23">
        <v>14.6</v>
      </c>
      <c r="BV4" s="23">
        <v>18.12</v>
      </c>
      <c r="BW4" s="23">
        <v>0.4</v>
      </c>
      <c r="BX4" s="23">
        <v>2.35</v>
      </c>
      <c r="BY4" s="23">
        <v>2.8</v>
      </c>
      <c r="BZ4" s="23">
        <v>5.5</v>
      </c>
      <c r="CA4" s="23">
        <v>5.2</v>
      </c>
      <c r="CB4" s="23">
        <v>0</v>
      </c>
      <c r="CC4" s="23">
        <v>8.15</v>
      </c>
      <c r="CD4" s="23">
        <v>9.3000000000000007</v>
      </c>
      <c r="CE4" s="23">
        <v>14.6</v>
      </c>
      <c r="CF4" s="23">
        <v>16.100000000000001</v>
      </c>
      <c r="CG4" s="23">
        <v>0</v>
      </c>
      <c r="CH4" s="28"/>
      <c r="CI4" s="39">
        <f>IF(BU4&gt;0,BU4,"")</f>
        <v>14.6</v>
      </c>
      <c r="CJ4" s="39">
        <f>IF(BV4&gt;0,BV4,"")</f>
        <v>18.12</v>
      </c>
      <c r="CK4" s="41">
        <f>IF(SUM(BS4:BV4)-BW4&gt;0,SUM(BS4:BV4)-BW4,"")</f>
        <v>50.02</v>
      </c>
      <c r="CL4" s="41">
        <f>IF(BZ4&gt;0,BZ4,"")</f>
        <v>5.5</v>
      </c>
      <c r="CM4" s="41">
        <f>IF(CA4&gt;0,CA4,"")</f>
        <v>5.2</v>
      </c>
      <c r="CN4" s="41">
        <f>IF(SUM(BX4:CA4)-CB4&gt;0,SUM(BX4:CA4)-CB4,"")</f>
        <v>15.850000000000001</v>
      </c>
      <c r="CO4" s="41">
        <f>IF(CK4="","",MAX(CK4,CN4))</f>
        <v>50.02</v>
      </c>
      <c r="CP4" s="41">
        <f>IF(CE4&gt;0,CE4,"")</f>
        <v>14.6</v>
      </c>
      <c r="CQ4" s="41">
        <f>IF(CF4&gt;0,CF4,"")</f>
        <v>16.100000000000001</v>
      </c>
      <c r="CR4" s="41">
        <f>IF(SUM(CC4:CF4)-CG4&gt;0,SUM(CC4:CF4)-CG4,"")</f>
        <v>48.150000000000006</v>
      </c>
      <c r="CS4" s="41">
        <f>IF(SUM(CO4,CR4)&gt;0,SUM(CO4,CR4),"")</f>
        <v>98.170000000000016</v>
      </c>
      <c r="CT4" s="52">
        <f>IF(MAX(DV4,FD4,GL4,HT4,JB4,KJ4,LR4,MZ4,OH4,PP4,QX4,SF4,TN4,UV4,WD4)-IF(L4="",0,L4)&gt;0.001,MAX(DV4,FD4,GL4,HT4,JB4,KJ4,LR4,MZ4,OH4,PP4,QX4,SF4,TN4,UV4,WD4)-IF(L4="",0,L4),"")</f>
        <v>2.1599999999999966</v>
      </c>
      <c r="CU4" s="52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3.7999999999999972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3.05</v>
      </c>
      <c r="FM4" s="17">
        <v>3.6</v>
      </c>
      <c r="FN4" s="17">
        <v>6.7</v>
      </c>
      <c r="FO4" s="17">
        <v>7.08</v>
      </c>
      <c r="FP4" s="17">
        <v>0</v>
      </c>
      <c r="FQ4" s="17">
        <v>7.4</v>
      </c>
      <c r="FR4" s="17">
        <v>9.25</v>
      </c>
      <c r="FS4" s="17">
        <v>15.6</v>
      </c>
      <c r="FT4" s="17">
        <v>18.059999999999999</v>
      </c>
      <c r="FU4" s="17">
        <v>0</v>
      </c>
      <c r="FV4" s="17"/>
      <c r="FW4" s="17"/>
      <c r="FX4" s="17"/>
      <c r="FY4" s="17"/>
      <c r="FZ4" s="17"/>
      <c r="GA4" s="17">
        <v>7.6</v>
      </c>
      <c r="GB4" s="17">
        <v>9.0500000000000007</v>
      </c>
      <c r="GC4" s="17">
        <v>15.6</v>
      </c>
      <c r="GD4" s="17">
        <v>18.78</v>
      </c>
      <c r="GE4" s="17">
        <v>0</v>
      </c>
      <c r="GF4" s="41">
        <f>IF(FN4&gt;0,FN4,"")</f>
        <v>6.7</v>
      </c>
      <c r="GG4" s="41">
        <f>IF(FO4&gt;0,FO4,"")</f>
        <v>7.08</v>
      </c>
      <c r="GH4" s="41">
        <f>IF(SUM(FL4:FO4)-FP4&gt;0,SUM(FL4:FO4)-FP4,"")</f>
        <v>20.43</v>
      </c>
      <c r="GI4" s="41">
        <f>IF(FS4&gt;0,FS4,"")</f>
        <v>15.6</v>
      </c>
      <c r="GJ4" s="41">
        <f>IF(FT4&gt;0,FT4,"")</f>
        <v>18.059999999999999</v>
      </c>
      <c r="GK4" s="41">
        <f>IF(SUM(FQ4:FT4)-FU4&gt;0,SUM(FQ4:FT4)-FU4,"")</f>
        <v>50.31</v>
      </c>
      <c r="GL4" s="41">
        <f>IF(MAX(GH4,GK4)&gt;0,MAX(GH4,GK4),"")</f>
        <v>50.31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>
        <f>IF(GC4&gt;0,GC4,"")</f>
        <v>15.6</v>
      </c>
      <c r="GQ4" s="41">
        <f>IF(GD4&gt;0,GD4,"")</f>
        <v>18.78</v>
      </c>
      <c r="GR4" s="41">
        <f>IF(SUM(GA4:GD4)-GE4&gt;0,SUM(GA4:GD4)-GE4,"")</f>
        <v>51.03</v>
      </c>
      <c r="GS4" s="41">
        <f>IF(SUM(GL4,GR4)&gt;0,SUM(GL4,GR4),"")</f>
        <v>101.34</v>
      </c>
      <c r="GT4" s="18">
        <v>4.7</v>
      </c>
      <c r="GU4" s="18">
        <v>5.65</v>
      </c>
      <c r="GV4" s="18">
        <v>9.8000000000000007</v>
      </c>
      <c r="GW4" s="18">
        <v>10.1</v>
      </c>
      <c r="GX4" s="18">
        <v>0</v>
      </c>
      <c r="GY4" s="18">
        <v>7.2</v>
      </c>
      <c r="GZ4" s="18">
        <v>9.0500000000000007</v>
      </c>
      <c r="HA4" s="18">
        <v>15.6</v>
      </c>
      <c r="HB4" s="18">
        <v>16.22</v>
      </c>
      <c r="HC4" s="18">
        <v>0.4</v>
      </c>
      <c r="HD4" s="18"/>
      <c r="HE4" s="18"/>
      <c r="HF4" s="18"/>
      <c r="HG4" s="18"/>
      <c r="HH4" s="18"/>
      <c r="HI4" s="18">
        <v>7.75</v>
      </c>
      <c r="HJ4" s="18">
        <v>9.1</v>
      </c>
      <c r="HK4" s="18">
        <v>15.6</v>
      </c>
      <c r="HL4" s="18">
        <v>19.5</v>
      </c>
      <c r="HM4" s="18">
        <v>0</v>
      </c>
      <c r="HN4" s="11">
        <f>IF(GV4&gt;0,GV4,"")</f>
        <v>9.8000000000000007</v>
      </c>
      <c r="HO4" s="11">
        <f>IF(GW4&gt;0,GW4,"")</f>
        <v>10.1</v>
      </c>
      <c r="HP4" s="11">
        <f>IF(SUM(GT4:GW4)-GX4&gt;0,SUM(GT4:GW4)-GX4,"")</f>
        <v>30.25</v>
      </c>
      <c r="HQ4" s="11">
        <f>IF(HA4&gt;0,HA4,"")</f>
        <v>15.6</v>
      </c>
      <c r="HR4" s="11">
        <f>IF(HB4&gt;0,HB4,"")</f>
        <v>16.22</v>
      </c>
      <c r="HS4" s="11">
        <f>IF(SUM(GY4:HB4)-HC4&gt;0,SUM(GY4:HB4)-HC4,"")</f>
        <v>47.67</v>
      </c>
      <c r="HT4" s="11">
        <f>IF(MAX(HP4,HS4)&gt;0,MAX(HP4,HS4),"")</f>
        <v>47.67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>
        <f>IF(HK4&gt;0,HK4,"")</f>
        <v>15.6</v>
      </c>
      <c r="HY4" s="11">
        <f>IF(HL4&gt;0,HL4,"")</f>
        <v>19.5</v>
      </c>
      <c r="HZ4" s="11">
        <f>IF(SUM(HI4:HL4)-HM4&gt;0,SUM(HI4:HL4)-HM4,"")</f>
        <v>51.95</v>
      </c>
      <c r="IA4" s="11">
        <f>IF(SUM(HT4,HZ4)&gt;0,SUM(HT4,HZ4),"")</f>
        <v>99.62</v>
      </c>
      <c r="IB4" s="17">
        <v>0.8</v>
      </c>
      <c r="IC4" s="17">
        <v>0.9</v>
      </c>
      <c r="ID4" s="17">
        <v>2</v>
      </c>
      <c r="IE4" s="17">
        <v>1.6</v>
      </c>
      <c r="IF4" s="17">
        <v>0</v>
      </c>
      <c r="IG4" s="17">
        <v>7.65</v>
      </c>
      <c r="IH4" s="17">
        <v>9.35</v>
      </c>
      <c r="II4" s="17">
        <v>15.6</v>
      </c>
      <c r="IJ4" s="17">
        <v>16.64</v>
      </c>
      <c r="IK4" s="17">
        <v>0</v>
      </c>
      <c r="IL4" s="17"/>
      <c r="IM4" s="17"/>
      <c r="IN4" s="17"/>
      <c r="IO4" s="17"/>
      <c r="IP4" s="17"/>
      <c r="IQ4" s="17">
        <v>7.25</v>
      </c>
      <c r="IR4" s="17">
        <v>9.0500000000000007</v>
      </c>
      <c r="IS4" s="17">
        <v>15.6</v>
      </c>
      <c r="IT4" s="17">
        <v>16.579999999999998</v>
      </c>
      <c r="IU4" s="17">
        <v>0</v>
      </c>
      <c r="IV4" s="41">
        <f>IF(ID4&gt;0,ID4,"")</f>
        <v>2</v>
      </c>
      <c r="IW4" s="41">
        <f>IF(IE4&gt;0,IE4,"")</f>
        <v>1.6</v>
      </c>
      <c r="IX4" s="41">
        <f>IF(SUM(IB4:IE4)-IF4&gt;0,SUM(IB4:IE4)-IF4,"")</f>
        <v>5.3000000000000007</v>
      </c>
      <c r="IY4" s="41">
        <f>IF(II4&gt;0,II4,"")</f>
        <v>15.6</v>
      </c>
      <c r="IZ4" s="41">
        <f>IF(IJ4&gt;0,IJ4,"")</f>
        <v>16.64</v>
      </c>
      <c r="JA4" s="41">
        <f>IF(SUM(IG4:IJ4)-IK4&gt;0,SUM(IG4:IJ4)-IK4,"")</f>
        <v>49.24</v>
      </c>
      <c r="JB4" s="41">
        <f>IF(MAX(IX4,JA4)&gt;0,MAX(IX4,JA4),"")</f>
        <v>49.24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16.579999999999998</v>
      </c>
      <c r="JH4" s="41">
        <f>IF(SUM(IQ4:IT4)-IU4&gt;0,SUM(IQ4:IT4)-IU4,"")</f>
        <v>48.48</v>
      </c>
      <c r="JI4" s="41">
        <f>IF(SUM(JB4,JH4)&gt;0,SUM(JB4,JH4),"")</f>
        <v>97.72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>
        <v>7.6</v>
      </c>
      <c r="PY4" s="17">
        <v>8.9499999999999993</v>
      </c>
      <c r="PZ4" s="17">
        <v>15.6</v>
      </c>
      <c r="QA4" s="17">
        <v>18.14</v>
      </c>
      <c r="QB4" s="17">
        <v>0</v>
      </c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>
        <v>7.75</v>
      </c>
      <c r="QN4" s="17">
        <v>9.1</v>
      </c>
      <c r="QO4" s="17">
        <v>15.6</v>
      </c>
      <c r="QP4" s="17">
        <v>18.04</v>
      </c>
      <c r="QQ4" s="17">
        <v>0</v>
      </c>
      <c r="QR4" s="41">
        <f>IF(PZ4&gt;0,PZ4,"")</f>
        <v>15.6</v>
      </c>
      <c r="QS4" s="41">
        <f>IF(QA4&gt;0,QA4,"")</f>
        <v>18.14</v>
      </c>
      <c r="QT4" s="41">
        <f>IF(SUM(PX4:QA4)-QB4&gt;0,SUM(PX4:QA4)-QB4,"")</f>
        <v>50.29</v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>
        <f>IF(MAX(QT4,QW4)&gt;0,MAX(QT4,QW4),"")</f>
        <v>50.29</v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>
        <f>IF(QO4&gt;0,QO4,"")</f>
        <v>15.6</v>
      </c>
      <c r="RC4" s="41">
        <f>IF(QP4&gt;0,QP4,"")</f>
        <v>18.04</v>
      </c>
      <c r="RD4" s="41">
        <f>IF(SUM(QM4:QP4)-QQ4&gt;0,SUM(QM4:QP4)-QQ4,"")</f>
        <v>50.49</v>
      </c>
      <c r="RE4" s="41">
        <f>IF(SUM(QX4,RD4)&gt;0,SUM(QX4,RD4),"")</f>
        <v>100.78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 t="str">
        <f>IF(SP4&gt;0,SP4,"")</f>
        <v/>
      </c>
      <c r="TI4" s="41" t="str">
        <f>IF(SQ4&gt;0,SQ4,"")</f>
        <v/>
      </c>
      <c r="TJ4" s="41" t="str">
        <f>IF(SUM(SN4:SQ4)-SR4&gt;0,SUM(SN4:SQ4)-SR4,"")</f>
        <v/>
      </c>
      <c r="TK4" s="41" t="str">
        <f>IF(SU4&gt;0,SU4,"")</f>
        <v/>
      </c>
      <c r="TL4" s="41" t="str">
        <f>IF(SV4&gt;0,SV4,"")</f>
        <v/>
      </c>
      <c r="TM4" s="41" t="str">
        <f>IF(SUM(SS4:SV4)-SW4&gt;0,SUM(SS4:SV4)-SW4,"")</f>
        <v/>
      </c>
      <c r="TN4" s="41" t="str">
        <f>IF(MAX(TJ4,TM4)&gt;0,MAX(TJ4,TM4),"")</f>
        <v/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IF(SUM(WD4,WJ4)&gt;0,SUM(WD4,WJ4),"")</f>
        <v/>
      </c>
      <c r="WL4" s="27">
        <f>IF($CH4="P",BS4,(BS4+AR4)/2)</f>
        <v>4.25</v>
      </c>
      <c r="WM4" s="27">
        <f>IF($CH4="P",BT4,(BT4+AS4)/2)</f>
        <v>4.5999999999999996</v>
      </c>
      <c r="WN4" s="27">
        <f>IF($CH4="P",BU4,(BU4+AT4)/2)</f>
        <v>7.3</v>
      </c>
      <c r="WO4" s="27">
        <f>IF($CH4="P",BV4,(BV4+AU4)/2)</f>
        <v>9.06</v>
      </c>
      <c r="WP4" s="27">
        <f>IF($CH4="P",BW4,(BW4+AV4)/2)</f>
        <v>0.2</v>
      </c>
      <c r="WQ4" s="27">
        <f>IF($CH4="P",BX4,(BX4+AW4)/2)</f>
        <v>1.175</v>
      </c>
      <c r="WR4" s="27">
        <f>IF($CH4="P",BY4,(BY4+AX4)/2)</f>
        <v>1.4</v>
      </c>
      <c r="WS4" s="27">
        <f>IF($CH4="P",BZ4,(BZ4+AY4)/2)</f>
        <v>2.75</v>
      </c>
      <c r="WT4" s="27">
        <f>IF($CH4="P",CA4,(CA4+AZ4)/2)</f>
        <v>2.6</v>
      </c>
      <c r="WU4" s="27">
        <f>IF($CH4="P",CB4,(CB4+BA4)/2)</f>
        <v>0</v>
      </c>
      <c r="WV4" s="27">
        <f>IF($CH4="P",CC4,(CC4+BB4)/2)</f>
        <v>4.0750000000000002</v>
      </c>
      <c r="WW4" s="27">
        <f>IF($CH4="P",CD4,(CD4+BC4)/2)</f>
        <v>4.6500000000000004</v>
      </c>
      <c r="WX4" s="27">
        <f>IF($CH4="P",CE4,(CE4+BD4)/2)</f>
        <v>7.3</v>
      </c>
      <c r="WY4" s="27">
        <f>IF($CH4="P",CF4,(CF4+BE4)/2)</f>
        <v>8.0500000000000007</v>
      </c>
      <c r="WZ4" s="27">
        <f>IF($CH4="P",CG4,(CG4+BF4)/2)</f>
        <v>0</v>
      </c>
      <c r="XA4" s="29" t="s">
        <v>56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240</v>
      </c>
      <c r="C5" s="4" t="s">
        <v>239</v>
      </c>
      <c r="D5" s="4" t="s">
        <v>293</v>
      </c>
      <c r="E5" s="9">
        <f>SUM(J5,L5,N5)</f>
        <v>89.25</v>
      </c>
      <c r="F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P","")</f>
        <v>P</v>
      </c>
      <c r="G5" s="3" t="str">
        <f>IF(OR(AND(AI5&gt;=AQ$28,AI5&lt;&gt;"",AF5=""),AND(AL5&gt;=AQ$28,AL5&lt;&gt;"",AF5=""),AND(AP5&gt;=AQ$28,AP5&lt;&gt;"",AF5=""),AND(BJ5&gt;=BR$28,BJ5&lt;&gt;"",BG5=""),AND(BM5&gt;=BR$28,BM5&lt;&gt;"",BG5=""),AND(BQ5&gt;=BR$28,BQ5&lt;&gt;"",BG5=""),AND(CK5&gt;=CS$28,CK5&lt;&gt;"",CH5=""),AND(CN5&gt;=CS$28,CN5&lt;&gt;"",CH5=""),AND(CR5&gt;=CS$28,CR5&lt;&gt;"",CH5=""),AND(DR5&gt;=EC$28,DR5&lt;&gt;""),AND(DU5&gt;=EC$28,DU5&lt;&gt;""),AND(DY5&gt;=EC$28,DY5&lt;&gt;""),AND(EB5&gt;=EC$28,EB5&lt;&gt;""),AND(EZ5&gt;=FK$28,EZ5&lt;&gt;""),AND(FC5&gt;=FK$28,FC5&lt;&gt;""),AND(FG5&gt;=FK$28,FG5&lt;&gt;""),AND(FJ5&gt;=FK$28,FJ5&lt;&gt;""),AND(GH5&gt;=GS$28,GH5&lt;&gt;""),AND(GK5&gt;=GS$28,GK5&lt;&gt;""),AND(GO5&gt;=GS$28,GO5&lt;&gt;""),AND(GR5&gt;=GS$28,GR5&lt;&gt;""),AND(HP5&gt;=IA$28,HP5&lt;&gt;""),AND(HS5&gt;=IA$28,HS5&lt;&gt;""),AND(HW5&gt;=IA$28,HW5&lt;&gt;""),AND(HZ5&gt;=IA$28,HZ5&lt;&gt;""),AND(IX5&gt;=JI$28,IX5&lt;&gt;""),AND(JA5&gt;=JI$28,JA5&lt;&gt;""),AND(JE5&gt;=JI$28,JE5&lt;&gt;""),AND(JH5&gt;=JI$28,JH5&lt;&gt;""),AND(KF5&gt;=KQ$28,KF5&lt;&gt;""),AND(KI5&gt;=KQ$28,KI5&lt;&gt;""),AND(KM5&gt;=KQ$28,KM5&lt;&gt;""),AND(KP5&gt;=KQ$28,KP5&lt;&gt;""),AND(LN5&gt;=LY$28,LN5&lt;&gt;""),AND(LQ5&gt;=LY$28,LQ5&lt;&gt;""),AND(LU5&gt;=LY$28,LU5&lt;&gt;""),AND(LX5&gt;=LY$28,LX5&lt;&gt;""),AND(MV5&gt;=NG$28,MV5&lt;&gt;""),AND(MY5&gt;=NG$28,MY5&lt;&gt;""),AND(NC5&gt;=NG$28,NC5&lt;&gt;""),AND(NF5&gt;=NG$28,NF5&lt;&gt;""),AND(OD5&gt;=OO$28,OD5&lt;&gt;""),AND(OG5&gt;=OO$28,OG5&lt;&gt;""),AND(OK5&gt;=OO$28,OK5&lt;&gt;""),AND(ON5&gt;=OO$28,ON5&lt;&gt;""),AND(PL5&gt;=PW$28,PL5&lt;&gt;""),AND(PO5&gt;=PW$28,PO5&lt;&gt;""),AND(PS5&gt;=PW$28,PS5&lt;&gt;""),AND(PV5&gt;=PW$28,PV5&lt;&gt;""),AND(QT5&gt;=RE$28,QT5&lt;&gt;""),AND(QW5&gt;=RE$28,QW5&lt;&gt;""),AND(RA5&gt;=RE$28,RA5&lt;&gt;""),AND(RD5&gt;=RE$28,RD5&lt;&gt;""),AND(SB5&gt;=SM$28,SB5&lt;&gt;""),AND(SE5&gt;=SM$28,SE5&lt;&gt;""),AND(SI5&gt;=SM$28,SI5&lt;&gt;""),AND(SL5&gt;=SM$28,SL5&lt;&gt;""),AND(TJ5&gt;=TU$28,TJ5&lt;&gt;""),AND(TM5&gt;=TU$28,TM5&lt;&gt;""),AND(TQ5&gt;=TU$28,TQ5&lt;&gt;""),AND(TT5&gt;=TU$28,TT5&lt;&gt;""),AND(UR5&gt;=VC$28,UR5&lt;&gt;""),AND(UU5&gt;=VC$28,UU5&lt;&gt;""),AND(UY5&gt;=VC$28,UY5&lt;&gt;""),AND(VB5&gt;=VC$28,VB5&lt;&gt;""),AND(VZ5&gt;=WK$28,VZ5&lt;&gt;""),AND(WC5&gt;=WK$28,WC5&lt;&gt;""),AND(WG5&gt;=WK$28,WG5&lt;&gt;""),AND(WJ5&gt;=WK$28,WJ5&lt;&gt;"")),"P","")</f>
        <v>P</v>
      </c>
      <c r="H5" s="37" t="str">
        <f>IF(AND(G5="P",F5=""),"No DD",IF(OR(AND(AG5&gt;=AQ$27,AG5&lt;&gt;"",AI5&gt;=AQ$31,AI5&lt;&gt;"",AF5=""),AND(AJ5&gt;=AQ$27,AJ5&lt;&gt;"",AL5&gt;=AQ$31,AL5&lt;&gt;"",AF5=""),AND(AN5&gt;=AQ$27,AN5&lt;&gt;"",AP5&gt;=AQ$31,AP5&lt;&gt;"",AF5=""),AND(BH5&gt;=BR$27,BH5&lt;&gt;"",BJ5&gt;=BR$31,BJ5&lt;&gt;"",BG5=""),AND(BK5&gt;=BR$27,BK5&lt;&gt;"",BM5&gt;=BR$31,BM5&lt;&gt;"",BG5=""),AND(BO5&gt;=BR$27,BO5&lt;&gt;"",BQ5&gt;=BR$31,BQ5&lt;&gt;"",BG5=""),AND(CI5&gt;=CS$27,CI5&lt;&gt;"",CK5&gt;=CS$31,CK5&lt;&gt;"",CH5=""),AND(CL5&gt;=CS$27,CL5&lt;&gt;"",CN5&gt;=CS$31,CN5&lt;&gt;"",CH5=""),AND(CP5&gt;=CS$27,CP5&lt;&gt;"",CR5&gt;=CS$31,CR5&lt;&gt;"",CH5=""),AND(DP5&gt;=EC$27,DP5&lt;&gt;"",DR5&gt;=EC$31,DR5&lt;&gt;""),AND(DS5&gt;=EC$27,DS5&lt;&gt;"",DU5&gt;=EC$31,DU5&lt;&gt;""),AND(DW5&gt;=EC$27,DW5&lt;&gt;"",DY5&gt;=EC$31,DY5&lt;&gt;""),AND(DZ5&gt;=EC$27,DZ5&lt;&gt;"",EB5&gt;=EC$31,EB5&lt;&gt;""),AND(EX5&gt;=FK$27,EX5&lt;&gt;"",EZ5&gt;=FK$31,EZ5&lt;&gt;""),AND(FA5&gt;=FK$27,FA5&lt;&gt;"",FC5&gt;=FK$31,FC5&lt;&gt;""),AND(FE5&gt;=FK$27,FE5&lt;&gt;"",FG5&gt;=FK$31,FG5&lt;&gt;""),AND(FH5&gt;=FK$27,FH5&lt;&gt;"",FJ5&gt;=FK$31,FJ5&lt;&gt;""),AND(GF5&gt;=GS$27,GF5&lt;&gt;"",GH5&gt;=GS$31,GH5&lt;&gt;""),AND(GI5&gt;=GS$27,GI5&lt;&gt;"",GK5&gt;=GS$31,GK5&lt;&gt;""),AND(GM5&gt;=GS$27,GM5&lt;&gt;"",GO5&gt;=GS$31,GO5&lt;&gt;""),AND(GP5&gt;=GS$27,GP5&lt;&gt;"",GR5&gt;=GS$31,GR5&lt;&gt;""),AND(HN5&gt;=IA$27,HN5&lt;&gt;"",HP5&gt;=IA$31,HP5&lt;&gt;""),AND(HQ5&gt;=IA$27,HQ5&lt;&gt;"",HS5&gt;=IA$31,HS5&lt;&gt;""),AND(HU5&gt;=IA$27,HU5&lt;&gt;"",HW5&gt;=IA$31,HW5&lt;&gt;""),AND(HX5&gt;=IA$27,HX5&lt;&gt;"",HZ5&gt;=IA$31,HZ5&lt;&gt;""),AND(IV5&gt;=JI$27,IV5&lt;&gt;"",IX5&gt;=JI$31,IX5&lt;&gt;""),AND(IY5&gt;=JI$27,IY5&lt;&gt;"",JA5&gt;=JI$31,JA5&lt;&gt;""),AND(JC5&gt;=JI$27,JC5&lt;&gt;"",JE5&gt;=JI$31,JE5&lt;&gt;""),AND(JF5&gt;=JI$27,JF5&lt;&gt;"",JH5&gt;=JI$31,JH5&lt;&gt;""),AND(KD5&gt;=KQ$27,KD5&lt;&gt;"",KF5&gt;=KQ$31,KF5&lt;&gt;""),AND(KG5&gt;=KQ$27,KG5&lt;&gt;"",KI5&gt;=KQ$31,KI5&lt;&gt;""),AND(KK5&gt;=KQ$27,KK5&lt;&gt;"",KM5&gt;=KQ$31,KM5&lt;&gt;""),AND(KN5&gt;=KQ$27,KN5&lt;&gt;"",KP5&gt;=KQ$31,KP5&lt;&gt;""),AND(LL5&gt;=LY$27,LL5&lt;&gt;"",LN5&gt;=LY$31,LN5&lt;&gt;""),AND(LO5&gt;=LY$27,LO5&lt;&gt;"",LQ5&gt;=LY$31,LQ5&lt;&gt;""),AND(LS5&gt;=LY$27,LS5&lt;&gt;"",LU5&gt;=LY$31,LU5&lt;&gt;""),AND(LV5&gt;=LY$27,LV5&lt;&gt;"",LX5&gt;=LY$31,LX5&lt;&gt;""),AND(MT5&gt;=NG$27,MT5&lt;&gt;"",MV5&gt;=NG$31,MV5&lt;&gt;""),AND(MW5&gt;=NG$27,MW5&lt;&gt;"",MY5&gt;=NG$31,MY5&lt;&gt;""),AND(NA5&gt;=NG$27,NA5&lt;&gt;"",NC5&gt;=NG$31,NC5&lt;&gt;""),AND(ND5&gt;=NG$27,ND5&lt;&gt;"",NF5&gt;=NG$31,NF5&lt;&gt;""),AND(OB5&gt;=OO$27,OB5&lt;&gt;"",OD5&gt;=OO$31,OD5&lt;&gt;""),AND(OE5&gt;=OO$27,OE5&lt;&gt;"",OG5&gt;=OO$31,OG5&lt;&gt;""),AND(OI5&gt;=OO$27,OI5&lt;&gt;"",OK5&gt;=OO$31,OK5&lt;&gt;""),AND(OL5&gt;=OO$27,OL5&lt;&gt;"",ON5&gt;=OO$31,ON5&lt;&gt;""),AND(PJ5&gt;=PW$27,PJ5&lt;&gt;"",PL5&gt;=PW$31,PL5&lt;&gt;""),AND(PM5&gt;=PW$27,PM5&lt;&gt;"",PO5&gt;=PW$31,PO5&lt;&gt;""),AND(PQ5&gt;=PW$27,PQ5&lt;&gt;"",PS5&gt;=PW$31,PS5&lt;&gt;""),AND(PT5&gt;=PW$27,PT5&lt;&gt;"",PV5&gt;=PW$31,PV5&lt;&gt;""),AND(QR5&gt;=RE$27,QR5&lt;&gt;"",QT5&gt;=RE$31,QT5&lt;&gt;""),AND(QU5&gt;=RE$27,QU5&lt;&gt;"",QW5&gt;=RE$31,QW5&lt;&gt;""),AND(QY5&gt;=RE$27,QY5&lt;&gt;"",RA5&gt;=RE$31,RA5&lt;&gt;""),AND(RB5&gt;=RE$27,RB5&lt;&gt;"",RD5&gt;=RE$31,RD5&lt;&gt;""),AND(RZ5&gt;=SM$27,RZ5&lt;&gt;"",SB5&gt;=SM$31,SB5&lt;&gt;""),AND(SC5&gt;=SM$27,SC5&lt;&gt;"",SE5&gt;=SM$31,SE5&lt;&gt;""),AND(SG5&gt;=SM$27,SG5&lt;&gt;"",SI5&gt;=SM$31,SI5&lt;&gt;""),AND(SJ5&gt;=SM$27,SJ5&lt;&gt;"",SL5&gt;=SM$31,SL5&lt;&gt;""),AND(TH5&gt;=TU$27,TH5&lt;&gt;"",TJ5&gt;=TU$31,TJ5&lt;&gt;""),AND(TK5&gt;=TU$27,TK5&lt;&gt;"",TM5&gt;=TU$31,TM5&lt;&gt;""),AND(TO5&gt;=TU$27,TO5&lt;&gt;"",TQ5&gt;=TU$31,TQ5&lt;&gt;""),AND(TR5&gt;=TU$27,TR5&lt;&gt;"",TT5&gt;=TU$31,TT5&lt;&gt;""),AND(UP5&gt;=VC$27,UP5&lt;&gt;"",UR5&gt;=VC$31,UR5&lt;&gt;""),AND(US5&gt;=VC$27,US5&lt;&gt;"",UU5&gt;=VC$31,UU5&lt;&gt;""),AND(UW5&gt;=VC$27,UW5&lt;&gt;"",UY5&gt;=VC$31,UY5&lt;&gt;""),AND(UZ5&gt;=VC$27,UZ5&lt;&gt;"",VB5&gt;=VC$31,VB5&lt;&gt;""),AND(VX5&gt;=WK$27,VX5&lt;&gt;"",VZ5&gt;=WK$31,VZ5&lt;&gt;""),AND(WA5&gt;=WK$27,WA5&lt;&gt;"",WC5&gt;=WK$31,WC5&lt;&gt;""),AND(WE5&gt;=WK$27,WE5&lt;&gt;"",WG5&gt;=WK$31,WG5&lt;&gt;""),AND(WH5&gt;=WK$27,WH5&lt;&gt;"",WJ5&gt;=WK$31,WJ5&lt;&gt;"")),"Merit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,AND(TH5&gt;=TU$26,TH5&lt;&gt;"",TJ5&gt;=TU$30,TJ5&lt;&gt;""),AND(TK5&gt;=TU$26,TK5&lt;&gt;"",TM5&gt;=TU$30,TM5&lt;&gt;""),AND(TO5&gt;=TU$26,TO5&lt;&gt;"",TQ5&gt;=TU$30,TQ5&lt;&gt;""),AND(TR5&gt;=TU$26,TR5&lt;&gt;"",TT5&gt;=TU$30,TT5&lt;&gt;""),AND(UP5&gt;=VC$26,UP5&lt;&gt;"",UR5&gt;=VC$30,UR5&lt;&gt;""),AND(US5&gt;=VC$26,US5&lt;&gt;"",UU5&gt;=VC$30,UU5&lt;&gt;""),AND(UW5&gt;=VC$26,UW5&lt;&gt;"",UY5&gt;=VC$30,UY5&lt;&gt;""),AND(UZ5&gt;=VC$26,UZ5&lt;&gt;"",VB5&gt;=VC$30,VB5&lt;&gt;""),AND(VX5&gt;=WK$26,VX5&lt;&gt;"",VZ5&gt;=WK$30,VZ5&lt;&gt;""),AND(WA5&gt;=WK$26,WA5&lt;&gt;"",WC5&gt;=WK$30,WC5&lt;&gt;""),AND(WE5&gt;=WK$26,WE5&lt;&gt;"",WG5&gt;=WK$30,WG5&lt;&gt;""),AND(WH5&gt;=WK$26,WH5&lt;&gt;"",WJ5&gt;=WK$30,WJ5&lt;&gt;"")),"Excellence",IF(I5="P","Worlds Team",IF(F5="P","National Team","")))))</f>
        <v>National Team</v>
      </c>
      <c r="I5" s="3" t="str">
        <f>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5.75</v>
      </c>
      <c r="AS5" s="27">
        <v>6.6</v>
      </c>
      <c r="AT5" s="27">
        <v>10.3</v>
      </c>
      <c r="AU5" s="27">
        <v>11.84</v>
      </c>
      <c r="AV5" s="27">
        <v>0</v>
      </c>
      <c r="AW5" s="27">
        <v>8.4499999999999993</v>
      </c>
      <c r="AX5" s="27">
        <v>9.3000000000000007</v>
      </c>
      <c r="AY5" s="27">
        <v>14.2</v>
      </c>
      <c r="AZ5" s="27">
        <v>17.899999999999999</v>
      </c>
      <c r="BA5" s="27">
        <v>0</v>
      </c>
      <c r="BB5" s="27">
        <v>6.95</v>
      </c>
      <c r="BC5" s="27">
        <v>7.75</v>
      </c>
      <c r="BD5" s="27">
        <v>9.8000000000000007</v>
      </c>
      <c r="BE5" s="27">
        <v>14.9</v>
      </c>
      <c r="BF5" s="27">
        <v>0</v>
      </c>
      <c r="BG5" s="29"/>
      <c r="BH5" s="40">
        <f>IF(AT5&gt;0,AT5,"")</f>
        <v>10.3</v>
      </c>
      <c r="BI5" s="40">
        <f>IF(AU5&gt;0,AU5,"")</f>
        <v>11.84</v>
      </c>
      <c r="BJ5" s="11">
        <f>IF(SUM(AR5:AU5)-AV5&gt;0,SUM(AR5:AU5)-AV5,"")</f>
        <v>34.489999999999995</v>
      </c>
      <c r="BK5" s="11">
        <f>IF(AY5&gt;0,AY5,"")</f>
        <v>14.2</v>
      </c>
      <c r="BL5" s="11">
        <f>IF(AZ5&gt;0,AZ5,"")</f>
        <v>17.899999999999999</v>
      </c>
      <c r="BM5" s="11">
        <f>IF(SUM(AW5:AZ5)-BA5&gt;0,SUM(AW5:AZ5)-BA5,"")</f>
        <v>49.849999999999994</v>
      </c>
      <c r="BN5" s="11">
        <f>IF(BJ5="","",MAX(BJ5,BM5))</f>
        <v>49.849999999999994</v>
      </c>
      <c r="BO5" s="11">
        <f>IF(BD5&gt;0,BD5,"")</f>
        <v>9.8000000000000007</v>
      </c>
      <c r="BP5" s="11">
        <f>IF(BE5&gt;0,BE5,"")</f>
        <v>14.9</v>
      </c>
      <c r="BQ5" s="11">
        <f>IF(SUM(BB5:BE5)-BF5&gt;0,SUM(BB5:BE5)-BF5,"")</f>
        <v>39.4</v>
      </c>
      <c r="BR5" s="11">
        <f>IF(SUM(BN5,BQ5)&gt;0,SUM(BN5,BQ5),"")</f>
        <v>89.25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IF(SUM(WD5,WJ5)&gt;0,SUM(WD5,WJ5),"")</f>
        <v/>
      </c>
      <c r="WL5" s="27">
        <f>IF($CH5="P",BS5,(BS5+AR5)/2)</f>
        <v>2.875</v>
      </c>
      <c r="WM5" s="27">
        <f>IF($CH5="P",BT5,(BT5+AS5)/2)</f>
        <v>3.3</v>
      </c>
      <c r="WN5" s="27">
        <f>IF($CH5="P",BU5,(BU5+AT5)/2)</f>
        <v>5.15</v>
      </c>
      <c r="WO5" s="27">
        <f>IF($CH5="P",BV5,(BV5+AU5)/2)</f>
        <v>5.92</v>
      </c>
      <c r="WP5" s="27">
        <f>IF($CH5="P",BW5,(BW5+AV5)/2)</f>
        <v>0</v>
      </c>
      <c r="WQ5" s="27">
        <f>IF($CH5="P",BX5,(BX5+AW5)/2)</f>
        <v>4.2249999999999996</v>
      </c>
      <c r="WR5" s="27">
        <f>IF($CH5="P",BY5,(BY5+AX5)/2)</f>
        <v>4.6500000000000004</v>
      </c>
      <c r="WS5" s="27">
        <f>IF($CH5="P",BZ5,(BZ5+AY5)/2)</f>
        <v>7.1</v>
      </c>
      <c r="WT5" s="27">
        <f>IF($CH5="P",CA5,(CA5+AZ5)/2)</f>
        <v>8.9499999999999993</v>
      </c>
      <c r="WU5" s="27">
        <f>IF($CH5="P",CB5,(CB5+BA5)/2)</f>
        <v>0</v>
      </c>
      <c r="WV5" s="27">
        <f>IF($CH5="P",CC5,(CC5+BB5)/2)</f>
        <v>3.4750000000000001</v>
      </c>
      <c r="WW5" s="27">
        <f>IF($CH5="P",CD5,(CD5+BC5)/2)</f>
        <v>3.875</v>
      </c>
      <c r="WX5" s="27">
        <f>IF($CH5="P",CE5,(CE5+BD5)/2)</f>
        <v>4.9000000000000004</v>
      </c>
      <c r="WY5" s="27">
        <f>IF($CH5="P",CF5,(CF5+BE5)/2)</f>
        <v>7.45</v>
      </c>
      <c r="WZ5" s="27">
        <f>IF($CH5="P",CG5,(CG5+BF5)/2)</f>
        <v>0</v>
      </c>
      <c r="XA5" s="29" t="s">
        <v>56</v>
      </c>
      <c r="XB5" s="11">
        <f>IF(WN5&gt;0,WN5,"")</f>
        <v>5.15</v>
      </c>
      <c r="XC5" s="11">
        <f>IF(WO5&gt;0,WO5,"")</f>
        <v>5.92</v>
      </c>
      <c r="XD5" s="11">
        <f>IF(SUM(WL5:WO5)-WP5&gt;0,SUM(WL5:WO5)-WP5,"")</f>
        <v>17.244999999999997</v>
      </c>
      <c r="XE5" s="11">
        <f>IF(WS5&gt;0,WS5,"")</f>
        <v>7.1</v>
      </c>
      <c r="XF5" s="11">
        <f>IF(WT5&gt;0,WT5,"")</f>
        <v>8.9499999999999993</v>
      </c>
      <c r="XG5" s="11">
        <f>IF(SUM(WQ5:WT5)-WU5&gt;0,SUM(WQ5:WT5)-WU5,"")</f>
        <v>24.924999999999997</v>
      </c>
      <c r="XH5" s="11">
        <f>IF(MAX(XD5,XG5)&gt;0,MAX(XD5,XG5),"")</f>
        <v>24.924999999999997</v>
      </c>
      <c r="XI5" s="11">
        <f>IF(WX5&gt;0,WX5,"")</f>
        <v>4.9000000000000004</v>
      </c>
      <c r="XJ5" s="11">
        <f>IF(WY5&gt;0,WY5,"")</f>
        <v>7.45</v>
      </c>
      <c r="XK5" s="11">
        <f>IF(SUM(WV5:WY5)-WZ5&gt;0,SUM(WV5:WY5)-WZ5,"")</f>
        <v>19.7</v>
      </c>
      <c r="XL5" s="11">
        <f>IF(SUM(XH5,XK5)&gt;0,SUM(XH5,XK5),"")</f>
        <v>44.625</v>
      </c>
    </row>
    <row r="6" spans="1:636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187</v>
      </c>
      <c r="C6" s="4" t="s">
        <v>186</v>
      </c>
      <c r="D6" s="4" t="s">
        <v>185</v>
      </c>
      <c r="E6" s="9">
        <f>SUM(J6,L6,N6)</f>
        <v>49.91</v>
      </c>
      <c r="F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P","")</f>
        <v>P</v>
      </c>
      <c r="G6" s="3" t="str">
        <f>IF(OR(AND(AI6&gt;=AQ$28,AI6&lt;&gt;"",AF6=""),AND(AL6&gt;=AQ$28,AL6&lt;&gt;"",AF6=""),AND(AP6&gt;=AQ$28,AP6&lt;&gt;"",AF6=""),AND(BJ6&gt;=BR$28,BJ6&lt;&gt;"",BG6=""),AND(BM6&gt;=BR$28,BM6&lt;&gt;"",BG6=""),AND(BQ6&gt;=BR$28,BQ6&lt;&gt;"",BG6=""),AND(CK6&gt;=CS$28,CK6&lt;&gt;"",CH6=""),AND(CN6&gt;=CS$28,CN6&lt;&gt;"",CH6=""),AND(CR6&gt;=CS$28,CR6&lt;&gt;"",CH6=""),AND(DR6&gt;=EC$28,DR6&lt;&gt;""),AND(DU6&gt;=EC$28,DU6&lt;&gt;""),AND(DY6&gt;=EC$28,DY6&lt;&gt;""),AND(EB6&gt;=EC$28,EB6&lt;&gt;""),AND(EZ6&gt;=FK$28,EZ6&lt;&gt;""),AND(FC6&gt;=FK$28,FC6&lt;&gt;""),AND(FG6&gt;=FK$28,FG6&lt;&gt;""),AND(FJ6&gt;=FK$28,FJ6&lt;&gt;""),AND(GH6&gt;=GS$28,GH6&lt;&gt;""),AND(GK6&gt;=GS$28,GK6&lt;&gt;""),AND(GO6&gt;=GS$28,GO6&lt;&gt;""),AND(GR6&gt;=GS$28,GR6&lt;&gt;""),AND(HP6&gt;=IA$28,HP6&lt;&gt;""),AND(HS6&gt;=IA$28,HS6&lt;&gt;""),AND(HW6&gt;=IA$28,HW6&lt;&gt;""),AND(HZ6&gt;=IA$28,HZ6&lt;&gt;""),AND(IX6&gt;=JI$28,IX6&lt;&gt;""),AND(JA6&gt;=JI$28,JA6&lt;&gt;""),AND(JE6&gt;=JI$28,JE6&lt;&gt;""),AND(JH6&gt;=JI$28,JH6&lt;&gt;""),AND(KF6&gt;=KQ$28,KF6&lt;&gt;""),AND(KI6&gt;=KQ$28,KI6&lt;&gt;""),AND(KM6&gt;=KQ$28,KM6&lt;&gt;""),AND(KP6&gt;=KQ$28,KP6&lt;&gt;""),AND(LN6&gt;=LY$28,LN6&lt;&gt;""),AND(LQ6&gt;=LY$28,LQ6&lt;&gt;""),AND(LU6&gt;=LY$28,LU6&lt;&gt;""),AND(LX6&gt;=LY$28,LX6&lt;&gt;""),AND(MV6&gt;=NG$28,MV6&lt;&gt;""),AND(MY6&gt;=NG$28,MY6&lt;&gt;""),AND(NC6&gt;=NG$28,NC6&lt;&gt;""),AND(NF6&gt;=NG$28,NF6&lt;&gt;""),AND(OD6&gt;=OO$28,OD6&lt;&gt;""),AND(OG6&gt;=OO$28,OG6&lt;&gt;""),AND(OK6&gt;=OO$28,OK6&lt;&gt;""),AND(ON6&gt;=OO$28,ON6&lt;&gt;""),AND(PL6&gt;=PW$28,PL6&lt;&gt;""),AND(PO6&gt;=PW$28,PO6&lt;&gt;""),AND(PS6&gt;=PW$28,PS6&lt;&gt;""),AND(PV6&gt;=PW$28,PV6&lt;&gt;""),AND(QT6&gt;=RE$28,QT6&lt;&gt;""),AND(QW6&gt;=RE$28,QW6&lt;&gt;""),AND(RA6&gt;=RE$28,RA6&lt;&gt;""),AND(RD6&gt;=RE$28,RD6&lt;&gt;""),AND(SB6&gt;=SM$28,SB6&lt;&gt;""),AND(SE6&gt;=SM$28,SE6&lt;&gt;""),AND(SI6&gt;=SM$28,SI6&lt;&gt;""),AND(SL6&gt;=SM$28,SL6&lt;&gt;""),AND(TJ6&gt;=TU$28,TJ6&lt;&gt;""),AND(TM6&gt;=TU$28,TM6&lt;&gt;""),AND(TQ6&gt;=TU$28,TQ6&lt;&gt;""),AND(TT6&gt;=TU$28,TT6&lt;&gt;""),AND(UR6&gt;=VC$28,UR6&lt;&gt;""),AND(UU6&gt;=VC$28,UU6&lt;&gt;""),AND(UY6&gt;=VC$28,UY6&lt;&gt;""),AND(VB6&gt;=VC$28,VB6&lt;&gt;""),AND(VZ6&gt;=WK$28,VZ6&lt;&gt;""),AND(WC6&gt;=WK$28,WC6&lt;&gt;""),AND(WG6&gt;=WK$28,WG6&lt;&gt;""),AND(WJ6&gt;=WK$28,WJ6&lt;&gt;"")),"P","")</f>
        <v>P</v>
      </c>
      <c r="H6" s="37" t="str">
        <f>IF(AND(G6="P",F6=""),"No DD",IF(OR(AND(AG6&gt;=AQ$27,AG6&lt;&gt;"",AI6&gt;=AQ$31,AI6&lt;&gt;"",AF6=""),AND(AJ6&gt;=AQ$27,AJ6&lt;&gt;"",AL6&gt;=AQ$31,AL6&lt;&gt;"",AF6=""),AND(AN6&gt;=AQ$27,AN6&lt;&gt;"",AP6&gt;=AQ$31,AP6&lt;&gt;"",AF6=""),AND(BH6&gt;=BR$27,BH6&lt;&gt;"",BJ6&gt;=BR$31,BJ6&lt;&gt;"",BG6=""),AND(BK6&gt;=BR$27,BK6&lt;&gt;"",BM6&gt;=BR$31,BM6&lt;&gt;"",BG6=""),AND(BO6&gt;=BR$27,BO6&lt;&gt;"",BQ6&gt;=BR$31,BQ6&lt;&gt;"",BG6=""),AND(CI6&gt;=CS$27,CI6&lt;&gt;"",CK6&gt;=CS$31,CK6&lt;&gt;"",CH6=""),AND(CL6&gt;=CS$27,CL6&lt;&gt;"",CN6&gt;=CS$31,CN6&lt;&gt;"",CH6=""),AND(CP6&gt;=CS$27,CP6&lt;&gt;"",CR6&gt;=CS$31,CR6&lt;&gt;"",CH6=""),AND(DP6&gt;=EC$27,DP6&lt;&gt;"",DR6&gt;=EC$31,DR6&lt;&gt;""),AND(DS6&gt;=EC$27,DS6&lt;&gt;"",DU6&gt;=EC$31,DU6&lt;&gt;""),AND(DW6&gt;=EC$27,DW6&lt;&gt;"",DY6&gt;=EC$31,DY6&lt;&gt;""),AND(DZ6&gt;=EC$27,DZ6&lt;&gt;"",EB6&gt;=EC$31,EB6&lt;&gt;""),AND(EX6&gt;=FK$27,EX6&lt;&gt;"",EZ6&gt;=FK$31,EZ6&lt;&gt;""),AND(FA6&gt;=FK$27,FA6&lt;&gt;"",FC6&gt;=FK$31,FC6&lt;&gt;""),AND(FE6&gt;=FK$27,FE6&lt;&gt;"",FG6&gt;=FK$31,FG6&lt;&gt;""),AND(FH6&gt;=FK$27,FH6&lt;&gt;"",FJ6&gt;=FK$31,FJ6&lt;&gt;""),AND(GF6&gt;=GS$27,GF6&lt;&gt;"",GH6&gt;=GS$31,GH6&lt;&gt;""),AND(GI6&gt;=GS$27,GI6&lt;&gt;"",GK6&gt;=GS$31,GK6&lt;&gt;""),AND(GM6&gt;=GS$27,GM6&lt;&gt;"",GO6&gt;=GS$31,GO6&lt;&gt;""),AND(GP6&gt;=GS$27,GP6&lt;&gt;"",GR6&gt;=GS$31,GR6&lt;&gt;""),AND(HN6&gt;=IA$27,HN6&lt;&gt;"",HP6&gt;=IA$31,HP6&lt;&gt;""),AND(HQ6&gt;=IA$27,HQ6&lt;&gt;"",HS6&gt;=IA$31,HS6&lt;&gt;""),AND(HU6&gt;=IA$27,HU6&lt;&gt;"",HW6&gt;=IA$31,HW6&lt;&gt;""),AND(HX6&gt;=IA$27,HX6&lt;&gt;"",HZ6&gt;=IA$31,HZ6&lt;&gt;""),AND(IV6&gt;=JI$27,IV6&lt;&gt;"",IX6&gt;=JI$31,IX6&lt;&gt;""),AND(IY6&gt;=JI$27,IY6&lt;&gt;"",JA6&gt;=JI$31,JA6&lt;&gt;""),AND(JC6&gt;=JI$27,JC6&lt;&gt;"",JE6&gt;=JI$31,JE6&lt;&gt;""),AND(JF6&gt;=JI$27,JF6&lt;&gt;"",JH6&gt;=JI$31,JH6&lt;&gt;""),AND(KD6&gt;=KQ$27,KD6&lt;&gt;"",KF6&gt;=KQ$31,KF6&lt;&gt;""),AND(KG6&gt;=KQ$27,KG6&lt;&gt;"",KI6&gt;=KQ$31,KI6&lt;&gt;""),AND(KK6&gt;=KQ$27,KK6&lt;&gt;"",KM6&gt;=KQ$31,KM6&lt;&gt;""),AND(KN6&gt;=KQ$27,KN6&lt;&gt;"",KP6&gt;=KQ$31,KP6&lt;&gt;""),AND(LL6&gt;=LY$27,LL6&lt;&gt;"",LN6&gt;=LY$31,LN6&lt;&gt;""),AND(LO6&gt;=LY$27,LO6&lt;&gt;"",LQ6&gt;=LY$31,LQ6&lt;&gt;""),AND(LS6&gt;=LY$27,LS6&lt;&gt;"",LU6&gt;=LY$31,LU6&lt;&gt;""),AND(LV6&gt;=LY$27,LV6&lt;&gt;"",LX6&gt;=LY$31,LX6&lt;&gt;""),AND(MT6&gt;=NG$27,MT6&lt;&gt;"",MV6&gt;=NG$31,MV6&lt;&gt;""),AND(MW6&gt;=NG$27,MW6&lt;&gt;"",MY6&gt;=NG$31,MY6&lt;&gt;""),AND(NA6&gt;=NG$27,NA6&lt;&gt;"",NC6&gt;=NG$31,NC6&lt;&gt;""),AND(ND6&gt;=NG$27,ND6&lt;&gt;"",NF6&gt;=NG$31,NF6&lt;&gt;""),AND(OB6&gt;=OO$27,OB6&lt;&gt;"",OD6&gt;=OO$31,OD6&lt;&gt;""),AND(OE6&gt;=OO$27,OE6&lt;&gt;"",OG6&gt;=OO$31,OG6&lt;&gt;""),AND(OI6&gt;=OO$27,OI6&lt;&gt;"",OK6&gt;=OO$31,OK6&lt;&gt;""),AND(OL6&gt;=OO$27,OL6&lt;&gt;"",ON6&gt;=OO$31,ON6&lt;&gt;""),AND(PJ6&gt;=PW$27,PJ6&lt;&gt;"",PL6&gt;=PW$31,PL6&lt;&gt;""),AND(PM6&gt;=PW$27,PM6&lt;&gt;"",PO6&gt;=PW$31,PO6&lt;&gt;""),AND(PQ6&gt;=PW$27,PQ6&lt;&gt;"",PS6&gt;=PW$31,PS6&lt;&gt;""),AND(PT6&gt;=PW$27,PT6&lt;&gt;"",PV6&gt;=PW$31,PV6&lt;&gt;""),AND(QR6&gt;=RE$27,QR6&lt;&gt;"",QT6&gt;=RE$31,QT6&lt;&gt;""),AND(QU6&gt;=RE$27,QU6&lt;&gt;"",QW6&gt;=RE$31,QW6&lt;&gt;""),AND(QY6&gt;=RE$27,QY6&lt;&gt;"",RA6&gt;=RE$31,RA6&lt;&gt;""),AND(RB6&gt;=RE$27,RB6&lt;&gt;"",RD6&gt;=RE$31,RD6&lt;&gt;""),AND(RZ6&gt;=SM$27,RZ6&lt;&gt;"",SB6&gt;=SM$31,SB6&lt;&gt;""),AND(SC6&gt;=SM$27,SC6&lt;&gt;"",SE6&gt;=SM$31,SE6&lt;&gt;""),AND(SG6&gt;=SM$27,SG6&lt;&gt;"",SI6&gt;=SM$31,SI6&lt;&gt;""),AND(SJ6&gt;=SM$27,SJ6&lt;&gt;"",SL6&gt;=SM$31,SL6&lt;&gt;""),AND(TH6&gt;=TU$27,TH6&lt;&gt;"",TJ6&gt;=TU$31,TJ6&lt;&gt;""),AND(TK6&gt;=TU$27,TK6&lt;&gt;"",TM6&gt;=TU$31,TM6&lt;&gt;""),AND(TO6&gt;=TU$27,TO6&lt;&gt;"",TQ6&gt;=TU$31,TQ6&lt;&gt;""),AND(TR6&gt;=TU$27,TR6&lt;&gt;"",TT6&gt;=TU$31,TT6&lt;&gt;""),AND(UP6&gt;=VC$27,UP6&lt;&gt;"",UR6&gt;=VC$31,UR6&lt;&gt;""),AND(US6&gt;=VC$27,US6&lt;&gt;"",UU6&gt;=VC$31,UU6&lt;&gt;""),AND(UW6&gt;=VC$27,UW6&lt;&gt;"",UY6&gt;=VC$31,UY6&lt;&gt;""),AND(UZ6&gt;=VC$27,UZ6&lt;&gt;"",VB6&gt;=VC$31,VB6&lt;&gt;""),AND(VX6&gt;=WK$27,VX6&lt;&gt;"",VZ6&gt;=WK$31,VZ6&lt;&gt;""),AND(WA6&gt;=WK$27,WA6&lt;&gt;"",WC6&gt;=WK$31,WC6&lt;&gt;""),AND(WE6&gt;=WK$27,WE6&lt;&gt;"",WG6&gt;=WK$31,WG6&lt;&gt;""),AND(WH6&gt;=WK$27,WH6&lt;&gt;"",WJ6&gt;=WK$31,WJ6&lt;&gt;"")),"Merit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,AND(TH6&gt;=TU$26,TH6&lt;&gt;"",TJ6&gt;=TU$30,TJ6&lt;&gt;""),AND(TK6&gt;=TU$26,TK6&lt;&gt;"",TM6&gt;=TU$30,TM6&lt;&gt;""),AND(TO6&gt;=TU$26,TO6&lt;&gt;"",TQ6&gt;=TU$30,TQ6&lt;&gt;""),AND(TR6&gt;=TU$26,TR6&lt;&gt;"",TT6&gt;=TU$30,TT6&lt;&gt;""),AND(UP6&gt;=VC$26,UP6&lt;&gt;"",UR6&gt;=VC$30,UR6&lt;&gt;""),AND(US6&gt;=VC$26,US6&lt;&gt;"",UU6&gt;=VC$30,UU6&lt;&gt;""),AND(UW6&gt;=VC$26,UW6&lt;&gt;"",UY6&gt;=VC$30,UY6&lt;&gt;""),AND(UZ6&gt;=VC$26,UZ6&lt;&gt;"",VB6&gt;=VC$30,VB6&lt;&gt;""),AND(VX6&gt;=WK$26,VX6&lt;&gt;"",VZ6&gt;=WK$30,VZ6&lt;&gt;""),AND(WA6&gt;=WK$26,WA6&lt;&gt;"",WC6&gt;=WK$30,WC6&lt;&gt;""),AND(WE6&gt;=WK$26,WE6&lt;&gt;"",WG6&gt;=WK$30,WG6&lt;&gt;""),AND(WH6&gt;=WK$26,WH6&lt;&gt;"",WJ6&gt;=WK$30,WJ6&lt;&gt;"")),"Excellence",IF(I6="P","Worlds Team",IF(F6="P","National Team","")))))</f>
        <v>Excellence</v>
      </c>
      <c r="I6" s="3" t="str">
        <f>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IF(MAX(DV6,FD6,GL6,HT6,JB6,KJ6,LR6,MZ6,OH6,PP6,QX6,SF6,TN6,UV6,WD6)-IF(L6="",0,L6)&gt;0.001,MAX(DV6,FD6,GL6,HT6,JB6,KJ6,LR6,MZ6,OH6,PP6,QX6,SF6,TN6,UV6,WD6)-IF(L6="",0,L6),"")</f>
        <v>48.02</v>
      </c>
      <c r="CU6" s="52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>49.91</v>
      </c>
      <c r="CV6" s="17">
        <v>7.4</v>
      </c>
      <c r="CW6" s="17">
        <v>9.3000000000000007</v>
      </c>
      <c r="CX6" s="17">
        <v>15.2</v>
      </c>
      <c r="CY6" s="17">
        <v>16.12</v>
      </c>
      <c r="CZ6" s="17">
        <v>0</v>
      </c>
      <c r="DA6" s="17">
        <v>6.4</v>
      </c>
      <c r="DB6" s="17">
        <v>8.1999999999999993</v>
      </c>
      <c r="DC6" s="17">
        <v>13.4</v>
      </c>
      <c r="DD6" s="17">
        <v>14.12</v>
      </c>
      <c r="DE6" s="17">
        <v>0</v>
      </c>
      <c r="DF6" s="17"/>
      <c r="DG6" s="17"/>
      <c r="DH6" s="17"/>
      <c r="DI6" s="17"/>
      <c r="DJ6" s="17"/>
      <c r="DK6" s="17">
        <v>7.35</v>
      </c>
      <c r="DL6" s="17">
        <v>9.3000000000000007</v>
      </c>
      <c r="DM6" s="17">
        <v>15.2</v>
      </c>
      <c r="DN6" s="17">
        <v>18.059999999999999</v>
      </c>
      <c r="DO6" s="17">
        <v>0</v>
      </c>
      <c r="DP6" s="41">
        <f>IF(CX6&gt;0,CX6,"")</f>
        <v>15.2</v>
      </c>
      <c r="DQ6" s="41">
        <f>IF(CY6&gt;0,CY6,"")</f>
        <v>16.12</v>
      </c>
      <c r="DR6" s="41">
        <f>IF(SUM(CV6:CY6)-CZ6&gt;0,SUM(CV6:CY6)-CZ6,"")</f>
        <v>48.02</v>
      </c>
      <c r="DS6" s="41">
        <f>IF(DC6&gt;0,DC6,"")</f>
        <v>13.4</v>
      </c>
      <c r="DT6" s="41">
        <f>IF(DD6&gt;0,DD6,"")</f>
        <v>14.12</v>
      </c>
      <c r="DU6" s="41">
        <f>IF(SUM(DA6:DD6)-DE6&gt;0,SUM(DA6:DD6)-DE6,"")</f>
        <v>42.12</v>
      </c>
      <c r="DV6" s="41">
        <f>IF(MAX(DR6,DU6)&gt;0,MAX(DR6,DU6),"")</f>
        <v>48.02</v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>
        <f>IF(DM6&gt;0,DM6,"")</f>
        <v>15.2</v>
      </c>
      <c r="EA6" s="41">
        <f>IF(DN6&gt;0,DN6,"")</f>
        <v>18.059999999999999</v>
      </c>
      <c r="EB6" s="41">
        <f>IF(SUM(DK6:DN6)-DO6&gt;0,SUM(DK6:DN6)-DO6,"")</f>
        <v>49.91</v>
      </c>
      <c r="EC6" s="41">
        <f>IF(SUM(DV6,EB6)&gt;0,SUM(DV6,EB6),"")</f>
        <v>97.93</v>
      </c>
      <c r="ED6" s="18">
        <v>7.15</v>
      </c>
      <c r="EE6" s="18">
        <v>8.6999999999999993</v>
      </c>
      <c r="EF6" s="18">
        <v>15.2</v>
      </c>
      <c r="EG6" s="18">
        <v>16.16</v>
      </c>
      <c r="EH6" s="18">
        <v>0</v>
      </c>
      <c r="EI6" s="18">
        <v>4.4000000000000004</v>
      </c>
      <c r="EJ6" s="18">
        <v>5.2</v>
      </c>
      <c r="EK6" s="18">
        <v>9.4</v>
      </c>
      <c r="EL6" s="18">
        <v>10.36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>
        <f>IF(EF6&gt;0,EF6,"")</f>
        <v>15.2</v>
      </c>
      <c r="EY6" s="11">
        <f>IF(EG6&gt;0,EG6,"")</f>
        <v>16.16</v>
      </c>
      <c r="EZ6" s="11">
        <f>IF(SUM(ED6:EG6)-EH6&gt;0,SUM(ED6:EG6)-EH6,"")</f>
        <v>47.209999999999994</v>
      </c>
      <c r="FA6" s="11">
        <f>IF(EK6&gt;0,EK6,"")</f>
        <v>9.4</v>
      </c>
      <c r="FB6" s="11">
        <f>IF(EL6&gt;0,EL6,"")</f>
        <v>10.36</v>
      </c>
      <c r="FC6" s="11">
        <f>IF(SUM(EI6:EL6)-EM6&gt;0,SUM(EI6:EL6)-EM6,"")</f>
        <v>29.36</v>
      </c>
      <c r="FD6" s="11">
        <f>IF(MAX(EZ6,FC6)&gt;0,MAX(EZ6,FC6),"")</f>
        <v>47.209999999999994</v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>
        <f>IF(SUM(FD6,FJ6)&gt;0,SUM(FD6,FJ6),"")</f>
        <v>47.209999999999994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IF(SUM(WD6,WJ6)&gt;0,SUM(WD6,WJ6),"")</f>
        <v/>
      </c>
      <c r="WL6" s="27">
        <f>IF($CH6="P",BS6,(BS6+AR6)/2)</f>
        <v>0</v>
      </c>
      <c r="WM6" s="27">
        <f>IF($CH6="P",BT6,(BT6+AS6)/2)</f>
        <v>0</v>
      </c>
      <c r="WN6" s="27">
        <f>IF($CH6="P",BU6,(BU6+AT6)/2)</f>
        <v>0</v>
      </c>
      <c r="WO6" s="27">
        <f>IF($CH6="P",BV6,(BV6+AU6)/2)</f>
        <v>0</v>
      </c>
      <c r="WP6" s="27">
        <f>IF($CH6="P",BW6,(BW6+AV6)/2)</f>
        <v>0</v>
      </c>
      <c r="WQ6" s="27">
        <f>IF($CH6="P",BX6,(BX6+AW6)/2)</f>
        <v>0</v>
      </c>
      <c r="WR6" s="27">
        <f>IF($CH6="P",BY6,(BY6+AX6)/2)</f>
        <v>0</v>
      </c>
      <c r="WS6" s="27">
        <f>IF($CH6="P",BZ6,(BZ6+AY6)/2)</f>
        <v>0</v>
      </c>
      <c r="WT6" s="27">
        <f>IF($CH6="P",CA6,(CA6+AZ6)/2)</f>
        <v>0</v>
      </c>
      <c r="WU6" s="27">
        <f>IF($CH6="P",CB6,(CB6+BA6)/2)</f>
        <v>0</v>
      </c>
      <c r="WV6" s="27">
        <f>IF($CH6="P",CC6,(CC6+BB6)/2)</f>
        <v>0</v>
      </c>
      <c r="WW6" s="27">
        <f>IF($CH6="P",CD6,(CD6+BC6)/2)</f>
        <v>0</v>
      </c>
      <c r="WX6" s="27">
        <f>IF($CH6="P",CE6,(CE6+BD6)/2)</f>
        <v>0</v>
      </c>
      <c r="WY6" s="27">
        <f>IF($CH6="P",CF6,(CF6+BE6)/2)</f>
        <v>0</v>
      </c>
      <c r="WZ6" s="27">
        <f>IF($CH6="P",CG6,(CG6+BF6)/2)</f>
        <v>0</v>
      </c>
      <c r="XA6" s="29" t="s">
        <v>56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202</v>
      </c>
      <c r="C7" s="4" t="s">
        <v>130</v>
      </c>
      <c r="D7" s="4" t="s">
        <v>203</v>
      </c>
      <c r="E7" s="9">
        <f>SUM(J7,L7,N7)</f>
        <v>48.33</v>
      </c>
      <c r="F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P","")</f>
        <v>P</v>
      </c>
      <c r="G7" s="3" t="str">
        <f>IF(OR(AND(AI7&gt;=AQ$28,AI7&lt;&gt;"",AF7=""),AND(AL7&gt;=AQ$28,AL7&lt;&gt;"",AF7=""),AND(AP7&gt;=AQ$28,AP7&lt;&gt;"",AF7=""),AND(BJ7&gt;=BR$28,BJ7&lt;&gt;"",BG7=""),AND(BM7&gt;=BR$28,BM7&lt;&gt;"",BG7=""),AND(BQ7&gt;=BR$28,BQ7&lt;&gt;"",BG7=""),AND(CK7&gt;=CS$28,CK7&lt;&gt;"",CH7=""),AND(CN7&gt;=CS$28,CN7&lt;&gt;"",CH7=""),AND(CR7&gt;=CS$28,CR7&lt;&gt;"",CH7=""),AND(DR7&gt;=EC$28,DR7&lt;&gt;""),AND(DU7&gt;=EC$28,DU7&lt;&gt;""),AND(DY7&gt;=EC$28,DY7&lt;&gt;""),AND(EB7&gt;=EC$28,EB7&lt;&gt;""),AND(EZ7&gt;=FK$28,EZ7&lt;&gt;""),AND(FC7&gt;=FK$28,FC7&lt;&gt;""),AND(FG7&gt;=FK$28,FG7&lt;&gt;""),AND(FJ7&gt;=FK$28,FJ7&lt;&gt;""),AND(GH7&gt;=GS$28,GH7&lt;&gt;""),AND(GK7&gt;=GS$28,GK7&lt;&gt;""),AND(GO7&gt;=GS$28,GO7&lt;&gt;""),AND(GR7&gt;=GS$28,GR7&lt;&gt;""),AND(HP7&gt;=IA$28,HP7&lt;&gt;""),AND(HS7&gt;=IA$28,HS7&lt;&gt;""),AND(HW7&gt;=IA$28,HW7&lt;&gt;""),AND(HZ7&gt;=IA$28,HZ7&lt;&gt;""),AND(IX7&gt;=JI$28,IX7&lt;&gt;""),AND(JA7&gt;=JI$28,JA7&lt;&gt;""),AND(JE7&gt;=JI$28,JE7&lt;&gt;""),AND(JH7&gt;=JI$28,JH7&lt;&gt;""),AND(KF7&gt;=KQ$28,KF7&lt;&gt;""),AND(KI7&gt;=KQ$28,KI7&lt;&gt;""),AND(KM7&gt;=KQ$28,KM7&lt;&gt;""),AND(KP7&gt;=KQ$28,KP7&lt;&gt;""),AND(LN7&gt;=LY$28,LN7&lt;&gt;""),AND(LQ7&gt;=LY$28,LQ7&lt;&gt;""),AND(LU7&gt;=LY$28,LU7&lt;&gt;""),AND(LX7&gt;=LY$28,LX7&lt;&gt;""),AND(MV7&gt;=NG$28,MV7&lt;&gt;""),AND(MY7&gt;=NG$28,MY7&lt;&gt;""),AND(NC7&gt;=NG$28,NC7&lt;&gt;""),AND(NF7&gt;=NG$28,NF7&lt;&gt;""),AND(OD7&gt;=OO$28,OD7&lt;&gt;""),AND(OG7&gt;=OO$28,OG7&lt;&gt;""),AND(OK7&gt;=OO$28,OK7&lt;&gt;""),AND(ON7&gt;=OO$28,ON7&lt;&gt;""),AND(PL7&gt;=PW$28,PL7&lt;&gt;""),AND(PO7&gt;=PW$28,PO7&lt;&gt;""),AND(PS7&gt;=PW$28,PS7&lt;&gt;""),AND(PV7&gt;=PW$28,PV7&lt;&gt;""),AND(QT7&gt;=RE$28,QT7&lt;&gt;""),AND(QW7&gt;=RE$28,QW7&lt;&gt;""),AND(RA7&gt;=RE$28,RA7&lt;&gt;""),AND(RD7&gt;=RE$28,RD7&lt;&gt;""),AND(SB7&gt;=SM$28,SB7&lt;&gt;""),AND(SE7&gt;=SM$28,SE7&lt;&gt;""),AND(SI7&gt;=SM$28,SI7&lt;&gt;""),AND(SL7&gt;=SM$28,SL7&lt;&gt;""),AND(TJ7&gt;=TU$28,TJ7&lt;&gt;""),AND(TM7&gt;=TU$28,TM7&lt;&gt;""),AND(TQ7&gt;=TU$28,TQ7&lt;&gt;""),AND(TT7&gt;=TU$28,TT7&lt;&gt;""),AND(UR7&gt;=VC$28,UR7&lt;&gt;""),AND(UU7&gt;=VC$28,UU7&lt;&gt;""),AND(UY7&gt;=VC$28,UY7&lt;&gt;""),AND(VB7&gt;=VC$28,VB7&lt;&gt;""),AND(VZ7&gt;=WK$28,VZ7&lt;&gt;""),AND(WC7&gt;=WK$28,WC7&lt;&gt;""),AND(WG7&gt;=WK$28,WG7&lt;&gt;""),AND(WJ7&gt;=WK$28,WJ7&lt;&gt;"")),"P","")</f>
        <v>P</v>
      </c>
      <c r="H7" s="37" t="str">
        <f>IF(AND(G7="P",F7=""),"No DD",IF(OR(AND(AG7&gt;=AQ$27,AG7&lt;&gt;"",AI7&gt;=AQ$31,AI7&lt;&gt;"",AF7=""),AND(AJ7&gt;=AQ$27,AJ7&lt;&gt;"",AL7&gt;=AQ$31,AL7&lt;&gt;"",AF7=""),AND(AN7&gt;=AQ$27,AN7&lt;&gt;"",AP7&gt;=AQ$31,AP7&lt;&gt;"",AF7=""),AND(BH7&gt;=BR$27,BH7&lt;&gt;"",BJ7&gt;=BR$31,BJ7&lt;&gt;"",BG7=""),AND(BK7&gt;=BR$27,BK7&lt;&gt;"",BM7&gt;=BR$31,BM7&lt;&gt;"",BG7=""),AND(BO7&gt;=BR$27,BO7&lt;&gt;"",BQ7&gt;=BR$31,BQ7&lt;&gt;"",BG7=""),AND(CI7&gt;=CS$27,CI7&lt;&gt;"",CK7&gt;=CS$31,CK7&lt;&gt;"",CH7=""),AND(CL7&gt;=CS$27,CL7&lt;&gt;"",CN7&gt;=CS$31,CN7&lt;&gt;"",CH7=""),AND(CP7&gt;=CS$27,CP7&lt;&gt;"",CR7&gt;=CS$31,CR7&lt;&gt;"",CH7=""),AND(DP7&gt;=EC$27,DP7&lt;&gt;"",DR7&gt;=EC$31,DR7&lt;&gt;""),AND(DS7&gt;=EC$27,DS7&lt;&gt;"",DU7&gt;=EC$31,DU7&lt;&gt;""),AND(DW7&gt;=EC$27,DW7&lt;&gt;"",DY7&gt;=EC$31,DY7&lt;&gt;""),AND(DZ7&gt;=EC$27,DZ7&lt;&gt;"",EB7&gt;=EC$31,EB7&lt;&gt;""),AND(EX7&gt;=FK$27,EX7&lt;&gt;"",EZ7&gt;=FK$31,EZ7&lt;&gt;""),AND(FA7&gt;=FK$27,FA7&lt;&gt;"",FC7&gt;=FK$31,FC7&lt;&gt;""),AND(FE7&gt;=FK$27,FE7&lt;&gt;"",FG7&gt;=FK$31,FG7&lt;&gt;""),AND(FH7&gt;=FK$27,FH7&lt;&gt;"",FJ7&gt;=FK$31,FJ7&lt;&gt;""),AND(GF7&gt;=GS$27,GF7&lt;&gt;"",GH7&gt;=GS$31,GH7&lt;&gt;""),AND(GI7&gt;=GS$27,GI7&lt;&gt;"",GK7&gt;=GS$31,GK7&lt;&gt;""),AND(GM7&gt;=GS$27,GM7&lt;&gt;"",GO7&gt;=GS$31,GO7&lt;&gt;""),AND(GP7&gt;=GS$27,GP7&lt;&gt;"",GR7&gt;=GS$31,GR7&lt;&gt;""),AND(HN7&gt;=IA$27,HN7&lt;&gt;"",HP7&gt;=IA$31,HP7&lt;&gt;""),AND(HQ7&gt;=IA$27,HQ7&lt;&gt;"",HS7&gt;=IA$31,HS7&lt;&gt;""),AND(HU7&gt;=IA$27,HU7&lt;&gt;"",HW7&gt;=IA$31,HW7&lt;&gt;""),AND(HX7&gt;=IA$27,HX7&lt;&gt;"",HZ7&gt;=IA$31,HZ7&lt;&gt;""),AND(IV7&gt;=JI$27,IV7&lt;&gt;"",IX7&gt;=JI$31,IX7&lt;&gt;""),AND(IY7&gt;=JI$27,IY7&lt;&gt;"",JA7&gt;=JI$31,JA7&lt;&gt;""),AND(JC7&gt;=JI$27,JC7&lt;&gt;"",JE7&gt;=JI$31,JE7&lt;&gt;""),AND(JF7&gt;=JI$27,JF7&lt;&gt;"",JH7&gt;=JI$31,JH7&lt;&gt;""),AND(KD7&gt;=KQ$27,KD7&lt;&gt;"",KF7&gt;=KQ$31,KF7&lt;&gt;""),AND(KG7&gt;=KQ$27,KG7&lt;&gt;"",KI7&gt;=KQ$31,KI7&lt;&gt;""),AND(KK7&gt;=KQ$27,KK7&lt;&gt;"",KM7&gt;=KQ$31,KM7&lt;&gt;""),AND(KN7&gt;=KQ$27,KN7&lt;&gt;"",KP7&gt;=KQ$31,KP7&lt;&gt;""),AND(LL7&gt;=LY$27,LL7&lt;&gt;"",LN7&gt;=LY$31,LN7&lt;&gt;""),AND(LO7&gt;=LY$27,LO7&lt;&gt;"",LQ7&gt;=LY$31,LQ7&lt;&gt;""),AND(LS7&gt;=LY$27,LS7&lt;&gt;"",LU7&gt;=LY$31,LU7&lt;&gt;""),AND(LV7&gt;=LY$27,LV7&lt;&gt;"",LX7&gt;=LY$31,LX7&lt;&gt;""),AND(MT7&gt;=NG$27,MT7&lt;&gt;"",MV7&gt;=NG$31,MV7&lt;&gt;""),AND(MW7&gt;=NG$27,MW7&lt;&gt;"",MY7&gt;=NG$31,MY7&lt;&gt;""),AND(NA7&gt;=NG$27,NA7&lt;&gt;"",NC7&gt;=NG$31,NC7&lt;&gt;""),AND(ND7&gt;=NG$27,ND7&lt;&gt;"",NF7&gt;=NG$31,NF7&lt;&gt;""),AND(OB7&gt;=OO$27,OB7&lt;&gt;"",OD7&gt;=OO$31,OD7&lt;&gt;""),AND(OE7&gt;=OO$27,OE7&lt;&gt;"",OG7&gt;=OO$31,OG7&lt;&gt;""),AND(OI7&gt;=OO$27,OI7&lt;&gt;"",OK7&gt;=OO$31,OK7&lt;&gt;""),AND(OL7&gt;=OO$27,OL7&lt;&gt;"",ON7&gt;=OO$31,ON7&lt;&gt;""),AND(PJ7&gt;=PW$27,PJ7&lt;&gt;"",PL7&gt;=PW$31,PL7&lt;&gt;""),AND(PM7&gt;=PW$27,PM7&lt;&gt;"",PO7&gt;=PW$31,PO7&lt;&gt;""),AND(PQ7&gt;=PW$27,PQ7&lt;&gt;"",PS7&gt;=PW$31,PS7&lt;&gt;""),AND(PT7&gt;=PW$27,PT7&lt;&gt;"",PV7&gt;=PW$31,PV7&lt;&gt;""),AND(QR7&gt;=RE$27,QR7&lt;&gt;"",QT7&gt;=RE$31,QT7&lt;&gt;""),AND(QU7&gt;=RE$27,QU7&lt;&gt;"",QW7&gt;=RE$31,QW7&lt;&gt;""),AND(QY7&gt;=RE$27,QY7&lt;&gt;"",RA7&gt;=RE$31,RA7&lt;&gt;""),AND(RB7&gt;=RE$27,RB7&lt;&gt;"",RD7&gt;=RE$31,RD7&lt;&gt;""),AND(RZ7&gt;=SM$27,RZ7&lt;&gt;"",SB7&gt;=SM$31,SB7&lt;&gt;""),AND(SC7&gt;=SM$27,SC7&lt;&gt;"",SE7&gt;=SM$31,SE7&lt;&gt;""),AND(SG7&gt;=SM$27,SG7&lt;&gt;"",SI7&gt;=SM$31,SI7&lt;&gt;""),AND(SJ7&gt;=SM$27,SJ7&lt;&gt;"",SL7&gt;=SM$31,SL7&lt;&gt;""),AND(TH7&gt;=TU$27,TH7&lt;&gt;"",TJ7&gt;=TU$31,TJ7&lt;&gt;""),AND(TK7&gt;=TU$27,TK7&lt;&gt;"",TM7&gt;=TU$31,TM7&lt;&gt;""),AND(TO7&gt;=TU$27,TO7&lt;&gt;"",TQ7&gt;=TU$31,TQ7&lt;&gt;""),AND(TR7&gt;=TU$27,TR7&lt;&gt;"",TT7&gt;=TU$31,TT7&lt;&gt;""),AND(UP7&gt;=VC$27,UP7&lt;&gt;"",UR7&gt;=VC$31,UR7&lt;&gt;""),AND(US7&gt;=VC$27,US7&lt;&gt;"",UU7&gt;=VC$31,UU7&lt;&gt;""),AND(UW7&gt;=VC$27,UW7&lt;&gt;"",UY7&gt;=VC$31,UY7&lt;&gt;""),AND(UZ7&gt;=VC$27,UZ7&lt;&gt;"",VB7&gt;=VC$31,VB7&lt;&gt;""),AND(VX7&gt;=WK$27,VX7&lt;&gt;"",VZ7&gt;=WK$31,VZ7&lt;&gt;""),AND(WA7&gt;=WK$27,WA7&lt;&gt;"",WC7&gt;=WK$31,WC7&lt;&gt;""),AND(WE7&gt;=WK$27,WE7&lt;&gt;"",WG7&gt;=WK$31,WG7&lt;&gt;""),AND(WH7&gt;=WK$27,WH7&lt;&gt;"",WJ7&gt;=WK$31,WJ7&lt;&gt;"")),"Merit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,AND(TH7&gt;=TU$26,TH7&lt;&gt;"",TJ7&gt;=TU$30,TJ7&lt;&gt;""),AND(TK7&gt;=TU$26,TK7&lt;&gt;"",TM7&gt;=TU$30,TM7&lt;&gt;""),AND(TO7&gt;=TU$26,TO7&lt;&gt;"",TQ7&gt;=TU$30,TQ7&lt;&gt;""),AND(TR7&gt;=TU$26,TR7&lt;&gt;"",TT7&gt;=TU$30,TT7&lt;&gt;""),AND(UP7&gt;=VC$26,UP7&lt;&gt;"",UR7&gt;=VC$30,UR7&lt;&gt;""),AND(US7&gt;=VC$26,US7&lt;&gt;"",UU7&gt;=VC$30,UU7&lt;&gt;""),AND(UW7&gt;=VC$26,UW7&lt;&gt;"",UY7&gt;=VC$30,UY7&lt;&gt;""),AND(UZ7&gt;=VC$26,UZ7&lt;&gt;"",VB7&gt;=VC$30,VB7&lt;&gt;""),AND(VX7&gt;=WK$26,VX7&lt;&gt;"",VZ7&gt;=WK$30,VZ7&lt;&gt;""),AND(WA7&gt;=WK$26,WA7&lt;&gt;"",WC7&gt;=WK$30,WC7&lt;&gt;""),AND(WE7&gt;=WK$26,WE7&lt;&gt;"",WG7&gt;=WK$30,WG7&lt;&gt;""),AND(WH7&gt;=WK$26,WH7&lt;&gt;"",WJ7&gt;=WK$30,WJ7&lt;&gt;"")),"Excellence",IF(I7="P","Worlds Team",IF(F7="P","National Team","")))))</f>
        <v>National Team</v>
      </c>
      <c r="I7" s="3" t="str">
        <f>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48.33</v>
      </c>
      <c r="CU7" s="52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1.45</v>
      </c>
      <c r="FM7" s="17">
        <v>1.55</v>
      </c>
      <c r="FN7" s="17">
        <v>3.2</v>
      </c>
      <c r="FO7" s="17">
        <v>3.58</v>
      </c>
      <c r="FP7" s="17">
        <v>0</v>
      </c>
      <c r="FQ7" s="17">
        <v>6.75</v>
      </c>
      <c r="FR7" s="17">
        <v>9.0500000000000007</v>
      </c>
      <c r="FS7" s="17">
        <v>14.8</v>
      </c>
      <c r="FT7" s="17">
        <v>12.08</v>
      </c>
      <c r="FU7" s="17">
        <v>0</v>
      </c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>
        <f>IF(FN7&gt;0,FN7,"")</f>
        <v>3.2</v>
      </c>
      <c r="GG7" s="41">
        <f>IF(FO7&gt;0,FO7,"")</f>
        <v>3.58</v>
      </c>
      <c r="GH7" s="41">
        <f>IF(SUM(FL7:FO7)-FP7&gt;0,SUM(FL7:FO7)-FP7,"")</f>
        <v>9.7800000000000011</v>
      </c>
      <c r="GI7" s="41">
        <f>IF(FS7&gt;0,FS7,"")</f>
        <v>14.8</v>
      </c>
      <c r="GJ7" s="41">
        <f>IF(FT7&gt;0,FT7,"")</f>
        <v>12.08</v>
      </c>
      <c r="GK7" s="41">
        <f>IF(SUM(FQ7:FT7)-FU7&gt;0,SUM(FQ7:FT7)-FU7,"")</f>
        <v>42.68</v>
      </c>
      <c r="GL7" s="41">
        <f>IF(MAX(GH7,GK7)&gt;0,MAX(GH7,GK7),"")</f>
        <v>42.68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>
        <f>IF(SUM(GL7,GR7)&gt;0,SUM(GL7,GR7),"")</f>
        <v>42.68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>
        <v>7.2</v>
      </c>
      <c r="JK7" s="18">
        <v>9.25</v>
      </c>
      <c r="JL7" s="18">
        <v>14.4</v>
      </c>
      <c r="JM7" s="18">
        <v>17.48</v>
      </c>
      <c r="JN7" s="18">
        <v>0</v>
      </c>
      <c r="JO7" s="18">
        <v>7.1</v>
      </c>
      <c r="JP7" s="18">
        <v>8.9</v>
      </c>
      <c r="JQ7" s="18">
        <v>14.4</v>
      </c>
      <c r="JR7" s="18">
        <v>15.56</v>
      </c>
      <c r="JS7" s="18">
        <v>0</v>
      </c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>
        <f>IF(JL7&gt;0,JL7,"")</f>
        <v>14.4</v>
      </c>
      <c r="KE7" s="11">
        <f>IF(JM7&gt;0,JM7,"")</f>
        <v>17.48</v>
      </c>
      <c r="KF7" s="11">
        <f>IF(SUM(JJ7:JM7)-JN7&gt;0,SUM(JJ7:JM7)-JN7,"")</f>
        <v>48.33</v>
      </c>
      <c r="KG7" s="11">
        <f>IF(JQ7&gt;0,JQ7,"")</f>
        <v>14.4</v>
      </c>
      <c r="KH7" s="11">
        <f>IF(JR7&gt;0,JR7,"")</f>
        <v>15.56</v>
      </c>
      <c r="KI7" s="11">
        <f>IF(SUM(JO7:JR7)-JS7&gt;0,SUM(JO7:JR7)-JS7,"")</f>
        <v>45.96</v>
      </c>
      <c r="KJ7" s="11">
        <f>IF(MAX(KF7,KI7)&gt;0,MAX(KF7,KI7),"")</f>
        <v>48.33</v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>
        <f>IF(SUM(KJ7,KP7)&gt;0,SUM(KJ7,KP7),"")</f>
        <v>48.33</v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>
        <v>2.95</v>
      </c>
      <c r="LH7" s="17">
        <v>3.6</v>
      </c>
      <c r="LI7" s="17">
        <v>6.5</v>
      </c>
      <c r="LJ7" s="17">
        <v>5.96</v>
      </c>
      <c r="LK7" s="17">
        <v>0.2</v>
      </c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>
        <f>IF(LI7&gt;0,LI7,"")</f>
        <v>6.5</v>
      </c>
      <c r="LW7" s="41">
        <f>IF(LJ7&gt;0,LJ7,"")</f>
        <v>5.96</v>
      </c>
      <c r="LX7" s="41">
        <f>IF(SUM(LG7:LJ7)-LK7&gt;0,SUM(LG7:LJ7)-LK7,"")</f>
        <v>18.810000000000002</v>
      </c>
      <c r="LY7" s="41">
        <f>IF(SUM(LR7,LX7)&gt;0,SUM(LR7,LX7),"")</f>
        <v>18.810000000000002</v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IF(SUM(WD7,WJ7)&gt;0,SUM(WD7,WJ7),"")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241</v>
      </c>
      <c r="C8" s="4" t="s">
        <v>8</v>
      </c>
      <c r="D8" s="4" t="s">
        <v>242</v>
      </c>
      <c r="E8" s="9">
        <f>SUM(J8,L8,N8)</f>
        <v>95.11</v>
      </c>
      <c r="F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P","")</f>
        <v/>
      </c>
      <c r="G8" s="3" t="str">
        <f>IF(OR(AND(AI8&gt;=AQ$28,AI8&lt;&gt;"",AF8=""),AND(AL8&gt;=AQ$28,AL8&lt;&gt;"",AF8=""),AND(AP8&gt;=AQ$28,AP8&lt;&gt;"",AF8=""),AND(BJ8&gt;=BR$28,BJ8&lt;&gt;"",BG8=""),AND(BM8&gt;=BR$28,BM8&lt;&gt;"",BG8=""),AND(BQ8&gt;=BR$28,BQ8&lt;&gt;"",BG8=""),AND(CK8&gt;=CS$28,CK8&lt;&gt;"",CH8=""),AND(CN8&gt;=CS$28,CN8&lt;&gt;"",CH8=""),AND(CR8&gt;=CS$28,CR8&lt;&gt;"",CH8=""),AND(DR8&gt;=EC$28,DR8&lt;&gt;""),AND(DU8&gt;=EC$28,DU8&lt;&gt;""),AND(DY8&gt;=EC$28,DY8&lt;&gt;""),AND(EB8&gt;=EC$28,EB8&lt;&gt;""),AND(EZ8&gt;=FK$28,EZ8&lt;&gt;""),AND(FC8&gt;=FK$28,FC8&lt;&gt;""),AND(FG8&gt;=FK$28,FG8&lt;&gt;""),AND(FJ8&gt;=FK$28,FJ8&lt;&gt;""),AND(GH8&gt;=GS$28,GH8&lt;&gt;""),AND(GK8&gt;=GS$28,GK8&lt;&gt;""),AND(GO8&gt;=GS$28,GO8&lt;&gt;""),AND(GR8&gt;=GS$28,GR8&lt;&gt;""),AND(HP8&gt;=IA$28,HP8&lt;&gt;""),AND(HS8&gt;=IA$28,HS8&lt;&gt;""),AND(HW8&gt;=IA$28,HW8&lt;&gt;""),AND(HZ8&gt;=IA$28,HZ8&lt;&gt;""),AND(IX8&gt;=JI$28,IX8&lt;&gt;""),AND(JA8&gt;=JI$28,JA8&lt;&gt;""),AND(JE8&gt;=JI$28,JE8&lt;&gt;""),AND(JH8&gt;=JI$28,JH8&lt;&gt;""),AND(KF8&gt;=KQ$28,KF8&lt;&gt;""),AND(KI8&gt;=KQ$28,KI8&lt;&gt;""),AND(KM8&gt;=KQ$28,KM8&lt;&gt;""),AND(KP8&gt;=KQ$28,KP8&lt;&gt;""),AND(LN8&gt;=LY$28,LN8&lt;&gt;""),AND(LQ8&gt;=LY$28,LQ8&lt;&gt;""),AND(LU8&gt;=LY$28,LU8&lt;&gt;""),AND(LX8&gt;=LY$28,LX8&lt;&gt;""),AND(MV8&gt;=NG$28,MV8&lt;&gt;""),AND(MY8&gt;=NG$28,MY8&lt;&gt;""),AND(NC8&gt;=NG$28,NC8&lt;&gt;""),AND(NF8&gt;=NG$28,NF8&lt;&gt;""),AND(OD8&gt;=OO$28,OD8&lt;&gt;""),AND(OG8&gt;=OO$28,OG8&lt;&gt;""),AND(OK8&gt;=OO$28,OK8&lt;&gt;""),AND(ON8&gt;=OO$28,ON8&lt;&gt;""),AND(PL8&gt;=PW$28,PL8&lt;&gt;""),AND(PO8&gt;=PW$28,PO8&lt;&gt;""),AND(PS8&gt;=PW$28,PS8&lt;&gt;""),AND(PV8&gt;=PW$28,PV8&lt;&gt;""),AND(QT8&gt;=RE$28,QT8&lt;&gt;""),AND(QW8&gt;=RE$28,QW8&lt;&gt;""),AND(RA8&gt;=RE$28,RA8&lt;&gt;""),AND(RD8&gt;=RE$28,RD8&lt;&gt;""),AND(SB8&gt;=SM$28,SB8&lt;&gt;""),AND(SE8&gt;=SM$28,SE8&lt;&gt;""),AND(SI8&gt;=SM$28,SI8&lt;&gt;""),AND(SL8&gt;=SM$28,SL8&lt;&gt;""),AND(TJ8&gt;=TU$28,TJ8&lt;&gt;""),AND(TM8&gt;=TU$28,TM8&lt;&gt;""),AND(TQ8&gt;=TU$28,TQ8&lt;&gt;""),AND(TT8&gt;=TU$28,TT8&lt;&gt;""),AND(UR8&gt;=VC$28,UR8&lt;&gt;""),AND(UU8&gt;=VC$28,UU8&lt;&gt;""),AND(UY8&gt;=VC$28,UY8&lt;&gt;""),AND(VB8&gt;=VC$28,VB8&lt;&gt;""),AND(VZ8&gt;=WK$28,VZ8&lt;&gt;""),AND(WC8&gt;=WK$28,WC8&lt;&gt;""),AND(WG8&gt;=WK$28,WG8&lt;&gt;""),AND(WJ8&gt;=WK$28,WJ8&lt;&gt;"")),"P","")</f>
        <v>P</v>
      </c>
      <c r="H8" s="37" t="str">
        <f>IF(AND(G8="P",F8=""),"No DD",IF(OR(AND(AG8&gt;=AQ$27,AG8&lt;&gt;"",AI8&gt;=AQ$31,AI8&lt;&gt;"",AF8=""),AND(AJ8&gt;=AQ$27,AJ8&lt;&gt;"",AL8&gt;=AQ$31,AL8&lt;&gt;"",AF8=""),AND(AN8&gt;=AQ$27,AN8&lt;&gt;"",AP8&gt;=AQ$31,AP8&lt;&gt;"",AF8=""),AND(BH8&gt;=BR$27,BH8&lt;&gt;"",BJ8&gt;=BR$31,BJ8&lt;&gt;"",BG8=""),AND(BK8&gt;=BR$27,BK8&lt;&gt;"",BM8&gt;=BR$31,BM8&lt;&gt;"",BG8=""),AND(BO8&gt;=BR$27,BO8&lt;&gt;"",BQ8&gt;=BR$31,BQ8&lt;&gt;"",BG8=""),AND(CI8&gt;=CS$27,CI8&lt;&gt;"",CK8&gt;=CS$31,CK8&lt;&gt;"",CH8=""),AND(CL8&gt;=CS$27,CL8&lt;&gt;"",CN8&gt;=CS$31,CN8&lt;&gt;"",CH8=""),AND(CP8&gt;=CS$27,CP8&lt;&gt;"",CR8&gt;=CS$31,CR8&lt;&gt;"",CH8=""),AND(DP8&gt;=EC$27,DP8&lt;&gt;"",DR8&gt;=EC$31,DR8&lt;&gt;""),AND(DS8&gt;=EC$27,DS8&lt;&gt;"",DU8&gt;=EC$31,DU8&lt;&gt;""),AND(DW8&gt;=EC$27,DW8&lt;&gt;"",DY8&gt;=EC$31,DY8&lt;&gt;""),AND(DZ8&gt;=EC$27,DZ8&lt;&gt;"",EB8&gt;=EC$31,EB8&lt;&gt;""),AND(EX8&gt;=FK$27,EX8&lt;&gt;"",EZ8&gt;=FK$31,EZ8&lt;&gt;""),AND(FA8&gt;=FK$27,FA8&lt;&gt;"",FC8&gt;=FK$31,FC8&lt;&gt;""),AND(FE8&gt;=FK$27,FE8&lt;&gt;"",FG8&gt;=FK$31,FG8&lt;&gt;""),AND(FH8&gt;=FK$27,FH8&lt;&gt;"",FJ8&gt;=FK$31,FJ8&lt;&gt;""),AND(GF8&gt;=GS$27,GF8&lt;&gt;"",GH8&gt;=GS$31,GH8&lt;&gt;""),AND(GI8&gt;=GS$27,GI8&lt;&gt;"",GK8&gt;=GS$31,GK8&lt;&gt;""),AND(GM8&gt;=GS$27,GM8&lt;&gt;"",GO8&gt;=GS$31,GO8&lt;&gt;""),AND(GP8&gt;=GS$27,GP8&lt;&gt;"",GR8&gt;=GS$31,GR8&lt;&gt;""),AND(HN8&gt;=IA$27,HN8&lt;&gt;"",HP8&gt;=IA$31,HP8&lt;&gt;""),AND(HQ8&gt;=IA$27,HQ8&lt;&gt;"",HS8&gt;=IA$31,HS8&lt;&gt;""),AND(HU8&gt;=IA$27,HU8&lt;&gt;"",HW8&gt;=IA$31,HW8&lt;&gt;""),AND(HX8&gt;=IA$27,HX8&lt;&gt;"",HZ8&gt;=IA$31,HZ8&lt;&gt;""),AND(IV8&gt;=JI$27,IV8&lt;&gt;"",IX8&gt;=JI$31,IX8&lt;&gt;""),AND(IY8&gt;=JI$27,IY8&lt;&gt;"",JA8&gt;=JI$31,JA8&lt;&gt;""),AND(JC8&gt;=JI$27,JC8&lt;&gt;"",JE8&gt;=JI$31,JE8&lt;&gt;""),AND(JF8&gt;=JI$27,JF8&lt;&gt;"",JH8&gt;=JI$31,JH8&lt;&gt;""),AND(KD8&gt;=KQ$27,KD8&lt;&gt;"",KF8&gt;=KQ$31,KF8&lt;&gt;""),AND(KG8&gt;=KQ$27,KG8&lt;&gt;"",KI8&gt;=KQ$31,KI8&lt;&gt;""),AND(KK8&gt;=KQ$27,KK8&lt;&gt;"",KM8&gt;=KQ$31,KM8&lt;&gt;""),AND(KN8&gt;=KQ$27,KN8&lt;&gt;"",KP8&gt;=KQ$31,KP8&lt;&gt;""),AND(LL8&gt;=LY$27,LL8&lt;&gt;"",LN8&gt;=LY$31,LN8&lt;&gt;""),AND(LO8&gt;=LY$27,LO8&lt;&gt;"",LQ8&gt;=LY$31,LQ8&lt;&gt;""),AND(LS8&gt;=LY$27,LS8&lt;&gt;"",LU8&gt;=LY$31,LU8&lt;&gt;""),AND(LV8&gt;=LY$27,LV8&lt;&gt;"",LX8&gt;=LY$31,LX8&lt;&gt;""),AND(MT8&gt;=NG$27,MT8&lt;&gt;"",MV8&gt;=NG$31,MV8&lt;&gt;""),AND(MW8&gt;=NG$27,MW8&lt;&gt;"",MY8&gt;=NG$31,MY8&lt;&gt;""),AND(NA8&gt;=NG$27,NA8&lt;&gt;"",NC8&gt;=NG$31,NC8&lt;&gt;""),AND(ND8&gt;=NG$27,ND8&lt;&gt;"",NF8&gt;=NG$31,NF8&lt;&gt;""),AND(OB8&gt;=OO$27,OB8&lt;&gt;"",OD8&gt;=OO$31,OD8&lt;&gt;""),AND(OE8&gt;=OO$27,OE8&lt;&gt;"",OG8&gt;=OO$31,OG8&lt;&gt;""),AND(OI8&gt;=OO$27,OI8&lt;&gt;"",OK8&gt;=OO$31,OK8&lt;&gt;""),AND(OL8&gt;=OO$27,OL8&lt;&gt;"",ON8&gt;=OO$31,ON8&lt;&gt;""),AND(PJ8&gt;=PW$27,PJ8&lt;&gt;"",PL8&gt;=PW$31,PL8&lt;&gt;""),AND(PM8&gt;=PW$27,PM8&lt;&gt;"",PO8&gt;=PW$31,PO8&lt;&gt;""),AND(PQ8&gt;=PW$27,PQ8&lt;&gt;"",PS8&gt;=PW$31,PS8&lt;&gt;""),AND(PT8&gt;=PW$27,PT8&lt;&gt;"",PV8&gt;=PW$31,PV8&lt;&gt;""),AND(QR8&gt;=RE$27,QR8&lt;&gt;"",QT8&gt;=RE$31,QT8&lt;&gt;""),AND(QU8&gt;=RE$27,QU8&lt;&gt;"",QW8&gt;=RE$31,QW8&lt;&gt;""),AND(QY8&gt;=RE$27,QY8&lt;&gt;"",RA8&gt;=RE$31,RA8&lt;&gt;""),AND(RB8&gt;=RE$27,RB8&lt;&gt;"",RD8&gt;=RE$31,RD8&lt;&gt;""),AND(RZ8&gt;=SM$27,RZ8&lt;&gt;"",SB8&gt;=SM$31,SB8&lt;&gt;""),AND(SC8&gt;=SM$27,SC8&lt;&gt;"",SE8&gt;=SM$31,SE8&lt;&gt;""),AND(SG8&gt;=SM$27,SG8&lt;&gt;"",SI8&gt;=SM$31,SI8&lt;&gt;""),AND(SJ8&gt;=SM$27,SJ8&lt;&gt;"",SL8&gt;=SM$31,SL8&lt;&gt;""),AND(TH8&gt;=TU$27,TH8&lt;&gt;"",TJ8&gt;=TU$31,TJ8&lt;&gt;""),AND(TK8&gt;=TU$27,TK8&lt;&gt;"",TM8&gt;=TU$31,TM8&lt;&gt;""),AND(TO8&gt;=TU$27,TO8&lt;&gt;"",TQ8&gt;=TU$31,TQ8&lt;&gt;""),AND(TR8&gt;=TU$27,TR8&lt;&gt;"",TT8&gt;=TU$31,TT8&lt;&gt;""),AND(UP8&gt;=VC$27,UP8&lt;&gt;"",UR8&gt;=VC$31,UR8&lt;&gt;""),AND(US8&gt;=VC$27,US8&lt;&gt;"",UU8&gt;=VC$31,UU8&lt;&gt;""),AND(UW8&gt;=VC$27,UW8&lt;&gt;"",UY8&gt;=VC$31,UY8&lt;&gt;""),AND(UZ8&gt;=VC$27,UZ8&lt;&gt;"",VB8&gt;=VC$31,VB8&lt;&gt;""),AND(VX8&gt;=WK$27,VX8&lt;&gt;"",VZ8&gt;=WK$31,VZ8&lt;&gt;""),AND(WA8&gt;=WK$27,WA8&lt;&gt;"",WC8&gt;=WK$31,WC8&lt;&gt;""),AND(WE8&gt;=WK$27,WE8&lt;&gt;"",WG8&gt;=WK$31,WG8&lt;&gt;""),AND(WH8&gt;=WK$27,WH8&lt;&gt;"",WJ8&gt;=WK$31,WJ8&lt;&gt;"")),"Merit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,AND(TH8&gt;=TU$26,TH8&lt;&gt;"",TJ8&gt;=TU$30,TJ8&lt;&gt;""),AND(TK8&gt;=TU$26,TK8&lt;&gt;"",TM8&gt;=TU$30,TM8&lt;&gt;""),AND(TO8&gt;=TU$26,TO8&lt;&gt;"",TQ8&gt;=TU$30,TQ8&lt;&gt;""),AND(TR8&gt;=TU$26,TR8&lt;&gt;"",TT8&gt;=TU$30,TT8&lt;&gt;""),AND(UP8&gt;=VC$26,UP8&lt;&gt;"",UR8&gt;=VC$30,UR8&lt;&gt;""),AND(US8&gt;=VC$26,US8&lt;&gt;"",UU8&gt;=VC$30,UU8&lt;&gt;""),AND(UW8&gt;=VC$26,UW8&lt;&gt;"",UY8&gt;=VC$30,UY8&lt;&gt;""),AND(UZ8&gt;=VC$26,UZ8&lt;&gt;"",VB8&gt;=VC$30,VB8&lt;&gt;""),AND(VX8&gt;=WK$26,VX8&lt;&gt;"",VZ8&gt;=WK$30,VZ8&lt;&gt;""),AND(WA8&gt;=WK$26,WA8&lt;&gt;"",WC8&gt;=WK$30,WC8&lt;&gt;""),AND(WE8&gt;=WK$26,WE8&lt;&gt;"",WG8&gt;=WK$30,WG8&lt;&gt;""),AND(WH8&gt;=WK$26,WH8&lt;&gt;"",WJ8&gt;=WK$30,WJ8&lt;&gt;"")),"Excellence",IF(I8="P","Worlds Team",IF(F8="P","National Team","")))))</f>
        <v>No DD</v>
      </c>
      <c r="I8" s="3" t="str">
        <f>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P","")</f>
        <v/>
      </c>
      <c r="J8" s="8">
        <f>IF(COUNT(AI8,AL8,AP8,BJ8,BM8,BQ8,CK8,CN8,CR8)&gt;0,LARGE((AI8,AL8,AP8,BJ8,BM8,BQ8,CK8,CN8,CR8),1),0)</f>
        <v>47.7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47.41</v>
      </c>
      <c r="M8" s="8" t="str">
        <f>IF(L8="","",IF(OR(L8=CK8,L8=CN8,L8=CR8),$BS$1,IF(OR(L8=BJ8,L8=BM8,L8=BQ8),$AR$1,IF(OR(L8=AI8,L8=AL8,L8=AP8),$Q$1,""))))</f>
        <v>2024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4.95</v>
      </c>
      <c r="AS8" s="27">
        <v>5.6</v>
      </c>
      <c r="AT8" s="27">
        <v>6.2</v>
      </c>
      <c r="AU8" s="27">
        <v>10.78</v>
      </c>
      <c r="AV8" s="27">
        <v>0</v>
      </c>
      <c r="AW8" s="27">
        <v>8.25</v>
      </c>
      <c r="AX8" s="27">
        <v>9.3000000000000007</v>
      </c>
      <c r="AY8" s="27">
        <v>11.2</v>
      </c>
      <c r="AZ8" s="27">
        <v>18.66</v>
      </c>
      <c r="BA8" s="27">
        <v>0</v>
      </c>
      <c r="BB8" s="27">
        <v>6.6</v>
      </c>
      <c r="BC8" s="27">
        <v>7.65</v>
      </c>
      <c r="BD8" s="27">
        <v>8.6999999999999993</v>
      </c>
      <c r="BE8" s="27">
        <v>13.36</v>
      </c>
      <c r="BF8" s="27">
        <v>0</v>
      </c>
      <c r="BG8" s="29"/>
      <c r="BH8" s="40">
        <f>IF(AT8&gt;0,AT8,"")</f>
        <v>6.2</v>
      </c>
      <c r="BI8" s="40">
        <f>IF(AU8&gt;0,AU8,"")</f>
        <v>10.78</v>
      </c>
      <c r="BJ8" s="11">
        <f>IF(SUM(AR8:AU8)-AV8&gt;0,SUM(AR8:AU8)-AV8,"")</f>
        <v>27.53</v>
      </c>
      <c r="BK8" s="11">
        <f>IF(AY8&gt;0,AY8,"")</f>
        <v>11.2</v>
      </c>
      <c r="BL8" s="11">
        <f>IF(AZ8&gt;0,AZ8,"")</f>
        <v>18.66</v>
      </c>
      <c r="BM8" s="11">
        <f>IF(SUM(AW8:AZ8)-BA8&gt;0,SUM(AW8:AZ8)-BA8,"")</f>
        <v>47.41</v>
      </c>
      <c r="BN8" s="11">
        <f>IF(BJ8="","",MAX(BJ8,BM8))</f>
        <v>47.41</v>
      </c>
      <c r="BO8" s="11">
        <f>IF(BD8&gt;0,BD8,"")</f>
        <v>8.6999999999999993</v>
      </c>
      <c r="BP8" s="11">
        <f>IF(BE8&gt;0,BE8,"")</f>
        <v>13.36</v>
      </c>
      <c r="BQ8" s="11">
        <f>IF(SUM(BB8:BE8)-BF8&gt;0,SUM(BB8:BE8)-BF8,"")</f>
        <v>36.31</v>
      </c>
      <c r="BR8" s="11">
        <f>IF(SUM(BN8,BQ8)&gt;0,SUM(BN8,BQ8),"")</f>
        <v>83.72</v>
      </c>
      <c r="BS8" s="23">
        <v>2.4500000000000002</v>
      </c>
      <c r="BT8" s="23">
        <v>2.75</v>
      </c>
      <c r="BU8" s="23">
        <v>3.8</v>
      </c>
      <c r="BV8" s="23">
        <v>3.7</v>
      </c>
      <c r="BW8" s="23">
        <v>0</v>
      </c>
      <c r="BX8" s="23">
        <v>8.0500000000000007</v>
      </c>
      <c r="BY8" s="23">
        <v>9.25</v>
      </c>
      <c r="BZ8" s="23">
        <v>11.2</v>
      </c>
      <c r="CA8" s="23">
        <v>18.32</v>
      </c>
      <c r="CB8" s="23">
        <v>0</v>
      </c>
      <c r="CC8" s="23">
        <v>8.1</v>
      </c>
      <c r="CD8" s="23">
        <v>9.4</v>
      </c>
      <c r="CE8" s="23">
        <v>11.2</v>
      </c>
      <c r="CF8" s="23">
        <v>19</v>
      </c>
      <c r="CG8" s="23">
        <v>0</v>
      </c>
      <c r="CH8" s="28"/>
      <c r="CI8" s="39">
        <f>IF(BU8&gt;0,BU8,"")</f>
        <v>3.8</v>
      </c>
      <c r="CJ8" s="39">
        <f>IF(BV8&gt;0,BV8,"")</f>
        <v>3.7</v>
      </c>
      <c r="CK8" s="41">
        <f>IF(SUM(BS8:BV8)-BW8&gt;0,SUM(BS8:BV8)-BW8,"")</f>
        <v>12.7</v>
      </c>
      <c r="CL8" s="41">
        <f>IF(BZ8&gt;0,BZ8,"")</f>
        <v>11.2</v>
      </c>
      <c r="CM8" s="41">
        <f>IF(CA8&gt;0,CA8,"")</f>
        <v>18.32</v>
      </c>
      <c r="CN8" s="41">
        <f>IF(SUM(BX8:CA8)-CB8&gt;0,SUM(BX8:CA8)-CB8,"")</f>
        <v>46.82</v>
      </c>
      <c r="CO8" s="41">
        <f>IF(CK8="","",MAX(CK8,CN8))</f>
        <v>46.82</v>
      </c>
      <c r="CP8" s="41">
        <f>IF(CE8&gt;0,CE8,"")</f>
        <v>11.2</v>
      </c>
      <c r="CQ8" s="41">
        <f>IF(CF8&gt;0,CF8,"")</f>
        <v>19</v>
      </c>
      <c r="CR8" s="41">
        <f>IF(SUM(CC8:CF8)-CG8&gt;0,SUM(CC8:CF8)-CG8,"")</f>
        <v>47.7</v>
      </c>
      <c r="CS8" s="41">
        <f>IF(SUM(CO8,CR8)&gt;0,SUM(CO8,CR8),"")</f>
        <v>94.52000000000001</v>
      </c>
      <c r="CT8" s="52" t="str">
        <f>IF(MAX(DV8,FD8,GL8,HT8,JB8,KJ8,LR8,MZ8,OH8,PP8,QX8,SF8,TN8,UV8,WD8)-IF(L8="",0,L8)&gt;0.001,MAX(DV8,FD8,GL8,HT8,JB8,KJ8,LR8,MZ8,OH8,PP8,QX8,SF8,TN8,UV8,WD8)-IF(L8="",0,L8),"")</f>
        <v/>
      </c>
      <c r="CU8" s="52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IF(SUM(WD8,WJ8)&gt;0,SUM(WD8,WJ8),"")</f>
        <v/>
      </c>
      <c r="WL8" s="27">
        <f>IF($CH8="P",BS8,(BS8+AR8)/2)</f>
        <v>3.7</v>
      </c>
      <c r="WM8" s="27">
        <f>IF($CH8="P",BT8,(BT8+AS8)/2)</f>
        <v>4.1749999999999998</v>
      </c>
      <c r="WN8" s="27">
        <f>IF($CH8="P",BU8,(BU8+AT8)/2)</f>
        <v>5</v>
      </c>
      <c r="WO8" s="27">
        <f>IF($CH8="P",BV8,(BV8+AU8)/2)</f>
        <v>7.24</v>
      </c>
      <c r="WP8" s="27">
        <f>IF($CH8="P",BW8,(BW8+AV8)/2)</f>
        <v>0</v>
      </c>
      <c r="WQ8" s="27">
        <f>IF($CH8="P",BX8,(BX8+AW8)/2)</f>
        <v>8.15</v>
      </c>
      <c r="WR8" s="27">
        <f>IF($CH8="P",BY8,(BY8+AX8)/2)</f>
        <v>9.2750000000000004</v>
      </c>
      <c r="WS8" s="27">
        <f>IF($CH8="P",BZ8,(BZ8+AY8)/2)</f>
        <v>11.2</v>
      </c>
      <c r="WT8" s="27">
        <f>IF($CH8="P",CA8,(CA8+AZ8)/2)</f>
        <v>18.490000000000002</v>
      </c>
      <c r="WU8" s="27">
        <f>IF($CH8="P",CB8,(CB8+BA8)/2)</f>
        <v>0</v>
      </c>
      <c r="WV8" s="27">
        <f>IF($CH8="P",CC8,(CC8+BB8)/2)</f>
        <v>7.35</v>
      </c>
      <c r="WW8" s="27">
        <f>IF($CH8="P",CD8,(CD8+BC8)/2)</f>
        <v>8.5250000000000004</v>
      </c>
      <c r="WX8" s="27">
        <f>IF($CH8="P",CE8,(CE8+BD8)/2)</f>
        <v>9.9499999999999993</v>
      </c>
      <c r="WY8" s="27">
        <f>IF($CH8="P",CF8,(CF8+BE8)/2)</f>
        <v>16.18</v>
      </c>
      <c r="WZ8" s="27">
        <f>IF($CH8="P",CG8,(CG8+BF8)/2)</f>
        <v>0</v>
      </c>
      <c r="XA8" s="29" t="s">
        <v>56</v>
      </c>
      <c r="XB8" s="11">
        <f>IF(WN8&gt;0,WN8,"")</f>
        <v>5</v>
      </c>
      <c r="XC8" s="11">
        <f>IF(WO8&gt;0,WO8,"")</f>
        <v>7.24</v>
      </c>
      <c r="XD8" s="11">
        <f>IF(SUM(WL8:WO8)-WP8&gt;0,SUM(WL8:WO8)-WP8,"")</f>
        <v>20.115000000000002</v>
      </c>
      <c r="XE8" s="11">
        <f>IF(WS8&gt;0,WS8,"")</f>
        <v>11.2</v>
      </c>
      <c r="XF8" s="11">
        <f>IF(WT8&gt;0,WT8,"")</f>
        <v>18.490000000000002</v>
      </c>
      <c r="XG8" s="11">
        <f>IF(SUM(WQ8:WT8)-WU8&gt;0,SUM(WQ8:WT8)-WU8,"")</f>
        <v>47.115000000000002</v>
      </c>
      <c r="XH8" s="11">
        <f>IF(MAX(XD8,XG8)&gt;0,MAX(XD8,XG8),"")</f>
        <v>47.115000000000002</v>
      </c>
      <c r="XI8" s="11">
        <f>IF(WX8&gt;0,WX8,"")</f>
        <v>9.9499999999999993</v>
      </c>
      <c r="XJ8" s="11">
        <f>IF(WY8&gt;0,WY8,"")</f>
        <v>16.18</v>
      </c>
      <c r="XK8" s="11">
        <f>IF(SUM(WV8:WY8)-WZ8&gt;0,SUM(WV8:WY8)-WZ8,"")</f>
        <v>42.004999999999995</v>
      </c>
      <c r="XL8" s="11">
        <f>IF(SUM(XH8,XK8)&gt;0,SUM(XH8,XK8),"")</f>
        <v>89.12</v>
      </c>
    </row>
    <row r="9" spans="1:636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181</v>
      </c>
      <c r="C9" s="4" t="s">
        <v>180</v>
      </c>
      <c r="D9" s="4" t="s">
        <v>179</v>
      </c>
      <c r="E9" s="9">
        <f>SUM(J9,L9,N9)</f>
        <v>92.2</v>
      </c>
      <c r="F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P","")</f>
        <v/>
      </c>
      <c r="G9" s="3" t="str">
        <f>IF(OR(AND(AI9&gt;=AQ$28,AI9&lt;&gt;"",AF9=""),AND(AL9&gt;=AQ$28,AL9&lt;&gt;"",AF9=""),AND(AP9&gt;=AQ$28,AP9&lt;&gt;"",AF9=""),AND(BJ9&gt;=BR$28,BJ9&lt;&gt;"",BG9=""),AND(BM9&gt;=BR$28,BM9&lt;&gt;"",BG9=""),AND(BQ9&gt;=BR$28,BQ9&lt;&gt;"",BG9=""),AND(CK9&gt;=CS$28,CK9&lt;&gt;"",CH9=""),AND(CN9&gt;=CS$28,CN9&lt;&gt;"",CH9=""),AND(CR9&gt;=CS$28,CR9&lt;&gt;"",CH9=""),AND(DR9&gt;=EC$28,DR9&lt;&gt;""),AND(DU9&gt;=EC$28,DU9&lt;&gt;""),AND(DY9&gt;=EC$28,DY9&lt;&gt;""),AND(EB9&gt;=EC$28,EB9&lt;&gt;""),AND(EZ9&gt;=FK$28,EZ9&lt;&gt;""),AND(FC9&gt;=FK$28,FC9&lt;&gt;""),AND(FG9&gt;=FK$28,FG9&lt;&gt;""),AND(FJ9&gt;=FK$28,FJ9&lt;&gt;""),AND(GH9&gt;=GS$28,GH9&lt;&gt;""),AND(GK9&gt;=GS$28,GK9&lt;&gt;""),AND(GO9&gt;=GS$28,GO9&lt;&gt;""),AND(GR9&gt;=GS$28,GR9&lt;&gt;""),AND(HP9&gt;=IA$28,HP9&lt;&gt;""),AND(HS9&gt;=IA$28,HS9&lt;&gt;""),AND(HW9&gt;=IA$28,HW9&lt;&gt;""),AND(HZ9&gt;=IA$28,HZ9&lt;&gt;""),AND(IX9&gt;=JI$28,IX9&lt;&gt;""),AND(JA9&gt;=JI$28,JA9&lt;&gt;""),AND(JE9&gt;=JI$28,JE9&lt;&gt;""),AND(JH9&gt;=JI$28,JH9&lt;&gt;""),AND(KF9&gt;=KQ$28,KF9&lt;&gt;""),AND(KI9&gt;=KQ$28,KI9&lt;&gt;""),AND(KM9&gt;=KQ$28,KM9&lt;&gt;""),AND(KP9&gt;=KQ$28,KP9&lt;&gt;""),AND(LN9&gt;=LY$28,LN9&lt;&gt;""),AND(LQ9&gt;=LY$28,LQ9&lt;&gt;""),AND(LU9&gt;=LY$28,LU9&lt;&gt;""),AND(LX9&gt;=LY$28,LX9&lt;&gt;""),AND(MV9&gt;=NG$28,MV9&lt;&gt;""),AND(MY9&gt;=NG$28,MY9&lt;&gt;""),AND(NC9&gt;=NG$28,NC9&lt;&gt;""),AND(NF9&gt;=NG$28,NF9&lt;&gt;""),AND(OD9&gt;=OO$28,OD9&lt;&gt;""),AND(OG9&gt;=OO$28,OG9&lt;&gt;""),AND(OK9&gt;=OO$28,OK9&lt;&gt;""),AND(ON9&gt;=OO$28,ON9&lt;&gt;""),AND(PL9&gt;=PW$28,PL9&lt;&gt;""),AND(PO9&gt;=PW$28,PO9&lt;&gt;""),AND(PS9&gt;=PW$28,PS9&lt;&gt;""),AND(PV9&gt;=PW$28,PV9&lt;&gt;""),AND(QT9&gt;=RE$28,QT9&lt;&gt;""),AND(QW9&gt;=RE$28,QW9&lt;&gt;""),AND(RA9&gt;=RE$28,RA9&lt;&gt;""),AND(RD9&gt;=RE$28,RD9&lt;&gt;""),AND(SB9&gt;=SM$28,SB9&lt;&gt;""),AND(SE9&gt;=SM$28,SE9&lt;&gt;""),AND(SI9&gt;=SM$28,SI9&lt;&gt;""),AND(SL9&gt;=SM$28,SL9&lt;&gt;""),AND(TJ9&gt;=TU$28,TJ9&lt;&gt;""),AND(TM9&gt;=TU$28,TM9&lt;&gt;""),AND(TQ9&gt;=TU$28,TQ9&lt;&gt;""),AND(TT9&gt;=TU$28,TT9&lt;&gt;""),AND(UR9&gt;=VC$28,UR9&lt;&gt;""),AND(UU9&gt;=VC$28,UU9&lt;&gt;""),AND(UY9&gt;=VC$28,UY9&lt;&gt;""),AND(VB9&gt;=VC$28,VB9&lt;&gt;""),AND(VZ9&gt;=WK$28,VZ9&lt;&gt;""),AND(WC9&gt;=WK$28,WC9&lt;&gt;""),AND(WG9&gt;=WK$28,WG9&lt;&gt;""),AND(WJ9&gt;=WK$28,WJ9&lt;&gt;"")),"P","")</f>
        <v>P</v>
      </c>
      <c r="H9" s="37" t="str">
        <f>IF(AND(G9="P",F9=""),"No DD",IF(OR(AND(AG9&gt;=AQ$27,AG9&lt;&gt;"",AI9&gt;=AQ$31,AI9&lt;&gt;"",AF9=""),AND(AJ9&gt;=AQ$27,AJ9&lt;&gt;"",AL9&gt;=AQ$31,AL9&lt;&gt;"",AF9=""),AND(AN9&gt;=AQ$27,AN9&lt;&gt;"",AP9&gt;=AQ$31,AP9&lt;&gt;"",AF9=""),AND(BH9&gt;=BR$27,BH9&lt;&gt;"",BJ9&gt;=BR$31,BJ9&lt;&gt;"",BG9=""),AND(BK9&gt;=BR$27,BK9&lt;&gt;"",BM9&gt;=BR$31,BM9&lt;&gt;"",BG9=""),AND(BO9&gt;=BR$27,BO9&lt;&gt;"",BQ9&gt;=BR$31,BQ9&lt;&gt;"",BG9=""),AND(CI9&gt;=CS$27,CI9&lt;&gt;"",CK9&gt;=CS$31,CK9&lt;&gt;"",CH9=""),AND(CL9&gt;=CS$27,CL9&lt;&gt;"",CN9&gt;=CS$31,CN9&lt;&gt;"",CH9=""),AND(CP9&gt;=CS$27,CP9&lt;&gt;"",CR9&gt;=CS$31,CR9&lt;&gt;"",CH9=""),AND(DP9&gt;=EC$27,DP9&lt;&gt;"",DR9&gt;=EC$31,DR9&lt;&gt;""),AND(DS9&gt;=EC$27,DS9&lt;&gt;"",DU9&gt;=EC$31,DU9&lt;&gt;""),AND(DW9&gt;=EC$27,DW9&lt;&gt;"",DY9&gt;=EC$31,DY9&lt;&gt;""),AND(DZ9&gt;=EC$27,DZ9&lt;&gt;"",EB9&gt;=EC$31,EB9&lt;&gt;""),AND(EX9&gt;=FK$27,EX9&lt;&gt;"",EZ9&gt;=FK$31,EZ9&lt;&gt;""),AND(FA9&gt;=FK$27,FA9&lt;&gt;"",FC9&gt;=FK$31,FC9&lt;&gt;""),AND(FE9&gt;=FK$27,FE9&lt;&gt;"",FG9&gt;=FK$31,FG9&lt;&gt;""),AND(FH9&gt;=FK$27,FH9&lt;&gt;"",FJ9&gt;=FK$31,FJ9&lt;&gt;""),AND(GF9&gt;=GS$27,GF9&lt;&gt;"",GH9&gt;=GS$31,GH9&lt;&gt;""),AND(GI9&gt;=GS$27,GI9&lt;&gt;"",GK9&gt;=GS$31,GK9&lt;&gt;""),AND(GM9&gt;=GS$27,GM9&lt;&gt;"",GO9&gt;=GS$31,GO9&lt;&gt;""),AND(GP9&gt;=GS$27,GP9&lt;&gt;"",GR9&gt;=GS$31,GR9&lt;&gt;""),AND(HN9&gt;=IA$27,HN9&lt;&gt;"",HP9&gt;=IA$31,HP9&lt;&gt;""),AND(HQ9&gt;=IA$27,HQ9&lt;&gt;"",HS9&gt;=IA$31,HS9&lt;&gt;""),AND(HU9&gt;=IA$27,HU9&lt;&gt;"",HW9&gt;=IA$31,HW9&lt;&gt;""),AND(HX9&gt;=IA$27,HX9&lt;&gt;"",HZ9&gt;=IA$31,HZ9&lt;&gt;""),AND(IV9&gt;=JI$27,IV9&lt;&gt;"",IX9&gt;=JI$31,IX9&lt;&gt;""),AND(IY9&gt;=JI$27,IY9&lt;&gt;"",JA9&gt;=JI$31,JA9&lt;&gt;""),AND(JC9&gt;=JI$27,JC9&lt;&gt;"",JE9&gt;=JI$31,JE9&lt;&gt;""),AND(JF9&gt;=JI$27,JF9&lt;&gt;"",JH9&gt;=JI$31,JH9&lt;&gt;""),AND(KD9&gt;=KQ$27,KD9&lt;&gt;"",KF9&gt;=KQ$31,KF9&lt;&gt;""),AND(KG9&gt;=KQ$27,KG9&lt;&gt;"",KI9&gt;=KQ$31,KI9&lt;&gt;""),AND(KK9&gt;=KQ$27,KK9&lt;&gt;"",KM9&gt;=KQ$31,KM9&lt;&gt;""),AND(KN9&gt;=KQ$27,KN9&lt;&gt;"",KP9&gt;=KQ$31,KP9&lt;&gt;""),AND(LL9&gt;=LY$27,LL9&lt;&gt;"",LN9&gt;=LY$31,LN9&lt;&gt;""),AND(LO9&gt;=LY$27,LO9&lt;&gt;"",LQ9&gt;=LY$31,LQ9&lt;&gt;""),AND(LS9&gt;=LY$27,LS9&lt;&gt;"",LU9&gt;=LY$31,LU9&lt;&gt;""),AND(LV9&gt;=LY$27,LV9&lt;&gt;"",LX9&gt;=LY$31,LX9&lt;&gt;""),AND(MT9&gt;=NG$27,MT9&lt;&gt;"",MV9&gt;=NG$31,MV9&lt;&gt;""),AND(MW9&gt;=NG$27,MW9&lt;&gt;"",MY9&gt;=NG$31,MY9&lt;&gt;""),AND(NA9&gt;=NG$27,NA9&lt;&gt;"",NC9&gt;=NG$31,NC9&lt;&gt;""),AND(ND9&gt;=NG$27,ND9&lt;&gt;"",NF9&gt;=NG$31,NF9&lt;&gt;""),AND(OB9&gt;=OO$27,OB9&lt;&gt;"",OD9&gt;=OO$31,OD9&lt;&gt;""),AND(OE9&gt;=OO$27,OE9&lt;&gt;"",OG9&gt;=OO$31,OG9&lt;&gt;""),AND(OI9&gt;=OO$27,OI9&lt;&gt;"",OK9&gt;=OO$31,OK9&lt;&gt;""),AND(OL9&gt;=OO$27,OL9&lt;&gt;"",ON9&gt;=OO$31,ON9&lt;&gt;""),AND(PJ9&gt;=PW$27,PJ9&lt;&gt;"",PL9&gt;=PW$31,PL9&lt;&gt;""),AND(PM9&gt;=PW$27,PM9&lt;&gt;"",PO9&gt;=PW$31,PO9&lt;&gt;""),AND(PQ9&gt;=PW$27,PQ9&lt;&gt;"",PS9&gt;=PW$31,PS9&lt;&gt;""),AND(PT9&gt;=PW$27,PT9&lt;&gt;"",PV9&gt;=PW$31,PV9&lt;&gt;""),AND(QR9&gt;=RE$27,QR9&lt;&gt;"",QT9&gt;=RE$31,QT9&lt;&gt;""),AND(QU9&gt;=RE$27,QU9&lt;&gt;"",QW9&gt;=RE$31,QW9&lt;&gt;""),AND(QY9&gt;=RE$27,QY9&lt;&gt;"",RA9&gt;=RE$31,RA9&lt;&gt;""),AND(RB9&gt;=RE$27,RB9&lt;&gt;"",RD9&gt;=RE$31,RD9&lt;&gt;""),AND(RZ9&gt;=SM$27,RZ9&lt;&gt;"",SB9&gt;=SM$31,SB9&lt;&gt;""),AND(SC9&gt;=SM$27,SC9&lt;&gt;"",SE9&gt;=SM$31,SE9&lt;&gt;""),AND(SG9&gt;=SM$27,SG9&lt;&gt;"",SI9&gt;=SM$31,SI9&lt;&gt;""),AND(SJ9&gt;=SM$27,SJ9&lt;&gt;"",SL9&gt;=SM$31,SL9&lt;&gt;""),AND(TH9&gt;=TU$27,TH9&lt;&gt;"",TJ9&gt;=TU$31,TJ9&lt;&gt;""),AND(TK9&gt;=TU$27,TK9&lt;&gt;"",TM9&gt;=TU$31,TM9&lt;&gt;""),AND(TO9&gt;=TU$27,TO9&lt;&gt;"",TQ9&gt;=TU$31,TQ9&lt;&gt;""),AND(TR9&gt;=TU$27,TR9&lt;&gt;"",TT9&gt;=TU$31,TT9&lt;&gt;""),AND(UP9&gt;=VC$27,UP9&lt;&gt;"",UR9&gt;=VC$31,UR9&lt;&gt;""),AND(US9&gt;=VC$27,US9&lt;&gt;"",UU9&gt;=VC$31,UU9&lt;&gt;""),AND(UW9&gt;=VC$27,UW9&lt;&gt;"",UY9&gt;=VC$31,UY9&lt;&gt;""),AND(UZ9&gt;=VC$27,UZ9&lt;&gt;"",VB9&gt;=VC$31,VB9&lt;&gt;""),AND(VX9&gt;=WK$27,VX9&lt;&gt;"",VZ9&gt;=WK$31,VZ9&lt;&gt;""),AND(WA9&gt;=WK$27,WA9&lt;&gt;"",WC9&gt;=WK$31,WC9&lt;&gt;""),AND(WE9&gt;=WK$27,WE9&lt;&gt;"",WG9&gt;=WK$31,WG9&lt;&gt;""),AND(WH9&gt;=WK$27,WH9&lt;&gt;"",WJ9&gt;=WK$31,WJ9&lt;&gt;"")),"Merit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,AND(TH9&gt;=TU$26,TH9&lt;&gt;"",TJ9&gt;=TU$30,TJ9&lt;&gt;""),AND(TK9&gt;=TU$26,TK9&lt;&gt;"",TM9&gt;=TU$30,TM9&lt;&gt;""),AND(TO9&gt;=TU$26,TO9&lt;&gt;"",TQ9&gt;=TU$30,TQ9&lt;&gt;""),AND(TR9&gt;=TU$26,TR9&lt;&gt;"",TT9&gt;=TU$30,TT9&lt;&gt;""),AND(UP9&gt;=VC$26,UP9&lt;&gt;"",UR9&gt;=VC$30,UR9&lt;&gt;""),AND(US9&gt;=VC$26,US9&lt;&gt;"",UU9&gt;=VC$30,UU9&lt;&gt;""),AND(UW9&gt;=VC$26,UW9&lt;&gt;"",UY9&gt;=VC$30,UY9&lt;&gt;""),AND(UZ9&gt;=VC$26,UZ9&lt;&gt;"",VB9&gt;=VC$30,VB9&lt;&gt;""),AND(VX9&gt;=WK$26,VX9&lt;&gt;"",VZ9&gt;=WK$30,VZ9&lt;&gt;""),AND(WA9&gt;=WK$26,WA9&lt;&gt;"",WC9&gt;=WK$30,WC9&lt;&gt;""),AND(WE9&gt;=WK$26,WE9&lt;&gt;"",WG9&gt;=WK$30,WG9&lt;&gt;""),AND(WH9&gt;=WK$26,WH9&lt;&gt;"",WJ9&gt;=WK$30,WJ9&lt;&gt;"")),"Excellence",IF(I9="P","Worlds Team",IF(F9="P","National Team","")))))</f>
        <v>No DD</v>
      </c>
      <c r="I9" s="3" t="str">
        <f>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P","")</f>
        <v/>
      </c>
      <c r="J9" s="8">
        <f>IF(COUNT(AI9,AL9,AP9,BJ9,BM9,BQ9,CK9,CN9,CR9)&gt;0,LARGE((AI9,AL9,AP9,BJ9,BM9,BQ9,CK9,CN9,CR9),1),0)</f>
        <v>47.73</v>
      </c>
      <c r="K9" s="8" t="str">
        <f>IF(J9="","",IF(OR(J9=CK9,J9=CN9,J9=CR9),$BS$1,IF(OR(J9=BJ9,J9=BM9,J9=BQ9),$AR$1,IF(OR(J9=AI9,J9=AL9,J9=AP9),$Q$1,""))))</f>
        <v>2024 Elite Canada</v>
      </c>
      <c r="L9" s="8">
        <f>IF(COUNT(AI9,AL9,AP9,BJ9,BM9,BQ9,CK9,CN9,CR9)&gt;1,LARGE((AI9,AL9,AP9,BJ9,BM9,BQ9,CK9,CN9,CR9),2),0)</f>
        <v>44.470000000000006</v>
      </c>
      <c r="M9" s="8" t="str">
        <f>IF(L9="","",IF(OR(L9=CK9,L9=CN9,L9=CR9),$BS$1,IF(OR(L9=BJ9,L9=BM9,L9=BQ9),$AR$1,IF(OR(L9=AI9,L9=AL9,L9=AP9),$Q$1,""))))</f>
        <v>2024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8.3000000000000007</v>
      </c>
      <c r="AS9" s="27">
        <v>9.35</v>
      </c>
      <c r="AT9" s="27">
        <v>11.1</v>
      </c>
      <c r="AU9" s="27">
        <v>16.12</v>
      </c>
      <c r="AV9" s="27">
        <v>0.4</v>
      </c>
      <c r="AW9" s="27">
        <v>8.6</v>
      </c>
      <c r="AX9" s="27">
        <v>9.4499999999999993</v>
      </c>
      <c r="AY9" s="27">
        <v>11.1</v>
      </c>
      <c r="AZ9" s="27">
        <v>18.579999999999998</v>
      </c>
      <c r="BA9" s="27">
        <v>0</v>
      </c>
      <c r="BB9" s="27">
        <v>1.8</v>
      </c>
      <c r="BC9" s="27">
        <v>1.85</v>
      </c>
      <c r="BD9" s="27">
        <v>2.7</v>
      </c>
      <c r="BE9" s="27">
        <v>3.38</v>
      </c>
      <c r="BF9" s="27">
        <v>0</v>
      </c>
      <c r="BG9" s="29"/>
      <c r="BH9" s="40">
        <f>IF(AT9&gt;0,AT9,"")</f>
        <v>11.1</v>
      </c>
      <c r="BI9" s="40">
        <f>IF(AU9&gt;0,AU9,"")</f>
        <v>16.12</v>
      </c>
      <c r="BJ9" s="11">
        <f>IF(SUM(AR9:AU9)-AV9&gt;0,SUM(AR9:AU9)-AV9,"")</f>
        <v>44.470000000000006</v>
      </c>
      <c r="BK9" s="11">
        <f>IF(AY9&gt;0,AY9,"")</f>
        <v>11.1</v>
      </c>
      <c r="BL9" s="11">
        <f>IF(AZ9&gt;0,AZ9,"")</f>
        <v>18.579999999999998</v>
      </c>
      <c r="BM9" s="11">
        <f>IF(SUM(AW9:AZ9)-BA9&gt;0,SUM(AW9:AZ9)-BA9,"")</f>
        <v>47.73</v>
      </c>
      <c r="BN9" s="11">
        <f>IF(BJ9="","",MAX(BJ9,BM9))</f>
        <v>47.73</v>
      </c>
      <c r="BO9" s="11">
        <f>IF(BD9&gt;0,BD9,"")</f>
        <v>2.7</v>
      </c>
      <c r="BP9" s="11">
        <f>IF(BE9&gt;0,BE9,"")</f>
        <v>3.38</v>
      </c>
      <c r="BQ9" s="11">
        <f>IF(SUM(BB9:BE9)-BF9&gt;0,SUM(BB9:BE9)-BF9,"")</f>
        <v>9.73</v>
      </c>
      <c r="BR9" s="11">
        <f>IF(SUM(BN9,BQ9)&gt;0,SUM(BN9,BQ9),"")</f>
        <v>57.459999999999994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IF(MAX(DV9,FD9,GL9,HT9,JB9,KJ9,LR9,MZ9,OH9,PP9,QX9,SF9,TN9,UV9,WD9)-IF(L9="",0,L9)&gt;0.001,MAX(DV9,FD9,GL9,HT9,JB9,KJ9,LR9,MZ9,OH9,PP9,QX9,SF9,TN9,UV9,WD9)-IF(L9="",0,L9),"")</f>
        <v/>
      </c>
      <c r="CU9" s="52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IF(SUM(WD9,WJ9)&gt;0,SUM(WD9,WJ9),"")</f>
        <v/>
      </c>
      <c r="WL9" s="27">
        <f>IF($CH9="P",BS9,(BS9+AR9)/2)</f>
        <v>4.1500000000000004</v>
      </c>
      <c r="WM9" s="27">
        <f>IF($CH9="P",BT9,(BT9+AS9)/2)</f>
        <v>4.6749999999999998</v>
      </c>
      <c r="WN9" s="27">
        <f>IF($CH9="P",BU9,(BU9+AT9)/2)</f>
        <v>5.55</v>
      </c>
      <c r="WO9" s="27">
        <f>IF($CH9="P",BV9,(BV9+AU9)/2)</f>
        <v>8.06</v>
      </c>
      <c r="WP9" s="27">
        <f>IF($CH9="P",BW9,(BW9+AV9)/2)</f>
        <v>0.2</v>
      </c>
      <c r="WQ9" s="27">
        <f>IF($CH9="P",BX9,(BX9+AW9)/2)</f>
        <v>4.3</v>
      </c>
      <c r="WR9" s="27">
        <f>IF($CH9="P",BY9,(BY9+AX9)/2)</f>
        <v>4.7249999999999996</v>
      </c>
      <c r="WS9" s="27">
        <f>IF($CH9="P",BZ9,(BZ9+AY9)/2)</f>
        <v>5.55</v>
      </c>
      <c r="WT9" s="27">
        <f>IF($CH9="P",CA9,(CA9+AZ9)/2)</f>
        <v>9.2899999999999991</v>
      </c>
      <c r="WU9" s="27">
        <f>IF($CH9="P",CB9,(CB9+BA9)/2)</f>
        <v>0</v>
      </c>
      <c r="WV9" s="27">
        <f>IF($CH9="P",CC9,(CC9+BB9)/2)</f>
        <v>0.9</v>
      </c>
      <c r="WW9" s="27">
        <f>IF($CH9="P",CD9,(CD9+BC9)/2)</f>
        <v>0.92500000000000004</v>
      </c>
      <c r="WX9" s="27">
        <f>IF($CH9="P",CE9,(CE9+BD9)/2)</f>
        <v>1.35</v>
      </c>
      <c r="WY9" s="27">
        <f>IF($CH9="P",CF9,(CF9+BE9)/2)</f>
        <v>1.69</v>
      </c>
      <c r="WZ9" s="27">
        <f>IF($CH9="P",CG9,(CG9+BF9)/2)</f>
        <v>0</v>
      </c>
      <c r="XA9" s="29" t="s">
        <v>56</v>
      </c>
      <c r="XB9" s="11">
        <f>IF(WN9&gt;0,WN9,"")</f>
        <v>5.55</v>
      </c>
      <c r="XC9" s="11">
        <f>IF(WO9&gt;0,WO9,"")</f>
        <v>8.06</v>
      </c>
      <c r="XD9" s="11">
        <f>IF(SUM(WL9:WO9)-WP9&gt;0,SUM(WL9:WO9)-WP9,"")</f>
        <v>22.235000000000003</v>
      </c>
      <c r="XE9" s="11">
        <f>IF(WS9&gt;0,WS9,"")</f>
        <v>5.55</v>
      </c>
      <c r="XF9" s="11">
        <f>IF(WT9&gt;0,WT9,"")</f>
        <v>9.2899999999999991</v>
      </c>
      <c r="XG9" s="11">
        <f>IF(SUM(WQ9:WT9)-WU9&gt;0,SUM(WQ9:WT9)-WU9,"")</f>
        <v>23.864999999999998</v>
      </c>
      <c r="XH9" s="11">
        <f>IF(MAX(XD9,XG9)&gt;0,MAX(XD9,XG9),"")</f>
        <v>23.864999999999998</v>
      </c>
      <c r="XI9" s="11">
        <f>IF(WX9&gt;0,WX9,"")</f>
        <v>1.35</v>
      </c>
      <c r="XJ9" s="11">
        <f>IF(WY9&gt;0,WY9,"")</f>
        <v>1.69</v>
      </c>
      <c r="XK9" s="11">
        <f>IF(SUM(WV9:WY9)-WZ9&gt;0,SUM(WV9:WY9)-WZ9,"")</f>
        <v>4.8650000000000002</v>
      </c>
      <c r="XL9" s="11">
        <f>IF(SUM(XH9,XK9)&gt;0,SUM(XH9,XK9),"")</f>
        <v>28.729999999999997</v>
      </c>
    </row>
    <row r="10" spans="1:636" x14ac:dyDescent="0.2">
      <c r="A10" s="4" t="str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/>
      </c>
      <c r="B10" s="5" t="s">
        <v>195</v>
      </c>
      <c r="C10" s="4" t="s">
        <v>5</v>
      </c>
      <c r="D10" s="4" t="s">
        <v>194</v>
      </c>
      <c r="E10" s="9">
        <f>SUM(J10,L10,N10)</f>
        <v>89.96</v>
      </c>
      <c r="F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P","")</f>
        <v/>
      </c>
      <c r="G10" s="3" t="str">
        <f>IF(OR(AND(AI10&gt;=AQ$28,AI10&lt;&gt;"",AF10=""),AND(AL10&gt;=AQ$28,AL10&lt;&gt;"",AF10=""),AND(AP10&gt;=AQ$28,AP10&lt;&gt;"",AF10=""),AND(BJ10&gt;=BR$28,BJ10&lt;&gt;"",BG10=""),AND(BM10&gt;=BR$28,BM10&lt;&gt;"",BG10=""),AND(BQ10&gt;=BR$28,BQ10&lt;&gt;"",BG10=""),AND(CK10&gt;=CS$28,CK10&lt;&gt;"",CH10=""),AND(CN10&gt;=CS$28,CN10&lt;&gt;"",CH10=""),AND(CR10&gt;=CS$28,CR10&lt;&gt;"",CH10=""),AND(DR10&gt;=EC$28,DR10&lt;&gt;""),AND(DU10&gt;=EC$28,DU10&lt;&gt;""),AND(DY10&gt;=EC$28,DY10&lt;&gt;""),AND(EB10&gt;=EC$28,EB10&lt;&gt;""),AND(EZ10&gt;=FK$28,EZ10&lt;&gt;""),AND(FC10&gt;=FK$28,FC10&lt;&gt;""),AND(FG10&gt;=FK$28,FG10&lt;&gt;""),AND(FJ10&gt;=FK$28,FJ10&lt;&gt;""),AND(GH10&gt;=GS$28,GH10&lt;&gt;""),AND(GK10&gt;=GS$28,GK10&lt;&gt;""),AND(GO10&gt;=GS$28,GO10&lt;&gt;""),AND(GR10&gt;=GS$28,GR10&lt;&gt;""),AND(HP10&gt;=IA$28,HP10&lt;&gt;""),AND(HS10&gt;=IA$28,HS10&lt;&gt;""),AND(HW10&gt;=IA$28,HW10&lt;&gt;""),AND(HZ10&gt;=IA$28,HZ10&lt;&gt;""),AND(IX10&gt;=JI$28,IX10&lt;&gt;""),AND(JA10&gt;=JI$28,JA10&lt;&gt;""),AND(JE10&gt;=JI$28,JE10&lt;&gt;""),AND(JH10&gt;=JI$28,JH10&lt;&gt;""),AND(KF10&gt;=KQ$28,KF10&lt;&gt;""),AND(KI10&gt;=KQ$28,KI10&lt;&gt;""),AND(KM10&gt;=KQ$28,KM10&lt;&gt;""),AND(KP10&gt;=KQ$28,KP10&lt;&gt;""),AND(LN10&gt;=LY$28,LN10&lt;&gt;""),AND(LQ10&gt;=LY$28,LQ10&lt;&gt;""),AND(LU10&gt;=LY$28,LU10&lt;&gt;""),AND(LX10&gt;=LY$28,LX10&lt;&gt;""),AND(MV10&gt;=NG$28,MV10&lt;&gt;""),AND(MY10&gt;=NG$28,MY10&lt;&gt;""),AND(NC10&gt;=NG$28,NC10&lt;&gt;""),AND(NF10&gt;=NG$28,NF10&lt;&gt;""),AND(OD10&gt;=OO$28,OD10&lt;&gt;""),AND(OG10&gt;=OO$28,OG10&lt;&gt;""),AND(OK10&gt;=OO$28,OK10&lt;&gt;""),AND(ON10&gt;=OO$28,ON10&lt;&gt;""),AND(PL10&gt;=PW$28,PL10&lt;&gt;""),AND(PO10&gt;=PW$28,PO10&lt;&gt;""),AND(PS10&gt;=PW$28,PS10&lt;&gt;""),AND(PV10&gt;=PW$28,PV10&lt;&gt;""),AND(QT10&gt;=RE$28,QT10&lt;&gt;""),AND(QW10&gt;=RE$28,QW10&lt;&gt;""),AND(RA10&gt;=RE$28,RA10&lt;&gt;""),AND(RD10&gt;=RE$28,RD10&lt;&gt;""),AND(SB10&gt;=SM$28,SB10&lt;&gt;""),AND(SE10&gt;=SM$28,SE10&lt;&gt;""),AND(SI10&gt;=SM$28,SI10&lt;&gt;""),AND(SL10&gt;=SM$28,SL10&lt;&gt;""),AND(TJ10&gt;=TU$28,TJ10&lt;&gt;""),AND(TM10&gt;=TU$28,TM10&lt;&gt;""),AND(TQ10&gt;=TU$28,TQ10&lt;&gt;""),AND(TT10&gt;=TU$28,TT10&lt;&gt;""),AND(UR10&gt;=VC$28,UR10&lt;&gt;""),AND(UU10&gt;=VC$28,UU10&lt;&gt;""),AND(UY10&gt;=VC$28,UY10&lt;&gt;""),AND(VB10&gt;=VC$28,VB10&lt;&gt;""),AND(VZ10&gt;=WK$28,VZ10&lt;&gt;""),AND(WC10&gt;=WK$28,WC10&lt;&gt;""),AND(WG10&gt;=WK$28,WG10&lt;&gt;""),AND(WJ10&gt;=WK$28,WJ10&lt;&gt;"")),"P","")</f>
        <v/>
      </c>
      <c r="H10" s="37" t="str">
        <f>IF(AND(G10="P",F10=""),"No DD",IF(OR(AND(AG10&gt;=AQ$27,AG10&lt;&gt;"",AI10&gt;=AQ$31,AI10&lt;&gt;"",AF10=""),AND(AJ10&gt;=AQ$27,AJ10&lt;&gt;"",AL10&gt;=AQ$31,AL10&lt;&gt;"",AF10=""),AND(AN10&gt;=AQ$27,AN10&lt;&gt;"",AP10&gt;=AQ$31,AP10&lt;&gt;"",AF10=""),AND(BH10&gt;=BR$27,BH10&lt;&gt;"",BJ10&gt;=BR$31,BJ10&lt;&gt;"",BG10=""),AND(BK10&gt;=BR$27,BK10&lt;&gt;"",BM10&gt;=BR$31,BM10&lt;&gt;"",BG10=""),AND(BO10&gt;=BR$27,BO10&lt;&gt;"",BQ10&gt;=BR$31,BQ10&lt;&gt;"",BG10=""),AND(CI10&gt;=CS$27,CI10&lt;&gt;"",CK10&gt;=CS$31,CK10&lt;&gt;"",CH10=""),AND(CL10&gt;=CS$27,CL10&lt;&gt;"",CN10&gt;=CS$31,CN10&lt;&gt;"",CH10=""),AND(CP10&gt;=CS$27,CP10&lt;&gt;"",CR10&gt;=CS$31,CR10&lt;&gt;"",CH10=""),AND(DP10&gt;=EC$27,DP10&lt;&gt;"",DR10&gt;=EC$31,DR10&lt;&gt;""),AND(DS10&gt;=EC$27,DS10&lt;&gt;"",DU10&gt;=EC$31,DU10&lt;&gt;""),AND(DW10&gt;=EC$27,DW10&lt;&gt;"",DY10&gt;=EC$31,DY10&lt;&gt;""),AND(DZ10&gt;=EC$27,DZ10&lt;&gt;"",EB10&gt;=EC$31,EB10&lt;&gt;""),AND(EX10&gt;=FK$27,EX10&lt;&gt;"",EZ10&gt;=FK$31,EZ10&lt;&gt;""),AND(FA10&gt;=FK$27,FA10&lt;&gt;"",FC10&gt;=FK$31,FC10&lt;&gt;""),AND(FE10&gt;=FK$27,FE10&lt;&gt;"",FG10&gt;=FK$31,FG10&lt;&gt;""),AND(FH10&gt;=FK$27,FH10&lt;&gt;"",FJ10&gt;=FK$31,FJ10&lt;&gt;""),AND(GF10&gt;=GS$27,GF10&lt;&gt;"",GH10&gt;=GS$31,GH10&lt;&gt;""),AND(GI10&gt;=GS$27,GI10&lt;&gt;"",GK10&gt;=GS$31,GK10&lt;&gt;""),AND(GM10&gt;=GS$27,GM10&lt;&gt;"",GO10&gt;=GS$31,GO10&lt;&gt;""),AND(GP10&gt;=GS$27,GP10&lt;&gt;"",GR10&gt;=GS$31,GR10&lt;&gt;""),AND(HN10&gt;=IA$27,HN10&lt;&gt;"",HP10&gt;=IA$31,HP10&lt;&gt;""),AND(HQ10&gt;=IA$27,HQ10&lt;&gt;"",HS10&gt;=IA$31,HS10&lt;&gt;""),AND(HU10&gt;=IA$27,HU10&lt;&gt;"",HW10&gt;=IA$31,HW10&lt;&gt;""),AND(HX10&gt;=IA$27,HX10&lt;&gt;"",HZ10&gt;=IA$31,HZ10&lt;&gt;""),AND(IV10&gt;=JI$27,IV10&lt;&gt;"",IX10&gt;=JI$31,IX10&lt;&gt;""),AND(IY10&gt;=JI$27,IY10&lt;&gt;"",JA10&gt;=JI$31,JA10&lt;&gt;""),AND(JC10&gt;=JI$27,JC10&lt;&gt;"",JE10&gt;=JI$31,JE10&lt;&gt;""),AND(JF10&gt;=JI$27,JF10&lt;&gt;"",JH10&gt;=JI$31,JH10&lt;&gt;""),AND(KD10&gt;=KQ$27,KD10&lt;&gt;"",KF10&gt;=KQ$31,KF10&lt;&gt;""),AND(KG10&gt;=KQ$27,KG10&lt;&gt;"",KI10&gt;=KQ$31,KI10&lt;&gt;""),AND(KK10&gt;=KQ$27,KK10&lt;&gt;"",KM10&gt;=KQ$31,KM10&lt;&gt;""),AND(KN10&gt;=KQ$27,KN10&lt;&gt;"",KP10&gt;=KQ$31,KP10&lt;&gt;""),AND(LL10&gt;=LY$27,LL10&lt;&gt;"",LN10&gt;=LY$31,LN10&lt;&gt;""),AND(LO10&gt;=LY$27,LO10&lt;&gt;"",LQ10&gt;=LY$31,LQ10&lt;&gt;""),AND(LS10&gt;=LY$27,LS10&lt;&gt;"",LU10&gt;=LY$31,LU10&lt;&gt;""),AND(LV10&gt;=LY$27,LV10&lt;&gt;"",LX10&gt;=LY$31,LX10&lt;&gt;""),AND(MT10&gt;=NG$27,MT10&lt;&gt;"",MV10&gt;=NG$31,MV10&lt;&gt;""),AND(MW10&gt;=NG$27,MW10&lt;&gt;"",MY10&gt;=NG$31,MY10&lt;&gt;""),AND(NA10&gt;=NG$27,NA10&lt;&gt;"",NC10&gt;=NG$31,NC10&lt;&gt;""),AND(ND10&gt;=NG$27,ND10&lt;&gt;"",NF10&gt;=NG$31,NF10&lt;&gt;""),AND(OB10&gt;=OO$27,OB10&lt;&gt;"",OD10&gt;=OO$31,OD10&lt;&gt;""),AND(OE10&gt;=OO$27,OE10&lt;&gt;"",OG10&gt;=OO$31,OG10&lt;&gt;""),AND(OI10&gt;=OO$27,OI10&lt;&gt;"",OK10&gt;=OO$31,OK10&lt;&gt;""),AND(OL10&gt;=OO$27,OL10&lt;&gt;"",ON10&gt;=OO$31,ON10&lt;&gt;""),AND(PJ10&gt;=PW$27,PJ10&lt;&gt;"",PL10&gt;=PW$31,PL10&lt;&gt;""),AND(PM10&gt;=PW$27,PM10&lt;&gt;"",PO10&gt;=PW$31,PO10&lt;&gt;""),AND(PQ10&gt;=PW$27,PQ10&lt;&gt;"",PS10&gt;=PW$31,PS10&lt;&gt;""),AND(PT10&gt;=PW$27,PT10&lt;&gt;"",PV10&gt;=PW$31,PV10&lt;&gt;""),AND(QR10&gt;=RE$27,QR10&lt;&gt;"",QT10&gt;=RE$31,QT10&lt;&gt;""),AND(QU10&gt;=RE$27,QU10&lt;&gt;"",QW10&gt;=RE$31,QW10&lt;&gt;""),AND(QY10&gt;=RE$27,QY10&lt;&gt;"",RA10&gt;=RE$31,RA10&lt;&gt;""),AND(RB10&gt;=RE$27,RB10&lt;&gt;"",RD10&gt;=RE$31,RD10&lt;&gt;""),AND(RZ10&gt;=SM$27,RZ10&lt;&gt;"",SB10&gt;=SM$31,SB10&lt;&gt;""),AND(SC10&gt;=SM$27,SC10&lt;&gt;"",SE10&gt;=SM$31,SE10&lt;&gt;""),AND(SG10&gt;=SM$27,SG10&lt;&gt;"",SI10&gt;=SM$31,SI10&lt;&gt;""),AND(SJ10&gt;=SM$27,SJ10&lt;&gt;"",SL10&gt;=SM$31,SL10&lt;&gt;""),AND(TH10&gt;=TU$27,TH10&lt;&gt;"",TJ10&gt;=TU$31,TJ10&lt;&gt;""),AND(TK10&gt;=TU$27,TK10&lt;&gt;"",TM10&gt;=TU$31,TM10&lt;&gt;""),AND(TO10&gt;=TU$27,TO10&lt;&gt;"",TQ10&gt;=TU$31,TQ10&lt;&gt;""),AND(TR10&gt;=TU$27,TR10&lt;&gt;"",TT10&gt;=TU$31,TT10&lt;&gt;""),AND(UP10&gt;=VC$27,UP10&lt;&gt;"",UR10&gt;=VC$31,UR10&lt;&gt;""),AND(US10&gt;=VC$27,US10&lt;&gt;"",UU10&gt;=VC$31,UU10&lt;&gt;""),AND(UW10&gt;=VC$27,UW10&lt;&gt;"",UY10&gt;=VC$31,UY10&lt;&gt;""),AND(UZ10&gt;=VC$27,UZ10&lt;&gt;"",VB10&gt;=VC$31,VB10&lt;&gt;""),AND(VX10&gt;=WK$27,VX10&lt;&gt;"",VZ10&gt;=WK$31,VZ10&lt;&gt;""),AND(WA10&gt;=WK$27,WA10&lt;&gt;"",WC10&gt;=WK$31,WC10&lt;&gt;""),AND(WE10&gt;=WK$27,WE10&lt;&gt;"",WG10&gt;=WK$31,WG10&lt;&gt;""),AND(WH10&gt;=WK$27,WH10&lt;&gt;"",WJ10&gt;=WK$31,WJ10&lt;&gt;"")),"Merit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,AND(TH10&gt;=TU$26,TH10&lt;&gt;"",TJ10&gt;=TU$30,TJ10&lt;&gt;""),AND(TK10&gt;=TU$26,TK10&lt;&gt;"",TM10&gt;=TU$30,TM10&lt;&gt;""),AND(TO10&gt;=TU$26,TO10&lt;&gt;"",TQ10&gt;=TU$30,TQ10&lt;&gt;""),AND(TR10&gt;=TU$26,TR10&lt;&gt;"",TT10&gt;=TU$30,TT10&lt;&gt;""),AND(UP10&gt;=VC$26,UP10&lt;&gt;"",UR10&gt;=VC$30,UR10&lt;&gt;""),AND(US10&gt;=VC$26,US10&lt;&gt;"",UU10&gt;=VC$30,UU10&lt;&gt;""),AND(UW10&gt;=VC$26,UW10&lt;&gt;"",UY10&gt;=VC$30,UY10&lt;&gt;""),AND(UZ10&gt;=VC$26,UZ10&lt;&gt;"",VB10&gt;=VC$30,VB10&lt;&gt;""),AND(VX10&gt;=WK$26,VX10&lt;&gt;"",VZ10&gt;=WK$30,VZ10&lt;&gt;""),AND(WA10&gt;=WK$26,WA10&lt;&gt;"",WC10&gt;=WK$30,WC10&lt;&gt;""),AND(WE10&gt;=WK$26,WE10&lt;&gt;"",WG10&gt;=WK$30,WG10&lt;&gt;""),AND(WH10&gt;=WK$26,WH10&lt;&gt;"",WJ10&gt;=WK$30,WJ10&lt;&gt;"")),"Excellence",IF(I10="P","Worlds Team",IF(F10="P","National Team","")))))</f>
        <v/>
      </c>
      <c r="I10" s="3" t="str">
        <f>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P","")</f>
        <v/>
      </c>
      <c r="J10" s="8">
        <f>IF(COUNT(AI10,AL10,AP10,BJ10,BM10,BQ10,CK10,CN10,CR10)&gt;0,LARGE((AI10,AL10,AP10,BJ10,BM10,BQ10,CK10,CN10,CR10),1),0)</f>
        <v>45.8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44.16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>
        <v>2.35</v>
      </c>
      <c r="BT10" s="23">
        <v>2.95</v>
      </c>
      <c r="BU10" s="23">
        <v>3.8</v>
      </c>
      <c r="BV10" s="23">
        <v>4.92</v>
      </c>
      <c r="BW10" s="23">
        <v>0</v>
      </c>
      <c r="BX10" s="23">
        <v>6.85</v>
      </c>
      <c r="BY10" s="23">
        <v>9.4499999999999993</v>
      </c>
      <c r="BZ10" s="23">
        <v>11.1</v>
      </c>
      <c r="CA10" s="23">
        <v>16.760000000000002</v>
      </c>
      <c r="CB10" s="23">
        <v>0</v>
      </c>
      <c r="CC10" s="23">
        <v>6.75</v>
      </c>
      <c r="CD10" s="23">
        <v>9.15</v>
      </c>
      <c r="CE10" s="23">
        <v>12.2</v>
      </c>
      <c r="CF10" s="23">
        <v>17.7</v>
      </c>
      <c r="CG10" s="23">
        <v>0</v>
      </c>
      <c r="CH10" s="28"/>
      <c r="CI10" s="39">
        <f>IF(BU10&gt;0,BU10,"")</f>
        <v>3.8</v>
      </c>
      <c r="CJ10" s="39">
        <f>IF(BV10&gt;0,BV10,"")</f>
        <v>4.92</v>
      </c>
      <c r="CK10" s="41">
        <f>IF(SUM(BS10:BV10)-BW10&gt;0,SUM(BS10:BV10)-BW10,"")</f>
        <v>14.020000000000001</v>
      </c>
      <c r="CL10" s="41">
        <f>IF(BZ10&gt;0,BZ10,"")</f>
        <v>11.1</v>
      </c>
      <c r="CM10" s="41">
        <f>IF(CA10&gt;0,CA10,"")</f>
        <v>16.760000000000002</v>
      </c>
      <c r="CN10" s="41">
        <f>IF(SUM(BX10:CA10)-CB10&gt;0,SUM(BX10:CA10)-CB10,"")</f>
        <v>44.16</v>
      </c>
      <c r="CO10" s="41">
        <f>IF(CK10="","",MAX(CK10,CN10))</f>
        <v>44.16</v>
      </c>
      <c r="CP10" s="41">
        <f>IF(CE10&gt;0,CE10,"")</f>
        <v>12.2</v>
      </c>
      <c r="CQ10" s="41">
        <f>IF(CF10&gt;0,CF10,"")</f>
        <v>17.7</v>
      </c>
      <c r="CR10" s="41">
        <f>IF(SUM(CC10:CF10)-CG10&gt;0,SUM(CC10:CF10)-CG10,"")</f>
        <v>45.8</v>
      </c>
      <c r="CS10" s="41">
        <f>IF(SUM(CO10,CR10)&gt;0,SUM(CO10,CR10),"")</f>
        <v>89.96</v>
      </c>
      <c r="CT10" s="52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2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1" t="str">
        <f>IF(SP10&gt;0,SP10,"")</f>
        <v/>
      </c>
      <c r="TI10" s="41" t="str">
        <f>IF(SQ10&gt;0,SQ10,"")</f>
        <v/>
      </c>
      <c r="TJ10" s="41" t="str">
        <f>IF(SUM(SN10:SQ10)-SR10&gt;0,SUM(SN10:SQ10)-SR10,"")</f>
        <v/>
      </c>
      <c r="TK10" s="41" t="str">
        <f>IF(SU10&gt;0,SU10,"")</f>
        <v/>
      </c>
      <c r="TL10" s="41" t="str">
        <f>IF(SV10&gt;0,SV10,"")</f>
        <v/>
      </c>
      <c r="TM10" s="41" t="str">
        <f>IF(SUM(SS10:SV10)-SW10&gt;0,SUM(SS10:SV10)-SW10,"")</f>
        <v/>
      </c>
      <c r="TN10" s="41" t="str">
        <f>IF(MAX(TJ10,TM10)&gt;0,MAX(TJ10,TM10),"")</f>
        <v/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 t="str">
        <f>IF(TE10&gt;0,TE10,"")</f>
        <v/>
      </c>
      <c r="TS10" s="41" t="str">
        <f>IF(TF10&gt;0,TF10,"")</f>
        <v/>
      </c>
      <c r="TT10" s="41" t="str">
        <f>IF(SUM(TC10:TF10)-TG10&gt;0,SUM(TC10:TF10)-TG10,"")</f>
        <v/>
      </c>
      <c r="TU10" s="41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IF(SUM(WD10,WJ10)&gt;0,SUM(WD10,WJ10),"")</f>
        <v/>
      </c>
      <c r="WL10" s="27">
        <f>IF($CH10="P",BS10,(BS10+AR10)/2)</f>
        <v>1.175</v>
      </c>
      <c r="WM10" s="27">
        <f>IF($CH10="P",BT10,(BT10+AS10)/2)</f>
        <v>1.4750000000000001</v>
      </c>
      <c r="WN10" s="27">
        <f>IF($CH10="P",BU10,(BU10+AT10)/2)</f>
        <v>1.9</v>
      </c>
      <c r="WO10" s="27">
        <f>IF($CH10="P",BV10,(BV10+AU10)/2)</f>
        <v>2.46</v>
      </c>
      <c r="WP10" s="27">
        <f>IF($CH10="P",BW10,(BW10+AV10)/2)</f>
        <v>0</v>
      </c>
      <c r="WQ10" s="27">
        <f>IF($CH10="P",BX10,(BX10+AW10)/2)</f>
        <v>3.4249999999999998</v>
      </c>
      <c r="WR10" s="27">
        <f>IF($CH10="P",BY10,(BY10+AX10)/2)</f>
        <v>4.7249999999999996</v>
      </c>
      <c r="WS10" s="27">
        <f>IF($CH10="P",BZ10,(BZ10+AY10)/2)</f>
        <v>5.55</v>
      </c>
      <c r="WT10" s="27">
        <f>IF($CH10="P",CA10,(CA10+AZ10)/2)</f>
        <v>8.3800000000000008</v>
      </c>
      <c r="WU10" s="27">
        <f>IF($CH10="P",CB10,(CB10+BA10)/2)</f>
        <v>0</v>
      </c>
      <c r="WV10" s="27">
        <f>IF($CH10="P",CC10,(CC10+BB10)/2)</f>
        <v>3.375</v>
      </c>
      <c r="WW10" s="27">
        <f>IF($CH10="P",CD10,(CD10+BC10)/2)</f>
        <v>4.5750000000000002</v>
      </c>
      <c r="WX10" s="27">
        <f>IF($CH10="P",CE10,(CE10+BD10)/2)</f>
        <v>6.1</v>
      </c>
      <c r="WY10" s="27">
        <f>IF($CH10="P",CF10,(CF10+BE10)/2)</f>
        <v>8.85</v>
      </c>
      <c r="WZ10" s="27">
        <f>IF($CH10="P",CG10,(CG10+BF10)/2)</f>
        <v>0</v>
      </c>
      <c r="XA10" s="29" t="s">
        <v>56</v>
      </c>
      <c r="XB10" s="11">
        <f>IF(WN10&gt;0,WN10,"")</f>
        <v>1.9</v>
      </c>
      <c r="XC10" s="11">
        <f>IF(WO10&gt;0,WO10,"")</f>
        <v>2.46</v>
      </c>
      <c r="XD10" s="11">
        <f>IF(SUM(WL10:WO10)-WP10&gt;0,SUM(WL10:WO10)-WP10,"")</f>
        <v>7.0100000000000007</v>
      </c>
      <c r="XE10" s="11">
        <f>IF(WS10&gt;0,WS10,"")</f>
        <v>5.55</v>
      </c>
      <c r="XF10" s="11">
        <f>IF(WT10&gt;0,WT10,"")</f>
        <v>8.3800000000000008</v>
      </c>
      <c r="XG10" s="11">
        <f>IF(SUM(WQ10:WT10)-WU10&gt;0,SUM(WQ10:WT10)-WU10,"")</f>
        <v>22.08</v>
      </c>
      <c r="XH10" s="11">
        <f>IF(MAX(XD10,XG10)&gt;0,MAX(XD10,XG10),"")</f>
        <v>22.08</v>
      </c>
      <c r="XI10" s="11">
        <f>IF(WX10&gt;0,WX10,"")</f>
        <v>6.1</v>
      </c>
      <c r="XJ10" s="11">
        <f>IF(WY10&gt;0,WY10,"")</f>
        <v>8.85</v>
      </c>
      <c r="XK10" s="11">
        <f>IF(SUM(WV10:WY10)-WZ10&gt;0,SUM(WV10:WY10)-WZ10,"")</f>
        <v>22.9</v>
      </c>
      <c r="XL10" s="11">
        <f>IF(SUM(XH10,XK10)&gt;0,SUM(XH10,XK10),"")</f>
        <v>44.98</v>
      </c>
    </row>
    <row r="11" spans="1:636" x14ac:dyDescent="0.2">
      <c r="A11" s="4" t="str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/>
      </c>
      <c r="B11" s="5" t="s">
        <v>277</v>
      </c>
      <c r="C11" s="4" t="s">
        <v>278</v>
      </c>
      <c r="D11" s="4" t="s">
        <v>279</v>
      </c>
      <c r="E11" s="9">
        <f>SUM(J11,L11,N11)</f>
        <v>85.31</v>
      </c>
      <c r="F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P","")</f>
        <v/>
      </c>
      <c r="G11" s="3" t="str">
        <f>IF(OR(AND(AI11&gt;=AQ$28,AI11&lt;&gt;"",AF11=""),AND(AL11&gt;=AQ$28,AL11&lt;&gt;"",AF11=""),AND(AP11&gt;=AQ$28,AP11&lt;&gt;"",AF11=""),AND(BJ11&gt;=BR$28,BJ11&lt;&gt;"",BG11=""),AND(BM11&gt;=BR$28,BM11&lt;&gt;"",BG11=""),AND(BQ11&gt;=BR$28,BQ11&lt;&gt;"",BG11=""),AND(CK11&gt;=CS$28,CK11&lt;&gt;"",CH11=""),AND(CN11&gt;=CS$28,CN11&lt;&gt;"",CH11=""),AND(CR11&gt;=CS$28,CR11&lt;&gt;"",CH11=""),AND(DR11&gt;=EC$28,DR11&lt;&gt;""),AND(DU11&gt;=EC$28,DU11&lt;&gt;""),AND(DY11&gt;=EC$28,DY11&lt;&gt;""),AND(EB11&gt;=EC$28,EB11&lt;&gt;""),AND(EZ11&gt;=FK$28,EZ11&lt;&gt;""),AND(FC11&gt;=FK$28,FC11&lt;&gt;""),AND(FG11&gt;=FK$28,FG11&lt;&gt;""),AND(FJ11&gt;=FK$28,FJ11&lt;&gt;""),AND(GH11&gt;=GS$28,GH11&lt;&gt;""),AND(GK11&gt;=GS$28,GK11&lt;&gt;""),AND(GO11&gt;=GS$28,GO11&lt;&gt;""),AND(GR11&gt;=GS$28,GR11&lt;&gt;""),AND(HP11&gt;=IA$28,HP11&lt;&gt;""),AND(HS11&gt;=IA$28,HS11&lt;&gt;""),AND(HW11&gt;=IA$28,HW11&lt;&gt;""),AND(HZ11&gt;=IA$28,HZ11&lt;&gt;""),AND(IX11&gt;=JI$28,IX11&lt;&gt;""),AND(JA11&gt;=JI$28,JA11&lt;&gt;""),AND(JE11&gt;=JI$28,JE11&lt;&gt;""),AND(JH11&gt;=JI$28,JH11&lt;&gt;""),AND(KF11&gt;=KQ$28,KF11&lt;&gt;""),AND(KI11&gt;=KQ$28,KI11&lt;&gt;""),AND(KM11&gt;=KQ$28,KM11&lt;&gt;""),AND(KP11&gt;=KQ$28,KP11&lt;&gt;""),AND(LN11&gt;=LY$28,LN11&lt;&gt;""),AND(LQ11&gt;=LY$28,LQ11&lt;&gt;""),AND(LU11&gt;=LY$28,LU11&lt;&gt;""),AND(LX11&gt;=LY$28,LX11&lt;&gt;""),AND(MV11&gt;=NG$28,MV11&lt;&gt;""),AND(MY11&gt;=NG$28,MY11&lt;&gt;""),AND(NC11&gt;=NG$28,NC11&lt;&gt;""),AND(NF11&gt;=NG$28,NF11&lt;&gt;""),AND(OD11&gt;=OO$28,OD11&lt;&gt;""),AND(OG11&gt;=OO$28,OG11&lt;&gt;""),AND(OK11&gt;=OO$28,OK11&lt;&gt;""),AND(ON11&gt;=OO$28,ON11&lt;&gt;""),AND(PL11&gt;=PW$28,PL11&lt;&gt;""),AND(PO11&gt;=PW$28,PO11&lt;&gt;""),AND(PS11&gt;=PW$28,PS11&lt;&gt;""),AND(PV11&gt;=PW$28,PV11&lt;&gt;""),AND(QT11&gt;=RE$28,QT11&lt;&gt;""),AND(QW11&gt;=RE$28,QW11&lt;&gt;""),AND(RA11&gt;=RE$28,RA11&lt;&gt;""),AND(RD11&gt;=RE$28,RD11&lt;&gt;""),AND(SB11&gt;=SM$28,SB11&lt;&gt;""),AND(SE11&gt;=SM$28,SE11&lt;&gt;""),AND(SI11&gt;=SM$28,SI11&lt;&gt;""),AND(SL11&gt;=SM$28,SL11&lt;&gt;""),AND(TJ11&gt;=TU$28,TJ11&lt;&gt;""),AND(TM11&gt;=TU$28,TM11&lt;&gt;""),AND(TQ11&gt;=TU$28,TQ11&lt;&gt;""),AND(TT11&gt;=TU$28,TT11&lt;&gt;""),AND(UR11&gt;=VC$28,UR11&lt;&gt;""),AND(UU11&gt;=VC$28,UU11&lt;&gt;""),AND(UY11&gt;=VC$28,UY11&lt;&gt;""),AND(VB11&gt;=VC$28,VB11&lt;&gt;""),AND(VZ11&gt;=WK$28,VZ11&lt;&gt;""),AND(WC11&gt;=WK$28,WC11&lt;&gt;""),AND(WG11&gt;=WK$28,WG11&lt;&gt;""),AND(WJ11&gt;=WK$28,WJ11&lt;&gt;"")),"P","")</f>
        <v/>
      </c>
      <c r="H11" s="37" t="str">
        <f>IF(AND(G11="P",F11=""),"No DD",IF(OR(AND(AG11&gt;=AQ$27,AG11&lt;&gt;"",AI11&gt;=AQ$31,AI11&lt;&gt;"",AF11=""),AND(AJ11&gt;=AQ$27,AJ11&lt;&gt;"",AL11&gt;=AQ$31,AL11&lt;&gt;"",AF11=""),AND(AN11&gt;=AQ$27,AN11&lt;&gt;"",AP11&gt;=AQ$31,AP11&lt;&gt;"",AF11=""),AND(BH11&gt;=BR$27,BH11&lt;&gt;"",BJ11&gt;=BR$31,BJ11&lt;&gt;"",BG11=""),AND(BK11&gt;=BR$27,BK11&lt;&gt;"",BM11&gt;=BR$31,BM11&lt;&gt;"",BG11=""),AND(BO11&gt;=BR$27,BO11&lt;&gt;"",BQ11&gt;=BR$31,BQ11&lt;&gt;"",BG11=""),AND(CI11&gt;=CS$27,CI11&lt;&gt;"",CK11&gt;=CS$31,CK11&lt;&gt;"",CH11=""),AND(CL11&gt;=CS$27,CL11&lt;&gt;"",CN11&gt;=CS$31,CN11&lt;&gt;"",CH11=""),AND(CP11&gt;=CS$27,CP11&lt;&gt;"",CR11&gt;=CS$31,CR11&lt;&gt;"",CH11=""),AND(DP11&gt;=EC$27,DP11&lt;&gt;"",DR11&gt;=EC$31,DR11&lt;&gt;""),AND(DS11&gt;=EC$27,DS11&lt;&gt;"",DU11&gt;=EC$31,DU11&lt;&gt;""),AND(DW11&gt;=EC$27,DW11&lt;&gt;"",DY11&gt;=EC$31,DY11&lt;&gt;""),AND(DZ11&gt;=EC$27,DZ11&lt;&gt;"",EB11&gt;=EC$31,EB11&lt;&gt;""),AND(EX11&gt;=FK$27,EX11&lt;&gt;"",EZ11&gt;=FK$31,EZ11&lt;&gt;""),AND(FA11&gt;=FK$27,FA11&lt;&gt;"",FC11&gt;=FK$31,FC11&lt;&gt;""),AND(FE11&gt;=FK$27,FE11&lt;&gt;"",FG11&gt;=FK$31,FG11&lt;&gt;""),AND(FH11&gt;=FK$27,FH11&lt;&gt;"",FJ11&gt;=FK$31,FJ11&lt;&gt;""),AND(GF11&gt;=GS$27,GF11&lt;&gt;"",GH11&gt;=GS$31,GH11&lt;&gt;""),AND(GI11&gt;=GS$27,GI11&lt;&gt;"",GK11&gt;=GS$31,GK11&lt;&gt;""),AND(GM11&gt;=GS$27,GM11&lt;&gt;"",GO11&gt;=GS$31,GO11&lt;&gt;""),AND(GP11&gt;=GS$27,GP11&lt;&gt;"",GR11&gt;=GS$31,GR11&lt;&gt;""),AND(HN11&gt;=IA$27,HN11&lt;&gt;"",HP11&gt;=IA$31,HP11&lt;&gt;""),AND(HQ11&gt;=IA$27,HQ11&lt;&gt;"",HS11&gt;=IA$31,HS11&lt;&gt;""),AND(HU11&gt;=IA$27,HU11&lt;&gt;"",HW11&gt;=IA$31,HW11&lt;&gt;""),AND(HX11&gt;=IA$27,HX11&lt;&gt;"",HZ11&gt;=IA$31,HZ11&lt;&gt;""),AND(IV11&gt;=JI$27,IV11&lt;&gt;"",IX11&gt;=JI$31,IX11&lt;&gt;""),AND(IY11&gt;=JI$27,IY11&lt;&gt;"",JA11&gt;=JI$31,JA11&lt;&gt;""),AND(JC11&gt;=JI$27,JC11&lt;&gt;"",JE11&gt;=JI$31,JE11&lt;&gt;""),AND(JF11&gt;=JI$27,JF11&lt;&gt;"",JH11&gt;=JI$31,JH11&lt;&gt;""),AND(KD11&gt;=KQ$27,KD11&lt;&gt;"",KF11&gt;=KQ$31,KF11&lt;&gt;""),AND(KG11&gt;=KQ$27,KG11&lt;&gt;"",KI11&gt;=KQ$31,KI11&lt;&gt;""),AND(KK11&gt;=KQ$27,KK11&lt;&gt;"",KM11&gt;=KQ$31,KM11&lt;&gt;""),AND(KN11&gt;=KQ$27,KN11&lt;&gt;"",KP11&gt;=KQ$31,KP11&lt;&gt;""),AND(LL11&gt;=LY$27,LL11&lt;&gt;"",LN11&gt;=LY$31,LN11&lt;&gt;""),AND(LO11&gt;=LY$27,LO11&lt;&gt;"",LQ11&gt;=LY$31,LQ11&lt;&gt;""),AND(LS11&gt;=LY$27,LS11&lt;&gt;"",LU11&gt;=LY$31,LU11&lt;&gt;""),AND(LV11&gt;=LY$27,LV11&lt;&gt;"",LX11&gt;=LY$31,LX11&lt;&gt;""),AND(MT11&gt;=NG$27,MT11&lt;&gt;"",MV11&gt;=NG$31,MV11&lt;&gt;""),AND(MW11&gt;=NG$27,MW11&lt;&gt;"",MY11&gt;=NG$31,MY11&lt;&gt;""),AND(NA11&gt;=NG$27,NA11&lt;&gt;"",NC11&gt;=NG$31,NC11&lt;&gt;""),AND(ND11&gt;=NG$27,ND11&lt;&gt;"",NF11&gt;=NG$31,NF11&lt;&gt;""),AND(OB11&gt;=OO$27,OB11&lt;&gt;"",OD11&gt;=OO$31,OD11&lt;&gt;""),AND(OE11&gt;=OO$27,OE11&lt;&gt;"",OG11&gt;=OO$31,OG11&lt;&gt;""),AND(OI11&gt;=OO$27,OI11&lt;&gt;"",OK11&gt;=OO$31,OK11&lt;&gt;""),AND(OL11&gt;=OO$27,OL11&lt;&gt;"",ON11&gt;=OO$31,ON11&lt;&gt;""),AND(PJ11&gt;=PW$27,PJ11&lt;&gt;"",PL11&gt;=PW$31,PL11&lt;&gt;""),AND(PM11&gt;=PW$27,PM11&lt;&gt;"",PO11&gt;=PW$31,PO11&lt;&gt;""),AND(PQ11&gt;=PW$27,PQ11&lt;&gt;"",PS11&gt;=PW$31,PS11&lt;&gt;""),AND(PT11&gt;=PW$27,PT11&lt;&gt;"",PV11&gt;=PW$31,PV11&lt;&gt;""),AND(QR11&gt;=RE$27,QR11&lt;&gt;"",QT11&gt;=RE$31,QT11&lt;&gt;""),AND(QU11&gt;=RE$27,QU11&lt;&gt;"",QW11&gt;=RE$31,QW11&lt;&gt;""),AND(QY11&gt;=RE$27,QY11&lt;&gt;"",RA11&gt;=RE$31,RA11&lt;&gt;""),AND(RB11&gt;=RE$27,RB11&lt;&gt;"",RD11&gt;=RE$31,RD11&lt;&gt;""),AND(RZ11&gt;=SM$27,RZ11&lt;&gt;"",SB11&gt;=SM$31,SB11&lt;&gt;""),AND(SC11&gt;=SM$27,SC11&lt;&gt;"",SE11&gt;=SM$31,SE11&lt;&gt;""),AND(SG11&gt;=SM$27,SG11&lt;&gt;"",SI11&gt;=SM$31,SI11&lt;&gt;""),AND(SJ11&gt;=SM$27,SJ11&lt;&gt;"",SL11&gt;=SM$31,SL11&lt;&gt;""),AND(TH11&gt;=TU$27,TH11&lt;&gt;"",TJ11&gt;=TU$31,TJ11&lt;&gt;""),AND(TK11&gt;=TU$27,TK11&lt;&gt;"",TM11&gt;=TU$31,TM11&lt;&gt;""),AND(TO11&gt;=TU$27,TO11&lt;&gt;"",TQ11&gt;=TU$31,TQ11&lt;&gt;""),AND(TR11&gt;=TU$27,TR11&lt;&gt;"",TT11&gt;=TU$31,TT11&lt;&gt;""),AND(UP11&gt;=VC$27,UP11&lt;&gt;"",UR11&gt;=VC$31,UR11&lt;&gt;""),AND(US11&gt;=VC$27,US11&lt;&gt;"",UU11&gt;=VC$31,UU11&lt;&gt;""),AND(UW11&gt;=VC$27,UW11&lt;&gt;"",UY11&gt;=VC$31,UY11&lt;&gt;""),AND(UZ11&gt;=VC$27,UZ11&lt;&gt;"",VB11&gt;=VC$31,VB11&lt;&gt;""),AND(VX11&gt;=WK$27,VX11&lt;&gt;"",VZ11&gt;=WK$31,VZ11&lt;&gt;""),AND(WA11&gt;=WK$27,WA11&lt;&gt;"",WC11&gt;=WK$31,WC11&lt;&gt;""),AND(WE11&gt;=WK$27,WE11&lt;&gt;"",WG11&gt;=WK$31,WG11&lt;&gt;""),AND(WH11&gt;=WK$27,WH11&lt;&gt;"",WJ11&gt;=WK$31,WJ11&lt;&gt;"")),"Merit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,AND(TH11&gt;=TU$26,TH11&lt;&gt;"",TJ11&gt;=TU$30,TJ11&lt;&gt;""),AND(TK11&gt;=TU$26,TK11&lt;&gt;"",TM11&gt;=TU$30,TM11&lt;&gt;""),AND(TO11&gt;=TU$26,TO11&lt;&gt;"",TQ11&gt;=TU$30,TQ11&lt;&gt;""),AND(TR11&gt;=TU$26,TR11&lt;&gt;"",TT11&gt;=TU$30,TT11&lt;&gt;""),AND(UP11&gt;=VC$26,UP11&lt;&gt;"",UR11&gt;=VC$30,UR11&lt;&gt;""),AND(US11&gt;=VC$26,US11&lt;&gt;"",UU11&gt;=VC$30,UU11&lt;&gt;""),AND(UW11&gt;=VC$26,UW11&lt;&gt;"",UY11&gt;=VC$30,UY11&lt;&gt;""),AND(UZ11&gt;=VC$26,UZ11&lt;&gt;"",VB11&gt;=VC$30,VB11&lt;&gt;""),AND(VX11&gt;=WK$26,VX11&lt;&gt;"",VZ11&gt;=WK$30,VZ11&lt;&gt;""),AND(WA11&gt;=WK$26,WA11&lt;&gt;"",WC11&gt;=WK$30,WC11&lt;&gt;""),AND(WE11&gt;=WK$26,WE11&lt;&gt;"",WG11&gt;=WK$30,WG11&lt;&gt;""),AND(WH11&gt;=WK$26,WH11&lt;&gt;"",WJ11&gt;=WK$30,WJ11&lt;&gt;"")),"Excellence",IF(I11="P","Worlds Team",IF(F11="P","National Team","")))))</f>
        <v/>
      </c>
      <c r="I11" s="3" t="str">
        <f>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P","")</f>
        <v/>
      </c>
      <c r="J11" s="8">
        <f>IF(COUNT(AI11,AL11,AP11,BJ11,BM11,BQ11,CK11,CN11,CR11)&gt;0,LARGE((AI11,AL11,AP11,BJ11,BM11,BQ11,CK11,CN11,CR11),1),0)</f>
        <v>45.08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40.230000000000004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7.45</v>
      </c>
      <c r="BT11" s="23">
        <v>9.25</v>
      </c>
      <c r="BU11" s="23">
        <v>12.6</v>
      </c>
      <c r="BV11" s="23">
        <v>15.78</v>
      </c>
      <c r="BW11" s="23">
        <v>0</v>
      </c>
      <c r="BX11" s="23">
        <v>6.6</v>
      </c>
      <c r="BY11" s="23">
        <v>8.15</v>
      </c>
      <c r="BZ11" s="23">
        <v>11</v>
      </c>
      <c r="CA11" s="23">
        <v>14.48</v>
      </c>
      <c r="CB11" s="23">
        <v>0</v>
      </c>
      <c r="CC11" s="23">
        <v>1.55</v>
      </c>
      <c r="CD11" s="23">
        <v>1.75</v>
      </c>
      <c r="CE11" s="23">
        <v>3.1</v>
      </c>
      <c r="CF11" s="23">
        <v>3.22</v>
      </c>
      <c r="CG11" s="23">
        <v>0</v>
      </c>
      <c r="CH11" s="28"/>
      <c r="CI11" s="39">
        <f>IF(BU11&gt;0,BU11,"")</f>
        <v>12.6</v>
      </c>
      <c r="CJ11" s="39">
        <f>IF(BV11&gt;0,BV11,"")</f>
        <v>15.78</v>
      </c>
      <c r="CK11" s="41">
        <f>IF(SUM(BS11:BV11)-BW11&gt;0,SUM(BS11:BV11)-BW11,"")</f>
        <v>45.08</v>
      </c>
      <c r="CL11" s="41">
        <f>IF(BZ11&gt;0,BZ11,"")</f>
        <v>11</v>
      </c>
      <c r="CM11" s="41">
        <f>IF(CA11&gt;0,CA11,"")</f>
        <v>14.48</v>
      </c>
      <c r="CN11" s="41">
        <f>IF(SUM(BX11:CA11)-CB11&gt;0,SUM(BX11:CA11)-CB11,"")</f>
        <v>40.230000000000004</v>
      </c>
      <c r="CO11" s="41">
        <f>IF(CK11="","",MAX(CK11,CN11))</f>
        <v>45.08</v>
      </c>
      <c r="CP11" s="41">
        <f>IF(CE11&gt;0,CE11,"")</f>
        <v>3.1</v>
      </c>
      <c r="CQ11" s="41">
        <f>IF(CF11&gt;0,CF11,"")</f>
        <v>3.22</v>
      </c>
      <c r="CR11" s="41">
        <f>IF(SUM(CC11:CF11)-CG11&gt;0,SUM(CC11:CF11)-CG11,"")</f>
        <v>9.620000000000001</v>
      </c>
      <c r="CS11" s="41">
        <f>IF(SUM(CO11,CR11)&gt;0,SUM(CO11,CR11),"")</f>
        <v>54.7</v>
      </c>
      <c r="CT11" s="52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2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IF(SUM(WD11,WJ11)&gt;0,SUM(WD11,WJ11),"")</f>
        <v/>
      </c>
      <c r="WL11" s="27">
        <f>IF($CH11="P",BS11,(BS11+AR11)/2)</f>
        <v>3.7250000000000001</v>
      </c>
      <c r="WM11" s="27">
        <f>IF($CH11="P",BT11,(BT11+AS11)/2)</f>
        <v>4.625</v>
      </c>
      <c r="WN11" s="27">
        <f>IF($CH11="P",BU11,(BU11+AT11)/2)</f>
        <v>6.3</v>
      </c>
      <c r="WO11" s="27">
        <f>IF($CH11="P",BV11,(BV11+AU11)/2)</f>
        <v>7.89</v>
      </c>
      <c r="WP11" s="27">
        <f>IF($CH11="P",BW11,(BW11+AV11)/2)</f>
        <v>0</v>
      </c>
      <c r="WQ11" s="27">
        <f>IF($CH11="P",BX11,(BX11+AW11)/2)</f>
        <v>3.3</v>
      </c>
      <c r="WR11" s="27">
        <f>IF($CH11="P",BY11,(BY11+AX11)/2)</f>
        <v>4.0750000000000002</v>
      </c>
      <c r="WS11" s="27">
        <f>IF($CH11="P",BZ11,(BZ11+AY11)/2)</f>
        <v>5.5</v>
      </c>
      <c r="WT11" s="27">
        <f>IF($CH11="P",CA11,(CA11+AZ11)/2)</f>
        <v>7.24</v>
      </c>
      <c r="WU11" s="27">
        <f>IF($CH11="P",CB11,(CB11+BA11)/2)</f>
        <v>0</v>
      </c>
      <c r="WV11" s="27">
        <f>IF($CH11="P",CC11,(CC11+BB11)/2)</f>
        <v>0.77500000000000002</v>
      </c>
      <c r="WW11" s="27">
        <f>IF($CH11="P",CD11,(CD11+BC11)/2)</f>
        <v>0.875</v>
      </c>
      <c r="WX11" s="27">
        <f>IF($CH11="P",CE11,(CE11+BD11)/2)</f>
        <v>1.55</v>
      </c>
      <c r="WY11" s="27">
        <f>IF($CH11="P",CF11,(CF11+BE11)/2)</f>
        <v>1.61</v>
      </c>
      <c r="WZ11" s="27">
        <f>IF($CH11="P",CG11,(CG11+BF11)/2)</f>
        <v>0</v>
      </c>
      <c r="XA11" s="29" t="s">
        <v>56</v>
      </c>
      <c r="XB11" s="11">
        <f>IF(WN11&gt;0,WN11,"")</f>
        <v>6.3</v>
      </c>
      <c r="XC11" s="11">
        <f>IF(WO11&gt;0,WO11,"")</f>
        <v>7.89</v>
      </c>
      <c r="XD11" s="11">
        <f>IF(SUM(WL11:WO11)-WP11&gt;0,SUM(WL11:WO11)-WP11,"")</f>
        <v>22.54</v>
      </c>
      <c r="XE11" s="11">
        <f>IF(WS11&gt;0,WS11,"")</f>
        <v>5.5</v>
      </c>
      <c r="XF11" s="11">
        <f>IF(WT11&gt;0,WT11,"")</f>
        <v>7.24</v>
      </c>
      <c r="XG11" s="11">
        <f>IF(SUM(WQ11:WT11)-WU11&gt;0,SUM(WQ11:WT11)-WU11,"")</f>
        <v>20.115000000000002</v>
      </c>
      <c r="XH11" s="11">
        <f>IF(MAX(XD11,XG11)&gt;0,MAX(XD11,XG11),"")</f>
        <v>22.54</v>
      </c>
      <c r="XI11" s="11">
        <f>IF(WX11&gt;0,WX11,"")</f>
        <v>1.55</v>
      </c>
      <c r="XJ11" s="11">
        <f>IF(WY11&gt;0,WY11,"")</f>
        <v>1.61</v>
      </c>
      <c r="XK11" s="11">
        <f>IF(SUM(WV11:WY11)-WZ11&gt;0,SUM(WV11:WY11)-WZ11,"")</f>
        <v>4.8100000000000005</v>
      </c>
      <c r="XL11" s="11">
        <f>IF(SUM(XH11,XK11)&gt;0,SUM(XH11,XK11),"")</f>
        <v>27.35</v>
      </c>
    </row>
    <row r="12" spans="1:636" x14ac:dyDescent="0.2">
      <c r="A12" s="4" t="str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/>
      </c>
      <c r="B12" s="5" t="s">
        <v>246</v>
      </c>
      <c r="C12" s="4" t="s">
        <v>5</v>
      </c>
      <c r="D12" s="4" t="s">
        <v>245</v>
      </c>
      <c r="E12" s="9">
        <f>SUM(J12,L12,N12)</f>
        <v>73.400000000000006</v>
      </c>
      <c r="F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P","")</f>
        <v/>
      </c>
      <c r="G12" s="3" t="str">
        <f>IF(OR(AND(AI12&gt;=AQ$28,AI12&lt;&gt;"",AF12=""),AND(AL12&gt;=AQ$28,AL12&lt;&gt;"",AF12=""),AND(AP12&gt;=AQ$28,AP12&lt;&gt;"",AF12=""),AND(BJ12&gt;=BR$28,BJ12&lt;&gt;"",BG12=""),AND(BM12&gt;=BR$28,BM12&lt;&gt;"",BG12=""),AND(BQ12&gt;=BR$28,BQ12&lt;&gt;"",BG12=""),AND(CK12&gt;=CS$28,CK12&lt;&gt;"",CH12=""),AND(CN12&gt;=CS$28,CN12&lt;&gt;"",CH12=""),AND(CR12&gt;=CS$28,CR12&lt;&gt;"",CH12=""),AND(DR12&gt;=EC$28,DR12&lt;&gt;""),AND(DU12&gt;=EC$28,DU12&lt;&gt;""),AND(DY12&gt;=EC$28,DY12&lt;&gt;""),AND(EB12&gt;=EC$28,EB12&lt;&gt;""),AND(EZ12&gt;=FK$28,EZ12&lt;&gt;""),AND(FC12&gt;=FK$28,FC12&lt;&gt;""),AND(FG12&gt;=FK$28,FG12&lt;&gt;""),AND(FJ12&gt;=FK$28,FJ12&lt;&gt;""),AND(GH12&gt;=GS$28,GH12&lt;&gt;""),AND(GK12&gt;=GS$28,GK12&lt;&gt;""),AND(GO12&gt;=GS$28,GO12&lt;&gt;""),AND(GR12&gt;=GS$28,GR12&lt;&gt;""),AND(HP12&gt;=IA$28,HP12&lt;&gt;""),AND(HS12&gt;=IA$28,HS12&lt;&gt;""),AND(HW12&gt;=IA$28,HW12&lt;&gt;""),AND(HZ12&gt;=IA$28,HZ12&lt;&gt;""),AND(IX12&gt;=JI$28,IX12&lt;&gt;""),AND(JA12&gt;=JI$28,JA12&lt;&gt;""),AND(JE12&gt;=JI$28,JE12&lt;&gt;""),AND(JH12&gt;=JI$28,JH12&lt;&gt;""),AND(KF12&gt;=KQ$28,KF12&lt;&gt;""),AND(KI12&gt;=KQ$28,KI12&lt;&gt;""),AND(KM12&gt;=KQ$28,KM12&lt;&gt;""),AND(KP12&gt;=KQ$28,KP12&lt;&gt;""),AND(LN12&gt;=LY$28,LN12&lt;&gt;""),AND(LQ12&gt;=LY$28,LQ12&lt;&gt;""),AND(LU12&gt;=LY$28,LU12&lt;&gt;""),AND(LX12&gt;=LY$28,LX12&lt;&gt;""),AND(MV12&gt;=NG$28,MV12&lt;&gt;""),AND(MY12&gt;=NG$28,MY12&lt;&gt;""),AND(NC12&gt;=NG$28,NC12&lt;&gt;""),AND(NF12&gt;=NG$28,NF12&lt;&gt;""),AND(OD12&gt;=OO$28,OD12&lt;&gt;""),AND(OG12&gt;=OO$28,OG12&lt;&gt;""),AND(OK12&gt;=OO$28,OK12&lt;&gt;""),AND(ON12&gt;=OO$28,ON12&lt;&gt;""),AND(PL12&gt;=PW$28,PL12&lt;&gt;""),AND(PO12&gt;=PW$28,PO12&lt;&gt;""),AND(PS12&gt;=PW$28,PS12&lt;&gt;""),AND(PV12&gt;=PW$28,PV12&lt;&gt;""),AND(QT12&gt;=RE$28,QT12&lt;&gt;""),AND(QW12&gt;=RE$28,QW12&lt;&gt;""),AND(RA12&gt;=RE$28,RA12&lt;&gt;""),AND(RD12&gt;=RE$28,RD12&lt;&gt;""),AND(SB12&gt;=SM$28,SB12&lt;&gt;""),AND(SE12&gt;=SM$28,SE12&lt;&gt;""),AND(SI12&gt;=SM$28,SI12&lt;&gt;""),AND(SL12&gt;=SM$28,SL12&lt;&gt;""),AND(TJ12&gt;=TU$28,TJ12&lt;&gt;""),AND(TM12&gt;=TU$28,TM12&lt;&gt;""),AND(TQ12&gt;=TU$28,TQ12&lt;&gt;""),AND(TT12&gt;=TU$28,TT12&lt;&gt;""),AND(UR12&gt;=VC$28,UR12&lt;&gt;""),AND(UU12&gt;=VC$28,UU12&lt;&gt;""),AND(UY12&gt;=VC$28,UY12&lt;&gt;""),AND(VB12&gt;=VC$28,VB12&lt;&gt;""),AND(VZ12&gt;=WK$28,VZ12&lt;&gt;""),AND(WC12&gt;=WK$28,WC12&lt;&gt;""),AND(WG12&gt;=WK$28,WG12&lt;&gt;""),AND(WJ12&gt;=WK$28,WJ12&lt;&gt;"")),"P","")</f>
        <v/>
      </c>
      <c r="H12" s="37" t="str">
        <f>IF(AND(G12="P",F12=""),"No DD",IF(OR(AND(AG12&gt;=AQ$27,AG12&lt;&gt;"",AI12&gt;=AQ$31,AI12&lt;&gt;"",AF12=""),AND(AJ12&gt;=AQ$27,AJ12&lt;&gt;"",AL12&gt;=AQ$31,AL12&lt;&gt;"",AF12=""),AND(AN12&gt;=AQ$27,AN12&lt;&gt;"",AP12&gt;=AQ$31,AP12&lt;&gt;"",AF12=""),AND(BH12&gt;=BR$27,BH12&lt;&gt;"",BJ12&gt;=BR$31,BJ12&lt;&gt;"",BG12=""),AND(BK12&gt;=BR$27,BK12&lt;&gt;"",BM12&gt;=BR$31,BM12&lt;&gt;"",BG12=""),AND(BO12&gt;=BR$27,BO12&lt;&gt;"",BQ12&gt;=BR$31,BQ12&lt;&gt;"",BG12=""),AND(CI12&gt;=CS$27,CI12&lt;&gt;"",CK12&gt;=CS$31,CK12&lt;&gt;"",CH12=""),AND(CL12&gt;=CS$27,CL12&lt;&gt;"",CN12&gt;=CS$31,CN12&lt;&gt;"",CH12=""),AND(CP12&gt;=CS$27,CP12&lt;&gt;"",CR12&gt;=CS$31,CR12&lt;&gt;"",CH12=""),AND(DP12&gt;=EC$27,DP12&lt;&gt;"",DR12&gt;=EC$31,DR12&lt;&gt;""),AND(DS12&gt;=EC$27,DS12&lt;&gt;"",DU12&gt;=EC$31,DU12&lt;&gt;""),AND(DW12&gt;=EC$27,DW12&lt;&gt;"",DY12&gt;=EC$31,DY12&lt;&gt;""),AND(DZ12&gt;=EC$27,DZ12&lt;&gt;"",EB12&gt;=EC$31,EB12&lt;&gt;""),AND(EX12&gt;=FK$27,EX12&lt;&gt;"",EZ12&gt;=FK$31,EZ12&lt;&gt;""),AND(FA12&gt;=FK$27,FA12&lt;&gt;"",FC12&gt;=FK$31,FC12&lt;&gt;""),AND(FE12&gt;=FK$27,FE12&lt;&gt;"",FG12&gt;=FK$31,FG12&lt;&gt;""),AND(FH12&gt;=FK$27,FH12&lt;&gt;"",FJ12&gt;=FK$31,FJ12&lt;&gt;""),AND(GF12&gt;=GS$27,GF12&lt;&gt;"",GH12&gt;=GS$31,GH12&lt;&gt;""),AND(GI12&gt;=GS$27,GI12&lt;&gt;"",GK12&gt;=GS$31,GK12&lt;&gt;""),AND(GM12&gt;=GS$27,GM12&lt;&gt;"",GO12&gt;=GS$31,GO12&lt;&gt;""),AND(GP12&gt;=GS$27,GP12&lt;&gt;"",GR12&gt;=GS$31,GR12&lt;&gt;""),AND(HN12&gt;=IA$27,HN12&lt;&gt;"",HP12&gt;=IA$31,HP12&lt;&gt;""),AND(HQ12&gt;=IA$27,HQ12&lt;&gt;"",HS12&gt;=IA$31,HS12&lt;&gt;""),AND(HU12&gt;=IA$27,HU12&lt;&gt;"",HW12&gt;=IA$31,HW12&lt;&gt;""),AND(HX12&gt;=IA$27,HX12&lt;&gt;"",HZ12&gt;=IA$31,HZ12&lt;&gt;""),AND(IV12&gt;=JI$27,IV12&lt;&gt;"",IX12&gt;=JI$31,IX12&lt;&gt;""),AND(IY12&gt;=JI$27,IY12&lt;&gt;"",JA12&gt;=JI$31,JA12&lt;&gt;""),AND(JC12&gt;=JI$27,JC12&lt;&gt;"",JE12&gt;=JI$31,JE12&lt;&gt;""),AND(JF12&gt;=JI$27,JF12&lt;&gt;"",JH12&gt;=JI$31,JH12&lt;&gt;""),AND(KD12&gt;=KQ$27,KD12&lt;&gt;"",KF12&gt;=KQ$31,KF12&lt;&gt;""),AND(KG12&gt;=KQ$27,KG12&lt;&gt;"",KI12&gt;=KQ$31,KI12&lt;&gt;""),AND(KK12&gt;=KQ$27,KK12&lt;&gt;"",KM12&gt;=KQ$31,KM12&lt;&gt;""),AND(KN12&gt;=KQ$27,KN12&lt;&gt;"",KP12&gt;=KQ$31,KP12&lt;&gt;""),AND(LL12&gt;=LY$27,LL12&lt;&gt;"",LN12&gt;=LY$31,LN12&lt;&gt;""),AND(LO12&gt;=LY$27,LO12&lt;&gt;"",LQ12&gt;=LY$31,LQ12&lt;&gt;""),AND(LS12&gt;=LY$27,LS12&lt;&gt;"",LU12&gt;=LY$31,LU12&lt;&gt;""),AND(LV12&gt;=LY$27,LV12&lt;&gt;"",LX12&gt;=LY$31,LX12&lt;&gt;""),AND(MT12&gt;=NG$27,MT12&lt;&gt;"",MV12&gt;=NG$31,MV12&lt;&gt;""),AND(MW12&gt;=NG$27,MW12&lt;&gt;"",MY12&gt;=NG$31,MY12&lt;&gt;""),AND(NA12&gt;=NG$27,NA12&lt;&gt;"",NC12&gt;=NG$31,NC12&lt;&gt;""),AND(ND12&gt;=NG$27,ND12&lt;&gt;"",NF12&gt;=NG$31,NF12&lt;&gt;""),AND(OB12&gt;=OO$27,OB12&lt;&gt;"",OD12&gt;=OO$31,OD12&lt;&gt;""),AND(OE12&gt;=OO$27,OE12&lt;&gt;"",OG12&gt;=OO$31,OG12&lt;&gt;""),AND(OI12&gt;=OO$27,OI12&lt;&gt;"",OK12&gt;=OO$31,OK12&lt;&gt;""),AND(OL12&gt;=OO$27,OL12&lt;&gt;"",ON12&gt;=OO$31,ON12&lt;&gt;""),AND(PJ12&gt;=PW$27,PJ12&lt;&gt;"",PL12&gt;=PW$31,PL12&lt;&gt;""),AND(PM12&gt;=PW$27,PM12&lt;&gt;"",PO12&gt;=PW$31,PO12&lt;&gt;""),AND(PQ12&gt;=PW$27,PQ12&lt;&gt;"",PS12&gt;=PW$31,PS12&lt;&gt;""),AND(PT12&gt;=PW$27,PT12&lt;&gt;"",PV12&gt;=PW$31,PV12&lt;&gt;""),AND(QR12&gt;=RE$27,QR12&lt;&gt;"",QT12&gt;=RE$31,QT12&lt;&gt;""),AND(QU12&gt;=RE$27,QU12&lt;&gt;"",QW12&gt;=RE$31,QW12&lt;&gt;""),AND(QY12&gt;=RE$27,QY12&lt;&gt;"",RA12&gt;=RE$31,RA12&lt;&gt;""),AND(RB12&gt;=RE$27,RB12&lt;&gt;"",RD12&gt;=RE$31,RD12&lt;&gt;""),AND(RZ12&gt;=SM$27,RZ12&lt;&gt;"",SB12&gt;=SM$31,SB12&lt;&gt;""),AND(SC12&gt;=SM$27,SC12&lt;&gt;"",SE12&gt;=SM$31,SE12&lt;&gt;""),AND(SG12&gt;=SM$27,SG12&lt;&gt;"",SI12&gt;=SM$31,SI12&lt;&gt;""),AND(SJ12&gt;=SM$27,SJ12&lt;&gt;"",SL12&gt;=SM$31,SL12&lt;&gt;""),AND(TH12&gt;=TU$27,TH12&lt;&gt;"",TJ12&gt;=TU$31,TJ12&lt;&gt;""),AND(TK12&gt;=TU$27,TK12&lt;&gt;"",TM12&gt;=TU$31,TM12&lt;&gt;""),AND(TO12&gt;=TU$27,TO12&lt;&gt;"",TQ12&gt;=TU$31,TQ12&lt;&gt;""),AND(TR12&gt;=TU$27,TR12&lt;&gt;"",TT12&gt;=TU$31,TT12&lt;&gt;""),AND(UP12&gt;=VC$27,UP12&lt;&gt;"",UR12&gt;=VC$31,UR12&lt;&gt;""),AND(US12&gt;=VC$27,US12&lt;&gt;"",UU12&gt;=VC$31,UU12&lt;&gt;""),AND(UW12&gt;=VC$27,UW12&lt;&gt;"",UY12&gt;=VC$31,UY12&lt;&gt;""),AND(UZ12&gt;=VC$27,UZ12&lt;&gt;"",VB12&gt;=VC$31,VB12&lt;&gt;""),AND(VX12&gt;=WK$27,VX12&lt;&gt;"",VZ12&gt;=WK$31,VZ12&lt;&gt;""),AND(WA12&gt;=WK$27,WA12&lt;&gt;"",WC12&gt;=WK$31,WC12&lt;&gt;""),AND(WE12&gt;=WK$27,WE12&lt;&gt;"",WG12&gt;=WK$31,WG12&lt;&gt;""),AND(WH12&gt;=WK$27,WH12&lt;&gt;"",WJ12&gt;=WK$31,WJ12&lt;&gt;"")),"Merit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,AND(TH12&gt;=TU$26,TH12&lt;&gt;"",TJ12&gt;=TU$30,TJ12&lt;&gt;""),AND(TK12&gt;=TU$26,TK12&lt;&gt;"",TM12&gt;=TU$30,TM12&lt;&gt;""),AND(TO12&gt;=TU$26,TO12&lt;&gt;"",TQ12&gt;=TU$30,TQ12&lt;&gt;""),AND(TR12&gt;=TU$26,TR12&lt;&gt;"",TT12&gt;=TU$30,TT12&lt;&gt;""),AND(UP12&gt;=VC$26,UP12&lt;&gt;"",UR12&gt;=VC$30,UR12&lt;&gt;""),AND(US12&gt;=VC$26,US12&lt;&gt;"",UU12&gt;=VC$30,UU12&lt;&gt;""),AND(UW12&gt;=VC$26,UW12&lt;&gt;"",UY12&gt;=VC$30,UY12&lt;&gt;""),AND(UZ12&gt;=VC$26,UZ12&lt;&gt;"",VB12&gt;=VC$30,VB12&lt;&gt;""),AND(VX12&gt;=WK$26,VX12&lt;&gt;"",VZ12&gt;=WK$30,VZ12&lt;&gt;""),AND(WA12&gt;=WK$26,WA12&lt;&gt;"",WC12&gt;=WK$30,WC12&lt;&gt;""),AND(WE12&gt;=WK$26,WE12&lt;&gt;"",WG12&gt;=WK$30,WG12&lt;&gt;""),AND(WH12&gt;=WK$26,WH12&lt;&gt;"",WJ12&gt;=WK$30,WJ12&lt;&gt;"")),"Excellence",IF(I12="P","Worlds Team",IF(F12="P","National Team","")))))</f>
        <v/>
      </c>
      <c r="I12" s="3" t="str">
        <f>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P","")</f>
        <v/>
      </c>
      <c r="J12" s="8">
        <f>IF(COUNT(AI12,AL12,AP12,BJ12,BM12,BQ12,CK12,CN12,CR12)&gt;0,LARGE((AI12,AL12,AP12,BJ12,BM12,BQ12,CK12,CN12,CR12),1),0)</f>
        <v>37.769999999999996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35.630000000000003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5.15</v>
      </c>
      <c r="AS12" s="27">
        <v>7.6</v>
      </c>
      <c r="AT12" s="27">
        <v>11.5</v>
      </c>
      <c r="AU12" s="27">
        <v>11.78</v>
      </c>
      <c r="AV12" s="27">
        <v>0.4</v>
      </c>
      <c r="AW12" s="27">
        <v>1.3</v>
      </c>
      <c r="AX12" s="27">
        <v>1.8</v>
      </c>
      <c r="AY12" s="27">
        <v>3.2</v>
      </c>
      <c r="AZ12" s="27">
        <v>2.04</v>
      </c>
      <c r="BA12" s="27">
        <v>0.2</v>
      </c>
      <c r="BB12" s="27">
        <v>0.7</v>
      </c>
      <c r="BC12" s="27">
        <v>1</v>
      </c>
      <c r="BD12" s="27">
        <v>2</v>
      </c>
      <c r="BE12" s="27">
        <v>1.06</v>
      </c>
      <c r="BF12" s="27">
        <v>0.4</v>
      </c>
      <c r="BG12" s="29"/>
      <c r="BH12" s="40">
        <f>IF(AT12&gt;0,AT12,"")</f>
        <v>11.5</v>
      </c>
      <c r="BI12" s="40">
        <f>IF(AU12&gt;0,AU12,"")</f>
        <v>11.78</v>
      </c>
      <c r="BJ12" s="11">
        <f>IF(SUM(AR12:AU12)-AV12&gt;0,SUM(AR12:AU12)-AV12,"")</f>
        <v>35.630000000000003</v>
      </c>
      <c r="BK12" s="11">
        <f>IF(AY12&gt;0,AY12,"")</f>
        <v>3.2</v>
      </c>
      <c r="BL12" s="11">
        <f>IF(AZ12&gt;0,AZ12,"")</f>
        <v>2.04</v>
      </c>
      <c r="BM12" s="11">
        <f>IF(SUM(AW12:AZ12)-BA12&gt;0,SUM(AW12:AZ12)-BA12,"")</f>
        <v>8.14</v>
      </c>
      <c r="BN12" s="11">
        <f>IF(BJ12="","",MAX(BJ12,BM12))</f>
        <v>35.630000000000003</v>
      </c>
      <c r="BO12" s="11">
        <f>IF(BD12&gt;0,BD12,"")</f>
        <v>2</v>
      </c>
      <c r="BP12" s="11">
        <f>IF(BE12&gt;0,BE12,"")</f>
        <v>1.06</v>
      </c>
      <c r="BQ12" s="11">
        <f>IF(SUM(BB12:BE12)-BF12&gt;0,SUM(BB12:BE12)-BF12,"")</f>
        <v>4.3599999999999994</v>
      </c>
      <c r="BR12" s="11">
        <f>IF(SUM(BN12,BQ12)&gt;0,SUM(BN12,BQ12),"")</f>
        <v>39.99</v>
      </c>
      <c r="BS12" s="23">
        <v>2.2000000000000002</v>
      </c>
      <c r="BT12" s="23">
        <v>2.65</v>
      </c>
      <c r="BU12" s="23">
        <v>4</v>
      </c>
      <c r="BV12" s="23">
        <v>2.42</v>
      </c>
      <c r="BW12" s="23">
        <v>0</v>
      </c>
      <c r="BX12" s="23">
        <v>6.5</v>
      </c>
      <c r="BY12" s="23">
        <v>8.5500000000000007</v>
      </c>
      <c r="BZ12" s="23">
        <v>10.199999999999999</v>
      </c>
      <c r="CA12" s="23">
        <v>12.52</v>
      </c>
      <c r="CB12" s="23">
        <v>0</v>
      </c>
      <c r="CC12" s="23">
        <v>6.3</v>
      </c>
      <c r="CD12" s="23">
        <v>8.4</v>
      </c>
      <c r="CE12" s="23">
        <v>10.199999999999999</v>
      </c>
      <c r="CF12" s="23">
        <v>7.32</v>
      </c>
      <c r="CG12" s="23">
        <v>0</v>
      </c>
      <c r="CH12" s="28"/>
      <c r="CI12" s="39">
        <f>IF(BU12&gt;0,BU12,"")</f>
        <v>4</v>
      </c>
      <c r="CJ12" s="39">
        <f>IF(BV12&gt;0,BV12,"")</f>
        <v>2.42</v>
      </c>
      <c r="CK12" s="41">
        <f>IF(SUM(BS12:BV12)-BW12&gt;0,SUM(BS12:BV12)-BW12,"")</f>
        <v>11.27</v>
      </c>
      <c r="CL12" s="41">
        <f>IF(BZ12&gt;0,BZ12,"")</f>
        <v>10.199999999999999</v>
      </c>
      <c r="CM12" s="41">
        <f>IF(CA12&gt;0,CA12,"")</f>
        <v>12.52</v>
      </c>
      <c r="CN12" s="41">
        <f>IF(SUM(BX12:CA12)-CB12&gt;0,SUM(BX12:CA12)-CB12,"")</f>
        <v>37.769999999999996</v>
      </c>
      <c r="CO12" s="41">
        <f>IF(CK12="","",MAX(CK12,CN12))</f>
        <v>37.769999999999996</v>
      </c>
      <c r="CP12" s="41">
        <f>IF(CE12&gt;0,CE12,"")</f>
        <v>10.199999999999999</v>
      </c>
      <c r="CQ12" s="41">
        <f>IF(CF12&gt;0,CF12,"")</f>
        <v>7.32</v>
      </c>
      <c r="CR12" s="41">
        <f>IF(SUM(CC12:CF12)-CG12&gt;0,SUM(CC12:CF12)-CG12,"")</f>
        <v>32.22</v>
      </c>
      <c r="CS12" s="41">
        <f>IF(SUM(CO12,CR12)&gt;0,SUM(CO12,CR12),"")</f>
        <v>69.989999999999995</v>
      </c>
      <c r="CT12" s="52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2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IF(SUM(WD12,WJ12)&gt;0,SUM(WD12,WJ12),"")</f>
        <v/>
      </c>
      <c r="WL12" s="27">
        <f>IF($CH12="P",BS12,(BS12+AR12)/2)</f>
        <v>3.6750000000000003</v>
      </c>
      <c r="WM12" s="27">
        <f>IF($CH12="P",BT12,(BT12+AS12)/2)</f>
        <v>5.125</v>
      </c>
      <c r="WN12" s="27">
        <f>IF($CH12="P",BU12,(BU12+AT12)/2)</f>
        <v>7.75</v>
      </c>
      <c r="WO12" s="27">
        <f>IF($CH12="P",BV12,(BV12+AU12)/2)</f>
        <v>7.1</v>
      </c>
      <c r="WP12" s="27">
        <f>IF($CH12="P",BW12,(BW12+AV12)/2)</f>
        <v>0.2</v>
      </c>
      <c r="WQ12" s="27">
        <f>IF($CH12="P",BX12,(BX12+AW12)/2)</f>
        <v>3.9</v>
      </c>
      <c r="WR12" s="27">
        <f>IF($CH12="P",BY12,(BY12+AX12)/2)</f>
        <v>5.1750000000000007</v>
      </c>
      <c r="WS12" s="27">
        <f>IF($CH12="P",BZ12,(BZ12+AY12)/2)</f>
        <v>6.6999999999999993</v>
      </c>
      <c r="WT12" s="27">
        <f>IF($CH12="P",CA12,(CA12+AZ12)/2)</f>
        <v>7.2799999999999994</v>
      </c>
      <c r="WU12" s="27">
        <f>IF($CH12="P",CB12,(CB12+BA12)/2)</f>
        <v>0.1</v>
      </c>
      <c r="WV12" s="27">
        <f>IF($CH12="P",CC12,(CC12+BB12)/2)</f>
        <v>3.5</v>
      </c>
      <c r="WW12" s="27">
        <f>IF($CH12="P",CD12,(CD12+BC12)/2)</f>
        <v>4.7</v>
      </c>
      <c r="WX12" s="27">
        <f>IF($CH12="P",CE12,(CE12+BD12)/2)</f>
        <v>6.1</v>
      </c>
      <c r="WY12" s="27">
        <f>IF($CH12="P",CF12,(CF12+BE12)/2)</f>
        <v>4.1900000000000004</v>
      </c>
      <c r="WZ12" s="27">
        <f>IF($CH12="P",CG12,(CG12+BF12)/2)</f>
        <v>0.2</v>
      </c>
      <c r="XA12" s="29" t="s">
        <v>56</v>
      </c>
      <c r="XB12" s="11">
        <f>IF(WN12&gt;0,WN12,"")</f>
        <v>7.75</v>
      </c>
      <c r="XC12" s="11">
        <f>IF(WO12&gt;0,WO12,"")</f>
        <v>7.1</v>
      </c>
      <c r="XD12" s="11">
        <f>IF(SUM(WL12:WO12)-WP12&gt;0,SUM(WL12:WO12)-WP12,"")</f>
        <v>23.45</v>
      </c>
      <c r="XE12" s="11">
        <f>IF(WS12&gt;0,WS12,"")</f>
        <v>6.6999999999999993</v>
      </c>
      <c r="XF12" s="11">
        <f>IF(WT12&gt;0,WT12,"")</f>
        <v>7.2799999999999994</v>
      </c>
      <c r="XG12" s="11">
        <f>IF(SUM(WQ12:WT12)-WU12&gt;0,SUM(WQ12:WT12)-WU12,"")</f>
        <v>22.954999999999998</v>
      </c>
      <c r="XH12" s="11">
        <f>IF(MAX(XD12,XG12)&gt;0,MAX(XD12,XG12),"")</f>
        <v>23.45</v>
      </c>
      <c r="XI12" s="11">
        <f>IF(WX12&gt;0,WX12,"")</f>
        <v>6.1</v>
      </c>
      <c r="XJ12" s="11">
        <f>IF(WY12&gt;0,WY12,"")</f>
        <v>4.1900000000000004</v>
      </c>
      <c r="XK12" s="11">
        <f>IF(SUM(WV12:WY12)-WZ12&gt;0,SUM(WV12:WY12)-WZ12,"")</f>
        <v>18.29</v>
      </c>
      <c r="XL12" s="11">
        <f>IF(SUM(XH12,XK12)&gt;0,SUM(XH12,XK12),"")</f>
        <v>41.739999999999995</v>
      </c>
    </row>
    <row r="13" spans="1:636" x14ac:dyDescent="0.2">
      <c r="A13" s="4" t="str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/>
      </c>
      <c r="B13" s="5" t="s">
        <v>244</v>
      </c>
      <c r="C13" s="4" t="s">
        <v>5</v>
      </c>
      <c r="D13" s="4" t="s">
        <v>243</v>
      </c>
      <c r="E13" s="9">
        <f>SUM(J13,L13,N13)</f>
        <v>68.02</v>
      </c>
      <c r="F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P","")</f>
        <v/>
      </c>
      <c r="G13" s="3" t="str">
        <f>IF(OR(AND(AI13&gt;=AQ$28,AI13&lt;&gt;"",AF13=""),AND(AL13&gt;=AQ$28,AL13&lt;&gt;"",AF13=""),AND(AP13&gt;=AQ$28,AP13&lt;&gt;"",AF13=""),AND(BJ13&gt;=BR$28,BJ13&lt;&gt;"",BG13=""),AND(BM13&gt;=BR$28,BM13&lt;&gt;"",BG13=""),AND(BQ13&gt;=BR$28,BQ13&lt;&gt;"",BG13=""),AND(CK13&gt;=CS$28,CK13&lt;&gt;"",CH13=""),AND(CN13&gt;=CS$28,CN13&lt;&gt;"",CH13=""),AND(CR13&gt;=CS$28,CR13&lt;&gt;"",CH13=""),AND(DR13&gt;=EC$28,DR13&lt;&gt;""),AND(DU13&gt;=EC$28,DU13&lt;&gt;""),AND(DY13&gt;=EC$28,DY13&lt;&gt;""),AND(EB13&gt;=EC$28,EB13&lt;&gt;""),AND(EZ13&gt;=FK$28,EZ13&lt;&gt;""),AND(FC13&gt;=FK$28,FC13&lt;&gt;""),AND(FG13&gt;=FK$28,FG13&lt;&gt;""),AND(FJ13&gt;=FK$28,FJ13&lt;&gt;""),AND(GH13&gt;=GS$28,GH13&lt;&gt;""),AND(GK13&gt;=GS$28,GK13&lt;&gt;""),AND(GO13&gt;=GS$28,GO13&lt;&gt;""),AND(GR13&gt;=GS$28,GR13&lt;&gt;""),AND(HP13&gt;=IA$28,HP13&lt;&gt;""),AND(HS13&gt;=IA$28,HS13&lt;&gt;""),AND(HW13&gt;=IA$28,HW13&lt;&gt;""),AND(HZ13&gt;=IA$28,HZ13&lt;&gt;""),AND(IX13&gt;=JI$28,IX13&lt;&gt;""),AND(JA13&gt;=JI$28,JA13&lt;&gt;""),AND(JE13&gt;=JI$28,JE13&lt;&gt;""),AND(JH13&gt;=JI$28,JH13&lt;&gt;""),AND(KF13&gt;=KQ$28,KF13&lt;&gt;""),AND(KI13&gt;=KQ$28,KI13&lt;&gt;""),AND(KM13&gt;=KQ$28,KM13&lt;&gt;""),AND(KP13&gt;=KQ$28,KP13&lt;&gt;""),AND(LN13&gt;=LY$28,LN13&lt;&gt;""),AND(LQ13&gt;=LY$28,LQ13&lt;&gt;""),AND(LU13&gt;=LY$28,LU13&lt;&gt;""),AND(LX13&gt;=LY$28,LX13&lt;&gt;""),AND(MV13&gt;=NG$28,MV13&lt;&gt;""),AND(MY13&gt;=NG$28,MY13&lt;&gt;""),AND(NC13&gt;=NG$28,NC13&lt;&gt;""),AND(NF13&gt;=NG$28,NF13&lt;&gt;""),AND(OD13&gt;=OO$28,OD13&lt;&gt;""),AND(OG13&gt;=OO$28,OG13&lt;&gt;""),AND(OK13&gt;=OO$28,OK13&lt;&gt;""),AND(ON13&gt;=OO$28,ON13&lt;&gt;""),AND(PL13&gt;=PW$28,PL13&lt;&gt;""),AND(PO13&gt;=PW$28,PO13&lt;&gt;""),AND(PS13&gt;=PW$28,PS13&lt;&gt;""),AND(PV13&gt;=PW$28,PV13&lt;&gt;""),AND(QT13&gt;=RE$28,QT13&lt;&gt;""),AND(QW13&gt;=RE$28,QW13&lt;&gt;""),AND(RA13&gt;=RE$28,RA13&lt;&gt;""),AND(RD13&gt;=RE$28,RD13&lt;&gt;""),AND(SB13&gt;=SM$28,SB13&lt;&gt;""),AND(SE13&gt;=SM$28,SE13&lt;&gt;""),AND(SI13&gt;=SM$28,SI13&lt;&gt;""),AND(SL13&gt;=SM$28,SL13&lt;&gt;""),AND(TJ13&gt;=TU$28,TJ13&lt;&gt;""),AND(TM13&gt;=TU$28,TM13&lt;&gt;""),AND(TQ13&gt;=TU$28,TQ13&lt;&gt;""),AND(TT13&gt;=TU$28,TT13&lt;&gt;""),AND(UR13&gt;=VC$28,UR13&lt;&gt;""),AND(UU13&gt;=VC$28,UU13&lt;&gt;""),AND(UY13&gt;=VC$28,UY13&lt;&gt;""),AND(VB13&gt;=VC$28,VB13&lt;&gt;""),AND(VZ13&gt;=WK$28,VZ13&lt;&gt;""),AND(WC13&gt;=WK$28,WC13&lt;&gt;""),AND(WG13&gt;=WK$28,WG13&lt;&gt;""),AND(WJ13&gt;=WK$28,WJ13&lt;&gt;"")),"P","")</f>
        <v/>
      </c>
      <c r="H13" s="37" t="str">
        <f>IF(AND(G13="P",F13=""),"No DD",IF(OR(AND(AG13&gt;=AQ$27,AG13&lt;&gt;"",AI13&gt;=AQ$31,AI13&lt;&gt;"",AF13=""),AND(AJ13&gt;=AQ$27,AJ13&lt;&gt;"",AL13&gt;=AQ$31,AL13&lt;&gt;"",AF13=""),AND(AN13&gt;=AQ$27,AN13&lt;&gt;"",AP13&gt;=AQ$31,AP13&lt;&gt;"",AF13=""),AND(BH13&gt;=BR$27,BH13&lt;&gt;"",BJ13&gt;=BR$31,BJ13&lt;&gt;"",BG13=""),AND(BK13&gt;=BR$27,BK13&lt;&gt;"",BM13&gt;=BR$31,BM13&lt;&gt;"",BG13=""),AND(BO13&gt;=BR$27,BO13&lt;&gt;"",BQ13&gt;=BR$31,BQ13&lt;&gt;"",BG13=""),AND(CI13&gt;=CS$27,CI13&lt;&gt;"",CK13&gt;=CS$31,CK13&lt;&gt;"",CH13=""),AND(CL13&gt;=CS$27,CL13&lt;&gt;"",CN13&gt;=CS$31,CN13&lt;&gt;"",CH13=""),AND(CP13&gt;=CS$27,CP13&lt;&gt;"",CR13&gt;=CS$31,CR13&lt;&gt;"",CH13=""),AND(DP13&gt;=EC$27,DP13&lt;&gt;"",DR13&gt;=EC$31,DR13&lt;&gt;""),AND(DS13&gt;=EC$27,DS13&lt;&gt;"",DU13&gt;=EC$31,DU13&lt;&gt;""),AND(DW13&gt;=EC$27,DW13&lt;&gt;"",DY13&gt;=EC$31,DY13&lt;&gt;""),AND(DZ13&gt;=EC$27,DZ13&lt;&gt;"",EB13&gt;=EC$31,EB13&lt;&gt;""),AND(EX13&gt;=FK$27,EX13&lt;&gt;"",EZ13&gt;=FK$31,EZ13&lt;&gt;""),AND(FA13&gt;=FK$27,FA13&lt;&gt;"",FC13&gt;=FK$31,FC13&lt;&gt;""),AND(FE13&gt;=FK$27,FE13&lt;&gt;"",FG13&gt;=FK$31,FG13&lt;&gt;""),AND(FH13&gt;=FK$27,FH13&lt;&gt;"",FJ13&gt;=FK$31,FJ13&lt;&gt;""),AND(GF13&gt;=GS$27,GF13&lt;&gt;"",GH13&gt;=GS$31,GH13&lt;&gt;""),AND(GI13&gt;=GS$27,GI13&lt;&gt;"",GK13&gt;=GS$31,GK13&lt;&gt;""),AND(GM13&gt;=GS$27,GM13&lt;&gt;"",GO13&gt;=GS$31,GO13&lt;&gt;""),AND(GP13&gt;=GS$27,GP13&lt;&gt;"",GR13&gt;=GS$31,GR13&lt;&gt;""),AND(HN13&gt;=IA$27,HN13&lt;&gt;"",HP13&gt;=IA$31,HP13&lt;&gt;""),AND(HQ13&gt;=IA$27,HQ13&lt;&gt;"",HS13&gt;=IA$31,HS13&lt;&gt;""),AND(HU13&gt;=IA$27,HU13&lt;&gt;"",HW13&gt;=IA$31,HW13&lt;&gt;""),AND(HX13&gt;=IA$27,HX13&lt;&gt;"",HZ13&gt;=IA$31,HZ13&lt;&gt;""),AND(IV13&gt;=JI$27,IV13&lt;&gt;"",IX13&gt;=JI$31,IX13&lt;&gt;""),AND(IY13&gt;=JI$27,IY13&lt;&gt;"",JA13&gt;=JI$31,JA13&lt;&gt;""),AND(JC13&gt;=JI$27,JC13&lt;&gt;"",JE13&gt;=JI$31,JE13&lt;&gt;""),AND(JF13&gt;=JI$27,JF13&lt;&gt;"",JH13&gt;=JI$31,JH13&lt;&gt;""),AND(KD13&gt;=KQ$27,KD13&lt;&gt;"",KF13&gt;=KQ$31,KF13&lt;&gt;""),AND(KG13&gt;=KQ$27,KG13&lt;&gt;"",KI13&gt;=KQ$31,KI13&lt;&gt;""),AND(KK13&gt;=KQ$27,KK13&lt;&gt;"",KM13&gt;=KQ$31,KM13&lt;&gt;""),AND(KN13&gt;=KQ$27,KN13&lt;&gt;"",KP13&gt;=KQ$31,KP13&lt;&gt;""),AND(LL13&gt;=LY$27,LL13&lt;&gt;"",LN13&gt;=LY$31,LN13&lt;&gt;""),AND(LO13&gt;=LY$27,LO13&lt;&gt;"",LQ13&gt;=LY$31,LQ13&lt;&gt;""),AND(LS13&gt;=LY$27,LS13&lt;&gt;"",LU13&gt;=LY$31,LU13&lt;&gt;""),AND(LV13&gt;=LY$27,LV13&lt;&gt;"",LX13&gt;=LY$31,LX13&lt;&gt;""),AND(MT13&gt;=NG$27,MT13&lt;&gt;"",MV13&gt;=NG$31,MV13&lt;&gt;""),AND(MW13&gt;=NG$27,MW13&lt;&gt;"",MY13&gt;=NG$31,MY13&lt;&gt;""),AND(NA13&gt;=NG$27,NA13&lt;&gt;"",NC13&gt;=NG$31,NC13&lt;&gt;""),AND(ND13&gt;=NG$27,ND13&lt;&gt;"",NF13&gt;=NG$31,NF13&lt;&gt;""),AND(OB13&gt;=OO$27,OB13&lt;&gt;"",OD13&gt;=OO$31,OD13&lt;&gt;""),AND(OE13&gt;=OO$27,OE13&lt;&gt;"",OG13&gt;=OO$31,OG13&lt;&gt;""),AND(OI13&gt;=OO$27,OI13&lt;&gt;"",OK13&gt;=OO$31,OK13&lt;&gt;""),AND(OL13&gt;=OO$27,OL13&lt;&gt;"",ON13&gt;=OO$31,ON13&lt;&gt;""),AND(PJ13&gt;=PW$27,PJ13&lt;&gt;"",PL13&gt;=PW$31,PL13&lt;&gt;""),AND(PM13&gt;=PW$27,PM13&lt;&gt;"",PO13&gt;=PW$31,PO13&lt;&gt;""),AND(PQ13&gt;=PW$27,PQ13&lt;&gt;"",PS13&gt;=PW$31,PS13&lt;&gt;""),AND(PT13&gt;=PW$27,PT13&lt;&gt;"",PV13&gt;=PW$31,PV13&lt;&gt;""),AND(QR13&gt;=RE$27,QR13&lt;&gt;"",QT13&gt;=RE$31,QT13&lt;&gt;""),AND(QU13&gt;=RE$27,QU13&lt;&gt;"",QW13&gt;=RE$31,QW13&lt;&gt;""),AND(QY13&gt;=RE$27,QY13&lt;&gt;"",RA13&gt;=RE$31,RA13&lt;&gt;""),AND(RB13&gt;=RE$27,RB13&lt;&gt;"",RD13&gt;=RE$31,RD13&lt;&gt;""),AND(RZ13&gt;=SM$27,RZ13&lt;&gt;"",SB13&gt;=SM$31,SB13&lt;&gt;""),AND(SC13&gt;=SM$27,SC13&lt;&gt;"",SE13&gt;=SM$31,SE13&lt;&gt;""),AND(SG13&gt;=SM$27,SG13&lt;&gt;"",SI13&gt;=SM$31,SI13&lt;&gt;""),AND(SJ13&gt;=SM$27,SJ13&lt;&gt;"",SL13&gt;=SM$31,SL13&lt;&gt;""),AND(TH13&gt;=TU$27,TH13&lt;&gt;"",TJ13&gt;=TU$31,TJ13&lt;&gt;""),AND(TK13&gt;=TU$27,TK13&lt;&gt;"",TM13&gt;=TU$31,TM13&lt;&gt;""),AND(TO13&gt;=TU$27,TO13&lt;&gt;"",TQ13&gt;=TU$31,TQ13&lt;&gt;""),AND(TR13&gt;=TU$27,TR13&lt;&gt;"",TT13&gt;=TU$31,TT13&lt;&gt;""),AND(UP13&gt;=VC$27,UP13&lt;&gt;"",UR13&gt;=VC$31,UR13&lt;&gt;""),AND(US13&gt;=VC$27,US13&lt;&gt;"",UU13&gt;=VC$31,UU13&lt;&gt;""),AND(UW13&gt;=VC$27,UW13&lt;&gt;"",UY13&gt;=VC$31,UY13&lt;&gt;""),AND(UZ13&gt;=VC$27,UZ13&lt;&gt;"",VB13&gt;=VC$31,VB13&lt;&gt;""),AND(VX13&gt;=WK$27,VX13&lt;&gt;"",VZ13&gt;=WK$31,VZ13&lt;&gt;""),AND(WA13&gt;=WK$27,WA13&lt;&gt;"",WC13&gt;=WK$31,WC13&lt;&gt;""),AND(WE13&gt;=WK$27,WE13&lt;&gt;"",WG13&gt;=WK$31,WG13&lt;&gt;""),AND(WH13&gt;=WK$27,WH13&lt;&gt;"",WJ13&gt;=WK$31,WJ13&lt;&gt;"")),"Merit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,AND(TH13&gt;=TU$26,TH13&lt;&gt;"",TJ13&gt;=TU$30,TJ13&lt;&gt;""),AND(TK13&gt;=TU$26,TK13&lt;&gt;"",TM13&gt;=TU$30,TM13&lt;&gt;""),AND(TO13&gt;=TU$26,TO13&lt;&gt;"",TQ13&gt;=TU$30,TQ13&lt;&gt;""),AND(TR13&gt;=TU$26,TR13&lt;&gt;"",TT13&gt;=TU$30,TT13&lt;&gt;""),AND(UP13&gt;=VC$26,UP13&lt;&gt;"",UR13&gt;=VC$30,UR13&lt;&gt;""),AND(US13&gt;=VC$26,US13&lt;&gt;"",UU13&gt;=VC$30,UU13&lt;&gt;""),AND(UW13&gt;=VC$26,UW13&lt;&gt;"",UY13&gt;=VC$30,UY13&lt;&gt;""),AND(UZ13&gt;=VC$26,UZ13&lt;&gt;"",VB13&gt;=VC$30,VB13&lt;&gt;""),AND(VX13&gt;=WK$26,VX13&lt;&gt;"",VZ13&gt;=WK$30,VZ13&lt;&gt;""),AND(WA13&gt;=WK$26,WA13&lt;&gt;"",WC13&gt;=WK$30,WC13&lt;&gt;""),AND(WE13&gt;=WK$26,WE13&lt;&gt;"",WG13&gt;=WK$30,WG13&lt;&gt;""),AND(WH13&gt;=WK$26,WH13&lt;&gt;"",WJ13&gt;=WK$30,WJ13&lt;&gt;"")),"Excellence",IF(I13="P","Worlds Team",IF(F13="P","National Team","")))))</f>
        <v/>
      </c>
      <c r="I13" s="3" t="str">
        <f>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P","")</f>
        <v/>
      </c>
      <c r="J13" s="8">
        <f>IF(COUNT(AI13,AL13,AP13,BJ13,BM13,BQ13,CK13,CN13,CR13)&gt;0,LARGE((AI13,AL13,AP13,BJ13,BM13,BQ13,CK13,CN13,CR13),1),0)</f>
        <v>36.29</v>
      </c>
      <c r="K13" s="8" t="str">
        <f>IF(J13="","",IF(OR(J13=CK13,J13=CN13,J13=CR13),$BS$1,IF(OR(J13=BJ13,J13=BM13,J13=BQ13),$AR$1,IF(OR(J13=AI13,J13=AL13,J13=AP13),$Q$1,""))))</f>
        <v>2024 Elite Canada</v>
      </c>
      <c r="L13" s="8">
        <f>IF(COUNT(AI13,AL13,AP13,BJ13,BM13,BQ13,CK13,CN13,CR13)&gt;1,LARGE((AI13,AL13,AP13,BJ13,BM13,BQ13,CK13,CN13,CR13),2),0)</f>
        <v>31.73</v>
      </c>
      <c r="M13" s="8" t="str">
        <f>IF(L13="","",IF(OR(L13=CK13,L13=CN13,L13=CR13),$BS$1,IF(OR(L13=BJ13,L13=BM13,L13=BQ13),$AR$1,IF(OR(L13=AI13,L13=AL13,L13=AP13),$Q$1,""))))</f>
        <v>2024 Elite Canada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5.7</v>
      </c>
      <c r="AS13" s="27">
        <v>7.25</v>
      </c>
      <c r="AT13" s="27">
        <v>8.1999999999999993</v>
      </c>
      <c r="AU13" s="27">
        <v>15.14</v>
      </c>
      <c r="AV13" s="27">
        <v>0</v>
      </c>
      <c r="AW13" s="27">
        <v>2</v>
      </c>
      <c r="AX13" s="27">
        <v>2.75</v>
      </c>
      <c r="AY13" s="27">
        <v>3.1</v>
      </c>
      <c r="AZ13" s="27">
        <v>5.26</v>
      </c>
      <c r="BA13" s="27">
        <v>0</v>
      </c>
      <c r="BB13" s="27">
        <v>5.0999999999999996</v>
      </c>
      <c r="BC13" s="27">
        <v>6.65</v>
      </c>
      <c r="BD13" s="27">
        <v>7</v>
      </c>
      <c r="BE13" s="27">
        <v>12.98</v>
      </c>
      <c r="BF13" s="27">
        <v>0</v>
      </c>
      <c r="BG13" s="29"/>
      <c r="BH13" s="40">
        <f>IF(AT13&gt;0,AT13,"")</f>
        <v>8.1999999999999993</v>
      </c>
      <c r="BI13" s="40">
        <f>IF(AU13&gt;0,AU13,"")</f>
        <v>15.14</v>
      </c>
      <c r="BJ13" s="11">
        <f>IF(SUM(AR13:AU13)-AV13&gt;0,SUM(AR13:AU13)-AV13,"")</f>
        <v>36.29</v>
      </c>
      <c r="BK13" s="11">
        <f>IF(AY13&gt;0,AY13,"")</f>
        <v>3.1</v>
      </c>
      <c r="BL13" s="11">
        <f>IF(AZ13&gt;0,AZ13,"")</f>
        <v>5.26</v>
      </c>
      <c r="BM13" s="11">
        <f>IF(SUM(AW13:AZ13)-BA13&gt;0,SUM(AW13:AZ13)-BA13,"")</f>
        <v>13.11</v>
      </c>
      <c r="BN13" s="11">
        <f>IF(BJ13="","",MAX(BJ13,BM13))</f>
        <v>36.29</v>
      </c>
      <c r="BO13" s="11">
        <f>IF(BD13&gt;0,BD13,"")</f>
        <v>7</v>
      </c>
      <c r="BP13" s="11">
        <f>IF(BE13&gt;0,BE13,"")</f>
        <v>12.98</v>
      </c>
      <c r="BQ13" s="11">
        <f>IF(SUM(BB13:BE13)-BF13&gt;0,SUM(BB13:BE13)-BF13,"")</f>
        <v>31.73</v>
      </c>
      <c r="BR13" s="11">
        <f>IF(SUM(BN13,BQ13)&gt;0,SUM(BN13,BQ13),"")</f>
        <v>68.02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IF(SUM(WD13,WJ13)&gt;0,SUM(WD13,WJ13),"")</f>
        <v/>
      </c>
      <c r="WL13" s="27">
        <f>IF($CH13="P",BS13,(BS13+AR13)/2)</f>
        <v>2.85</v>
      </c>
      <c r="WM13" s="27">
        <f>IF($CH13="P",BT13,(BT13+AS13)/2)</f>
        <v>3.625</v>
      </c>
      <c r="WN13" s="27">
        <f>IF($CH13="P",BU13,(BU13+AT13)/2)</f>
        <v>4.0999999999999996</v>
      </c>
      <c r="WO13" s="27">
        <f>IF($CH13="P",BV13,(BV13+AU13)/2)</f>
        <v>7.57</v>
      </c>
      <c r="WP13" s="27">
        <f>IF($CH13="P",BW13,(BW13+AV13)/2)</f>
        <v>0</v>
      </c>
      <c r="WQ13" s="27">
        <f>IF($CH13="P",BX13,(BX13+AW13)/2)</f>
        <v>1</v>
      </c>
      <c r="WR13" s="27">
        <f>IF($CH13="P",BY13,(BY13+AX13)/2)</f>
        <v>1.375</v>
      </c>
      <c r="WS13" s="27">
        <f>IF($CH13="P",BZ13,(BZ13+AY13)/2)</f>
        <v>1.55</v>
      </c>
      <c r="WT13" s="27">
        <f>IF($CH13="P",CA13,(CA13+AZ13)/2)</f>
        <v>2.63</v>
      </c>
      <c r="WU13" s="27">
        <f>IF($CH13="P",CB13,(CB13+BA13)/2)</f>
        <v>0</v>
      </c>
      <c r="WV13" s="27">
        <f>IF($CH13="P",CC13,(CC13+BB13)/2)</f>
        <v>2.5499999999999998</v>
      </c>
      <c r="WW13" s="27">
        <f>IF($CH13="P",CD13,(CD13+BC13)/2)</f>
        <v>3.3250000000000002</v>
      </c>
      <c r="WX13" s="27">
        <f>IF($CH13="P",CE13,(CE13+BD13)/2)</f>
        <v>3.5</v>
      </c>
      <c r="WY13" s="27">
        <f>IF($CH13="P",CF13,(CF13+BE13)/2)</f>
        <v>6.49</v>
      </c>
      <c r="WZ13" s="27">
        <f>IF($CH13="P",CG13,(CG13+BF13)/2)</f>
        <v>0</v>
      </c>
      <c r="XA13" s="29" t="s">
        <v>56</v>
      </c>
      <c r="XB13" s="11">
        <f>IF(WN13&gt;0,WN13,"")</f>
        <v>4.0999999999999996</v>
      </c>
      <c r="XC13" s="11">
        <f>IF(WO13&gt;0,WO13,"")</f>
        <v>7.57</v>
      </c>
      <c r="XD13" s="11">
        <f>IF(SUM(WL13:WO13)-WP13&gt;0,SUM(WL13:WO13)-WP13,"")</f>
        <v>18.145</v>
      </c>
      <c r="XE13" s="11">
        <f>IF(WS13&gt;0,WS13,"")</f>
        <v>1.55</v>
      </c>
      <c r="XF13" s="11">
        <f>IF(WT13&gt;0,WT13,"")</f>
        <v>2.63</v>
      </c>
      <c r="XG13" s="11">
        <f>IF(SUM(WQ13:WT13)-WU13&gt;0,SUM(WQ13:WT13)-WU13,"")</f>
        <v>6.5549999999999997</v>
      </c>
      <c r="XH13" s="11">
        <f>IF(MAX(XD13,XG13)&gt;0,MAX(XD13,XG13),"")</f>
        <v>18.145</v>
      </c>
      <c r="XI13" s="11">
        <f>IF(WX13&gt;0,WX13,"")</f>
        <v>3.5</v>
      </c>
      <c r="XJ13" s="11">
        <f>IF(WY13&gt;0,WY13,"")</f>
        <v>6.49</v>
      </c>
      <c r="XK13" s="11">
        <f>IF(SUM(WV13:WY13)-WZ13&gt;0,SUM(WV13:WY13)-WZ13,"")</f>
        <v>15.865</v>
      </c>
      <c r="XL13" s="11">
        <f>IF(SUM(XH13,XK13)&gt;0,SUM(XH13,XK13),"")</f>
        <v>34.01</v>
      </c>
    </row>
    <row r="14" spans="1:636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7</v>
      </c>
      <c r="B14" s="5" t="s">
        <v>224</v>
      </c>
      <c r="C14" s="4" t="s">
        <v>8</v>
      </c>
      <c r="D14" s="4" t="s">
        <v>223</v>
      </c>
      <c r="E14" s="9">
        <f>SUM(J14,L14,N14)</f>
        <v>49.5</v>
      </c>
      <c r="F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P","")</f>
        <v/>
      </c>
      <c r="G14" s="3" t="str">
        <f>IF(OR(AND(AI14&gt;=AQ$28,AI14&lt;&gt;"",AF14=""),AND(AL14&gt;=AQ$28,AL14&lt;&gt;"",AF14=""),AND(AP14&gt;=AQ$28,AP14&lt;&gt;"",AF14=""),AND(BJ14&gt;=BR$28,BJ14&lt;&gt;"",BG14=""),AND(BM14&gt;=BR$28,BM14&lt;&gt;"",BG14=""),AND(BQ14&gt;=BR$28,BQ14&lt;&gt;"",BG14=""),AND(CK14&gt;=CS$28,CK14&lt;&gt;"",CH14=""),AND(CN14&gt;=CS$28,CN14&lt;&gt;"",CH14=""),AND(CR14&gt;=CS$28,CR14&lt;&gt;"",CH14=""),AND(DR14&gt;=EC$28,DR14&lt;&gt;""),AND(DU14&gt;=EC$28,DU14&lt;&gt;""),AND(DY14&gt;=EC$28,DY14&lt;&gt;""),AND(EB14&gt;=EC$28,EB14&lt;&gt;""),AND(EZ14&gt;=FK$28,EZ14&lt;&gt;""),AND(FC14&gt;=FK$28,FC14&lt;&gt;""),AND(FG14&gt;=FK$28,FG14&lt;&gt;""),AND(FJ14&gt;=FK$28,FJ14&lt;&gt;""),AND(GH14&gt;=GS$28,GH14&lt;&gt;""),AND(GK14&gt;=GS$28,GK14&lt;&gt;""),AND(GO14&gt;=GS$28,GO14&lt;&gt;""),AND(GR14&gt;=GS$28,GR14&lt;&gt;""),AND(HP14&gt;=IA$28,HP14&lt;&gt;""),AND(HS14&gt;=IA$28,HS14&lt;&gt;""),AND(HW14&gt;=IA$28,HW14&lt;&gt;""),AND(HZ14&gt;=IA$28,HZ14&lt;&gt;""),AND(IX14&gt;=JI$28,IX14&lt;&gt;""),AND(JA14&gt;=JI$28,JA14&lt;&gt;""),AND(JE14&gt;=JI$28,JE14&lt;&gt;""),AND(JH14&gt;=JI$28,JH14&lt;&gt;""),AND(KF14&gt;=KQ$28,KF14&lt;&gt;""),AND(KI14&gt;=KQ$28,KI14&lt;&gt;""),AND(KM14&gt;=KQ$28,KM14&lt;&gt;""),AND(KP14&gt;=KQ$28,KP14&lt;&gt;""),AND(LN14&gt;=LY$28,LN14&lt;&gt;""),AND(LQ14&gt;=LY$28,LQ14&lt;&gt;""),AND(LU14&gt;=LY$28,LU14&lt;&gt;""),AND(LX14&gt;=LY$28,LX14&lt;&gt;""),AND(MV14&gt;=NG$28,MV14&lt;&gt;""),AND(MY14&gt;=NG$28,MY14&lt;&gt;""),AND(NC14&gt;=NG$28,NC14&lt;&gt;""),AND(NF14&gt;=NG$28,NF14&lt;&gt;""),AND(OD14&gt;=OO$28,OD14&lt;&gt;""),AND(OG14&gt;=OO$28,OG14&lt;&gt;""),AND(OK14&gt;=OO$28,OK14&lt;&gt;""),AND(ON14&gt;=OO$28,ON14&lt;&gt;""),AND(PL14&gt;=PW$28,PL14&lt;&gt;""),AND(PO14&gt;=PW$28,PO14&lt;&gt;""),AND(PS14&gt;=PW$28,PS14&lt;&gt;""),AND(PV14&gt;=PW$28,PV14&lt;&gt;""),AND(QT14&gt;=RE$28,QT14&lt;&gt;""),AND(QW14&gt;=RE$28,QW14&lt;&gt;""),AND(RA14&gt;=RE$28,RA14&lt;&gt;""),AND(RD14&gt;=RE$28,RD14&lt;&gt;""),AND(SB14&gt;=SM$28,SB14&lt;&gt;""),AND(SE14&gt;=SM$28,SE14&lt;&gt;""),AND(SI14&gt;=SM$28,SI14&lt;&gt;""),AND(SL14&gt;=SM$28,SL14&lt;&gt;""),AND(TJ14&gt;=TU$28,TJ14&lt;&gt;""),AND(TM14&gt;=TU$28,TM14&lt;&gt;""),AND(TQ14&gt;=TU$28,TQ14&lt;&gt;""),AND(TT14&gt;=TU$28,TT14&lt;&gt;""),AND(UR14&gt;=VC$28,UR14&lt;&gt;""),AND(UU14&gt;=VC$28,UU14&lt;&gt;""),AND(UY14&gt;=VC$28,UY14&lt;&gt;""),AND(VB14&gt;=VC$28,VB14&lt;&gt;""),AND(VZ14&gt;=WK$28,VZ14&lt;&gt;""),AND(WC14&gt;=WK$28,WC14&lt;&gt;""),AND(WG14&gt;=WK$28,WG14&lt;&gt;""),AND(WJ14&gt;=WK$28,WJ14&lt;&gt;"")),"P","")</f>
        <v>P</v>
      </c>
      <c r="H14" s="37" t="str">
        <f>IF(AND(G14="P",F14=""),"No DD",IF(OR(AND(AG14&gt;=AQ$27,AG14&lt;&gt;"",AI14&gt;=AQ$31,AI14&lt;&gt;"",AF14=""),AND(AJ14&gt;=AQ$27,AJ14&lt;&gt;"",AL14&gt;=AQ$31,AL14&lt;&gt;"",AF14=""),AND(AN14&gt;=AQ$27,AN14&lt;&gt;"",AP14&gt;=AQ$31,AP14&lt;&gt;"",AF14=""),AND(BH14&gt;=BR$27,BH14&lt;&gt;"",BJ14&gt;=BR$31,BJ14&lt;&gt;"",BG14=""),AND(BK14&gt;=BR$27,BK14&lt;&gt;"",BM14&gt;=BR$31,BM14&lt;&gt;"",BG14=""),AND(BO14&gt;=BR$27,BO14&lt;&gt;"",BQ14&gt;=BR$31,BQ14&lt;&gt;"",BG14=""),AND(CI14&gt;=CS$27,CI14&lt;&gt;"",CK14&gt;=CS$31,CK14&lt;&gt;"",CH14=""),AND(CL14&gt;=CS$27,CL14&lt;&gt;"",CN14&gt;=CS$31,CN14&lt;&gt;"",CH14=""),AND(CP14&gt;=CS$27,CP14&lt;&gt;"",CR14&gt;=CS$31,CR14&lt;&gt;"",CH14=""),AND(DP14&gt;=EC$27,DP14&lt;&gt;"",DR14&gt;=EC$31,DR14&lt;&gt;""),AND(DS14&gt;=EC$27,DS14&lt;&gt;"",DU14&gt;=EC$31,DU14&lt;&gt;""),AND(DW14&gt;=EC$27,DW14&lt;&gt;"",DY14&gt;=EC$31,DY14&lt;&gt;""),AND(DZ14&gt;=EC$27,DZ14&lt;&gt;"",EB14&gt;=EC$31,EB14&lt;&gt;""),AND(EX14&gt;=FK$27,EX14&lt;&gt;"",EZ14&gt;=FK$31,EZ14&lt;&gt;""),AND(FA14&gt;=FK$27,FA14&lt;&gt;"",FC14&gt;=FK$31,FC14&lt;&gt;""),AND(FE14&gt;=FK$27,FE14&lt;&gt;"",FG14&gt;=FK$31,FG14&lt;&gt;""),AND(FH14&gt;=FK$27,FH14&lt;&gt;"",FJ14&gt;=FK$31,FJ14&lt;&gt;""),AND(GF14&gt;=GS$27,GF14&lt;&gt;"",GH14&gt;=GS$31,GH14&lt;&gt;""),AND(GI14&gt;=GS$27,GI14&lt;&gt;"",GK14&gt;=GS$31,GK14&lt;&gt;""),AND(GM14&gt;=GS$27,GM14&lt;&gt;"",GO14&gt;=GS$31,GO14&lt;&gt;""),AND(GP14&gt;=GS$27,GP14&lt;&gt;"",GR14&gt;=GS$31,GR14&lt;&gt;""),AND(HN14&gt;=IA$27,HN14&lt;&gt;"",HP14&gt;=IA$31,HP14&lt;&gt;""),AND(HQ14&gt;=IA$27,HQ14&lt;&gt;"",HS14&gt;=IA$31,HS14&lt;&gt;""),AND(HU14&gt;=IA$27,HU14&lt;&gt;"",HW14&gt;=IA$31,HW14&lt;&gt;""),AND(HX14&gt;=IA$27,HX14&lt;&gt;"",HZ14&gt;=IA$31,HZ14&lt;&gt;""),AND(IV14&gt;=JI$27,IV14&lt;&gt;"",IX14&gt;=JI$31,IX14&lt;&gt;""),AND(IY14&gt;=JI$27,IY14&lt;&gt;"",JA14&gt;=JI$31,JA14&lt;&gt;""),AND(JC14&gt;=JI$27,JC14&lt;&gt;"",JE14&gt;=JI$31,JE14&lt;&gt;""),AND(JF14&gt;=JI$27,JF14&lt;&gt;"",JH14&gt;=JI$31,JH14&lt;&gt;""),AND(KD14&gt;=KQ$27,KD14&lt;&gt;"",KF14&gt;=KQ$31,KF14&lt;&gt;""),AND(KG14&gt;=KQ$27,KG14&lt;&gt;"",KI14&gt;=KQ$31,KI14&lt;&gt;""),AND(KK14&gt;=KQ$27,KK14&lt;&gt;"",KM14&gt;=KQ$31,KM14&lt;&gt;""),AND(KN14&gt;=KQ$27,KN14&lt;&gt;"",KP14&gt;=KQ$31,KP14&lt;&gt;""),AND(LL14&gt;=LY$27,LL14&lt;&gt;"",LN14&gt;=LY$31,LN14&lt;&gt;""),AND(LO14&gt;=LY$27,LO14&lt;&gt;"",LQ14&gt;=LY$31,LQ14&lt;&gt;""),AND(LS14&gt;=LY$27,LS14&lt;&gt;"",LU14&gt;=LY$31,LU14&lt;&gt;""),AND(LV14&gt;=LY$27,LV14&lt;&gt;"",LX14&gt;=LY$31,LX14&lt;&gt;""),AND(MT14&gt;=NG$27,MT14&lt;&gt;"",MV14&gt;=NG$31,MV14&lt;&gt;""),AND(MW14&gt;=NG$27,MW14&lt;&gt;"",MY14&gt;=NG$31,MY14&lt;&gt;""),AND(NA14&gt;=NG$27,NA14&lt;&gt;"",NC14&gt;=NG$31,NC14&lt;&gt;""),AND(ND14&gt;=NG$27,ND14&lt;&gt;"",NF14&gt;=NG$31,NF14&lt;&gt;""),AND(OB14&gt;=OO$27,OB14&lt;&gt;"",OD14&gt;=OO$31,OD14&lt;&gt;""),AND(OE14&gt;=OO$27,OE14&lt;&gt;"",OG14&gt;=OO$31,OG14&lt;&gt;""),AND(OI14&gt;=OO$27,OI14&lt;&gt;"",OK14&gt;=OO$31,OK14&lt;&gt;""),AND(OL14&gt;=OO$27,OL14&lt;&gt;"",ON14&gt;=OO$31,ON14&lt;&gt;""),AND(PJ14&gt;=PW$27,PJ14&lt;&gt;"",PL14&gt;=PW$31,PL14&lt;&gt;""),AND(PM14&gt;=PW$27,PM14&lt;&gt;"",PO14&gt;=PW$31,PO14&lt;&gt;""),AND(PQ14&gt;=PW$27,PQ14&lt;&gt;"",PS14&gt;=PW$31,PS14&lt;&gt;""),AND(PT14&gt;=PW$27,PT14&lt;&gt;"",PV14&gt;=PW$31,PV14&lt;&gt;""),AND(QR14&gt;=RE$27,QR14&lt;&gt;"",QT14&gt;=RE$31,QT14&lt;&gt;""),AND(QU14&gt;=RE$27,QU14&lt;&gt;"",QW14&gt;=RE$31,QW14&lt;&gt;""),AND(QY14&gt;=RE$27,QY14&lt;&gt;"",RA14&gt;=RE$31,RA14&lt;&gt;""),AND(RB14&gt;=RE$27,RB14&lt;&gt;"",RD14&gt;=RE$31,RD14&lt;&gt;""),AND(RZ14&gt;=SM$27,RZ14&lt;&gt;"",SB14&gt;=SM$31,SB14&lt;&gt;""),AND(SC14&gt;=SM$27,SC14&lt;&gt;"",SE14&gt;=SM$31,SE14&lt;&gt;""),AND(SG14&gt;=SM$27,SG14&lt;&gt;"",SI14&gt;=SM$31,SI14&lt;&gt;""),AND(SJ14&gt;=SM$27,SJ14&lt;&gt;"",SL14&gt;=SM$31,SL14&lt;&gt;""),AND(TH14&gt;=TU$27,TH14&lt;&gt;"",TJ14&gt;=TU$31,TJ14&lt;&gt;""),AND(TK14&gt;=TU$27,TK14&lt;&gt;"",TM14&gt;=TU$31,TM14&lt;&gt;""),AND(TO14&gt;=TU$27,TO14&lt;&gt;"",TQ14&gt;=TU$31,TQ14&lt;&gt;""),AND(TR14&gt;=TU$27,TR14&lt;&gt;"",TT14&gt;=TU$31,TT14&lt;&gt;""),AND(UP14&gt;=VC$27,UP14&lt;&gt;"",UR14&gt;=VC$31,UR14&lt;&gt;""),AND(US14&gt;=VC$27,US14&lt;&gt;"",UU14&gt;=VC$31,UU14&lt;&gt;""),AND(UW14&gt;=VC$27,UW14&lt;&gt;"",UY14&gt;=VC$31,UY14&lt;&gt;""),AND(UZ14&gt;=VC$27,UZ14&lt;&gt;"",VB14&gt;=VC$31,VB14&lt;&gt;""),AND(VX14&gt;=WK$27,VX14&lt;&gt;"",VZ14&gt;=WK$31,VZ14&lt;&gt;""),AND(WA14&gt;=WK$27,WA14&lt;&gt;"",WC14&gt;=WK$31,WC14&lt;&gt;""),AND(WE14&gt;=WK$27,WE14&lt;&gt;"",WG14&gt;=WK$31,WG14&lt;&gt;""),AND(WH14&gt;=WK$27,WH14&lt;&gt;"",WJ14&gt;=WK$31,WJ14&lt;&gt;"")),"Merit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,AND(TH14&gt;=TU$26,TH14&lt;&gt;"",TJ14&gt;=TU$30,TJ14&lt;&gt;""),AND(TK14&gt;=TU$26,TK14&lt;&gt;"",TM14&gt;=TU$30,TM14&lt;&gt;""),AND(TO14&gt;=TU$26,TO14&lt;&gt;"",TQ14&gt;=TU$30,TQ14&lt;&gt;""),AND(TR14&gt;=TU$26,TR14&lt;&gt;"",TT14&gt;=TU$30,TT14&lt;&gt;""),AND(UP14&gt;=VC$26,UP14&lt;&gt;"",UR14&gt;=VC$30,UR14&lt;&gt;""),AND(US14&gt;=VC$26,US14&lt;&gt;"",UU14&gt;=VC$30,UU14&lt;&gt;""),AND(UW14&gt;=VC$26,UW14&lt;&gt;"",UY14&gt;=VC$30,UY14&lt;&gt;""),AND(UZ14&gt;=VC$26,UZ14&lt;&gt;"",VB14&gt;=VC$30,VB14&lt;&gt;""),AND(VX14&gt;=WK$26,VX14&lt;&gt;"",VZ14&gt;=WK$30,VZ14&lt;&gt;""),AND(WA14&gt;=WK$26,WA14&lt;&gt;"",WC14&gt;=WK$30,WC14&lt;&gt;""),AND(WE14&gt;=WK$26,WE14&lt;&gt;"",WG14&gt;=WK$30,WG14&lt;&gt;""),AND(WH14&gt;=WK$26,WH14&lt;&gt;"",WJ14&gt;=WK$30,WJ14&lt;&gt;"")),"Excellence",IF(I14="P","Worlds Team",IF(F14="P","National Team","")))))</f>
        <v>No DD</v>
      </c>
      <c r="I14" s="3" t="str">
        <f>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49.5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World Cup POR (July 7)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IF(MAX(DV14,FD14,GL14,HT14,JB14,KJ14,LR14,MZ14,OH14,PP14,QX14,SF14,TN14,UV14,WD14)-IF(L14="",0,L14)&gt;0.001,MAX(DV14,FD14,GL14,HT14,JB14,KJ14,LR14,MZ14,OH14,PP14,QX14,SF14,TN14,UV14,WD14)-IF(L14="",0,L14),"")</f>
        <v>48.74</v>
      </c>
      <c r="CU14" s="52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49.5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>
        <v>4.5</v>
      </c>
      <c r="MA14" s="18">
        <v>5.55</v>
      </c>
      <c r="MB14" s="18">
        <v>8.1</v>
      </c>
      <c r="MC14" s="18">
        <v>9.98</v>
      </c>
      <c r="MD14" s="18">
        <v>0</v>
      </c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>
        <f>IF(MB14&gt;0,MB14,"")</f>
        <v>8.1</v>
      </c>
      <c r="MU14" s="11">
        <f>IF(MC14&gt;0,MC14,"")</f>
        <v>9.98</v>
      </c>
      <c r="MV14" s="11">
        <f>IF(SUM(LZ14:MC14)-MD14&gt;0,SUM(LZ14:MC14)-MD14,"")</f>
        <v>28.13</v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>
        <f>IF(MAX(MV14,MY14)&gt;0,MAX(MV14,MY14),"")</f>
        <v>28.13</v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>
        <f>IF(SUM(MZ14,NF14)&gt;0,SUM(MZ14,NF14),"")</f>
        <v>28.13</v>
      </c>
      <c r="NH14" s="17">
        <v>7.75</v>
      </c>
      <c r="NI14" s="17">
        <v>9.1999999999999993</v>
      </c>
      <c r="NJ14" s="17">
        <v>12.2</v>
      </c>
      <c r="NK14" s="17">
        <v>16.420000000000002</v>
      </c>
      <c r="NL14" s="17">
        <v>0</v>
      </c>
      <c r="NM14" s="17">
        <v>2.2999999999999998</v>
      </c>
      <c r="NN14" s="17">
        <v>2.65</v>
      </c>
      <c r="NO14" s="17">
        <v>4.4000000000000004</v>
      </c>
      <c r="NP14" s="17">
        <v>4.7</v>
      </c>
      <c r="NQ14" s="17">
        <v>0</v>
      </c>
      <c r="NR14" s="17"/>
      <c r="NS14" s="17"/>
      <c r="NT14" s="17"/>
      <c r="NU14" s="17"/>
      <c r="NV14" s="17"/>
      <c r="NW14" s="17">
        <v>7.75</v>
      </c>
      <c r="NX14" s="17">
        <v>9.1999999999999993</v>
      </c>
      <c r="NY14" s="17">
        <v>12.2</v>
      </c>
      <c r="NZ14" s="17">
        <v>17.64</v>
      </c>
      <c r="OA14" s="17">
        <v>0</v>
      </c>
      <c r="OB14" s="41">
        <f>IF(NJ14&gt;0,NJ14,"")</f>
        <v>12.2</v>
      </c>
      <c r="OC14" s="41">
        <f>IF(NK14&gt;0,NK14,"")</f>
        <v>16.420000000000002</v>
      </c>
      <c r="OD14" s="41">
        <f>IF(SUM(NH14:NK14)-NL14&gt;0,SUM(NH14:NK14)-NL14,"")</f>
        <v>45.57</v>
      </c>
      <c r="OE14" s="41">
        <f>IF(NO14&gt;0,NO14,"")</f>
        <v>4.4000000000000004</v>
      </c>
      <c r="OF14" s="41">
        <f>IF(NP14&gt;0,NP14,"")</f>
        <v>4.7</v>
      </c>
      <c r="OG14" s="41">
        <f>IF(SUM(NM14:NP14)-NQ14&gt;0,SUM(NM14:NP14)-NQ14,"")</f>
        <v>14.05</v>
      </c>
      <c r="OH14" s="41">
        <f>IF(MAX(OD14,OG14)&gt;0,MAX(OD14,OG14),"")</f>
        <v>45.57</v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>
        <f>IF(NY14&gt;0,NY14,"")</f>
        <v>12.2</v>
      </c>
      <c r="OM14" s="41">
        <f>IF(NZ14&gt;0,NZ14,"")</f>
        <v>17.64</v>
      </c>
      <c r="ON14" s="41">
        <f>IF(SUM(NW14:NZ14)-OA14&gt;0,SUM(NW14:NZ14)-OA14,"")</f>
        <v>46.79</v>
      </c>
      <c r="OO14" s="41">
        <f>IF(SUM(OH14,ON14)&gt;0,SUM(OH14,ON14),"")</f>
        <v>92.36</v>
      </c>
      <c r="OP14" s="18">
        <v>7.8</v>
      </c>
      <c r="OQ14" s="18">
        <v>12.2</v>
      </c>
      <c r="OR14" s="18">
        <v>9.1</v>
      </c>
      <c r="OS14" s="18">
        <v>18.46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7.9</v>
      </c>
      <c r="PF14" s="18">
        <v>9.5</v>
      </c>
      <c r="PG14" s="18">
        <v>12.2</v>
      </c>
      <c r="PH14" s="18">
        <v>17.8</v>
      </c>
      <c r="PI14" s="18">
        <v>0</v>
      </c>
      <c r="PJ14" s="11">
        <f>IF(OR14&gt;0,OR14,"")</f>
        <v>9.1</v>
      </c>
      <c r="PK14" s="11">
        <f>IF(OS14&gt;0,OS14,"")</f>
        <v>18.46</v>
      </c>
      <c r="PL14" s="11">
        <f>IF(SUM(OP14:OS14)-OT14&gt;0,SUM(OP14:OS14)-OT14,"")</f>
        <v>47.56</v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>
        <f>IF(MAX(PL14,PO14)&gt;0,MAX(PL14,PO14),"")</f>
        <v>47.56</v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>
        <f>IF(PG14&gt;0,PG14,"")</f>
        <v>12.2</v>
      </c>
      <c r="PU14" s="11">
        <f>IF(PH14&gt;0,PH14,"")</f>
        <v>17.8</v>
      </c>
      <c r="PV14" s="11">
        <f>IF(SUM(PE14:PH14)-PI14&gt;0,SUM(PE14:PH14)-PI14,"")</f>
        <v>47.4</v>
      </c>
      <c r="PW14" s="11">
        <f>IF(SUM(PP14,PV14)&gt;0,SUM(PP14,PV14),"")</f>
        <v>94.960000000000008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>
        <v>7.6</v>
      </c>
      <c r="RG14" s="18">
        <v>9.5</v>
      </c>
      <c r="RH14" s="18">
        <v>13.8</v>
      </c>
      <c r="RI14" s="18">
        <v>17.84</v>
      </c>
      <c r="RJ14" s="18">
        <v>0</v>
      </c>
      <c r="RK14" s="18">
        <v>7.6</v>
      </c>
      <c r="RL14" s="18">
        <v>8.85</v>
      </c>
      <c r="RM14" s="18">
        <v>13.8</v>
      </c>
      <c r="RN14" s="18">
        <v>18.3</v>
      </c>
      <c r="RO14" s="18">
        <v>0</v>
      </c>
      <c r="RP14" s="18"/>
      <c r="RQ14" s="18"/>
      <c r="RR14" s="18"/>
      <c r="RS14" s="18"/>
      <c r="RT14" s="18"/>
      <c r="RU14" s="18">
        <v>7.75</v>
      </c>
      <c r="RV14" s="18">
        <v>9.15</v>
      </c>
      <c r="RW14" s="18">
        <v>13.8</v>
      </c>
      <c r="RX14" s="18">
        <v>18.8</v>
      </c>
      <c r="RY14" s="18">
        <v>0</v>
      </c>
      <c r="RZ14" s="11">
        <f>IF(RH14&gt;0,RH14,"")</f>
        <v>13.8</v>
      </c>
      <c r="SA14" s="11">
        <f>IF(RI14&gt;0,RI14,"")</f>
        <v>17.84</v>
      </c>
      <c r="SB14" s="11">
        <f>IF(SUM(RF14:RI14)-RJ14&gt;0,SUM(RF14:RI14)-RJ14,"")</f>
        <v>48.74</v>
      </c>
      <c r="SC14" s="11">
        <f>IF(RM14&gt;0,RM14,"")</f>
        <v>13.8</v>
      </c>
      <c r="SD14" s="11">
        <f>IF(RN14&gt;0,RN14,"")</f>
        <v>18.3</v>
      </c>
      <c r="SE14" s="11">
        <f>IF(SUM(RK14:RN14)-RO14&gt;0,SUM(RK14:RN14)-RO14,"")</f>
        <v>48.55</v>
      </c>
      <c r="SF14" s="11">
        <f>IF(MAX(SB14,SE14)&gt;0,MAX(SB14,SE14),"")</f>
        <v>48.74</v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>
        <f>IF(RW14&gt;0,RW14,"")</f>
        <v>13.8</v>
      </c>
      <c r="SK14" s="11">
        <f>IF(RX14&gt;0,RX14,"")</f>
        <v>18.8</v>
      </c>
      <c r="SL14" s="11">
        <f>IF(SUM(RU14:RX14)-RY14&gt;0,SUM(RU14:RX14)-RY14,"")</f>
        <v>49.5</v>
      </c>
      <c r="SM14" s="11">
        <f>IF(SUM(SF14,SL14)&gt;0,SUM(SF14,SL14),"")</f>
        <v>98.240000000000009</v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IF(SUM(WD14,WJ14)&gt;0,SUM(WD14,WJ14),"")</f>
        <v/>
      </c>
      <c r="WL14" s="27">
        <f>IF($CH14="P",BS14,(BS14+AR14)/2)</f>
        <v>0</v>
      </c>
      <c r="WM14" s="27">
        <f>IF($CH14="P",BT14,(BT14+AS14)/2)</f>
        <v>0</v>
      </c>
      <c r="WN14" s="27">
        <f>IF($CH14="P",BU14,(BU14+AT14)/2)</f>
        <v>0</v>
      </c>
      <c r="WO14" s="27">
        <f>IF($CH14="P",BV14,(BV14+AU14)/2)</f>
        <v>0</v>
      </c>
      <c r="WP14" s="27">
        <f>IF($CH14="P",BW14,(BW14+AV14)/2)</f>
        <v>0</v>
      </c>
      <c r="WQ14" s="27">
        <f>IF($CH14="P",BX14,(BX14+AW14)/2)</f>
        <v>0</v>
      </c>
      <c r="WR14" s="27">
        <f>IF($CH14="P",BY14,(BY14+AX14)/2)</f>
        <v>0</v>
      </c>
      <c r="WS14" s="27">
        <f>IF($CH14="P",BZ14,(BZ14+AY14)/2)</f>
        <v>0</v>
      </c>
      <c r="WT14" s="27">
        <f>IF($CH14="P",CA14,(CA14+AZ14)/2)</f>
        <v>0</v>
      </c>
      <c r="WU14" s="27">
        <f>IF($CH14="P",CB14,(CB14+BA14)/2)</f>
        <v>0</v>
      </c>
      <c r="WV14" s="27">
        <f>IF($CH14="P",CC14,(CC14+BB14)/2)</f>
        <v>0</v>
      </c>
      <c r="WW14" s="27">
        <f>IF($CH14="P",CD14,(CD14+BC14)/2)</f>
        <v>0</v>
      </c>
      <c r="WX14" s="27">
        <f>IF($CH14="P",CE14,(CE14+BD14)/2)</f>
        <v>0</v>
      </c>
      <c r="WY14" s="27">
        <f>IF($CH14="P",CF14,(CF14+BE14)/2)</f>
        <v>0</v>
      </c>
      <c r="WZ14" s="27">
        <f>IF($CH14="P",CG14,(CG14+BF14)/2)</f>
        <v>0</v>
      </c>
      <c r="XA14" s="29" t="s">
        <v>56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221</v>
      </c>
      <c r="C15" s="4" t="s">
        <v>3</v>
      </c>
      <c r="D15" s="4" t="s">
        <v>222</v>
      </c>
      <c r="E15" s="9">
        <f>SUM(J15,L15,N15)</f>
        <v>45.730000000000004</v>
      </c>
      <c r="F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P","")</f>
        <v/>
      </c>
      <c r="G15" s="3" t="str">
        <f>IF(OR(AND(AI15&gt;=AQ$28,AI15&lt;&gt;"",AF15=""),AND(AL15&gt;=AQ$28,AL15&lt;&gt;"",AF15=""),AND(AP15&gt;=AQ$28,AP15&lt;&gt;"",AF15=""),AND(BJ15&gt;=BR$28,BJ15&lt;&gt;"",BG15=""),AND(BM15&gt;=BR$28,BM15&lt;&gt;"",BG15=""),AND(BQ15&gt;=BR$28,BQ15&lt;&gt;"",BG15=""),AND(CK15&gt;=CS$28,CK15&lt;&gt;"",CH15=""),AND(CN15&gt;=CS$28,CN15&lt;&gt;"",CH15=""),AND(CR15&gt;=CS$28,CR15&lt;&gt;"",CH15=""),AND(DR15&gt;=EC$28,DR15&lt;&gt;""),AND(DU15&gt;=EC$28,DU15&lt;&gt;""),AND(DY15&gt;=EC$28,DY15&lt;&gt;""),AND(EB15&gt;=EC$28,EB15&lt;&gt;""),AND(EZ15&gt;=FK$28,EZ15&lt;&gt;""),AND(FC15&gt;=FK$28,FC15&lt;&gt;""),AND(FG15&gt;=FK$28,FG15&lt;&gt;""),AND(FJ15&gt;=FK$28,FJ15&lt;&gt;""),AND(GH15&gt;=GS$28,GH15&lt;&gt;""),AND(GK15&gt;=GS$28,GK15&lt;&gt;""),AND(GO15&gt;=GS$28,GO15&lt;&gt;""),AND(GR15&gt;=GS$28,GR15&lt;&gt;""),AND(HP15&gt;=IA$28,HP15&lt;&gt;""),AND(HS15&gt;=IA$28,HS15&lt;&gt;""),AND(HW15&gt;=IA$28,HW15&lt;&gt;""),AND(HZ15&gt;=IA$28,HZ15&lt;&gt;""),AND(IX15&gt;=JI$28,IX15&lt;&gt;""),AND(JA15&gt;=JI$28,JA15&lt;&gt;""),AND(JE15&gt;=JI$28,JE15&lt;&gt;""),AND(JH15&gt;=JI$28,JH15&lt;&gt;""),AND(KF15&gt;=KQ$28,KF15&lt;&gt;""),AND(KI15&gt;=KQ$28,KI15&lt;&gt;""),AND(KM15&gt;=KQ$28,KM15&lt;&gt;""),AND(KP15&gt;=KQ$28,KP15&lt;&gt;""),AND(LN15&gt;=LY$28,LN15&lt;&gt;""),AND(LQ15&gt;=LY$28,LQ15&lt;&gt;""),AND(LU15&gt;=LY$28,LU15&lt;&gt;""),AND(LX15&gt;=LY$28,LX15&lt;&gt;""),AND(MV15&gt;=NG$28,MV15&lt;&gt;""),AND(MY15&gt;=NG$28,MY15&lt;&gt;""),AND(NC15&gt;=NG$28,NC15&lt;&gt;""),AND(NF15&gt;=NG$28,NF15&lt;&gt;""),AND(OD15&gt;=OO$28,OD15&lt;&gt;""),AND(OG15&gt;=OO$28,OG15&lt;&gt;""),AND(OK15&gt;=OO$28,OK15&lt;&gt;""),AND(ON15&gt;=OO$28,ON15&lt;&gt;""),AND(PL15&gt;=PW$28,PL15&lt;&gt;""),AND(PO15&gt;=PW$28,PO15&lt;&gt;""),AND(PS15&gt;=PW$28,PS15&lt;&gt;""),AND(PV15&gt;=PW$28,PV15&lt;&gt;""),AND(QT15&gt;=RE$28,QT15&lt;&gt;""),AND(QW15&gt;=RE$28,QW15&lt;&gt;""),AND(RA15&gt;=RE$28,RA15&lt;&gt;""),AND(RD15&gt;=RE$28,RD15&lt;&gt;""),AND(SB15&gt;=SM$28,SB15&lt;&gt;""),AND(SE15&gt;=SM$28,SE15&lt;&gt;""),AND(SI15&gt;=SM$28,SI15&lt;&gt;""),AND(SL15&gt;=SM$28,SL15&lt;&gt;""),AND(TJ15&gt;=TU$28,TJ15&lt;&gt;""),AND(TM15&gt;=TU$28,TM15&lt;&gt;""),AND(TQ15&gt;=TU$28,TQ15&lt;&gt;""),AND(TT15&gt;=TU$28,TT15&lt;&gt;""),AND(UR15&gt;=VC$28,UR15&lt;&gt;""),AND(UU15&gt;=VC$28,UU15&lt;&gt;""),AND(UY15&gt;=VC$28,UY15&lt;&gt;""),AND(VB15&gt;=VC$28,VB15&lt;&gt;""),AND(VZ15&gt;=WK$28,VZ15&lt;&gt;""),AND(WC15&gt;=WK$28,WC15&lt;&gt;""),AND(WG15&gt;=WK$28,WG15&lt;&gt;""),AND(WJ15&gt;=WK$28,WJ15&lt;&gt;"")),"P","")</f>
        <v/>
      </c>
      <c r="H15" s="37" t="str">
        <f>IF(AND(G15="P",F15=""),"No DD",IF(OR(AND(AG15&gt;=AQ$27,AG15&lt;&gt;"",AI15&gt;=AQ$31,AI15&lt;&gt;"",AF15=""),AND(AJ15&gt;=AQ$27,AJ15&lt;&gt;"",AL15&gt;=AQ$31,AL15&lt;&gt;"",AF15=""),AND(AN15&gt;=AQ$27,AN15&lt;&gt;"",AP15&gt;=AQ$31,AP15&lt;&gt;"",AF15=""),AND(BH15&gt;=BR$27,BH15&lt;&gt;"",BJ15&gt;=BR$31,BJ15&lt;&gt;"",BG15=""),AND(BK15&gt;=BR$27,BK15&lt;&gt;"",BM15&gt;=BR$31,BM15&lt;&gt;"",BG15=""),AND(BO15&gt;=BR$27,BO15&lt;&gt;"",BQ15&gt;=BR$31,BQ15&lt;&gt;"",BG15=""),AND(CI15&gt;=CS$27,CI15&lt;&gt;"",CK15&gt;=CS$31,CK15&lt;&gt;"",CH15=""),AND(CL15&gt;=CS$27,CL15&lt;&gt;"",CN15&gt;=CS$31,CN15&lt;&gt;"",CH15=""),AND(CP15&gt;=CS$27,CP15&lt;&gt;"",CR15&gt;=CS$31,CR15&lt;&gt;"",CH15=""),AND(DP15&gt;=EC$27,DP15&lt;&gt;"",DR15&gt;=EC$31,DR15&lt;&gt;""),AND(DS15&gt;=EC$27,DS15&lt;&gt;"",DU15&gt;=EC$31,DU15&lt;&gt;""),AND(DW15&gt;=EC$27,DW15&lt;&gt;"",DY15&gt;=EC$31,DY15&lt;&gt;""),AND(DZ15&gt;=EC$27,DZ15&lt;&gt;"",EB15&gt;=EC$31,EB15&lt;&gt;""),AND(EX15&gt;=FK$27,EX15&lt;&gt;"",EZ15&gt;=FK$31,EZ15&lt;&gt;""),AND(FA15&gt;=FK$27,FA15&lt;&gt;"",FC15&gt;=FK$31,FC15&lt;&gt;""),AND(FE15&gt;=FK$27,FE15&lt;&gt;"",FG15&gt;=FK$31,FG15&lt;&gt;""),AND(FH15&gt;=FK$27,FH15&lt;&gt;"",FJ15&gt;=FK$31,FJ15&lt;&gt;""),AND(GF15&gt;=GS$27,GF15&lt;&gt;"",GH15&gt;=GS$31,GH15&lt;&gt;""),AND(GI15&gt;=GS$27,GI15&lt;&gt;"",GK15&gt;=GS$31,GK15&lt;&gt;""),AND(GM15&gt;=GS$27,GM15&lt;&gt;"",GO15&gt;=GS$31,GO15&lt;&gt;""),AND(GP15&gt;=GS$27,GP15&lt;&gt;"",GR15&gt;=GS$31,GR15&lt;&gt;""),AND(HN15&gt;=IA$27,HN15&lt;&gt;"",HP15&gt;=IA$31,HP15&lt;&gt;""),AND(HQ15&gt;=IA$27,HQ15&lt;&gt;"",HS15&gt;=IA$31,HS15&lt;&gt;""),AND(HU15&gt;=IA$27,HU15&lt;&gt;"",HW15&gt;=IA$31,HW15&lt;&gt;""),AND(HX15&gt;=IA$27,HX15&lt;&gt;"",HZ15&gt;=IA$31,HZ15&lt;&gt;""),AND(IV15&gt;=JI$27,IV15&lt;&gt;"",IX15&gt;=JI$31,IX15&lt;&gt;""),AND(IY15&gt;=JI$27,IY15&lt;&gt;"",JA15&gt;=JI$31,JA15&lt;&gt;""),AND(JC15&gt;=JI$27,JC15&lt;&gt;"",JE15&gt;=JI$31,JE15&lt;&gt;""),AND(JF15&gt;=JI$27,JF15&lt;&gt;"",JH15&gt;=JI$31,JH15&lt;&gt;""),AND(KD15&gt;=KQ$27,KD15&lt;&gt;"",KF15&gt;=KQ$31,KF15&lt;&gt;""),AND(KG15&gt;=KQ$27,KG15&lt;&gt;"",KI15&gt;=KQ$31,KI15&lt;&gt;""),AND(KK15&gt;=KQ$27,KK15&lt;&gt;"",KM15&gt;=KQ$31,KM15&lt;&gt;""),AND(KN15&gt;=KQ$27,KN15&lt;&gt;"",KP15&gt;=KQ$31,KP15&lt;&gt;""),AND(LL15&gt;=LY$27,LL15&lt;&gt;"",LN15&gt;=LY$31,LN15&lt;&gt;""),AND(LO15&gt;=LY$27,LO15&lt;&gt;"",LQ15&gt;=LY$31,LQ15&lt;&gt;""),AND(LS15&gt;=LY$27,LS15&lt;&gt;"",LU15&gt;=LY$31,LU15&lt;&gt;""),AND(LV15&gt;=LY$27,LV15&lt;&gt;"",LX15&gt;=LY$31,LX15&lt;&gt;""),AND(MT15&gt;=NG$27,MT15&lt;&gt;"",MV15&gt;=NG$31,MV15&lt;&gt;""),AND(MW15&gt;=NG$27,MW15&lt;&gt;"",MY15&gt;=NG$31,MY15&lt;&gt;""),AND(NA15&gt;=NG$27,NA15&lt;&gt;"",NC15&gt;=NG$31,NC15&lt;&gt;""),AND(ND15&gt;=NG$27,ND15&lt;&gt;"",NF15&gt;=NG$31,NF15&lt;&gt;""),AND(OB15&gt;=OO$27,OB15&lt;&gt;"",OD15&gt;=OO$31,OD15&lt;&gt;""),AND(OE15&gt;=OO$27,OE15&lt;&gt;"",OG15&gt;=OO$31,OG15&lt;&gt;""),AND(OI15&gt;=OO$27,OI15&lt;&gt;"",OK15&gt;=OO$31,OK15&lt;&gt;""),AND(OL15&gt;=OO$27,OL15&lt;&gt;"",ON15&gt;=OO$31,ON15&lt;&gt;""),AND(PJ15&gt;=PW$27,PJ15&lt;&gt;"",PL15&gt;=PW$31,PL15&lt;&gt;""),AND(PM15&gt;=PW$27,PM15&lt;&gt;"",PO15&gt;=PW$31,PO15&lt;&gt;""),AND(PQ15&gt;=PW$27,PQ15&lt;&gt;"",PS15&gt;=PW$31,PS15&lt;&gt;""),AND(PT15&gt;=PW$27,PT15&lt;&gt;"",PV15&gt;=PW$31,PV15&lt;&gt;""),AND(QR15&gt;=RE$27,QR15&lt;&gt;"",QT15&gt;=RE$31,QT15&lt;&gt;""),AND(QU15&gt;=RE$27,QU15&lt;&gt;"",QW15&gt;=RE$31,QW15&lt;&gt;""),AND(QY15&gt;=RE$27,QY15&lt;&gt;"",RA15&gt;=RE$31,RA15&lt;&gt;""),AND(RB15&gt;=RE$27,RB15&lt;&gt;"",RD15&gt;=RE$31,RD15&lt;&gt;""),AND(RZ15&gt;=SM$27,RZ15&lt;&gt;"",SB15&gt;=SM$31,SB15&lt;&gt;""),AND(SC15&gt;=SM$27,SC15&lt;&gt;"",SE15&gt;=SM$31,SE15&lt;&gt;""),AND(SG15&gt;=SM$27,SG15&lt;&gt;"",SI15&gt;=SM$31,SI15&lt;&gt;""),AND(SJ15&gt;=SM$27,SJ15&lt;&gt;"",SL15&gt;=SM$31,SL15&lt;&gt;""),AND(TH15&gt;=TU$27,TH15&lt;&gt;"",TJ15&gt;=TU$31,TJ15&lt;&gt;""),AND(TK15&gt;=TU$27,TK15&lt;&gt;"",TM15&gt;=TU$31,TM15&lt;&gt;""),AND(TO15&gt;=TU$27,TO15&lt;&gt;"",TQ15&gt;=TU$31,TQ15&lt;&gt;""),AND(TR15&gt;=TU$27,TR15&lt;&gt;"",TT15&gt;=TU$31,TT15&lt;&gt;""),AND(UP15&gt;=VC$27,UP15&lt;&gt;"",UR15&gt;=VC$31,UR15&lt;&gt;""),AND(US15&gt;=VC$27,US15&lt;&gt;"",UU15&gt;=VC$31,UU15&lt;&gt;""),AND(UW15&gt;=VC$27,UW15&lt;&gt;"",UY15&gt;=VC$31,UY15&lt;&gt;""),AND(UZ15&gt;=VC$27,UZ15&lt;&gt;"",VB15&gt;=VC$31,VB15&lt;&gt;""),AND(VX15&gt;=WK$27,VX15&lt;&gt;"",VZ15&gt;=WK$31,VZ15&lt;&gt;""),AND(WA15&gt;=WK$27,WA15&lt;&gt;"",WC15&gt;=WK$31,WC15&lt;&gt;""),AND(WE15&gt;=WK$27,WE15&lt;&gt;"",WG15&gt;=WK$31,WG15&lt;&gt;""),AND(WH15&gt;=WK$27,WH15&lt;&gt;"",WJ15&gt;=WK$31,WJ15&lt;&gt;"")),"Merit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,AND(TH15&gt;=TU$26,TH15&lt;&gt;"",TJ15&gt;=TU$30,TJ15&lt;&gt;""),AND(TK15&gt;=TU$26,TK15&lt;&gt;"",TM15&gt;=TU$30,TM15&lt;&gt;""),AND(TO15&gt;=TU$26,TO15&lt;&gt;"",TQ15&gt;=TU$30,TQ15&lt;&gt;""),AND(TR15&gt;=TU$26,TR15&lt;&gt;"",TT15&gt;=TU$30,TT15&lt;&gt;""),AND(UP15&gt;=VC$26,UP15&lt;&gt;"",UR15&gt;=VC$30,UR15&lt;&gt;""),AND(US15&gt;=VC$26,US15&lt;&gt;"",UU15&gt;=VC$30,UU15&lt;&gt;""),AND(UW15&gt;=VC$26,UW15&lt;&gt;"",UY15&gt;=VC$30,UY15&lt;&gt;""),AND(UZ15&gt;=VC$26,UZ15&lt;&gt;"",VB15&gt;=VC$30,VB15&lt;&gt;""),AND(VX15&gt;=WK$26,VX15&lt;&gt;"",VZ15&gt;=WK$30,VZ15&lt;&gt;""),AND(WA15&gt;=WK$26,WA15&lt;&gt;"",WC15&gt;=WK$30,WC15&lt;&gt;""),AND(WE15&gt;=WK$26,WE15&lt;&gt;"",WG15&gt;=WK$30,WG15&lt;&gt;""),AND(WH15&gt;=WK$26,WH15&lt;&gt;"",WJ15&gt;=WK$30,WJ15&lt;&gt;"")),"Excellence",IF(I15="P","Worlds Team",IF(F15="P","National Team","")))))</f>
        <v/>
      </c>
      <c r="I15" s="3" t="str">
        <f>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45.730000000000004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2023 WAGC (Nov 16)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IF(MAX(DV15,FD15,GL15,HT15,JB15,KJ15,LR15,MZ15,OH15,PP15,QX15,SF15,TN15,UV15,WD15)-IF(L15="",0,L15)&gt;0.001,MAX(DV15,FD15,GL15,HT15,JB15,KJ15,LR15,MZ15,OH15,PP15,QX15,SF15,TN15,UV15,WD15)-IF(L15="",0,L15),"")</f>
        <v>45.730000000000004</v>
      </c>
      <c r="CU15" s="52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43.739999999999995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>
        <v>7.3</v>
      </c>
      <c r="MA15" s="18">
        <v>9.5500000000000007</v>
      </c>
      <c r="MB15" s="18">
        <v>11.6</v>
      </c>
      <c r="MC15" s="18">
        <v>17.28</v>
      </c>
      <c r="MD15" s="18">
        <v>0</v>
      </c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>
        <v>7.55</v>
      </c>
      <c r="MP15" s="18">
        <v>8.65</v>
      </c>
      <c r="MQ15" s="18">
        <v>11.6</v>
      </c>
      <c r="MR15" s="18">
        <v>15.94</v>
      </c>
      <c r="MS15" s="18">
        <v>0</v>
      </c>
      <c r="MT15" s="11">
        <f>IF(MB15&gt;0,MB15,"")</f>
        <v>11.6</v>
      </c>
      <c r="MU15" s="11">
        <f>IF(MC15&gt;0,MC15,"")</f>
        <v>17.28</v>
      </c>
      <c r="MV15" s="11">
        <f>IF(SUM(LZ15:MC15)-MD15&gt;0,SUM(LZ15:MC15)-MD15,"")</f>
        <v>45.730000000000004</v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>
        <f>IF(MAX(MV15,MY15)&gt;0,MAX(MV15,MY15),"")</f>
        <v>45.730000000000004</v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>
        <f>IF(MQ15&gt;0,MQ15,"")</f>
        <v>11.6</v>
      </c>
      <c r="NE15" s="11">
        <f>IF(MR15&gt;0,MR15,"")</f>
        <v>15.94</v>
      </c>
      <c r="NF15" s="11">
        <f>IF(SUM(MO15:MR15)-MS15&gt;0,SUM(MO15:MR15)-MS15,"")</f>
        <v>43.739999999999995</v>
      </c>
      <c r="NG15" s="11">
        <f>IF(SUM(MZ15,NF15)&gt;0,SUM(MZ15,NF15),"")</f>
        <v>89.47</v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IF(SUM(WD15,WJ15)&gt;0,SUM(WD15,WJ15),"")</f>
        <v/>
      </c>
      <c r="WL15" s="27">
        <f>IF($CH15="P",BS15,(BS15+AR15)/2)</f>
        <v>0</v>
      </c>
      <c r="WM15" s="27">
        <f>IF($CH15="P",BT15,(BT15+AS15)/2)</f>
        <v>0</v>
      </c>
      <c r="WN15" s="27">
        <f>IF($CH15="P",BU15,(BU15+AT15)/2)</f>
        <v>0</v>
      </c>
      <c r="WO15" s="27">
        <f>IF($CH15="P",BV15,(BV15+AU15)/2)</f>
        <v>0</v>
      </c>
      <c r="WP15" s="27">
        <f>IF($CH15="P",BW15,(BW15+AV15)/2)</f>
        <v>0</v>
      </c>
      <c r="WQ15" s="27">
        <f>IF($CH15="P",BX15,(BX15+AW15)/2)</f>
        <v>0</v>
      </c>
      <c r="WR15" s="27">
        <f>IF($CH15="P",BY15,(BY15+AX15)/2)</f>
        <v>0</v>
      </c>
      <c r="WS15" s="27">
        <f>IF($CH15="P",BZ15,(BZ15+AY15)/2)</f>
        <v>0</v>
      </c>
      <c r="WT15" s="27">
        <f>IF($CH15="P",CA15,(CA15+AZ15)/2)</f>
        <v>0</v>
      </c>
      <c r="WU15" s="27">
        <f>IF($CH15="P",CB15,(CB15+BA15)/2)</f>
        <v>0</v>
      </c>
      <c r="WV15" s="27">
        <f>IF($CH15="P",CC15,(CC15+BB15)/2)</f>
        <v>0</v>
      </c>
      <c r="WW15" s="27">
        <f>IF($CH15="P",CD15,(CD15+BC15)/2)</f>
        <v>0</v>
      </c>
      <c r="WX15" s="27">
        <f>IF($CH15="P",CE15,(CE15+BD15)/2)</f>
        <v>0</v>
      </c>
      <c r="WY15" s="27">
        <f>IF($CH15="P",CF15,(CF15+BE15)/2)</f>
        <v>0</v>
      </c>
      <c r="WZ15" s="27">
        <f>IF($CH15="P",CG15,(CG15+BF15)/2)</f>
        <v>0</v>
      </c>
      <c r="XA15" s="29" t="s">
        <v>56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272</v>
      </c>
      <c r="C16" s="4" t="s">
        <v>271</v>
      </c>
      <c r="D16" s="4" t="s">
        <v>245</v>
      </c>
      <c r="E16" s="9">
        <f>SUM(J16,L16,N16)</f>
        <v>39.33</v>
      </c>
      <c r="F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P","")</f>
        <v/>
      </c>
      <c r="G16" s="3" t="str">
        <f>IF(OR(AND(AI16&gt;=AQ$28,AI16&lt;&gt;"",AF16=""),AND(AL16&gt;=AQ$28,AL16&lt;&gt;"",AF16=""),AND(AP16&gt;=AQ$28,AP16&lt;&gt;"",AF16=""),AND(BJ16&gt;=BR$28,BJ16&lt;&gt;"",BG16=""),AND(BM16&gt;=BR$28,BM16&lt;&gt;"",BG16=""),AND(BQ16&gt;=BR$28,BQ16&lt;&gt;"",BG16=""),AND(CK16&gt;=CS$28,CK16&lt;&gt;"",CH16=""),AND(CN16&gt;=CS$28,CN16&lt;&gt;"",CH16=""),AND(CR16&gt;=CS$28,CR16&lt;&gt;"",CH16=""),AND(DR16&gt;=EC$28,DR16&lt;&gt;""),AND(DU16&gt;=EC$28,DU16&lt;&gt;""),AND(DY16&gt;=EC$28,DY16&lt;&gt;""),AND(EB16&gt;=EC$28,EB16&lt;&gt;""),AND(EZ16&gt;=FK$28,EZ16&lt;&gt;""),AND(FC16&gt;=FK$28,FC16&lt;&gt;""),AND(FG16&gt;=FK$28,FG16&lt;&gt;""),AND(FJ16&gt;=FK$28,FJ16&lt;&gt;""),AND(GH16&gt;=GS$28,GH16&lt;&gt;""),AND(GK16&gt;=GS$28,GK16&lt;&gt;""),AND(GO16&gt;=GS$28,GO16&lt;&gt;""),AND(GR16&gt;=GS$28,GR16&lt;&gt;""),AND(HP16&gt;=IA$28,HP16&lt;&gt;""),AND(HS16&gt;=IA$28,HS16&lt;&gt;""),AND(HW16&gt;=IA$28,HW16&lt;&gt;""),AND(HZ16&gt;=IA$28,HZ16&lt;&gt;""),AND(IX16&gt;=JI$28,IX16&lt;&gt;""),AND(JA16&gt;=JI$28,JA16&lt;&gt;""),AND(JE16&gt;=JI$28,JE16&lt;&gt;""),AND(JH16&gt;=JI$28,JH16&lt;&gt;""),AND(KF16&gt;=KQ$28,KF16&lt;&gt;""),AND(KI16&gt;=KQ$28,KI16&lt;&gt;""),AND(KM16&gt;=KQ$28,KM16&lt;&gt;""),AND(KP16&gt;=KQ$28,KP16&lt;&gt;""),AND(LN16&gt;=LY$28,LN16&lt;&gt;""),AND(LQ16&gt;=LY$28,LQ16&lt;&gt;""),AND(LU16&gt;=LY$28,LU16&lt;&gt;""),AND(LX16&gt;=LY$28,LX16&lt;&gt;""),AND(MV16&gt;=NG$28,MV16&lt;&gt;""),AND(MY16&gt;=NG$28,MY16&lt;&gt;""),AND(NC16&gt;=NG$28,NC16&lt;&gt;""),AND(NF16&gt;=NG$28,NF16&lt;&gt;""),AND(OD16&gt;=OO$28,OD16&lt;&gt;""),AND(OG16&gt;=OO$28,OG16&lt;&gt;""),AND(OK16&gt;=OO$28,OK16&lt;&gt;""),AND(ON16&gt;=OO$28,ON16&lt;&gt;""),AND(PL16&gt;=PW$28,PL16&lt;&gt;""),AND(PO16&gt;=PW$28,PO16&lt;&gt;""),AND(PS16&gt;=PW$28,PS16&lt;&gt;""),AND(PV16&gt;=PW$28,PV16&lt;&gt;""),AND(QT16&gt;=RE$28,QT16&lt;&gt;""),AND(QW16&gt;=RE$28,QW16&lt;&gt;""),AND(RA16&gt;=RE$28,RA16&lt;&gt;""),AND(RD16&gt;=RE$28,RD16&lt;&gt;""),AND(SB16&gt;=SM$28,SB16&lt;&gt;""),AND(SE16&gt;=SM$28,SE16&lt;&gt;""),AND(SI16&gt;=SM$28,SI16&lt;&gt;""),AND(SL16&gt;=SM$28,SL16&lt;&gt;""),AND(TJ16&gt;=TU$28,TJ16&lt;&gt;""),AND(TM16&gt;=TU$28,TM16&lt;&gt;""),AND(TQ16&gt;=TU$28,TQ16&lt;&gt;""),AND(TT16&gt;=TU$28,TT16&lt;&gt;""),AND(UR16&gt;=VC$28,UR16&lt;&gt;""),AND(UU16&gt;=VC$28,UU16&lt;&gt;""),AND(UY16&gt;=VC$28,UY16&lt;&gt;""),AND(VB16&gt;=VC$28,VB16&lt;&gt;""),AND(VZ16&gt;=WK$28,VZ16&lt;&gt;""),AND(WC16&gt;=WK$28,WC16&lt;&gt;""),AND(WG16&gt;=WK$28,WG16&lt;&gt;""),AND(WJ16&gt;=WK$28,WJ16&lt;&gt;"")),"P","")</f>
        <v/>
      </c>
      <c r="H16" s="37" t="str">
        <f>IF(AND(G16="P",F16=""),"No DD",IF(OR(AND(AG16&gt;=AQ$27,AG16&lt;&gt;"",AI16&gt;=AQ$31,AI16&lt;&gt;"",AF16=""),AND(AJ16&gt;=AQ$27,AJ16&lt;&gt;"",AL16&gt;=AQ$31,AL16&lt;&gt;"",AF16=""),AND(AN16&gt;=AQ$27,AN16&lt;&gt;"",AP16&gt;=AQ$31,AP16&lt;&gt;"",AF16=""),AND(BH16&gt;=BR$27,BH16&lt;&gt;"",BJ16&gt;=BR$31,BJ16&lt;&gt;"",BG16=""),AND(BK16&gt;=BR$27,BK16&lt;&gt;"",BM16&gt;=BR$31,BM16&lt;&gt;"",BG16=""),AND(BO16&gt;=BR$27,BO16&lt;&gt;"",BQ16&gt;=BR$31,BQ16&lt;&gt;"",BG16=""),AND(CI16&gt;=CS$27,CI16&lt;&gt;"",CK16&gt;=CS$31,CK16&lt;&gt;"",CH16=""),AND(CL16&gt;=CS$27,CL16&lt;&gt;"",CN16&gt;=CS$31,CN16&lt;&gt;"",CH16=""),AND(CP16&gt;=CS$27,CP16&lt;&gt;"",CR16&gt;=CS$31,CR16&lt;&gt;"",CH16=""),AND(DP16&gt;=EC$27,DP16&lt;&gt;"",DR16&gt;=EC$31,DR16&lt;&gt;""),AND(DS16&gt;=EC$27,DS16&lt;&gt;"",DU16&gt;=EC$31,DU16&lt;&gt;""),AND(DW16&gt;=EC$27,DW16&lt;&gt;"",DY16&gt;=EC$31,DY16&lt;&gt;""),AND(DZ16&gt;=EC$27,DZ16&lt;&gt;"",EB16&gt;=EC$31,EB16&lt;&gt;""),AND(EX16&gt;=FK$27,EX16&lt;&gt;"",EZ16&gt;=FK$31,EZ16&lt;&gt;""),AND(FA16&gt;=FK$27,FA16&lt;&gt;"",FC16&gt;=FK$31,FC16&lt;&gt;""),AND(FE16&gt;=FK$27,FE16&lt;&gt;"",FG16&gt;=FK$31,FG16&lt;&gt;""),AND(FH16&gt;=FK$27,FH16&lt;&gt;"",FJ16&gt;=FK$31,FJ16&lt;&gt;""),AND(GF16&gt;=GS$27,GF16&lt;&gt;"",GH16&gt;=GS$31,GH16&lt;&gt;""),AND(GI16&gt;=GS$27,GI16&lt;&gt;"",GK16&gt;=GS$31,GK16&lt;&gt;""),AND(GM16&gt;=GS$27,GM16&lt;&gt;"",GO16&gt;=GS$31,GO16&lt;&gt;""),AND(GP16&gt;=GS$27,GP16&lt;&gt;"",GR16&gt;=GS$31,GR16&lt;&gt;""),AND(HN16&gt;=IA$27,HN16&lt;&gt;"",HP16&gt;=IA$31,HP16&lt;&gt;""),AND(HQ16&gt;=IA$27,HQ16&lt;&gt;"",HS16&gt;=IA$31,HS16&lt;&gt;""),AND(HU16&gt;=IA$27,HU16&lt;&gt;"",HW16&gt;=IA$31,HW16&lt;&gt;""),AND(HX16&gt;=IA$27,HX16&lt;&gt;"",HZ16&gt;=IA$31,HZ16&lt;&gt;""),AND(IV16&gt;=JI$27,IV16&lt;&gt;"",IX16&gt;=JI$31,IX16&lt;&gt;""),AND(IY16&gt;=JI$27,IY16&lt;&gt;"",JA16&gt;=JI$31,JA16&lt;&gt;""),AND(JC16&gt;=JI$27,JC16&lt;&gt;"",JE16&gt;=JI$31,JE16&lt;&gt;""),AND(JF16&gt;=JI$27,JF16&lt;&gt;"",JH16&gt;=JI$31,JH16&lt;&gt;""),AND(KD16&gt;=KQ$27,KD16&lt;&gt;"",KF16&gt;=KQ$31,KF16&lt;&gt;""),AND(KG16&gt;=KQ$27,KG16&lt;&gt;"",KI16&gt;=KQ$31,KI16&lt;&gt;""),AND(KK16&gt;=KQ$27,KK16&lt;&gt;"",KM16&gt;=KQ$31,KM16&lt;&gt;""),AND(KN16&gt;=KQ$27,KN16&lt;&gt;"",KP16&gt;=KQ$31,KP16&lt;&gt;""),AND(LL16&gt;=LY$27,LL16&lt;&gt;"",LN16&gt;=LY$31,LN16&lt;&gt;""),AND(LO16&gt;=LY$27,LO16&lt;&gt;"",LQ16&gt;=LY$31,LQ16&lt;&gt;""),AND(LS16&gt;=LY$27,LS16&lt;&gt;"",LU16&gt;=LY$31,LU16&lt;&gt;""),AND(LV16&gt;=LY$27,LV16&lt;&gt;"",LX16&gt;=LY$31,LX16&lt;&gt;""),AND(MT16&gt;=NG$27,MT16&lt;&gt;"",MV16&gt;=NG$31,MV16&lt;&gt;""),AND(MW16&gt;=NG$27,MW16&lt;&gt;"",MY16&gt;=NG$31,MY16&lt;&gt;""),AND(NA16&gt;=NG$27,NA16&lt;&gt;"",NC16&gt;=NG$31,NC16&lt;&gt;""),AND(ND16&gt;=NG$27,ND16&lt;&gt;"",NF16&gt;=NG$31,NF16&lt;&gt;""),AND(OB16&gt;=OO$27,OB16&lt;&gt;"",OD16&gt;=OO$31,OD16&lt;&gt;""),AND(OE16&gt;=OO$27,OE16&lt;&gt;"",OG16&gt;=OO$31,OG16&lt;&gt;""),AND(OI16&gt;=OO$27,OI16&lt;&gt;"",OK16&gt;=OO$31,OK16&lt;&gt;""),AND(OL16&gt;=OO$27,OL16&lt;&gt;"",ON16&gt;=OO$31,ON16&lt;&gt;""),AND(PJ16&gt;=PW$27,PJ16&lt;&gt;"",PL16&gt;=PW$31,PL16&lt;&gt;""),AND(PM16&gt;=PW$27,PM16&lt;&gt;"",PO16&gt;=PW$31,PO16&lt;&gt;""),AND(PQ16&gt;=PW$27,PQ16&lt;&gt;"",PS16&gt;=PW$31,PS16&lt;&gt;""),AND(PT16&gt;=PW$27,PT16&lt;&gt;"",PV16&gt;=PW$31,PV16&lt;&gt;""),AND(QR16&gt;=RE$27,QR16&lt;&gt;"",QT16&gt;=RE$31,QT16&lt;&gt;""),AND(QU16&gt;=RE$27,QU16&lt;&gt;"",QW16&gt;=RE$31,QW16&lt;&gt;""),AND(QY16&gt;=RE$27,QY16&lt;&gt;"",RA16&gt;=RE$31,RA16&lt;&gt;""),AND(RB16&gt;=RE$27,RB16&lt;&gt;"",RD16&gt;=RE$31,RD16&lt;&gt;""),AND(RZ16&gt;=SM$27,RZ16&lt;&gt;"",SB16&gt;=SM$31,SB16&lt;&gt;""),AND(SC16&gt;=SM$27,SC16&lt;&gt;"",SE16&gt;=SM$31,SE16&lt;&gt;""),AND(SG16&gt;=SM$27,SG16&lt;&gt;"",SI16&gt;=SM$31,SI16&lt;&gt;""),AND(SJ16&gt;=SM$27,SJ16&lt;&gt;"",SL16&gt;=SM$31,SL16&lt;&gt;""),AND(TH16&gt;=TU$27,TH16&lt;&gt;"",TJ16&gt;=TU$31,TJ16&lt;&gt;""),AND(TK16&gt;=TU$27,TK16&lt;&gt;"",TM16&gt;=TU$31,TM16&lt;&gt;""),AND(TO16&gt;=TU$27,TO16&lt;&gt;"",TQ16&gt;=TU$31,TQ16&lt;&gt;""),AND(TR16&gt;=TU$27,TR16&lt;&gt;"",TT16&gt;=TU$31,TT16&lt;&gt;""),AND(UP16&gt;=VC$27,UP16&lt;&gt;"",UR16&gt;=VC$31,UR16&lt;&gt;""),AND(US16&gt;=VC$27,US16&lt;&gt;"",UU16&gt;=VC$31,UU16&lt;&gt;""),AND(UW16&gt;=VC$27,UW16&lt;&gt;"",UY16&gt;=VC$31,UY16&lt;&gt;""),AND(UZ16&gt;=VC$27,UZ16&lt;&gt;"",VB16&gt;=VC$31,VB16&lt;&gt;""),AND(VX16&gt;=WK$27,VX16&lt;&gt;"",VZ16&gt;=WK$31,VZ16&lt;&gt;""),AND(WA16&gt;=WK$27,WA16&lt;&gt;"",WC16&gt;=WK$31,WC16&lt;&gt;""),AND(WE16&gt;=WK$27,WE16&lt;&gt;"",WG16&gt;=WK$31,WG16&lt;&gt;""),AND(WH16&gt;=WK$27,WH16&lt;&gt;"",WJ16&gt;=WK$31,WJ16&lt;&gt;"")),"Merit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,AND(TH16&gt;=TU$26,TH16&lt;&gt;"",TJ16&gt;=TU$30,TJ16&lt;&gt;""),AND(TK16&gt;=TU$26,TK16&lt;&gt;"",TM16&gt;=TU$30,TM16&lt;&gt;""),AND(TO16&gt;=TU$26,TO16&lt;&gt;"",TQ16&gt;=TU$30,TQ16&lt;&gt;""),AND(TR16&gt;=TU$26,TR16&lt;&gt;"",TT16&gt;=TU$30,TT16&lt;&gt;""),AND(UP16&gt;=VC$26,UP16&lt;&gt;"",UR16&gt;=VC$30,UR16&lt;&gt;""),AND(US16&gt;=VC$26,US16&lt;&gt;"",UU16&gt;=VC$30,UU16&lt;&gt;""),AND(UW16&gt;=VC$26,UW16&lt;&gt;"",UY16&gt;=VC$30,UY16&lt;&gt;""),AND(UZ16&gt;=VC$26,UZ16&lt;&gt;"",VB16&gt;=VC$30,VB16&lt;&gt;""),AND(VX16&gt;=WK$26,VX16&lt;&gt;"",VZ16&gt;=WK$30,VZ16&lt;&gt;""),AND(WA16&gt;=WK$26,WA16&lt;&gt;"",WC16&gt;=WK$30,WC16&lt;&gt;""),AND(WE16&gt;=WK$26,WE16&lt;&gt;"",WG16&gt;=WK$30,WG16&lt;&gt;""),AND(WH16&gt;=WK$26,WH16&lt;&gt;"",WJ16&gt;=WK$30,WJ16&lt;&gt;"")),"Excellence",IF(I16="P","Worlds Team",IF(F16="P","National Team","")))))</f>
        <v/>
      </c>
      <c r="I16" s="3" t="str">
        <f>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39.33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Club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39.33</v>
      </c>
      <c r="CU16" s="52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IF(SUM(OH16,ON16)&gt;0,SUM(OH16,ON16),"")</f>
        <v/>
      </c>
      <c r="OP16" s="18">
        <v>7.35</v>
      </c>
      <c r="OQ16" s="18">
        <v>9.1</v>
      </c>
      <c r="OR16" s="18">
        <v>10.7</v>
      </c>
      <c r="OS16" s="18">
        <v>12.18</v>
      </c>
      <c r="OT16" s="18">
        <v>0</v>
      </c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>
        <f>IF(OR16&gt;0,OR16,"")</f>
        <v>10.7</v>
      </c>
      <c r="PK16" s="11">
        <f>IF(OS16&gt;0,OS16,"")</f>
        <v>12.18</v>
      </c>
      <c r="PL16" s="11">
        <f>IF(SUM(OP16:OS16)-OT16&gt;0,SUM(OP16:OS16)-OT16,"")</f>
        <v>39.33</v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>
        <f>IF(MAX(PL16,PO16)&gt;0,MAX(PL16,PO16),"")</f>
        <v>39.33</v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>
        <f>IF(SUM(PP16,PV16)&gt;0,SUM(PP16,PV16),"")</f>
        <v>39.33</v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IF(SUM(WD16,WJ16)&gt;0,SUM(WD16,WJ16),"")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247</v>
      </c>
      <c r="C17" s="4" t="s">
        <v>5</v>
      </c>
      <c r="D17" s="4" t="s">
        <v>248</v>
      </c>
      <c r="E17" s="9">
        <f>SUM(J17,L17,N17)</f>
        <v>32.28</v>
      </c>
      <c r="F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P","")</f>
        <v/>
      </c>
      <c r="G17" s="3" t="str">
        <f>IF(OR(AND(AI17&gt;=AQ$28,AI17&lt;&gt;"",AF17=""),AND(AL17&gt;=AQ$28,AL17&lt;&gt;"",AF17=""),AND(AP17&gt;=AQ$28,AP17&lt;&gt;"",AF17=""),AND(BJ17&gt;=BR$28,BJ17&lt;&gt;"",BG17=""),AND(BM17&gt;=BR$28,BM17&lt;&gt;"",BG17=""),AND(BQ17&gt;=BR$28,BQ17&lt;&gt;"",BG17=""),AND(CK17&gt;=CS$28,CK17&lt;&gt;"",CH17=""),AND(CN17&gt;=CS$28,CN17&lt;&gt;"",CH17=""),AND(CR17&gt;=CS$28,CR17&lt;&gt;"",CH17=""),AND(DR17&gt;=EC$28,DR17&lt;&gt;""),AND(DU17&gt;=EC$28,DU17&lt;&gt;""),AND(DY17&gt;=EC$28,DY17&lt;&gt;""),AND(EB17&gt;=EC$28,EB17&lt;&gt;""),AND(EZ17&gt;=FK$28,EZ17&lt;&gt;""),AND(FC17&gt;=FK$28,FC17&lt;&gt;""),AND(FG17&gt;=FK$28,FG17&lt;&gt;""),AND(FJ17&gt;=FK$28,FJ17&lt;&gt;""),AND(GH17&gt;=GS$28,GH17&lt;&gt;""),AND(GK17&gt;=GS$28,GK17&lt;&gt;""),AND(GO17&gt;=GS$28,GO17&lt;&gt;""),AND(GR17&gt;=GS$28,GR17&lt;&gt;""),AND(HP17&gt;=IA$28,HP17&lt;&gt;""),AND(HS17&gt;=IA$28,HS17&lt;&gt;""),AND(HW17&gt;=IA$28,HW17&lt;&gt;""),AND(HZ17&gt;=IA$28,HZ17&lt;&gt;""),AND(IX17&gt;=JI$28,IX17&lt;&gt;""),AND(JA17&gt;=JI$28,JA17&lt;&gt;""),AND(JE17&gt;=JI$28,JE17&lt;&gt;""),AND(JH17&gt;=JI$28,JH17&lt;&gt;""),AND(KF17&gt;=KQ$28,KF17&lt;&gt;""),AND(KI17&gt;=KQ$28,KI17&lt;&gt;""),AND(KM17&gt;=KQ$28,KM17&lt;&gt;""),AND(KP17&gt;=KQ$28,KP17&lt;&gt;""),AND(LN17&gt;=LY$28,LN17&lt;&gt;""),AND(LQ17&gt;=LY$28,LQ17&lt;&gt;""),AND(LU17&gt;=LY$28,LU17&lt;&gt;""),AND(LX17&gt;=LY$28,LX17&lt;&gt;""),AND(MV17&gt;=NG$28,MV17&lt;&gt;""),AND(MY17&gt;=NG$28,MY17&lt;&gt;""),AND(NC17&gt;=NG$28,NC17&lt;&gt;""),AND(NF17&gt;=NG$28,NF17&lt;&gt;""),AND(OD17&gt;=OO$28,OD17&lt;&gt;""),AND(OG17&gt;=OO$28,OG17&lt;&gt;""),AND(OK17&gt;=OO$28,OK17&lt;&gt;""),AND(ON17&gt;=OO$28,ON17&lt;&gt;""),AND(PL17&gt;=PW$28,PL17&lt;&gt;""),AND(PO17&gt;=PW$28,PO17&lt;&gt;""),AND(PS17&gt;=PW$28,PS17&lt;&gt;""),AND(PV17&gt;=PW$28,PV17&lt;&gt;""),AND(QT17&gt;=RE$28,QT17&lt;&gt;""),AND(QW17&gt;=RE$28,QW17&lt;&gt;""),AND(RA17&gt;=RE$28,RA17&lt;&gt;""),AND(RD17&gt;=RE$28,RD17&lt;&gt;""),AND(SB17&gt;=SM$28,SB17&lt;&gt;""),AND(SE17&gt;=SM$28,SE17&lt;&gt;""),AND(SI17&gt;=SM$28,SI17&lt;&gt;""),AND(SL17&gt;=SM$28,SL17&lt;&gt;""),AND(TJ17&gt;=TU$28,TJ17&lt;&gt;""),AND(TM17&gt;=TU$28,TM17&lt;&gt;""),AND(TQ17&gt;=TU$28,TQ17&lt;&gt;""),AND(TT17&gt;=TU$28,TT17&lt;&gt;""),AND(UR17&gt;=VC$28,UR17&lt;&gt;""),AND(UU17&gt;=VC$28,UU17&lt;&gt;""),AND(UY17&gt;=VC$28,UY17&lt;&gt;""),AND(VB17&gt;=VC$28,VB17&lt;&gt;""),AND(VZ17&gt;=WK$28,VZ17&lt;&gt;""),AND(WC17&gt;=WK$28,WC17&lt;&gt;""),AND(WG17&gt;=WK$28,WG17&lt;&gt;""),AND(WJ17&gt;=WK$28,WJ17&lt;&gt;"")),"P","")</f>
        <v/>
      </c>
      <c r="H17" s="37" t="str">
        <f>IF(AND(G17="P",F17=""),"No DD",IF(OR(AND(AG17&gt;=AQ$27,AG17&lt;&gt;"",AI17&gt;=AQ$31,AI17&lt;&gt;"",AF17=""),AND(AJ17&gt;=AQ$27,AJ17&lt;&gt;"",AL17&gt;=AQ$31,AL17&lt;&gt;"",AF17=""),AND(AN17&gt;=AQ$27,AN17&lt;&gt;"",AP17&gt;=AQ$31,AP17&lt;&gt;"",AF17=""),AND(BH17&gt;=BR$27,BH17&lt;&gt;"",BJ17&gt;=BR$31,BJ17&lt;&gt;"",BG17=""),AND(BK17&gt;=BR$27,BK17&lt;&gt;"",BM17&gt;=BR$31,BM17&lt;&gt;"",BG17=""),AND(BO17&gt;=BR$27,BO17&lt;&gt;"",BQ17&gt;=BR$31,BQ17&lt;&gt;"",BG17=""),AND(CI17&gt;=CS$27,CI17&lt;&gt;"",CK17&gt;=CS$31,CK17&lt;&gt;"",CH17=""),AND(CL17&gt;=CS$27,CL17&lt;&gt;"",CN17&gt;=CS$31,CN17&lt;&gt;"",CH17=""),AND(CP17&gt;=CS$27,CP17&lt;&gt;"",CR17&gt;=CS$31,CR17&lt;&gt;"",CH17=""),AND(DP17&gt;=EC$27,DP17&lt;&gt;"",DR17&gt;=EC$31,DR17&lt;&gt;""),AND(DS17&gt;=EC$27,DS17&lt;&gt;"",DU17&gt;=EC$31,DU17&lt;&gt;""),AND(DW17&gt;=EC$27,DW17&lt;&gt;"",DY17&gt;=EC$31,DY17&lt;&gt;""),AND(DZ17&gt;=EC$27,DZ17&lt;&gt;"",EB17&gt;=EC$31,EB17&lt;&gt;""),AND(EX17&gt;=FK$27,EX17&lt;&gt;"",EZ17&gt;=FK$31,EZ17&lt;&gt;""),AND(FA17&gt;=FK$27,FA17&lt;&gt;"",FC17&gt;=FK$31,FC17&lt;&gt;""),AND(FE17&gt;=FK$27,FE17&lt;&gt;"",FG17&gt;=FK$31,FG17&lt;&gt;""),AND(FH17&gt;=FK$27,FH17&lt;&gt;"",FJ17&gt;=FK$31,FJ17&lt;&gt;""),AND(GF17&gt;=GS$27,GF17&lt;&gt;"",GH17&gt;=GS$31,GH17&lt;&gt;""),AND(GI17&gt;=GS$27,GI17&lt;&gt;"",GK17&gt;=GS$31,GK17&lt;&gt;""),AND(GM17&gt;=GS$27,GM17&lt;&gt;"",GO17&gt;=GS$31,GO17&lt;&gt;""),AND(GP17&gt;=GS$27,GP17&lt;&gt;"",GR17&gt;=GS$31,GR17&lt;&gt;""),AND(HN17&gt;=IA$27,HN17&lt;&gt;"",HP17&gt;=IA$31,HP17&lt;&gt;""),AND(HQ17&gt;=IA$27,HQ17&lt;&gt;"",HS17&gt;=IA$31,HS17&lt;&gt;""),AND(HU17&gt;=IA$27,HU17&lt;&gt;"",HW17&gt;=IA$31,HW17&lt;&gt;""),AND(HX17&gt;=IA$27,HX17&lt;&gt;"",HZ17&gt;=IA$31,HZ17&lt;&gt;""),AND(IV17&gt;=JI$27,IV17&lt;&gt;"",IX17&gt;=JI$31,IX17&lt;&gt;""),AND(IY17&gt;=JI$27,IY17&lt;&gt;"",JA17&gt;=JI$31,JA17&lt;&gt;""),AND(JC17&gt;=JI$27,JC17&lt;&gt;"",JE17&gt;=JI$31,JE17&lt;&gt;""),AND(JF17&gt;=JI$27,JF17&lt;&gt;"",JH17&gt;=JI$31,JH17&lt;&gt;""),AND(KD17&gt;=KQ$27,KD17&lt;&gt;"",KF17&gt;=KQ$31,KF17&lt;&gt;""),AND(KG17&gt;=KQ$27,KG17&lt;&gt;"",KI17&gt;=KQ$31,KI17&lt;&gt;""),AND(KK17&gt;=KQ$27,KK17&lt;&gt;"",KM17&gt;=KQ$31,KM17&lt;&gt;""),AND(KN17&gt;=KQ$27,KN17&lt;&gt;"",KP17&gt;=KQ$31,KP17&lt;&gt;""),AND(LL17&gt;=LY$27,LL17&lt;&gt;"",LN17&gt;=LY$31,LN17&lt;&gt;""),AND(LO17&gt;=LY$27,LO17&lt;&gt;"",LQ17&gt;=LY$31,LQ17&lt;&gt;""),AND(LS17&gt;=LY$27,LS17&lt;&gt;"",LU17&gt;=LY$31,LU17&lt;&gt;""),AND(LV17&gt;=LY$27,LV17&lt;&gt;"",LX17&gt;=LY$31,LX17&lt;&gt;""),AND(MT17&gt;=NG$27,MT17&lt;&gt;"",MV17&gt;=NG$31,MV17&lt;&gt;""),AND(MW17&gt;=NG$27,MW17&lt;&gt;"",MY17&gt;=NG$31,MY17&lt;&gt;""),AND(NA17&gt;=NG$27,NA17&lt;&gt;"",NC17&gt;=NG$31,NC17&lt;&gt;""),AND(ND17&gt;=NG$27,ND17&lt;&gt;"",NF17&gt;=NG$31,NF17&lt;&gt;""),AND(OB17&gt;=OO$27,OB17&lt;&gt;"",OD17&gt;=OO$31,OD17&lt;&gt;""),AND(OE17&gt;=OO$27,OE17&lt;&gt;"",OG17&gt;=OO$31,OG17&lt;&gt;""),AND(OI17&gt;=OO$27,OI17&lt;&gt;"",OK17&gt;=OO$31,OK17&lt;&gt;""),AND(OL17&gt;=OO$27,OL17&lt;&gt;"",ON17&gt;=OO$31,ON17&lt;&gt;""),AND(PJ17&gt;=PW$27,PJ17&lt;&gt;"",PL17&gt;=PW$31,PL17&lt;&gt;""),AND(PM17&gt;=PW$27,PM17&lt;&gt;"",PO17&gt;=PW$31,PO17&lt;&gt;""),AND(PQ17&gt;=PW$27,PQ17&lt;&gt;"",PS17&gt;=PW$31,PS17&lt;&gt;""),AND(PT17&gt;=PW$27,PT17&lt;&gt;"",PV17&gt;=PW$31,PV17&lt;&gt;""),AND(QR17&gt;=RE$27,QR17&lt;&gt;"",QT17&gt;=RE$31,QT17&lt;&gt;""),AND(QU17&gt;=RE$27,QU17&lt;&gt;"",QW17&gt;=RE$31,QW17&lt;&gt;""),AND(QY17&gt;=RE$27,QY17&lt;&gt;"",RA17&gt;=RE$31,RA17&lt;&gt;""),AND(RB17&gt;=RE$27,RB17&lt;&gt;"",RD17&gt;=RE$31,RD17&lt;&gt;""),AND(RZ17&gt;=SM$27,RZ17&lt;&gt;"",SB17&gt;=SM$31,SB17&lt;&gt;""),AND(SC17&gt;=SM$27,SC17&lt;&gt;"",SE17&gt;=SM$31,SE17&lt;&gt;""),AND(SG17&gt;=SM$27,SG17&lt;&gt;"",SI17&gt;=SM$31,SI17&lt;&gt;""),AND(SJ17&gt;=SM$27,SJ17&lt;&gt;"",SL17&gt;=SM$31,SL17&lt;&gt;""),AND(TH17&gt;=TU$27,TH17&lt;&gt;"",TJ17&gt;=TU$31,TJ17&lt;&gt;""),AND(TK17&gt;=TU$27,TK17&lt;&gt;"",TM17&gt;=TU$31,TM17&lt;&gt;""),AND(TO17&gt;=TU$27,TO17&lt;&gt;"",TQ17&gt;=TU$31,TQ17&lt;&gt;""),AND(TR17&gt;=TU$27,TR17&lt;&gt;"",TT17&gt;=TU$31,TT17&lt;&gt;""),AND(UP17&gt;=VC$27,UP17&lt;&gt;"",UR17&gt;=VC$31,UR17&lt;&gt;""),AND(US17&gt;=VC$27,US17&lt;&gt;"",UU17&gt;=VC$31,UU17&lt;&gt;""),AND(UW17&gt;=VC$27,UW17&lt;&gt;"",UY17&gt;=VC$31,UY17&lt;&gt;""),AND(UZ17&gt;=VC$27,UZ17&lt;&gt;"",VB17&gt;=VC$31,VB17&lt;&gt;""),AND(VX17&gt;=WK$27,VX17&lt;&gt;"",VZ17&gt;=WK$31,VZ17&lt;&gt;""),AND(WA17&gt;=WK$27,WA17&lt;&gt;"",WC17&gt;=WK$31,WC17&lt;&gt;""),AND(WE17&gt;=WK$27,WE17&lt;&gt;"",WG17&gt;=WK$31,WG17&lt;&gt;""),AND(WH17&gt;=WK$27,WH17&lt;&gt;"",WJ17&gt;=WK$31,WJ17&lt;&gt;"")),"Merit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,AND(TH17&gt;=TU$26,TH17&lt;&gt;"",TJ17&gt;=TU$30,TJ17&lt;&gt;""),AND(TK17&gt;=TU$26,TK17&lt;&gt;"",TM17&gt;=TU$30,TM17&lt;&gt;""),AND(TO17&gt;=TU$26,TO17&lt;&gt;"",TQ17&gt;=TU$30,TQ17&lt;&gt;""),AND(TR17&gt;=TU$26,TR17&lt;&gt;"",TT17&gt;=TU$30,TT17&lt;&gt;""),AND(UP17&gt;=VC$26,UP17&lt;&gt;"",UR17&gt;=VC$30,UR17&lt;&gt;""),AND(US17&gt;=VC$26,US17&lt;&gt;"",UU17&gt;=VC$30,UU17&lt;&gt;""),AND(UW17&gt;=VC$26,UW17&lt;&gt;"",UY17&gt;=VC$30,UY17&lt;&gt;""),AND(UZ17&gt;=VC$26,UZ17&lt;&gt;"",VB17&gt;=VC$30,VB17&lt;&gt;""),AND(VX17&gt;=WK$26,VX17&lt;&gt;"",VZ17&gt;=WK$30,VZ17&lt;&gt;""),AND(WA17&gt;=WK$26,WA17&lt;&gt;"",WC17&gt;=WK$30,WC17&lt;&gt;""),AND(WE17&gt;=WK$26,WE17&lt;&gt;"",WG17&gt;=WK$30,WG17&lt;&gt;""),AND(WH17&gt;=WK$26,WH17&lt;&gt;"",WJ17&gt;=WK$30,WJ17&lt;&gt;"")),"Excellence",IF(I17="P","Worlds Team",IF(F17="P","National Team","")))))</f>
        <v/>
      </c>
      <c r="I17" s="3" t="str">
        <f>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P","")</f>
        <v/>
      </c>
      <c r="J17" s="8">
        <f>IF(COUNT(AI17,AL17,AP17,BJ17,BM17,BQ17,CK17,CN17,CR17)&gt;0,LARGE((AI17,AL17,AP17,BJ17,BM17,BQ17,CK17,CN17,CR17),1),0)</f>
        <v>17.48</v>
      </c>
      <c r="K17" s="8" t="str">
        <f>IF(J17="","",IF(OR(J17=CK17,J17=CN17,J17=CR17),$BS$1,IF(OR(J17=BJ17,J17=BM17,J17=BQ17),$AR$1,IF(OR(J17=AI17,J17=AL17,J17=AP17),$Q$1,""))))</f>
        <v>2024 Elite Canada</v>
      </c>
      <c r="L17" s="8">
        <f>IF(COUNT(AI17,AL17,AP17,BJ17,BM17,BQ17,CK17,CN17,CR17)&gt;1,LARGE((AI17,AL17,AP17,BJ17,BM17,BQ17,CK17,CN17,CR17),2),0)</f>
        <v>14.8</v>
      </c>
      <c r="M17" s="8" t="str">
        <f>IF(L17="","",IF(OR(L17=CK17,L17=CN17,L17=CR17),$BS$1,IF(OR(L17=BJ17,L17=BM17,L17=BQ17),$AR$1,IF(OR(L17=AI17,L17=AL17,L17=AP17),$Q$1,""))))</f>
        <v>2024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>
        <v>2.95</v>
      </c>
      <c r="AS17" s="27">
        <v>3.55</v>
      </c>
      <c r="AT17" s="27">
        <v>5.4</v>
      </c>
      <c r="AU17" s="27">
        <v>5.58</v>
      </c>
      <c r="AV17" s="27">
        <v>0</v>
      </c>
      <c r="AW17" s="27">
        <v>2.4500000000000002</v>
      </c>
      <c r="AX17" s="27">
        <v>2.85</v>
      </c>
      <c r="AY17" s="27">
        <v>4.2</v>
      </c>
      <c r="AZ17" s="27">
        <v>5.3</v>
      </c>
      <c r="BA17" s="27">
        <v>0</v>
      </c>
      <c r="BB17" s="27"/>
      <c r="BC17" s="27"/>
      <c r="BD17" s="27"/>
      <c r="BE17" s="27"/>
      <c r="BF17" s="27"/>
      <c r="BG17" s="29"/>
      <c r="BH17" s="40">
        <f>IF(AT17&gt;0,AT17,"")</f>
        <v>5.4</v>
      </c>
      <c r="BI17" s="40">
        <f>IF(AU17&gt;0,AU17,"")</f>
        <v>5.58</v>
      </c>
      <c r="BJ17" s="11">
        <f>IF(SUM(AR17:AU17)-AV17&gt;0,SUM(AR17:AU17)-AV17,"")</f>
        <v>17.48</v>
      </c>
      <c r="BK17" s="11">
        <f>IF(AY17&gt;0,AY17,"")</f>
        <v>4.2</v>
      </c>
      <c r="BL17" s="11">
        <f>IF(AZ17&gt;0,AZ17,"")</f>
        <v>5.3</v>
      </c>
      <c r="BM17" s="11">
        <f>IF(SUM(AW17:AZ17)-BA17&gt;0,SUM(AW17:AZ17)-BA17,"")</f>
        <v>14.8</v>
      </c>
      <c r="BN17" s="11">
        <f>IF(BJ17="","",MAX(BJ17,BM17))</f>
        <v>17.48</v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>
        <f>IF(SUM(BN17,BQ17)&gt;0,SUM(BN17,BQ17),"")</f>
        <v>17.48</v>
      </c>
      <c r="BS17" s="23">
        <v>2.2999999999999998</v>
      </c>
      <c r="BT17" s="23">
        <v>2.85</v>
      </c>
      <c r="BU17" s="23">
        <v>4.2</v>
      </c>
      <c r="BV17" s="23">
        <v>3.48</v>
      </c>
      <c r="BW17" s="23">
        <v>0</v>
      </c>
      <c r="BX17" s="23">
        <v>2.2000000000000002</v>
      </c>
      <c r="BY17" s="23">
        <v>2.8</v>
      </c>
      <c r="BZ17" s="23">
        <v>4.2</v>
      </c>
      <c r="CA17" s="23">
        <v>2.34</v>
      </c>
      <c r="CB17" s="23">
        <v>0</v>
      </c>
      <c r="CC17" s="23"/>
      <c r="CD17" s="23"/>
      <c r="CE17" s="23"/>
      <c r="CF17" s="23"/>
      <c r="CG17" s="23"/>
      <c r="CH17" s="28"/>
      <c r="CI17" s="39">
        <f>IF(BU17&gt;0,BU17,"")</f>
        <v>4.2</v>
      </c>
      <c r="CJ17" s="39">
        <f>IF(BV17&gt;0,BV17,"")</f>
        <v>3.48</v>
      </c>
      <c r="CK17" s="41">
        <f>IF(SUM(BS17:BV17)-BW17&gt;0,SUM(BS17:BV17)-BW17,"")</f>
        <v>12.830000000000002</v>
      </c>
      <c r="CL17" s="41">
        <f>IF(BZ17&gt;0,BZ17,"")</f>
        <v>4.2</v>
      </c>
      <c r="CM17" s="41">
        <f>IF(CA17&gt;0,CA17,"")</f>
        <v>2.34</v>
      </c>
      <c r="CN17" s="41">
        <f>IF(SUM(BX17:CA17)-CB17&gt;0,SUM(BX17:CA17)-CB17,"")</f>
        <v>11.54</v>
      </c>
      <c r="CO17" s="41">
        <f>IF(CK17="","",MAX(CK17,CN17))</f>
        <v>12.830000000000002</v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>
        <f>IF(SUM(CO17,CR17)&gt;0,SUM(CO17,CR17),"")</f>
        <v>12.830000000000002</v>
      </c>
      <c r="CT17" s="52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2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IF(SUM(WD17,WJ17)&gt;0,SUM(WD17,WJ17),"")</f>
        <v/>
      </c>
      <c r="WL17" s="27">
        <f>IF($CH17="P",BS17,(BS17+AR17)/2)</f>
        <v>2.625</v>
      </c>
      <c r="WM17" s="27">
        <f>IF($CH17="P",BT17,(BT17+AS17)/2)</f>
        <v>3.2</v>
      </c>
      <c r="WN17" s="27">
        <f>IF($CH17="P",BU17,(BU17+AT17)/2)</f>
        <v>4.8000000000000007</v>
      </c>
      <c r="WO17" s="27">
        <f>IF($CH17="P",BV17,(BV17+AU17)/2)</f>
        <v>4.53</v>
      </c>
      <c r="WP17" s="27">
        <f>IF($CH17="P",BW17,(BW17+AV17)/2)</f>
        <v>0</v>
      </c>
      <c r="WQ17" s="27">
        <f>IF($CH17="P",BX17,(BX17+AW17)/2)</f>
        <v>2.3250000000000002</v>
      </c>
      <c r="WR17" s="27">
        <f>IF($CH17="P",BY17,(BY17+AX17)/2)</f>
        <v>2.8250000000000002</v>
      </c>
      <c r="WS17" s="27">
        <f>IF($CH17="P",BZ17,(BZ17+AY17)/2)</f>
        <v>4.2</v>
      </c>
      <c r="WT17" s="27">
        <f>IF($CH17="P",CA17,(CA17+AZ17)/2)</f>
        <v>3.82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>
        <f>IF(WN17&gt;0,WN17,"")</f>
        <v>4.8000000000000007</v>
      </c>
      <c r="XC17" s="11">
        <f>IF(WO17&gt;0,WO17,"")</f>
        <v>4.53</v>
      </c>
      <c r="XD17" s="11">
        <f>IF(SUM(WL17:WO17)-WP17&gt;0,SUM(WL17:WO17)-WP17,"")</f>
        <v>15.155000000000001</v>
      </c>
      <c r="XE17" s="11">
        <f>IF(WS17&gt;0,WS17,"")</f>
        <v>4.2</v>
      </c>
      <c r="XF17" s="11">
        <f>IF(WT17&gt;0,WT17,"")</f>
        <v>3.82</v>
      </c>
      <c r="XG17" s="11">
        <f>IF(SUM(WQ17:WT17)-WU17&gt;0,SUM(WQ17:WT17)-WU17,"")</f>
        <v>13.170000000000002</v>
      </c>
      <c r="XH17" s="11">
        <f>IF(MAX(XD17,XG17)&gt;0,MAX(XD17,XG17),"")</f>
        <v>15.155000000000001</v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>
        <f>IF(SUM(XH17,XK17)&gt;0,SUM(XH17,XK17),"")</f>
        <v>15.155000000000001</v>
      </c>
    </row>
    <row r="18" spans="1:636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285</v>
      </c>
      <c r="C18" s="4" t="s">
        <v>183</v>
      </c>
      <c r="D18" s="4" t="s">
        <v>286</v>
      </c>
      <c r="E18" s="9">
        <f>SUM(J18,L18,N18)</f>
        <v>31.119999999999997</v>
      </c>
      <c r="F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P","")</f>
        <v/>
      </c>
      <c r="G18" s="3" t="str">
        <f>IF(OR(AND(AI18&gt;=AQ$28,AI18&lt;&gt;"",AF18=""),AND(AL18&gt;=AQ$28,AL18&lt;&gt;"",AF18=""),AND(AP18&gt;=AQ$28,AP18&lt;&gt;"",AF18=""),AND(BJ18&gt;=BR$28,BJ18&lt;&gt;"",BG18=""),AND(BM18&gt;=BR$28,BM18&lt;&gt;"",BG18=""),AND(BQ18&gt;=BR$28,BQ18&lt;&gt;"",BG18=""),AND(CK18&gt;=CS$28,CK18&lt;&gt;"",CH18=""),AND(CN18&gt;=CS$28,CN18&lt;&gt;"",CH18=""),AND(CR18&gt;=CS$28,CR18&lt;&gt;"",CH18=""),AND(DR18&gt;=EC$28,DR18&lt;&gt;""),AND(DU18&gt;=EC$28,DU18&lt;&gt;""),AND(DY18&gt;=EC$28,DY18&lt;&gt;""),AND(EB18&gt;=EC$28,EB18&lt;&gt;""),AND(EZ18&gt;=FK$28,EZ18&lt;&gt;""),AND(FC18&gt;=FK$28,FC18&lt;&gt;""),AND(FG18&gt;=FK$28,FG18&lt;&gt;""),AND(FJ18&gt;=FK$28,FJ18&lt;&gt;""),AND(GH18&gt;=GS$28,GH18&lt;&gt;""),AND(GK18&gt;=GS$28,GK18&lt;&gt;""),AND(GO18&gt;=GS$28,GO18&lt;&gt;""),AND(GR18&gt;=GS$28,GR18&lt;&gt;""),AND(HP18&gt;=IA$28,HP18&lt;&gt;""),AND(HS18&gt;=IA$28,HS18&lt;&gt;""),AND(HW18&gt;=IA$28,HW18&lt;&gt;""),AND(HZ18&gt;=IA$28,HZ18&lt;&gt;""),AND(IX18&gt;=JI$28,IX18&lt;&gt;""),AND(JA18&gt;=JI$28,JA18&lt;&gt;""),AND(JE18&gt;=JI$28,JE18&lt;&gt;""),AND(JH18&gt;=JI$28,JH18&lt;&gt;""),AND(KF18&gt;=KQ$28,KF18&lt;&gt;""),AND(KI18&gt;=KQ$28,KI18&lt;&gt;""),AND(KM18&gt;=KQ$28,KM18&lt;&gt;""),AND(KP18&gt;=KQ$28,KP18&lt;&gt;""),AND(LN18&gt;=LY$28,LN18&lt;&gt;""),AND(LQ18&gt;=LY$28,LQ18&lt;&gt;""),AND(LU18&gt;=LY$28,LU18&lt;&gt;""),AND(LX18&gt;=LY$28,LX18&lt;&gt;""),AND(MV18&gt;=NG$28,MV18&lt;&gt;""),AND(MY18&gt;=NG$28,MY18&lt;&gt;""),AND(NC18&gt;=NG$28,NC18&lt;&gt;""),AND(NF18&gt;=NG$28,NF18&lt;&gt;""),AND(OD18&gt;=OO$28,OD18&lt;&gt;""),AND(OG18&gt;=OO$28,OG18&lt;&gt;""),AND(OK18&gt;=OO$28,OK18&lt;&gt;""),AND(ON18&gt;=OO$28,ON18&lt;&gt;""),AND(PL18&gt;=PW$28,PL18&lt;&gt;""),AND(PO18&gt;=PW$28,PO18&lt;&gt;""),AND(PS18&gt;=PW$28,PS18&lt;&gt;""),AND(PV18&gt;=PW$28,PV18&lt;&gt;""),AND(QT18&gt;=RE$28,QT18&lt;&gt;""),AND(QW18&gt;=RE$28,QW18&lt;&gt;""),AND(RA18&gt;=RE$28,RA18&lt;&gt;""),AND(RD18&gt;=RE$28,RD18&lt;&gt;""),AND(SB18&gt;=SM$28,SB18&lt;&gt;""),AND(SE18&gt;=SM$28,SE18&lt;&gt;""),AND(SI18&gt;=SM$28,SI18&lt;&gt;""),AND(SL18&gt;=SM$28,SL18&lt;&gt;""),AND(TJ18&gt;=TU$28,TJ18&lt;&gt;""),AND(TM18&gt;=TU$28,TM18&lt;&gt;""),AND(TQ18&gt;=TU$28,TQ18&lt;&gt;""),AND(TT18&gt;=TU$28,TT18&lt;&gt;""),AND(UR18&gt;=VC$28,UR18&lt;&gt;""),AND(UU18&gt;=VC$28,UU18&lt;&gt;""),AND(UY18&gt;=VC$28,UY18&lt;&gt;""),AND(VB18&gt;=VC$28,VB18&lt;&gt;""),AND(VZ18&gt;=WK$28,VZ18&lt;&gt;""),AND(WC18&gt;=WK$28,WC18&lt;&gt;""),AND(WG18&gt;=WK$28,WG18&lt;&gt;""),AND(WJ18&gt;=WK$28,WJ18&lt;&gt;"")),"P","")</f>
        <v/>
      </c>
      <c r="H18" s="37" t="str">
        <f>IF(AND(G18="P",F18=""),"No DD",IF(OR(AND(AG18&gt;=AQ$27,AG18&lt;&gt;"",AI18&gt;=AQ$31,AI18&lt;&gt;"",AF18=""),AND(AJ18&gt;=AQ$27,AJ18&lt;&gt;"",AL18&gt;=AQ$31,AL18&lt;&gt;"",AF18=""),AND(AN18&gt;=AQ$27,AN18&lt;&gt;"",AP18&gt;=AQ$31,AP18&lt;&gt;"",AF18=""),AND(BH18&gt;=BR$27,BH18&lt;&gt;"",BJ18&gt;=BR$31,BJ18&lt;&gt;"",BG18=""),AND(BK18&gt;=BR$27,BK18&lt;&gt;"",BM18&gt;=BR$31,BM18&lt;&gt;"",BG18=""),AND(BO18&gt;=BR$27,BO18&lt;&gt;"",BQ18&gt;=BR$31,BQ18&lt;&gt;"",BG18=""),AND(CI18&gt;=CS$27,CI18&lt;&gt;"",CK18&gt;=CS$31,CK18&lt;&gt;"",CH18=""),AND(CL18&gt;=CS$27,CL18&lt;&gt;"",CN18&gt;=CS$31,CN18&lt;&gt;"",CH18=""),AND(CP18&gt;=CS$27,CP18&lt;&gt;"",CR18&gt;=CS$31,CR18&lt;&gt;"",CH18=""),AND(DP18&gt;=EC$27,DP18&lt;&gt;"",DR18&gt;=EC$31,DR18&lt;&gt;""),AND(DS18&gt;=EC$27,DS18&lt;&gt;"",DU18&gt;=EC$31,DU18&lt;&gt;""),AND(DW18&gt;=EC$27,DW18&lt;&gt;"",DY18&gt;=EC$31,DY18&lt;&gt;""),AND(DZ18&gt;=EC$27,DZ18&lt;&gt;"",EB18&gt;=EC$31,EB18&lt;&gt;""),AND(EX18&gt;=FK$27,EX18&lt;&gt;"",EZ18&gt;=FK$31,EZ18&lt;&gt;""),AND(FA18&gt;=FK$27,FA18&lt;&gt;"",FC18&gt;=FK$31,FC18&lt;&gt;""),AND(FE18&gt;=FK$27,FE18&lt;&gt;"",FG18&gt;=FK$31,FG18&lt;&gt;""),AND(FH18&gt;=FK$27,FH18&lt;&gt;"",FJ18&gt;=FK$31,FJ18&lt;&gt;""),AND(GF18&gt;=GS$27,GF18&lt;&gt;"",GH18&gt;=GS$31,GH18&lt;&gt;""),AND(GI18&gt;=GS$27,GI18&lt;&gt;"",GK18&gt;=GS$31,GK18&lt;&gt;""),AND(GM18&gt;=GS$27,GM18&lt;&gt;"",GO18&gt;=GS$31,GO18&lt;&gt;""),AND(GP18&gt;=GS$27,GP18&lt;&gt;"",GR18&gt;=GS$31,GR18&lt;&gt;""),AND(HN18&gt;=IA$27,HN18&lt;&gt;"",HP18&gt;=IA$31,HP18&lt;&gt;""),AND(HQ18&gt;=IA$27,HQ18&lt;&gt;"",HS18&gt;=IA$31,HS18&lt;&gt;""),AND(HU18&gt;=IA$27,HU18&lt;&gt;"",HW18&gt;=IA$31,HW18&lt;&gt;""),AND(HX18&gt;=IA$27,HX18&lt;&gt;"",HZ18&gt;=IA$31,HZ18&lt;&gt;""),AND(IV18&gt;=JI$27,IV18&lt;&gt;"",IX18&gt;=JI$31,IX18&lt;&gt;""),AND(IY18&gt;=JI$27,IY18&lt;&gt;"",JA18&gt;=JI$31,JA18&lt;&gt;""),AND(JC18&gt;=JI$27,JC18&lt;&gt;"",JE18&gt;=JI$31,JE18&lt;&gt;""),AND(JF18&gt;=JI$27,JF18&lt;&gt;"",JH18&gt;=JI$31,JH18&lt;&gt;""),AND(KD18&gt;=KQ$27,KD18&lt;&gt;"",KF18&gt;=KQ$31,KF18&lt;&gt;""),AND(KG18&gt;=KQ$27,KG18&lt;&gt;"",KI18&gt;=KQ$31,KI18&lt;&gt;""),AND(KK18&gt;=KQ$27,KK18&lt;&gt;"",KM18&gt;=KQ$31,KM18&lt;&gt;""),AND(KN18&gt;=KQ$27,KN18&lt;&gt;"",KP18&gt;=KQ$31,KP18&lt;&gt;""),AND(LL18&gt;=LY$27,LL18&lt;&gt;"",LN18&gt;=LY$31,LN18&lt;&gt;""),AND(LO18&gt;=LY$27,LO18&lt;&gt;"",LQ18&gt;=LY$31,LQ18&lt;&gt;""),AND(LS18&gt;=LY$27,LS18&lt;&gt;"",LU18&gt;=LY$31,LU18&lt;&gt;""),AND(LV18&gt;=LY$27,LV18&lt;&gt;"",LX18&gt;=LY$31,LX18&lt;&gt;""),AND(MT18&gt;=NG$27,MT18&lt;&gt;"",MV18&gt;=NG$31,MV18&lt;&gt;""),AND(MW18&gt;=NG$27,MW18&lt;&gt;"",MY18&gt;=NG$31,MY18&lt;&gt;""),AND(NA18&gt;=NG$27,NA18&lt;&gt;"",NC18&gt;=NG$31,NC18&lt;&gt;""),AND(ND18&gt;=NG$27,ND18&lt;&gt;"",NF18&gt;=NG$31,NF18&lt;&gt;""),AND(OB18&gt;=OO$27,OB18&lt;&gt;"",OD18&gt;=OO$31,OD18&lt;&gt;""),AND(OE18&gt;=OO$27,OE18&lt;&gt;"",OG18&gt;=OO$31,OG18&lt;&gt;""),AND(OI18&gt;=OO$27,OI18&lt;&gt;"",OK18&gt;=OO$31,OK18&lt;&gt;""),AND(OL18&gt;=OO$27,OL18&lt;&gt;"",ON18&gt;=OO$31,ON18&lt;&gt;""),AND(PJ18&gt;=PW$27,PJ18&lt;&gt;"",PL18&gt;=PW$31,PL18&lt;&gt;""),AND(PM18&gt;=PW$27,PM18&lt;&gt;"",PO18&gt;=PW$31,PO18&lt;&gt;""),AND(PQ18&gt;=PW$27,PQ18&lt;&gt;"",PS18&gt;=PW$31,PS18&lt;&gt;""),AND(PT18&gt;=PW$27,PT18&lt;&gt;"",PV18&gt;=PW$31,PV18&lt;&gt;""),AND(QR18&gt;=RE$27,QR18&lt;&gt;"",QT18&gt;=RE$31,QT18&lt;&gt;""),AND(QU18&gt;=RE$27,QU18&lt;&gt;"",QW18&gt;=RE$31,QW18&lt;&gt;""),AND(QY18&gt;=RE$27,QY18&lt;&gt;"",RA18&gt;=RE$31,RA18&lt;&gt;""),AND(RB18&gt;=RE$27,RB18&lt;&gt;"",RD18&gt;=RE$31,RD18&lt;&gt;""),AND(RZ18&gt;=SM$27,RZ18&lt;&gt;"",SB18&gt;=SM$31,SB18&lt;&gt;""),AND(SC18&gt;=SM$27,SC18&lt;&gt;"",SE18&gt;=SM$31,SE18&lt;&gt;""),AND(SG18&gt;=SM$27,SG18&lt;&gt;"",SI18&gt;=SM$31,SI18&lt;&gt;""),AND(SJ18&gt;=SM$27,SJ18&lt;&gt;"",SL18&gt;=SM$31,SL18&lt;&gt;""),AND(TH18&gt;=TU$27,TH18&lt;&gt;"",TJ18&gt;=TU$31,TJ18&lt;&gt;""),AND(TK18&gt;=TU$27,TK18&lt;&gt;"",TM18&gt;=TU$31,TM18&lt;&gt;""),AND(TO18&gt;=TU$27,TO18&lt;&gt;"",TQ18&gt;=TU$31,TQ18&lt;&gt;""),AND(TR18&gt;=TU$27,TR18&lt;&gt;"",TT18&gt;=TU$31,TT18&lt;&gt;""),AND(UP18&gt;=VC$27,UP18&lt;&gt;"",UR18&gt;=VC$31,UR18&lt;&gt;""),AND(US18&gt;=VC$27,US18&lt;&gt;"",UU18&gt;=VC$31,UU18&lt;&gt;""),AND(UW18&gt;=VC$27,UW18&lt;&gt;"",UY18&gt;=VC$31,UY18&lt;&gt;""),AND(UZ18&gt;=VC$27,UZ18&lt;&gt;"",VB18&gt;=VC$31,VB18&lt;&gt;""),AND(VX18&gt;=WK$27,VX18&lt;&gt;"",VZ18&gt;=WK$31,VZ18&lt;&gt;""),AND(WA18&gt;=WK$27,WA18&lt;&gt;"",WC18&gt;=WK$31,WC18&lt;&gt;""),AND(WE18&gt;=WK$27,WE18&lt;&gt;"",WG18&gt;=WK$31,WG18&lt;&gt;""),AND(WH18&gt;=WK$27,WH18&lt;&gt;"",WJ18&gt;=WK$31,WJ18&lt;&gt;"")),"Merit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,AND(TH18&gt;=TU$26,TH18&lt;&gt;"",TJ18&gt;=TU$30,TJ18&lt;&gt;""),AND(TK18&gt;=TU$26,TK18&lt;&gt;"",TM18&gt;=TU$30,TM18&lt;&gt;""),AND(TO18&gt;=TU$26,TO18&lt;&gt;"",TQ18&gt;=TU$30,TQ18&lt;&gt;""),AND(TR18&gt;=TU$26,TR18&lt;&gt;"",TT18&gt;=TU$30,TT18&lt;&gt;""),AND(UP18&gt;=VC$26,UP18&lt;&gt;"",UR18&gt;=VC$30,UR18&lt;&gt;""),AND(US18&gt;=VC$26,US18&lt;&gt;"",UU18&gt;=VC$30,UU18&lt;&gt;""),AND(UW18&gt;=VC$26,UW18&lt;&gt;"",UY18&gt;=VC$30,UY18&lt;&gt;""),AND(UZ18&gt;=VC$26,UZ18&lt;&gt;"",VB18&gt;=VC$30,VB18&lt;&gt;""),AND(VX18&gt;=WK$26,VX18&lt;&gt;"",VZ18&gt;=WK$30,VZ18&lt;&gt;""),AND(WA18&gt;=WK$26,WA18&lt;&gt;"",WC18&gt;=WK$30,WC18&lt;&gt;""),AND(WE18&gt;=WK$26,WE18&lt;&gt;"",WG18&gt;=WK$30,WG18&lt;&gt;""),AND(WH18&gt;=WK$26,WH18&lt;&gt;"",WJ18&gt;=WK$30,WJ18&lt;&gt;"")),"Excellence",IF(I18="P","Worlds Team",IF(F18="P","National Team","")))))</f>
        <v/>
      </c>
      <c r="I18" s="3" t="str">
        <f>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31.119999999999997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2024 World Cup SUI (Jun 29)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31.119999999999997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>
        <v>0</v>
      </c>
      <c r="PY18" s="17">
        <v>0</v>
      </c>
      <c r="PZ18" s="17">
        <v>0</v>
      </c>
      <c r="QA18" s="17">
        <v>0</v>
      </c>
      <c r="QB18" s="17">
        <v>0</v>
      </c>
      <c r="QC18" s="17">
        <v>5.0999999999999996</v>
      </c>
      <c r="QD18" s="17">
        <v>6.3</v>
      </c>
      <c r="QE18" s="17">
        <v>9.5</v>
      </c>
      <c r="QF18" s="17">
        <v>10.220000000000001</v>
      </c>
      <c r="QG18" s="17">
        <v>0</v>
      </c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>
        <f>IF(QE18&gt;0,QE18,"")</f>
        <v>9.5</v>
      </c>
      <c r="QV18" s="41">
        <f>IF(QF18&gt;0,QF18,"")</f>
        <v>10.220000000000001</v>
      </c>
      <c r="QW18" s="41">
        <f>IF(SUM(QC18:QF18)-QG18&gt;0,SUM(QC18:QF18)-QG18,"")</f>
        <v>31.119999999999997</v>
      </c>
      <c r="QX18" s="41">
        <f>IF(MAX(QT18,QW18)&gt;0,MAX(QT18,QW18),"")</f>
        <v>31.119999999999997</v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>
        <f>IF(SUM(QX18,RD18)&gt;0,SUM(QX18,RD18),"")</f>
        <v>31.119999999999997</v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IF(SUM(WD18,WJ18)&gt;0,SUM(WD18,WJ18),"")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149</v>
      </c>
      <c r="C19" s="4" t="s">
        <v>5</v>
      </c>
      <c r="D19" s="4" t="s">
        <v>148</v>
      </c>
      <c r="E19" s="9">
        <f>SUM(J19,L19,N19)</f>
        <v>17.869999999999997</v>
      </c>
      <c r="F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P","")</f>
        <v/>
      </c>
      <c r="G19" s="3" t="str">
        <f>IF(OR(AND(AI19&gt;=AQ$28,AI19&lt;&gt;"",AF19=""),AND(AL19&gt;=AQ$28,AL19&lt;&gt;"",AF19=""),AND(AP19&gt;=AQ$28,AP19&lt;&gt;"",AF19=""),AND(BJ19&gt;=BR$28,BJ19&lt;&gt;"",BG19=""),AND(BM19&gt;=BR$28,BM19&lt;&gt;"",BG19=""),AND(BQ19&gt;=BR$28,BQ19&lt;&gt;"",BG19=""),AND(CK19&gt;=CS$28,CK19&lt;&gt;"",CH19=""),AND(CN19&gt;=CS$28,CN19&lt;&gt;"",CH19=""),AND(CR19&gt;=CS$28,CR19&lt;&gt;"",CH19=""),AND(DR19&gt;=EC$28,DR19&lt;&gt;""),AND(DU19&gt;=EC$28,DU19&lt;&gt;""),AND(DY19&gt;=EC$28,DY19&lt;&gt;""),AND(EB19&gt;=EC$28,EB19&lt;&gt;""),AND(EZ19&gt;=FK$28,EZ19&lt;&gt;""),AND(FC19&gt;=FK$28,FC19&lt;&gt;""),AND(FG19&gt;=FK$28,FG19&lt;&gt;""),AND(FJ19&gt;=FK$28,FJ19&lt;&gt;""),AND(GH19&gt;=GS$28,GH19&lt;&gt;""),AND(GK19&gt;=GS$28,GK19&lt;&gt;""),AND(GO19&gt;=GS$28,GO19&lt;&gt;""),AND(GR19&gt;=GS$28,GR19&lt;&gt;""),AND(HP19&gt;=IA$28,HP19&lt;&gt;""),AND(HS19&gt;=IA$28,HS19&lt;&gt;""),AND(HW19&gt;=IA$28,HW19&lt;&gt;""),AND(HZ19&gt;=IA$28,HZ19&lt;&gt;""),AND(IX19&gt;=JI$28,IX19&lt;&gt;""),AND(JA19&gt;=JI$28,JA19&lt;&gt;""),AND(JE19&gt;=JI$28,JE19&lt;&gt;""),AND(JH19&gt;=JI$28,JH19&lt;&gt;""),AND(KF19&gt;=KQ$28,KF19&lt;&gt;""),AND(KI19&gt;=KQ$28,KI19&lt;&gt;""),AND(KM19&gt;=KQ$28,KM19&lt;&gt;""),AND(KP19&gt;=KQ$28,KP19&lt;&gt;""),AND(LN19&gt;=LY$28,LN19&lt;&gt;""),AND(LQ19&gt;=LY$28,LQ19&lt;&gt;""),AND(LU19&gt;=LY$28,LU19&lt;&gt;""),AND(LX19&gt;=LY$28,LX19&lt;&gt;""),AND(MV19&gt;=NG$28,MV19&lt;&gt;""),AND(MY19&gt;=NG$28,MY19&lt;&gt;""),AND(NC19&gt;=NG$28,NC19&lt;&gt;""),AND(NF19&gt;=NG$28,NF19&lt;&gt;""),AND(OD19&gt;=OO$28,OD19&lt;&gt;""),AND(OG19&gt;=OO$28,OG19&lt;&gt;""),AND(OK19&gt;=OO$28,OK19&lt;&gt;""),AND(ON19&gt;=OO$28,ON19&lt;&gt;""),AND(PL19&gt;=PW$28,PL19&lt;&gt;""),AND(PO19&gt;=PW$28,PO19&lt;&gt;""),AND(PS19&gt;=PW$28,PS19&lt;&gt;""),AND(PV19&gt;=PW$28,PV19&lt;&gt;""),AND(QT19&gt;=RE$28,QT19&lt;&gt;""),AND(QW19&gt;=RE$28,QW19&lt;&gt;""),AND(RA19&gt;=RE$28,RA19&lt;&gt;""),AND(RD19&gt;=RE$28,RD19&lt;&gt;""),AND(SB19&gt;=SM$28,SB19&lt;&gt;""),AND(SE19&gt;=SM$28,SE19&lt;&gt;""),AND(SI19&gt;=SM$28,SI19&lt;&gt;""),AND(SL19&gt;=SM$28,SL19&lt;&gt;""),AND(TJ19&gt;=TU$28,TJ19&lt;&gt;""),AND(TM19&gt;=TU$28,TM19&lt;&gt;""),AND(TQ19&gt;=TU$28,TQ19&lt;&gt;""),AND(TT19&gt;=TU$28,TT19&lt;&gt;""),AND(UR19&gt;=VC$28,UR19&lt;&gt;""),AND(UU19&gt;=VC$28,UU19&lt;&gt;""),AND(UY19&gt;=VC$28,UY19&lt;&gt;""),AND(VB19&gt;=VC$28,VB19&lt;&gt;""),AND(VZ19&gt;=WK$28,VZ19&lt;&gt;""),AND(WC19&gt;=WK$28,WC19&lt;&gt;""),AND(WG19&gt;=WK$28,WG19&lt;&gt;""),AND(WJ19&gt;=WK$28,WJ19&lt;&gt;"")),"P","")</f>
        <v/>
      </c>
      <c r="H19" s="37" t="str">
        <f>IF(AND(G19="P",F19=""),"No DD",IF(OR(AND(AG19&gt;=AQ$27,AG19&lt;&gt;"",AI19&gt;=AQ$31,AI19&lt;&gt;"",AF19=""),AND(AJ19&gt;=AQ$27,AJ19&lt;&gt;"",AL19&gt;=AQ$31,AL19&lt;&gt;"",AF19=""),AND(AN19&gt;=AQ$27,AN19&lt;&gt;"",AP19&gt;=AQ$31,AP19&lt;&gt;"",AF19=""),AND(BH19&gt;=BR$27,BH19&lt;&gt;"",BJ19&gt;=BR$31,BJ19&lt;&gt;"",BG19=""),AND(BK19&gt;=BR$27,BK19&lt;&gt;"",BM19&gt;=BR$31,BM19&lt;&gt;"",BG19=""),AND(BO19&gt;=BR$27,BO19&lt;&gt;"",BQ19&gt;=BR$31,BQ19&lt;&gt;"",BG19=""),AND(CI19&gt;=CS$27,CI19&lt;&gt;"",CK19&gt;=CS$31,CK19&lt;&gt;"",CH19=""),AND(CL19&gt;=CS$27,CL19&lt;&gt;"",CN19&gt;=CS$31,CN19&lt;&gt;"",CH19=""),AND(CP19&gt;=CS$27,CP19&lt;&gt;"",CR19&gt;=CS$31,CR19&lt;&gt;"",CH19=""),AND(DP19&gt;=EC$27,DP19&lt;&gt;"",DR19&gt;=EC$31,DR19&lt;&gt;""),AND(DS19&gt;=EC$27,DS19&lt;&gt;"",DU19&gt;=EC$31,DU19&lt;&gt;""),AND(DW19&gt;=EC$27,DW19&lt;&gt;"",DY19&gt;=EC$31,DY19&lt;&gt;""),AND(DZ19&gt;=EC$27,DZ19&lt;&gt;"",EB19&gt;=EC$31,EB19&lt;&gt;""),AND(EX19&gt;=FK$27,EX19&lt;&gt;"",EZ19&gt;=FK$31,EZ19&lt;&gt;""),AND(FA19&gt;=FK$27,FA19&lt;&gt;"",FC19&gt;=FK$31,FC19&lt;&gt;""),AND(FE19&gt;=FK$27,FE19&lt;&gt;"",FG19&gt;=FK$31,FG19&lt;&gt;""),AND(FH19&gt;=FK$27,FH19&lt;&gt;"",FJ19&gt;=FK$31,FJ19&lt;&gt;""),AND(GF19&gt;=GS$27,GF19&lt;&gt;"",GH19&gt;=GS$31,GH19&lt;&gt;""),AND(GI19&gt;=GS$27,GI19&lt;&gt;"",GK19&gt;=GS$31,GK19&lt;&gt;""),AND(GM19&gt;=GS$27,GM19&lt;&gt;"",GO19&gt;=GS$31,GO19&lt;&gt;""),AND(GP19&gt;=GS$27,GP19&lt;&gt;"",GR19&gt;=GS$31,GR19&lt;&gt;""),AND(HN19&gt;=IA$27,HN19&lt;&gt;"",HP19&gt;=IA$31,HP19&lt;&gt;""),AND(HQ19&gt;=IA$27,HQ19&lt;&gt;"",HS19&gt;=IA$31,HS19&lt;&gt;""),AND(HU19&gt;=IA$27,HU19&lt;&gt;"",HW19&gt;=IA$31,HW19&lt;&gt;""),AND(HX19&gt;=IA$27,HX19&lt;&gt;"",HZ19&gt;=IA$31,HZ19&lt;&gt;""),AND(IV19&gt;=JI$27,IV19&lt;&gt;"",IX19&gt;=JI$31,IX19&lt;&gt;""),AND(IY19&gt;=JI$27,IY19&lt;&gt;"",JA19&gt;=JI$31,JA19&lt;&gt;""),AND(JC19&gt;=JI$27,JC19&lt;&gt;"",JE19&gt;=JI$31,JE19&lt;&gt;""),AND(JF19&gt;=JI$27,JF19&lt;&gt;"",JH19&gt;=JI$31,JH19&lt;&gt;""),AND(KD19&gt;=KQ$27,KD19&lt;&gt;"",KF19&gt;=KQ$31,KF19&lt;&gt;""),AND(KG19&gt;=KQ$27,KG19&lt;&gt;"",KI19&gt;=KQ$31,KI19&lt;&gt;""),AND(KK19&gt;=KQ$27,KK19&lt;&gt;"",KM19&gt;=KQ$31,KM19&lt;&gt;""),AND(KN19&gt;=KQ$27,KN19&lt;&gt;"",KP19&gt;=KQ$31,KP19&lt;&gt;""),AND(LL19&gt;=LY$27,LL19&lt;&gt;"",LN19&gt;=LY$31,LN19&lt;&gt;""),AND(LO19&gt;=LY$27,LO19&lt;&gt;"",LQ19&gt;=LY$31,LQ19&lt;&gt;""),AND(LS19&gt;=LY$27,LS19&lt;&gt;"",LU19&gt;=LY$31,LU19&lt;&gt;""),AND(LV19&gt;=LY$27,LV19&lt;&gt;"",LX19&gt;=LY$31,LX19&lt;&gt;""),AND(MT19&gt;=NG$27,MT19&lt;&gt;"",MV19&gt;=NG$31,MV19&lt;&gt;""),AND(MW19&gt;=NG$27,MW19&lt;&gt;"",MY19&gt;=NG$31,MY19&lt;&gt;""),AND(NA19&gt;=NG$27,NA19&lt;&gt;"",NC19&gt;=NG$31,NC19&lt;&gt;""),AND(ND19&gt;=NG$27,ND19&lt;&gt;"",NF19&gt;=NG$31,NF19&lt;&gt;""),AND(OB19&gt;=OO$27,OB19&lt;&gt;"",OD19&gt;=OO$31,OD19&lt;&gt;""),AND(OE19&gt;=OO$27,OE19&lt;&gt;"",OG19&gt;=OO$31,OG19&lt;&gt;""),AND(OI19&gt;=OO$27,OI19&lt;&gt;"",OK19&gt;=OO$31,OK19&lt;&gt;""),AND(OL19&gt;=OO$27,OL19&lt;&gt;"",ON19&gt;=OO$31,ON19&lt;&gt;""),AND(PJ19&gt;=PW$27,PJ19&lt;&gt;"",PL19&gt;=PW$31,PL19&lt;&gt;""),AND(PM19&gt;=PW$27,PM19&lt;&gt;"",PO19&gt;=PW$31,PO19&lt;&gt;""),AND(PQ19&gt;=PW$27,PQ19&lt;&gt;"",PS19&gt;=PW$31,PS19&lt;&gt;""),AND(PT19&gt;=PW$27,PT19&lt;&gt;"",PV19&gt;=PW$31,PV19&lt;&gt;""),AND(QR19&gt;=RE$27,QR19&lt;&gt;"",QT19&gt;=RE$31,QT19&lt;&gt;""),AND(QU19&gt;=RE$27,QU19&lt;&gt;"",QW19&gt;=RE$31,QW19&lt;&gt;""),AND(QY19&gt;=RE$27,QY19&lt;&gt;"",RA19&gt;=RE$31,RA19&lt;&gt;""),AND(RB19&gt;=RE$27,RB19&lt;&gt;"",RD19&gt;=RE$31,RD19&lt;&gt;""),AND(RZ19&gt;=SM$27,RZ19&lt;&gt;"",SB19&gt;=SM$31,SB19&lt;&gt;""),AND(SC19&gt;=SM$27,SC19&lt;&gt;"",SE19&gt;=SM$31,SE19&lt;&gt;""),AND(SG19&gt;=SM$27,SG19&lt;&gt;"",SI19&gt;=SM$31,SI19&lt;&gt;""),AND(SJ19&gt;=SM$27,SJ19&lt;&gt;"",SL19&gt;=SM$31,SL19&lt;&gt;""),AND(TH19&gt;=TU$27,TH19&lt;&gt;"",TJ19&gt;=TU$31,TJ19&lt;&gt;""),AND(TK19&gt;=TU$27,TK19&lt;&gt;"",TM19&gt;=TU$31,TM19&lt;&gt;""),AND(TO19&gt;=TU$27,TO19&lt;&gt;"",TQ19&gt;=TU$31,TQ19&lt;&gt;""),AND(TR19&gt;=TU$27,TR19&lt;&gt;"",TT19&gt;=TU$31,TT19&lt;&gt;""),AND(UP19&gt;=VC$27,UP19&lt;&gt;"",UR19&gt;=VC$31,UR19&lt;&gt;""),AND(US19&gt;=VC$27,US19&lt;&gt;"",UU19&gt;=VC$31,UU19&lt;&gt;""),AND(UW19&gt;=VC$27,UW19&lt;&gt;"",UY19&gt;=VC$31,UY19&lt;&gt;""),AND(UZ19&gt;=VC$27,UZ19&lt;&gt;"",VB19&gt;=VC$31,VB19&lt;&gt;""),AND(VX19&gt;=WK$27,VX19&lt;&gt;"",VZ19&gt;=WK$31,VZ19&lt;&gt;""),AND(WA19&gt;=WK$27,WA19&lt;&gt;"",WC19&gt;=WK$31,WC19&lt;&gt;""),AND(WE19&gt;=WK$27,WE19&lt;&gt;"",WG19&gt;=WK$31,WG19&lt;&gt;""),AND(WH19&gt;=WK$27,WH19&lt;&gt;"",WJ19&gt;=WK$31,WJ19&lt;&gt;"")),"Merit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,AND(TH19&gt;=TU$26,TH19&lt;&gt;"",TJ19&gt;=TU$30,TJ19&lt;&gt;""),AND(TK19&gt;=TU$26,TK19&lt;&gt;"",TM19&gt;=TU$30,TM19&lt;&gt;""),AND(TO19&gt;=TU$26,TO19&lt;&gt;"",TQ19&gt;=TU$30,TQ19&lt;&gt;""),AND(TR19&gt;=TU$26,TR19&lt;&gt;"",TT19&gt;=TU$30,TT19&lt;&gt;""),AND(UP19&gt;=VC$26,UP19&lt;&gt;"",UR19&gt;=VC$30,UR19&lt;&gt;""),AND(US19&gt;=VC$26,US19&lt;&gt;"",UU19&gt;=VC$30,UU19&lt;&gt;""),AND(UW19&gt;=VC$26,UW19&lt;&gt;"",UY19&gt;=VC$30,UY19&lt;&gt;""),AND(UZ19&gt;=VC$26,UZ19&lt;&gt;"",VB19&gt;=VC$30,VB19&lt;&gt;""),AND(VX19&gt;=WK$26,VX19&lt;&gt;"",VZ19&gt;=WK$30,VZ19&lt;&gt;""),AND(WA19&gt;=WK$26,WA19&lt;&gt;"",WC19&gt;=WK$30,WC19&lt;&gt;""),AND(WE19&gt;=WK$26,WE19&lt;&gt;"",WG19&gt;=WK$30,WG19&lt;&gt;""),AND(WH19&gt;=WK$26,WH19&lt;&gt;"",WJ19&gt;=WK$30,WJ19&lt;&gt;"")),"Excellence",IF(I19="P","Worlds Team",IF(F19="P","National Team","")))))</f>
        <v/>
      </c>
      <c r="I19" s="3" t="str">
        <f>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P","")</f>
        <v/>
      </c>
      <c r="J19" s="8">
        <f>IF(COUNT(AI19,AL19,AP19,BJ19,BM19,BQ19,CK19,CN19,CR19)&gt;0,LARGE((AI19,AL19,AP19,BJ19,BM19,BQ19,CK19,CN19,CR19),1),0)</f>
        <v>9.0399999999999991</v>
      </c>
      <c r="K19" s="8" t="str">
        <f>IF(J19="","",IF(OR(J19=CK19,J19=CN19,J19=CR19),$BS$1,IF(OR(J19=BJ19,J19=BM19,J19=BQ19),$AR$1,IF(OR(J19=AI19,J19=AL19,J19=AP19),$Q$1,""))))</f>
        <v>2024 Nationals</v>
      </c>
      <c r="L19" s="8">
        <f>IF(COUNT(AI19,AL19,AP19,BJ19,BM19,BQ19,CK19,CN19,CR19)&gt;1,LARGE((AI19,AL19,AP19,BJ19,BM19,BQ19,CK19,CN19,CR19),2),0)</f>
        <v>8.83</v>
      </c>
      <c r="M19" s="8" t="str">
        <f>IF(L19="","",IF(OR(L19=CK19,L19=CN19,L19=CR19),$BS$1,IF(OR(L19=BJ19,L19=BM19,L19=BQ19),$AR$1,IF(OR(L19=AI19,L19=AL19,L19=AP19),$Q$1,""))))</f>
        <v>2024 Nationals</v>
      </c>
      <c r="N19" s="8" t="str">
        <f>IF(MAX(CT19,CU19)&gt;0,MAX(CT19,CU19),"")</f>
        <v/>
      </c>
      <c r="O19" s="11" t="str">
        <f>IF(N19="","",IF(N19=CT19,"("&amp;CT$2&amp;")",IF(N19=CU19,"("&amp;CU$2&amp;")")))</f>
        <v/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/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>
        <v>1.3</v>
      </c>
      <c r="BT19" s="23">
        <v>1.75</v>
      </c>
      <c r="BU19" s="23">
        <v>2.7</v>
      </c>
      <c r="BV19" s="23">
        <v>3.08</v>
      </c>
      <c r="BW19" s="23">
        <v>0</v>
      </c>
      <c r="BX19" s="23">
        <v>1.35</v>
      </c>
      <c r="BY19" s="23">
        <v>1.65</v>
      </c>
      <c r="BZ19" s="23">
        <v>2.7</v>
      </c>
      <c r="CA19" s="23">
        <v>3.34</v>
      </c>
      <c r="CB19" s="23">
        <v>0</v>
      </c>
      <c r="CC19" s="23"/>
      <c r="CD19" s="23"/>
      <c r="CE19" s="23"/>
      <c r="CF19" s="23"/>
      <c r="CG19" s="23"/>
      <c r="CH19" s="28"/>
      <c r="CI19" s="39">
        <f>IF(BU19&gt;0,BU19,"")</f>
        <v>2.7</v>
      </c>
      <c r="CJ19" s="39">
        <f>IF(BV19&gt;0,BV19,"")</f>
        <v>3.08</v>
      </c>
      <c r="CK19" s="41">
        <f>IF(SUM(BS19:BV19)-BW19&gt;0,SUM(BS19:BV19)-BW19,"")</f>
        <v>8.83</v>
      </c>
      <c r="CL19" s="41">
        <f>IF(BZ19&gt;0,BZ19,"")</f>
        <v>2.7</v>
      </c>
      <c r="CM19" s="41">
        <f>IF(CA19&gt;0,CA19,"")</f>
        <v>3.34</v>
      </c>
      <c r="CN19" s="41">
        <f>IF(SUM(BX19:CA19)-CB19&gt;0,SUM(BX19:CA19)-CB19,"")</f>
        <v>9.0399999999999991</v>
      </c>
      <c r="CO19" s="41">
        <f>IF(CK19="","",MAX(CK19,CN19))</f>
        <v>9.0399999999999991</v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>
        <f>IF(SUM(CO19,CR19)&gt;0,SUM(CO19,CR19),"")</f>
        <v>9.0399999999999991</v>
      </c>
      <c r="CT19" s="52" t="str">
        <f>IF(MAX(DV19,FD19,GL19,HT19,JB19,KJ19,LR19,MZ19,OH19,PP19,QX19,SF19,TN19,UV19,WD19)-IF(L19="",0,L19)&gt;0.001,MAX(DV19,FD19,GL19,HT19,JB19,KJ19,LR19,MZ19,OH19,PP19,QX19,SF19,TN19,UV19,WD19)-IF(L19="",0,L19),"")</f>
        <v/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IF(SUM(OH19,ON19)&gt;0,SUM(OH19,ON19),"")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IF(SUM(PP19,PV19)&gt;0,SUM(PP19,PV19),"")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IF(SUM(TN19,TT19)&gt;0,SUM(TN19,TT19),"")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IF(SUM(UV19,VB19)&gt;0,SUM(UV19,VB19),"")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IF(SUM(WD19,WJ19)&gt;0,SUM(WD19,WJ19),"")</f>
        <v/>
      </c>
      <c r="WL19" s="27">
        <f>IF($CH19="P",BS19,(BS19+AR19)/2)</f>
        <v>0.65</v>
      </c>
      <c r="WM19" s="27">
        <f>IF($CH19="P",BT19,(BT19+AS19)/2)</f>
        <v>0.875</v>
      </c>
      <c r="WN19" s="27">
        <f>IF($CH19="P",BU19,(BU19+AT19)/2)</f>
        <v>1.35</v>
      </c>
      <c r="WO19" s="27">
        <f>IF($CH19="P",BV19,(BV19+AU19)/2)</f>
        <v>1.54</v>
      </c>
      <c r="WP19" s="27">
        <f>IF($CH19="P",BW19,(BW19+AV19)/2)</f>
        <v>0</v>
      </c>
      <c r="WQ19" s="27">
        <f>IF($CH19="P",BX19,(BX19+AW19)/2)</f>
        <v>0.67500000000000004</v>
      </c>
      <c r="WR19" s="27">
        <f>IF($CH19="P",BY19,(BY19+AX19)/2)</f>
        <v>0.82499999999999996</v>
      </c>
      <c r="WS19" s="27">
        <f>IF($CH19="P",BZ19,(BZ19+AY19)/2)</f>
        <v>1.35</v>
      </c>
      <c r="WT19" s="27">
        <f>IF($CH19="P",CA19,(CA19+AZ19)/2)</f>
        <v>1.67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>
        <f>IF(WN19&gt;0,WN19,"")</f>
        <v>1.35</v>
      </c>
      <c r="XC19" s="11">
        <f>IF(WO19&gt;0,WO19,"")</f>
        <v>1.54</v>
      </c>
      <c r="XD19" s="11">
        <f>IF(SUM(WL19:WO19)-WP19&gt;0,SUM(WL19:WO19)-WP19,"")</f>
        <v>4.415</v>
      </c>
      <c r="XE19" s="11">
        <f>IF(WS19&gt;0,WS19,"")</f>
        <v>1.35</v>
      </c>
      <c r="XF19" s="11">
        <f>IF(WT19&gt;0,WT19,"")</f>
        <v>1.67</v>
      </c>
      <c r="XG19" s="11">
        <f>IF(SUM(WQ19:WT19)-WU19&gt;0,SUM(WQ19:WT19)-WU19,"")</f>
        <v>4.5199999999999996</v>
      </c>
      <c r="XH19" s="11">
        <f>IF(MAX(XD19,XG19)&gt;0,MAX(XD19,XG19),"")</f>
        <v>4.5199999999999996</v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>
        <f>IF(SUM(XH19,XK19)&gt;0,SUM(XH19,XK19),"")</f>
        <v>4.5199999999999996</v>
      </c>
    </row>
    <row r="20" spans="1:636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292</v>
      </c>
      <c r="C20" s="4" t="s">
        <v>183</v>
      </c>
      <c r="D20" s="4" t="s">
        <v>294</v>
      </c>
      <c r="E20" s="9">
        <f>SUM(J20,L20,N20)</f>
        <v>16.009999999999998</v>
      </c>
      <c r="F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,AND(TH20&gt;=TU$24,TH20&lt;&gt;"",TJ20&gt;=TU$28,TJ20&lt;&gt;""),AND(TK20&gt;=TU$24,TK20&lt;&gt;"",TM20&gt;=TU$28,TM20&lt;&gt;""),AND(TO20&gt;=TU$24,TO20&lt;&gt;"",TQ20&gt;=TU$28,TQ20&lt;&gt;""),AND(TR20&gt;=TU$24,TR20&lt;&gt;"",TT20&gt;=TU$28,TT20&lt;&gt;""),AND(UP20&gt;=VC$24,UP20&lt;&gt;"",UR20&gt;=VC$28,UR20&lt;&gt;""),AND(US20&gt;=VC$24,US20&lt;&gt;"",UU20&gt;=VC$28,UU20&lt;&gt;""),AND(UW20&gt;=VC$24,UW20&lt;&gt;"",UY20&gt;=VC$28,UY20&lt;&gt;""),AND(UZ20&gt;=VC$24,UZ20&lt;&gt;"",VB20&gt;=VC$28,VB20&lt;&gt;""),AND(VX20&gt;=WK$24,VX20&lt;&gt;"",VZ20&gt;=WK$28,VZ20&lt;&gt;""),AND(WA20&gt;=WK$24,WA20&lt;&gt;"",WC20&gt;=WK$28,WC20&lt;&gt;""),AND(WE20&gt;=WK$24,WE20&lt;&gt;"",WG20&gt;=WK$28,WG20&lt;&gt;""),AND(WH20&gt;=WK$24,WH20&lt;&gt;"",WJ20&gt;=WK$28,WJ20&lt;&gt;"")),"P","")</f>
        <v/>
      </c>
      <c r="G20" s="3" t="str">
        <f>IF(OR(AND(AI20&gt;=AQ$28,AI20&lt;&gt;"",AF20=""),AND(AL20&gt;=AQ$28,AL20&lt;&gt;"",AF20=""),AND(AP20&gt;=AQ$28,AP20&lt;&gt;"",AF20=""),AND(BJ20&gt;=BR$28,BJ20&lt;&gt;"",BG20=""),AND(BM20&gt;=BR$28,BM20&lt;&gt;"",BG20=""),AND(BQ20&gt;=BR$28,BQ20&lt;&gt;"",BG20=""),AND(CK20&gt;=CS$28,CK20&lt;&gt;"",CH20=""),AND(CN20&gt;=CS$28,CN20&lt;&gt;"",CH20=""),AND(CR20&gt;=CS$28,CR20&lt;&gt;"",CH20=""),AND(DR20&gt;=EC$28,DR20&lt;&gt;""),AND(DU20&gt;=EC$28,DU20&lt;&gt;""),AND(DY20&gt;=EC$28,DY20&lt;&gt;""),AND(EB20&gt;=EC$28,EB20&lt;&gt;""),AND(EZ20&gt;=FK$28,EZ20&lt;&gt;""),AND(FC20&gt;=FK$28,FC20&lt;&gt;""),AND(FG20&gt;=FK$28,FG20&lt;&gt;""),AND(FJ20&gt;=FK$28,FJ20&lt;&gt;""),AND(GH20&gt;=GS$28,GH20&lt;&gt;""),AND(GK20&gt;=GS$28,GK20&lt;&gt;""),AND(GO20&gt;=GS$28,GO20&lt;&gt;""),AND(GR20&gt;=GS$28,GR20&lt;&gt;""),AND(HP20&gt;=IA$28,HP20&lt;&gt;""),AND(HS20&gt;=IA$28,HS20&lt;&gt;""),AND(HW20&gt;=IA$28,HW20&lt;&gt;""),AND(HZ20&gt;=IA$28,HZ20&lt;&gt;""),AND(IX20&gt;=JI$28,IX20&lt;&gt;""),AND(JA20&gt;=JI$28,JA20&lt;&gt;""),AND(JE20&gt;=JI$28,JE20&lt;&gt;""),AND(JH20&gt;=JI$28,JH20&lt;&gt;""),AND(KF20&gt;=KQ$28,KF20&lt;&gt;""),AND(KI20&gt;=KQ$28,KI20&lt;&gt;""),AND(KM20&gt;=KQ$28,KM20&lt;&gt;""),AND(KP20&gt;=KQ$28,KP20&lt;&gt;""),AND(LN20&gt;=LY$28,LN20&lt;&gt;""),AND(LQ20&gt;=LY$28,LQ20&lt;&gt;""),AND(LU20&gt;=LY$28,LU20&lt;&gt;""),AND(LX20&gt;=LY$28,LX20&lt;&gt;""),AND(MV20&gt;=NG$28,MV20&lt;&gt;""),AND(MY20&gt;=NG$28,MY20&lt;&gt;""),AND(NC20&gt;=NG$28,NC20&lt;&gt;""),AND(NF20&gt;=NG$28,NF20&lt;&gt;""),AND(OD20&gt;=OO$28,OD20&lt;&gt;""),AND(OG20&gt;=OO$28,OG20&lt;&gt;""),AND(OK20&gt;=OO$28,OK20&lt;&gt;""),AND(ON20&gt;=OO$28,ON20&lt;&gt;""),AND(PL20&gt;=PW$28,PL20&lt;&gt;""),AND(PO20&gt;=PW$28,PO20&lt;&gt;""),AND(PS20&gt;=PW$28,PS20&lt;&gt;""),AND(PV20&gt;=PW$28,PV20&lt;&gt;""),AND(QT20&gt;=RE$28,QT20&lt;&gt;""),AND(QW20&gt;=RE$28,QW20&lt;&gt;""),AND(RA20&gt;=RE$28,RA20&lt;&gt;""),AND(RD20&gt;=RE$28,RD20&lt;&gt;""),AND(SB20&gt;=SM$28,SB20&lt;&gt;""),AND(SE20&gt;=SM$28,SE20&lt;&gt;""),AND(SI20&gt;=SM$28,SI20&lt;&gt;""),AND(SL20&gt;=SM$28,SL20&lt;&gt;""),AND(TJ20&gt;=TU$28,TJ20&lt;&gt;""),AND(TM20&gt;=TU$28,TM20&lt;&gt;""),AND(TQ20&gt;=TU$28,TQ20&lt;&gt;""),AND(TT20&gt;=TU$28,TT20&lt;&gt;""),AND(UR20&gt;=VC$28,UR20&lt;&gt;""),AND(UU20&gt;=VC$28,UU20&lt;&gt;""),AND(UY20&gt;=VC$28,UY20&lt;&gt;""),AND(VB20&gt;=VC$28,VB20&lt;&gt;""),AND(VZ20&gt;=WK$28,VZ20&lt;&gt;""),AND(WC20&gt;=WK$28,WC20&lt;&gt;""),AND(WG20&gt;=WK$28,WG20&lt;&gt;""),AND(WJ20&gt;=WK$28,WJ20&lt;&gt;"")),"P","")</f>
        <v/>
      </c>
      <c r="H20" s="37" t="str">
        <f>IF(AND(G20="P",F20=""),"No DD",IF(OR(AND(AG20&gt;=AQ$27,AG20&lt;&gt;"",AI20&gt;=AQ$31,AI20&lt;&gt;"",AF20=""),AND(AJ20&gt;=AQ$27,AJ20&lt;&gt;"",AL20&gt;=AQ$31,AL20&lt;&gt;"",AF20=""),AND(AN20&gt;=AQ$27,AN20&lt;&gt;"",AP20&gt;=AQ$31,AP20&lt;&gt;"",AF20=""),AND(BH20&gt;=BR$27,BH20&lt;&gt;"",BJ20&gt;=BR$31,BJ20&lt;&gt;"",BG20=""),AND(BK20&gt;=BR$27,BK20&lt;&gt;"",BM20&gt;=BR$31,BM20&lt;&gt;"",BG20=""),AND(BO20&gt;=BR$27,BO20&lt;&gt;"",BQ20&gt;=BR$31,BQ20&lt;&gt;"",BG20=""),AND(CI20&gt;=CS$27,CI20&lt;&gt;"",CK20&gt;=CS$31,CK20&lt;&gt;"",CH20=""),AND(CL20&gt;=CS$27,CL20&lt;&gt;"",CN20&gt;=CS$31,CN20&lt;&gt;"",CH20=""),AND(CP20&gt;=CS$27,CP20&lt;&gt;"",CR20&gt;=CS$31,CR20&lt;&gt;"",CH20=""),AND(DP20&gt;=EC$27,DP20&lt;&gt;"",DR20&gt;=EC$31,DR20&lt;&gt;""),AND(DS20&gt;=EC$27,DS20&lt;&gt;"",DU20&gt;=EC$31,DU20&lt;&gt;""),AND(DW20&gt;=EC$27,DW20&lt;&gt;"",DY20&gt;=EC$31,DY20&lt;&gt;""),AND(DZ20&gt;=EC$27,DZ20&lt;&gt;"",EB20&gt;=EC$31,EB20&lt;&gt;""),AND(EX20&gt;=FK$27,EX20&lt;&gt;"",EZ20&gt;=FK$31,EZ20&lt;&gt;""),AND(FA20&gt;=FK$27,FA20&lt;&gt;"",FC20&gt;=FK$31,FC20&lt;&gt;""),AND(FE20&gt;=FK$27,FE20&lt;&gt;"",FG20&gt;=FK$31,FG20&lt;&gt;""),AND(FH20&gt;=FK$27,FH20&lt;&gt;"",FJ20&gt;=FK$31,FJ20&lt;&gt;""),AND(GF20&gt;=GS$27,GF20&lt;&gt;"",GH20&gt;=GS$31,GH20&lt;&gt;""),AND(GI20&gt;=GS$27,GI20&lt;&gt;"",GK20&gt;=GS$31,GK20&lt;&gt;""),AND(GM20&gt;=GS$27,GM20&lt;&gt;"",GO20&gt;=GS$31,GO20&lt;&gt;""),AND(GP20&gt;=GS$27,GP20&lt;&gt;"",GR20&gt;=GS$31,GR20&lt;&gt;""),AND(HN20&gt;=IA$27,HN20&lt;&gt;"",HP20&gt;=IA$31,HP20&lt;&gt;""),AND(HQ20&gt;=IA$27,HQ20&lt;&gt;"",HS20&gt;=IA$31,HS20&lt;&gt;""),AND(HU20&gt;=IA$27,HU20&lt;&gt;"",HW20&gt;=IA$31,HW20&lt;&gt;""),AND(HX20&gt;=IA$27,HX20&lt;&gt;"",HZ20&gt;=IA$31,HZ20&lt;&gt;""),AND(IV20&gt;=JI$27,IV20&lt;&gt;"",IX20&gt;=JI$31,IX20&lt;&gt;""),AND(IY20&gt;=JI$27,IY20&lt;&gt;"",JA20&gt;=JI$31,JA20&lt;&gt;""),AND(JC20&gt;=JI$27,JC20&lt;&gt;"",JE20&gt;=JI$31,JE20&lt;&gt;""),AND(JF20&gt;=JI$27,JF20&lt;&gt;"",JH20&gt;=JI$31,JH20&lt;&gt;""),AND(KD20&gt;=KQ$27,KD20&lt;&gt;"",KF20&gt;=KQ$31,KF20&lt;&gt;""),AND(KG20&gt;=KQ$27,KG20&lt;&gt;"",KI20&gt;=KQ$31,KI20&lt;&gt;""),AND(KK20&gt;=KQ$27,KK20&lt;&gt;"",KM20&gt;=KQ$31,KM20&lt;&gt;""),AND(KN20&gt;=KQ$27,KN20&lt;&gt;"",KP20&gt;=KQ$31,KP20&lt;&gt;""),AND(LL20&gt;=LY$27,LL20&lt;&gt;"",LN20&gt;=LY$31,LN20&lt;&gt;""),AND(LO20&gt;=LY$27,LO20&lt;&gt;"",LQ20&gt;=LY$31,LQ20&lt;&gt;""),AND(LS20&gt;=LY$27,LS20&lt;&gt;"",LU20&gt;=LY$31,LU20&lt;&gt;""),AND(LV20&gt;=LY$27,LV20&lt;&gt;"",LX20&gt;=LY$31,LX20&lt;&gt;""),AND(MT20&gt;=NG$27,MT20&lt;&gt;"",MV20&gt;=NG$31,MV20&lt;&gt;""),AND(MW20&gt;=NG$27,MW20&lt;&gt;"",MY20&gt;=NG$31,MY20&lt;&gt;""),AND(NA20&gt;=NG$27,NA20&lt;&gt;"",NC20&gt;=NG$31,NC20&lt;&gt;""),AND(ND20&gt;=NG$27,ND20&lt;&gt;"",NF20&gt;=NG$31,NF20&lt;&gt;""),AND(OB20&gt;=OO$27,OB20&lt;&gt;"",OD20&gt;=OO$31,OD20&lt;&gt;""),AND(OE20&gt;=OO$27,OE20&lt;&gt;"",OG20&gt;=OO$31,OG20&lt;&gt;""),AND(OI20&gt;=OO$27,OI20&lt;&gt;"",OK20&gt;=OO$31,OK20&lt;&gt;""),AND(OL20&gt;=OO$27,OL20&lt;&gt;"",ON20&gt;=OO$31,ON20&lt;&gt;""),AND(PJ20&gt;=PW$27,PJ20&lt;&gt;"",PL20&gt;=PW$31,PL20&lt;&gt;""),AND(PM20&gt;=PW$27,PM20&lt;&gt;"",PO20&gt;=PW$31,PO20&lt;&gt;""),AND(PQ20&gt;=PW$27,PQ20&lt;&gt;"",PS20&gt;=PW$31,PS20&lt;&gt;""),AND(PT20&gt;=PW$27,PT20&lt;&gt;"",PV20&gt;=PW$31,PV20&lt;&gt;""),AND(QR20&gt;=RE$27,QR20&lt;&gt;"",QT20&gt;=RE$31,QT20&lt;&gt;""),AND(QU20&gt;=RE$27,QU20&lt;&gt;"",QW20&gt;=RE$31,QW20&lt;&gt;""),AND(QY20&gt;=RE$27,QY20&lt;&gt;"",RA20&gt;=RE$31,RA20&lt;&gt;""),AND(RB20&gt;=RE$27,RB20&lt;&gt;"",RD20&gt;=RE$31,RD20&lt;&gt;""),AND(RZ20&gt;=SM$27,RZ20&lt;&gt;"",SB20&gt;=SM$31,SB20&lt;&gt;""),AND(SC20&gt;=SM$27,SC20&lt;&gt;"",SE20&gt;=SM$31,SE20&lt;&gt;""),AND(SG20&gt;=SM$27,SG20&lt;&gt;"",SI20&gt;=SM$31,SI20&lt;&gt;""),AND(SJ20&gt;=SM$27,SJ20&lt;&gt;"",SL20&gt;=SM$31,SL20&lt;&gt;""),AND(TH20&gt;=TU$27,TH20&lt;&gt;"",TJ20&gt;=TU$31,TJ20&lt;&gt;""),AND(TK20&gt;=TU$27,TK20&lt;&gt;"",TM20&gt;=TU$31,TM20&lt;&gt;""),AND(TO20&gt;=TU$27,TO20&lt;&gt;"",TQ20&gt;=TU$31,TQ20&lt;&gt;""),AND(TR20&gt;=TU$27,TR20&lt;&gt;"",TT20&gt;=TU$31,TT20&lt;&gt;""),AND(UP20&gt;=VC$27,UP20&lt;&gt;"",UR20&gt;=VC$31,UR20&lt;&gt;""),AND(US20&gt;=VC$27,US20&lt;&gt;"",UU20&gt;=VC$31,UU20&lt;&gt;""),AND(UW20&gt;=VC$27,UW20&lt;&gt;"",UY20&gt;=VC$31,UY20&lt;&gt;""),AND(UZ20&gt;=VC$27,UZ20&lt;&gt;"",VB20&gt;=VC$31,VB20&lt;&gt;""),AND(VX20&gt;=WK$27,VX20&lt;&gt;"",VZ20&gt;=WK$31,VZ20&lt;&gt;""),AND(WA20&gt;=WK$27,WA20&lt;&gt;"",WC20&gt;=WK$31,WC20&lt;&gt;""),AND(WE20&gt;=WK$27,WE20&lt;&gt;"",WG20&gt;=WK$31,WG20&lt;&gt;""),AND(WH20&gt;=WK$27,WH20&lt;&gt;"",WJ20&gt;=WK$31,WJ20&lt;&gt;"")),"Merit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,AND(TH20&gt;=TU$26,TH20&lt;&gt;"",TJ20&gt;=TU$30,TJ20&lt;&gt;""),AND(TK20&gt;=TU$26,TK20&lt;&gt;"",TM20&gt;=TU$30,TM20&lt;&gt;""),AND(TO20&gt;=TU$26,TO20&lt;&gt;"",TQ20&gt;=TU$30,TQ20&lt;&gt;""),AND(TR20&gt;=TU$26,TR20&lt;&gt;"",TT20&gt;=TU$30,TT20&lt;&gt;""),AND(UP20&gt;=VC$26,UP20&lt;&gt;"",UR20&gt;=VC$30,UR20&lt;&gt;""),AND(US20&gt;=VC$26,US20&lt;&gt;"",UU20&gt;=VC$30,UU20&lt;&gt;""),AND(UW20&gt;=VC$26,UW20&lt;&gt;"",UY20&gt;=VC$30,UY20&lt;&gt;""),AND(UZ20&gt;=VC$26,UZ20&lt;&gt;"",VB20&gt;=VC$30,VB20&lt;&gt;""),AND(VX20&gt;=WK$26,VX20&lt;&gt;"",VZ20&gt;=WK$30,VZ20&lt;&gt;""),AND(WA20&gt;=WK$26,WA20&lt;&gt;"",WC20&gt;=WK$30,WC20&lt;&gt;""),AND(WE20&gt;=WK$26,WE20&lt;&gt;"",WG20&gt;=WK$30,WG20&lt;&gt;""),AND(WH20&gt;=WK$26,WH20&lt;&gt;"",WJ20&gt;=WK$30,WJ20&lt;&gt;"")),"Excellence",IF(I20="P","Worlds Team",IF(F20="P","National Team","")))))</f>
        <v/>
      </c>
      <c r="I20" s="3" t="str">
        <f>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,AND(TH20&gt;=TU$25,TH20&lt;&gt;"",TJ20&gt;=TU$29,TJ20&lt;&gt;""),AND(TK20&gt;=TU$25,TK20&lt;&gt;"",TM20&gt;=TU$29,TM20&lt;&gt;""),AND(TO20&gt;=TU$25,TO20&lt;&gt;"",TQ20&gt;=TU$29,TQ20&lt;&gt;""),AND(TR20&gt;=TU$25,TR20&lt;&gt;"",TT20&gt;=TU$29,TT20&lt;&gt;""),AND(UP20&gt;=VC$25,UP20&lt;&gt;"",UR20&gt;=VC$29,UR20&lt;&gt;""),AND(US20&gt;=VC$25,US20&lt;&gt;"",UU20&gt;=VC$29,UU20&lt;&gt;""),AND(UW20&gt;=VC$25,UW20&lt;&gt;"",UY20&gt;=VC$29,UY20&lt;&gt;""),AND(UZ20&gt;=VC$25,UZ20&lt;&gt;"",VB20&gt;=VC$29,VB20&lt;&gt;""),AND(VX20&gt;=WK$25,VX20&lt;&gt;"",VZ20&gt;=WK$29,VZ20&lt;&gt;""),AND(WA20&gt;=WK$25,WA20&lt;&gt;"",WC20&gt;=WK$29,WC20&lt;&gt;""),AND(WE20&gt;=WK$25,WE20&lt;&gt;"",WG20&gt;=WK$29,WG20&lt;&gt;""),AND(WH20&gt;=WK$25,WH20&lt;&gt;"",WJ20&gt;=WK$29,WJ20&lt;&gt;"")),"P","")</f>
        <v/>
      </c>
      <c r="J20" s="8">
        <f>IF(COUNT(AI20,AL20,AP20,BJ20,BM20,BQ20,CK20,CN20,CR20)&gt;0,LARGE((AI20,AL20,AP20,BJ20,BM20,BQ20,CK20,CN20,CR20),1),0)</f>
        <v>0</v>
      </c>
      <c r="K20" s="8" t="str">
        <f>IF(J20="","",IF(OR(J20=CK20,J20=CN20,J20=CR20),$BS$1,IF(OR(J20=BJ20,J20=BM20,J20=BQ20),$AR$1,IF(OR(J20=AI20,J20=AL20,J20=AP20),$Q$1,""))))</f>
        <v/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>
        <f>IF(MAX(CT20,CU20)&gt;0,MAX(CT20,CU20),"")</f>
        <v>16.009999999999998</v>
      </c>
      <c r="O20" s="11" t="str">
        <f>IF(N20="","",IF(N20=CT20,"("&amp;CT$2&amp;")",IF(N20=CU20,"("&amp;CU$2&amp;")")))</f>
        <v>(Prelim)</v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>2024 World Cup POR (July 7)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8"/>
      <c r="AG20" s="39" t="str">
        <f>IF(S20&gt;0,S20,"")</f>
        <v/>
      </c>
      <c r="AH20" s="39" t="str">
        <f>IF(T20&gt;0,T20,"")</f>
        <v/>
      </c>
      <c r="AI20" s="41" t="str">
        <f>IF(SUM(Q20:T20)-U20&gt;0,SUM(Q20:T20)-U20,"")</f>
        <v/>
      </c>
      <c r="AJ20" s="41" t="str">
        <f>IF(X20&gt;0,X20,"")</f>
        <v/>
      </c>
      <c r="AK20" s="41" t="str">
        <f>IF(Y20&gt;0,Y20,"")</f>
        <v/>
      </c>
      <c r="AL20" s="41" t="str">
        <f>IF(SUM(V20:Y20)-Z20&gt;0,SUM(V20:Y20)-Z20,"")</f>
        <v/>
      </c>
      <c r="AM20" s="41" t="str">
        <f>IF(AI20="","",MAX(AI20,AL20))</f>
        <v/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 t="str">
        <f>IF(SUM(AM20,AP20)&gt;0,SUM(AM20,AP20),"")</f>
        <v/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>IF(BU20&gt;0,BU20,"")</f>
        <v/>
      </c>
      <c r="CJ20" s="39" t="str">
        <f>IF(BV20&gt;0,BV20,"")</f>
        <v/>
      </c>
      <c r="CK20" s="41" t="str">
        <f>IF(SUM(BS20:BV20)-BW20&gt;0,SUM(BS20:BV20)-BW20,"")</f>
        <v/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 t="str">
        <f>IF(CK20="","",MAX(CK20,CN20))</f>
        <v/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 t="str">
        <f>IF(SUM(CO20,CR20)&gt;0,SUM(CO20,CR20),"")</f>
        <v/>
      </c>
      <c r="CT20" s="52">
        <f>IF(MAX(DV20,FD20,GL20,HT20,JB20,KJ20,LR20,MZ20,OH20,PP20,QX20,SF20,TN20,UV20,WD20)-IF(L20="",0,L20)&gt;0.001,MAX(DV20,FD20,GL20,HT20,JB20,KJ20,LR20,MZ20,OH20,PP20,QX20,SF20,TN20,UV20,WD20)-IF(L20="",0,L20),"")</f>
        <v>16.009999999999998</v>
      </c>
      <c r="CU20" s="52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IF(SUM(DV20,EB20)&gt;0,SUM(DV20,EB20),"")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IF(SUM(FD20,FJ20)&gt;0,SUM(FD20,FJ20),"")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IF(SUM(GL20,GR20)&gt;0,SUM(GL20,GR20),"")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IF(SUM(HT20,HZ20)&gt;0,SUM(HT20,HZ20),"")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IF(SUM(JB20,JH20)&gt;0,SUM(JB20,JH20),"")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IF(SUM(KJ20,KP20)&gt;0,SUM(KJ20,KP20),"")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IF(SUM(LR20,LX20)&gt;0,SUM(LR20,LX20),"")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IF(SUM(MZ20,NF20)&gt;0,SUM(MZ20,NF20),"")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IF(SUM(OH20,ON20)&gt;0,SUM(OH20,ON20),"")</f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>IF(OR20&gt;0,OR20,"")</f>
        <v/>
      </c>
      <c r="PK20" s="11" t="str">
        <f>IF(OS20&gt;0,OS20,"")</f>
        <v/>
      </c>
      <c r="PL20" s="11" t="str">
        <f>IF(SUM(OP20:OS20)-OT20&gt;0,SUM(OP20:OS20)-OT20,"")</f>
        <v/>
      </c>
      <c r="PM20" s="11" t="str">
        <f>IF(OW20&gt;0,OW20,"")</f>
        <v/>
      </c>
      <c r="PN20" s="11" t="str">
        <f>IF(OX20&gt;0,OX20,"")</f>
        <v/>
      </c>
      <c r="PO20" s="11" t="str">
        <f>IF(SUM(OU20:OX20)-OY20&gt;0,SUM(OU20:OX20)-OY20,"")</f>
        <v/>
      </c>
      <c r="PP20" s="11" t="str">
        <f>IF(MAX(PL20,PO20)&gt;0,MAX(PL20,PO20),"")</f>
        <v/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 t="str">
        <f>IF(SUM(PP20,PV20)&gt;0,SUM(PP20,PV20),"")</f>
        <v/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>IF(PZ20&gt;0,PZ20,"")</f>
        <v/>
      </c>
      <c r="QS20" s="41" t="str">
        <f>IF(QA20&gt;0,QA20,"")</f>
        <v/>
      </c>
      <c r="QT20" s="41" t="str">
        <f>IF(SUM(PX20:QA20)-QB20&gt;0,SUM(PX20:QA20)-QB20,"")</f>
        <v/>
      </c>
      <c r="QU20" s="41" t="str">
        <f>IF(QE20&gt;0,QE20,"")</f>
        <v/>
      </c>
      <c r="QV20" s="41" t="str">
        <f>IF(QF20&gt;0,QF20,"")</f>
        <v/>
      </c>
      <c r="QW20" s="41" t="str">
        <f>IF(SUM(QC20:QF20)-QG20&gt;0,SUM(QC20:QF20)-QG20,"")</f>
        <v/>
      </c>
      <c r="QX20" s="41" t="str">
        <f>IF(MAX(QT20,QW20)&gt;0,MAX(QT20,QW20),"")</f>
        <v/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 t="str">
        <f>IF(SUM(QX20,RD20)&gt;0,SUM(QX20,RD20),"")</f>
        <v/>
      </c>
      <c r="RF20" s="18">
        <v>0.8</v>
      </c>
      <c r="RG20" s="18">
        <v>1</v>
      </c>
      <c r="RH20" s="18">
        <v>2</v>
      </c>
      <c r="RI20" s="18">
        <v>1.84</v>
      </c>
      <c r="RJ20" s="18">
        <v>0</v>
      </c>
      <c r="RK20" s="18">
        <v>2.4</v>
      </c>
      <c r="RL20" s="18">
        <v>2.75</v>
      </c>
      <c r="RM20" s="18">
        <v>5.0999999999999996</v>
      </c>
      <c r="RN20" s="18">
        <v>5.76</v>
      </c>
      <c r="RO20" s="18">
        <v>0</v>
      </c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>
        <f>IF(RH20&gt;0,RH20,"")</f>
        <v>2</v>
      </c>
      <c r="SA20" s="11">
        <f>IF(RI20&gt;0,RI20,"")</f>
        <v>1.84</v>
      </c>
      <c r="SB20" s="11">
        <f>IF(SUM(RF20:RI20)-RJ20&gt;0,SUM(RF20:RI20)-RJ20,"")</f>
        <v>5.64</v>
      </c>
      <c r="SC20" s="11">
        <f>IF(RM20&gt;0,RM20,"")</f>
        <v>5.0999999999999996</v>
      </c>
      <c r="SD20" s="11">
        <f>IF(RN20&gt;0,RN20,"")</f>
        <v>5.76</v>
      </c>
      <c r="SE20" s="11">
        <f>IF(SUM(RK20:RN20)-RO20&gt;0,SUM(RK20:RN20)-RO20,"")</f>
        <v>16.009999999999998</v>
      </c>
      <c r="SF20" s="11">
        <f>IF(MAX(SB20,SE20)&gt;0,MAX(SB20,SE20),"")</f>
        <v>16.009999999999998</v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>
        <f>IF(SUM(SF20,SL20)&gt;0,SUM(SF20,SL20),"")</f>
        <v>16.009999999999998</v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1" t="str">
        <f>IF(SP20&gt;0,SP20,"")</f>
        <v/>
      </c>
      <c r="TI20" s="41" t="str">
        <f>IF(SQ20&gt;0,SQ20,"")</f>
        <v/>
      </c>
      <c r="TJ20" s="41" t="str">
        <f>IF(SUM(SN20:SQ20)-SR20&gt;0,SUM(SN20:SQ20)-SR20,"")</f>
        <v/>
      </c>
      <c r="TK20" s="41" t="str">
        <f>IF(SU20&gt;0,SU20,"")</f>
        <v/>
      </c>
      <c r="TL20" s="41" t="str">
        <f>IF(SV20&gt;0,SV20,"")</f>
        <v/>
      </c>
      <c r="TM20" s="41" t="str">
        <f>IF(SUM(SS20:SV20)-SW20&gt;0,SUM(SS20:SV20)-SW20,"")</f>
        <v/>
      </c>
      <c r="TN20" s="41" t="str">
        <f>IF(MAX(TJ20,TM20)&gt;0,MAX(TJ20,TM20),"")</f>
        <v/>
      </c>
      <c r="TO20" s="41" t="str">
        <f>IF(SZ20&gt;0,SZ20,"")</f>
        <v/>
      </c>
      <c r="TP20" s="41" t="str">
        <f>IF(TA20&gt;0,TA20,"")</f>
        <v/>
      </c>
      <c r="TQ20" s="41" t="str">
        <f>IF(SUM(SX20:TA20)-TB20&gt;0,SUM(SX20:TA20)-TB20,"")</f>
        <v/>
      </c>
      <c r="TR20" s="41" t="str">
        <f>IF(TE20&gt;0,TE20,"")</f>
        <v/>
      </c>
      <c r="TS20" s="41" t="str">
        <f>IF(TF20&gt;0,TF20,"")</f>
        <v/>
      </c>
      <c r="TT20" s="41" t="str">
        <f>IF(SUM(TC20:TF20)-TG20&gt;0,SUM(TC20:TF20)-TG20,"")</f>
        <v/>
      </c>
      <c r="TU20" s="41" t="str">
        <f>IF(SUM(TN20,TT20)&gt;0,SUM(TN20,TT20),"")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IF(SUM(UV20,VB20)&gt;0,SUM(UV20,VB20),"")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1" t="str">
        <f>IF(VF20&gt;0,VF20,"")</f>
        <v/>
      </c>
      <c r="VY20" s="41" t="str">
        <f>IF(VG20&gt;0,VG20,"")</f>
        <v/>
      </c>
      <c r="VZ20" s="41" t="str">
        <f>IF(SUM(VD20:VG20)-VH20&gt;0,SUM(VD20:VG20)-VH20,"")</f>
        <v/>
      </c>
      <c r="WA20" s="41" t="str">
        <f>IF(VK20&gt;0,VK20,"")</f>
        <v/>
      </c>
      <c r="WB20" s="41" t="str">
        <f>IF(VL20&gt;0,VL20,"")</f>
        <v/>
      </c>
      <c r="WC20" s="41" t="str">
        <f>IF(SUM(VI20:VL20)-VM20&gt;0,SUM(VI20:VL20)-VM20,"")</f>
        <v/>
      </c>
      <c r="WD20" s="41" t="str">
        <f>IF(MAX(VZ20,WC20)&gt;0,MAX(VZ20,WC20),"")</f>
        <v/>
      </c>
      <c r="WE20" s="41" t="str">
        <f>IF(VP20&gt;0,VP20,"")</f>
        <v/>
      </c>
      <c r="WF20" s="41" t="str">
        <f>IF(VQ20&gt;0,VQ20,"")</f>
        <v/>
      </c>
      <c r="WG20" s="41" t="str">
        <f>IF(SUM(VN20:VQ20)-VR20&gt;0,SUM(VN20:VQ20)-VR20,"")</f>
        <v/>
      </c>
      <c r="WH20" s="41" t="str">
        <f>IF(VU20&gt;0,VU20,"")</f>
        <v/>
      </c>
      <c r="WI20" s="41" t="str">
        <f>IF(VV20&gt;0,VV20,"")</f>
        <v/>
      </c>
      <c r="WJ20" s="41" t="str">
        <f>IF(SUM(VS20:VV20)-VW20&gt;0,SUM(VS20:VV20)-VW20,"")</f>
        <v/>
      </c>
      <c r="WK20" s="41" t="str">
        <f>IF(SUM(WD20,WJ20)&gt;0,SUM(WD20,WJ20),"")</f>
        <v/>
      </c>
      <c r="WL20" s="27">
        <f>IF($CH20="P",BS20,(BS20+AR20)/2)</f>
        <v>0</v>
      </c>
      <c r="WM20" s="27">
        <f>IF($CH20="P",BT20,(BT20+AS20)/2)</f>
        <v>0</v>
      </c>
      <c r="WN20" s="27">
        <f>IF($CH20="P",BU20,(BU20+AT20)/2)</f>
        <v>0</v>
      </c>
      <c r="WO20" s="27">
        <f>IF($CH20="P",BV20,(BV20+AU20)/2)</f>
        <v>0</v>
      </c>
      <c r="WP20" s="27">
        <f>IF($CH20="P",BW20,(BW20+AV20)/2)</f>
        <v>0</v>
      </c>
      <c r="WQ20" s="27">
        <f>IF($CH20="P",BX20,(BX20+AW20)/2)</f>
        <v>0</v>
      </c>
      <c r="WR20" s="27">
        <f>IF($CH20="P",BY20,(BY20+AX20)/2)</f>
        <v>0</v>
      </c>
      <c r="WS20" s="27">
        <f>IF($CH20="P",BZ20,(BZ20+AY20)/2)</f>
        <v>0</v>
      </c>
      <c r="WT20" s="27">
        <f>IF($CH20="P",CA20,(CA20+AZ20)/2)</f>
        <v>0</v>
      </c>
      <c r="WU20" s="27">
        <f>IF($CH20="P",CB20,(CB20+BA20)/2)</f>
        <v>0</v>
      </c>
      <c r="WV20" s="27">
        <f>IF($CH20="P",CC20,(CC20+BB20)/2)</f>
        <v>0</v>
      </c>
      <c r="WW20" s="27">
        <f>IF($CH20="P",CD20,(CD20+BC20)/2)</f>
        <v>0</v>
      </c>
      <c r="WX20" s="27">
        <f>IF($CH20="P",CE20,(CE20+BD20)/2)</f>
        <v>0</v>
      </c>
      <c r="WY20" s="27">
        <f>IF($CH20="P",CF20,(CF20+BE20)/2)</f>
        <v>0</v>
      </c>
      <c r="WZ20" s="27">
        <f>IF($CH20="P",CG20,(CG20+BF20)/2)</f>
        <v>0</v>
      </c>
      <c r="XA20" s="29" t="s">
        <v>56</v>
      </c>
      <c r="XB20" s="11" t="str">
        <f>IF(WN20&gt;0,WN20,"")</f>
        <v/>
      </c>
      <c r="XC20" s="11" t="str">
        <f>IF(WO20&gt;0,WO20,"")</f>
        <v/>
      </c>
      <c r="XD20" s="11" t="str">
        <f>IF(SUM(WL20:WO20)-WP20&gt;0,SUM(WL20:WO20)-WP20,"")</f>
        <v/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 t="str">
        <f>IF(MAX(XD20,XG20)&gt;0,MAX(XD20,XG20),"")</f>
        <v/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 t="str">
        <f>IF(SUM(XH20,XK20)&gt;0,SUM(XH20,XK20),"")</f>
        <v/>
      </c>
    </row>
    <row r="21" spans="1:636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280</v>
      </c>
      <c r="C21" s="4" t="s">
        <v>3</v>
      </c>
      <c r="D21" s="4" t="s">
        <v>248</v>
      </c>
      <c r="E21" s="9">
        <f>SUM(J21,L21,N21)</f>
        <v>4.75</v>
      </c>
      <c r="F21" s="3" t="str">
        <f>IF(OR(AND(AG21&gt;=AQ$24,AG21&lt;&gt;"",AI21&gt;=AQ$28,AI21&lt;&gt;"",AF21=""),AND(AJ21&gt;=AQ$24,AJ21&lt;&gt;"",AL21&gt;=AQ$28,AL21&lt;&gt;"",AF21=""),AND(AN21&gt;=AQ$24,AN21&lt;&gt;"",AP21&gt;=AQ$28,AP21&lt;&gt;"",AF21=""),AND(BH21&gt;=BR$24,BH21&lt;&gt;"",BJ21&gt;=BR$28,BJ21&lt;&gt;"",BG21=""),AND(BK21&gt;=BR$24,BK21&lt;&gt;"",BM21&gt;=BR$28,BM21&lt;&gt;"",BG21=""),AND(BO21&gt;=BR$24,BO21&lt;&gt;"",BQ21&gt;=BR$28,BQ21&lt;&gt;"",BG21=""),AND(CI21&gt;=CS$24,CI21&lt;&gt;"",CK21&gt;=CS$28,CK21&lt;&gt;"",CH21=""),AND(CL21&gt;=CS$24,CL21&lt;&gt;"",CN21&gt;=CS$28,CN21&lt;&gt;"",CH21=""),AND(CP21&gt;=CS$24,CP21&lt;&gt;"",CR21&gt;=CS$28,CR21&lt;&gt;"",CH21=""),AND(DP21&gt;=EC$24,DP21&lt;&gt;"",DR21&gt;=EC$28,DR21&lt;&gt;""),AND(DS21&gt;=EC$24,DS21&lt;&gt;"",DU21&gt;=EC$28,DU21&lt;&gt;""),AND(DW21&gt;=EC$24,DW21&lt;&gt;"",DY21&gt;=EC$28,DY21&lt;&gt;""),AND(DZ21&gt;=EC$24,DZ21&lt;&gt;"",EB21&gt;=EC$28,EB21&lt;&gt;""),AND(EX21&gt;=FK$24,EX21&lt;&gt;"",EZ21&gt;=FK$28,EZ21&lt;&gt;""),AND(FA21&gt;=FK$24,FA21&lt;&gt;"",FC21&gt;=FK$28,FC21&lt;&gt;""),AND(FE21&gt;=FK$24,FE21&lt;&gt;"",FG21&gt;=FK$28,FG21&lt;&gt;""),AND(FH21&gt;=FK$24,FH21&lt;&gt;"",FJ21&gt;=FK$28,FJ21&lt;&gt;""),AND(GF21&gt;=GS$24,GF21&lt;&gt;"",GH21&gt;=GS$28,GH21&lt;&gt;""),AND(GI21&gt;=GS$24,GI21&lt;&gt;"",GK21&gt;=GS$28,GK21&lt;&gt;""),AND(GM21&gt;=GS$24,GM21&lt;&gt;"",GO21&gt;=GS$28,GO21&lt;&gt;""),AND(GP21&gt;=GS$24,GP21&lt;&gt;"",GR21&gt;=GS$28,GR21&lt;&gt;""),AND(HN21&gt;=IA$24,HN21&lt;&gt;"",HP21&gt;=IA$28,HP21&lt;&gt;""),AND(HQ21&gt;=IA$24,HQ21&lt;&gt;"",HS21&gt;=IA$28,HS21&lt;&gt;""),AND(HU21&gt;=IA$24,HU21&lt;&gt;"",HW21&gt;=IA$28,HW21&lt;&gt;""),AND(HX21&gt;=IA$24,HX21&lt;&gt;"",HZ21&gt;=IA$28,HZ21&lt;&gt;""),AND(IV21&gt;=JI$24,IV21&lt;&gt;"",IX21&gt;=JI$28,IX21&lt;&gt;""),AND(IY21&gt;=JI$24,IY21&lt;&gt;"",JA21&gt;=JI$28,JA21&lt;&gt;""),AND(JC21&gt;=JI$24,JC21&lt;&gt;"",JE21&gt;=JI$28,JE21&lt;&gt;""),AND(JF21&gt;=JI$24,JF21&lt;&gt;"",JH21&gt;=JI$28,JH21&lt;&gt;""),AND(KD21&gt;=KQ$24,KD21&lt;&gt;"",KF21&gt;=KQ$28,KF21&lt;&gt;""),AND(KG21&gt;=KQ$24,KG21&lt;&gt;"",KI21&gt;=KQ$28,KI21&lt;&gt;""),AND(KK21&gt;=KQ$24,KK21&lt;&gt;"",KM21&gt;=KQ$28,KM21&lt;&gt;""),AND(KN21&gt;=KQ$24,KN21&lt;&gt;"",KP21&gt;=KQ$28,KP21&lt;&gt;""),AND(LL21&gt;=LY$24,LL21&lt;&gt;"",LN21&gt;=LY$28,LN21&lt;&gt;""),AND(LO21&gt;=LY$24,LO21&lt;&gt;"",LQ21&gt;=LY$28,LQ21&lt;&gt;""),AND(LS21&gt;=LY$24,LS21&lt;&gt;"",LU21&gt;=LY$28,LU21&lt;&gt;""),AND(LV21&gt;=LY$24,LV21&lt;&gt;"",LX21&gt;=LY$28,LX21&lt;&gt;""),AND(MT21&gt;=NG$24,MT21&lt;&gt;"",MV21&gt;=NG$28,MV21&lt;&gt;""),AND(MW21&gt;=NG$24,MW21&lt;&gt;"",MY21&gt;=NG$28,MY21&lt;&gt;""),AND(NA21&gt;=NG$24,NA21&lt;&gt;"",NC21&gt;=NG$28,NC21&lt;&gt;""),AND(ND21&gt;=NG$24,ND21&lt;&gt;"",NF21&gt;=NG$28,NF21&lt;&gt;""),AND(OB21&gt;=OO$24,OB21&lt;&gt;"",OD21&gt;=OO$28,OD21&lt;&gt;""),AND(OE21&gt;=OO$24,OE21&lt;&gt;"",OG21&gt;=OO$28,OG21&lt;&gt;""),AND(OI21&gt;=OO$24,OI21&lt;&gt;"",OK21&gt;=OO$28,OK21&lt;&gt;""),AND(OL21&gt;=OO$24,OL21&lt;&gt;"",ON21&gt;=OO$28,ON21&lt;&gt;""),AND(PJ21&gt;=PW$24,PJ21&lt;&gt;"",PL21&gt;=PW$28,PL21&lt;&gt;""),AND(PM21&gt;=PW$24,PM21&lt;&gt;"",PO21&gt;=PW$28,PO21&lt;&gt;""),AND(PQ21&gt;=PW$24,PQ21&lt;&gt;"",PS21&gt;=PW$28,PS21&lt;&gt;""),AND(PT21&gt;=PW$24,PT21&lt;&gt;"",PV21&gt;=PW$28,PV21&lt;&gt;""),AND(QR21&gt;=RE$24,QR21&lt;&gt;"",QT21&gt;=RE$28,QT21&lt;&gt;""),AND(QU21&gt;=RE$24,QU21&lt;&gt;"",QW21&gt;=RE$28,QW21&lt;&gt;""),AND(QY21&gt;=RE$24,QY21&lt;&gt;"",RA21&gt;=RE$28,RA21&lt;&gt;""),AND(RB21&gt;=RE$24,RB21&lt;&gt;"",RD21&gt;=RE$28,RD21&lt;&gt;""),AND(RZ21&gt;=SM$24,RZ21&lt;&gt;"",SB21&gt;=SM$28,SB21&lt;&gt;""),AND(SC21&gt;=SM$24,SC21&lt;&gt;"",SE21&gt;=SM$28,SE21&lt;&gt;""),AND(SG21&gt;=SM$24,SG21&lt;&gt;"",SI21&gt;=SM$28,SI21&lt;&gt;""),AND(SJ21&gt;=SM$24,SJ21&lt;&gt;"",SL21&gt;=SM$28,SL21&lt;&gt;""),AND(TH21&gt;=TU$24,TH21&lt;&gt;"",TJ21&gt;=TU$28,TJ21&lt;&gt;""),AND(TK21&gt;=TU$24,TK21&lt;&gt;"",TM21&gt;=TU$28,TM21&lt;&gt;""),AND(TO21&gt;=TU$24,TO21&lt;&gt;"",TQ21&gt;=TU$28,TQ21&lt;&gt;""),AND(TR21&gt;=TU$24,TR21&lt;&gt;"",TT21&gt;=TU$28,TT21&lt;&gt;""),AND(UP21&gt;=VC$24,UP21&lt;&gt;"",UR21&gt;=VC$28,UR21&lt;&gt;""),AND(US21&gt;=VC$24,US21&lt;&gt;"",UU21&gt;=VC$28,UU21&lt;&gt;""),AND(UW21&gt;=VC$24,UW21&lt;&gt;"",UY21&gt;=VC$28,UY21&lt;&gt;""),AND(UZ21&gt;=VC$24,UZ21&lt;&gt;"",VB21&gt;=VC$28,VB21&lt;&gt;""),AND(VX21&gt;=WK$24,VX21&lt;&gt;"",VZ21&gt;=WK$28,VZ21&lt;&gt;""),AND(WA21&gt;=WK$24,WA21&lt;&gt;"",WC21&gt;=WK$28,WC21&lt;&gt;""),AND(WE21&gt;=WK$24,WE21&lt;&gt;"",WG21&gt;=WK$28,WG21&lt;&gt;""),AND(WH21&gt;=WK$24,WH21&lt;&gt;"",WJ21&gt;=WK$28,WJ21&lt;&gt;"")),"P","")</f>
        <v/>
      </c>
      <c r="G21" s="3" t="str">
        <f>IF(OR(AND(AI21&gt;=AQ$28,AI21&lt;&gt;"",AF21=""),AND(AL21&gt;=AQ$28,AL21&lt;&gt;"",AF21=""),AND(AP21&gt;=AQ$28,AP21&lt;&gt;"",AF21=""),AND(BJ21&gt;=BR$28,BJ21&lt;&gt;"",BG21=""),AND(BM21&gt;=BR$28,BM21&lt;&gt;"",BG21=""),AND(BQ21&gt;=BR$28,BQ21&lt;&gt;"",BG21=""),AND(CK21&gt;=CS$28,CK21&lt;&gt;"",CH21=""),AND(CN21&gt;=CS$28,CN21&lt;&gt;"",CH21=""),AND(CR21&gt;=CS$28,CR21&lt;&gt;"",CH21=""),AND(DR21&gt;=EC$28,DR21&lt;&gt;""),AND(DU21&gt;=EC$28,DU21&lt;&gt;""),AND(DY21&gt;=EC$28,DY21&lt;&gt;""),AND(EB21&gt;=EC$28,EB21&lt;&gt;""),AND(EZ21&gt;=FK$28,EZ21&lt;&gt;""),AND(FC21&gt;=FK$28,FC21&lt;&gt;""),AND(FG21&gt;=FK$28,FG21&lt;&gt;""),AND(FJ21&gt;=FK$28,FJ21&lt;&gt;""),AND(GH21&gt;=GS$28,GH21&lt;&gt;""),AND(GK21&gt;=GS$28,GK21&lt;&gt;""),AND(GO21&gt;=GS$28,GO21&lt;&gt;""),AND(GR21&gt;=GS$28,GR21&lt;&gt;""),AND(HP21&gt;=IA$28,HP21&lt;&gt;""),AND(HS21&gt;=IA$28,HS21&lt;&gt;""),AND(HW21&gt;=IA$28,HW21&lt;&gt;""),AND(HZ21&gt;=IA$28,HZ21&lt;&gt;""),AND(IX21&gt;=JI$28,IX21&lt;&gt;""),AND(JA21&gt;=JI$28,JA21&lt;&gt;""),AND(JE21&gt;=JI$28,JE21&lt;&gt;""),AND(JH21&gt;=JI$28,JH21&lt;&gt;""),AND(KF21&gt;=KQ$28,KF21&lt;&gt;""),AND(KI21&gt;=KQ$28,KI21&lt;&gt;""),AND(KM21&gt;=KQ$28,KM21&lt;&gt;""),AND(KP21&gt;=KQ$28,KP21&lt;&gt;""),AND(LN21&gt;=LY$28,LN21&lt;&gt;""),AND(LQ21&gt;=LY$28,LQ21&lt;&gt;""),AND(LU21&gt;=LY$28,LU21&lt;&gt;""),AND(LX21&gt;=LY$28,LX21&lt;&gt;""),AND(MV21&gt;=NG$28,MV21&lt;&gt;""),AND(MY21&gt;=NG$28,MY21&lt;&gt;""),AND(NC21&gt;=NG$28,NC21&lt;&gt;""),AND(NF21&gt;=NG$28,NF21&lt;&gt;""),AND(OD21&gt;=OO$28,OD21&lt;&gt;""),AND(OG21&gt;=OO$28,OG21&lt;&gt;""),AND(OK21&gt;=OO$28,OK21&lt;&gt;""),AND(ON21&gt;=OO$28,ON21&lt;&gt;""),AND(PL21&gt;=PW$28,PL21&lt;&gt;""),AND(PO21&gt;=PW$28,PO21&lt;&gt;""),AND(PS21&gt;=PW$28,PS21&lt;&gt;""),AND(PV21&gt;=PW$28,PV21&lt;&gt;""),AND(QT21&gt;=RE$28,QT21&lt;&gt;""),AND(QW21&gt;=RE$28,QW21&lt;&gt;""),AND(RA21&gt;=RE$28,RA21&lt;&gt;""),AND(RD21&gt;=RE$28,RD21&lt;&gt;""),AND(SB21&gt;=SM$28,SB21&lt;&gt;""),AND(SE21&gt;=SM$28,SE21&lt;&gt;""),AND(SI21&gt;=SM$28,SI21&lt;&gt;""),AND(SL21&gt;=SM$28,SL21&lt;&gt;""),AND(TJ21&gt;=TU$28,TJ21&lt;&gt;""),AND(TM21&gt;=TU$28,TM21&lt;&gt;""),AND(TQ21&gt;=TU$28,TQ21&lt;&gt;""),AND(TT21&gt;=TU$28,TT21&lt;&gt;""),AND(UR21&gt;=VC$28,UR21&lt;&gt;""),AND(UU21&gt;=VC$28,UU21&lt;&gt;""),AND(UY21&gt;=VC$28,UY21&lt;&gt;""),AND(VB21&gt;=VC$28,VB21&lt;&gt;""),AND(VZ21&gt;=WK$28,VZ21&lt;&gt;""),AND(WC21&gt;=WK$28,WC21&lt;&gt;""),AND(WG21&gt;=WK$28,WG21&lt;&gt;""),AND(WJ21&gt;=WK$28,WJ21&lt;&gt;"")),"P","")</f>
        <v/>
      </c>
      <c r="H21" s="37" t="str">
        <f>IF(AND(G21="P",F21=""),"No DD",IF(OR(AND(AG21&gt;=AQ$27,AG21&lt;&gt;"",AI21&gt;=AQ$31,AI21&lt;&gt;"",AF21=""),AND(AJ21&gt;=AQ$27,AJ21&lt;&gt;"",AL21&gt;=AQ$31,AL21&lt;&gt;"",AF21=""),AND(AN21&gt;=AQ$27,AN21&lt;&gt;"",AP21&gt;=AQ$31,AP21&lt;&gt;"",AF21=""),AND(BH21&gt;=BR$27,BH21&lt;&gt;"",BJ21&gt;=BR$31,BJ21&lt;&gt;"",BG21=""),AND(BK21&gt;=BR$27,BK21&lt;&gt;"",BM21&gt;=BR$31,BM21&lt;&gt;"",BG21=""),AND(BO21&gt;=BR$27,BO21&lt;&gt;"",BQ21&gt;=BR$31,BQ21&lt;&gt;"",BG21=""),AND(CI21&gt;=CS$27,CI21&lt;&gt;"",CK21&gt;=CS$31,CK21&lt;&gt;"",CH21=""),AND(CL21&gt;=CS$27,CL21&lt;&gt;"",CN21&gt;=CS$31,CN21&lt;&gt;"",CH21=""),AND(CP21&gt;=CS$27,CP21&lt;&gt;"",CR21&gt;=CS$31,CR21&lt;&gt;"",CH21=""),AND(DP21&gt;=EC$27,DP21&lt;&gt;"",DR21&gt;=EC$31,DR21&lt;&gt;""),AND(DS21&gt;=EC$27,DS21&lt;&gt;"",DU21&gt;=EC$31,DU21&lt;&gt;""),AND(DW21&gt;=EC$27,DW21&lt;&gt;"",DY21&gt;=EC$31,DY21&lt;&gt;""),AND(DZ21&gt;=EC$27,DZ21&lt;&gt;"",EB21&gt;=EC$31,EB21&lt;&gt;""),AND(EX21&gt;=FK$27,EX21&lt;&gt;"",EZ21&gt;=FK$31,EZ21&lt;&gt;""),AND(FA21&gt;=FK$27,FA21&lt;&gt;"",FC21&gt;=FK$31,FC21&lt;&gt;""),AND(FE21&gt;=FK$27,FE21&lt;&gt;"",FG21&gt;=FK$31,FG21&lt;&gt;""),AND(FH21&gt;=FK$27,FH21&lt;&gt;"",FJ21&gt;=FK$31,FJ21&lt;&gt;""),AND(GF21&gt;=GS$27,GF21&lt;&gt;"",GH21&gt;=GS$31,GH21&lt;&gt;""),AND(GI21&gt;=GS$27,GI21&lt;&gt;"",GK21&gt;=GS$31,GK21&lt;&gt;""),AND(GM21&gt;=GS$27,GM21&lt;&gt;"",GO21&gt;=GS$31,GO21&lt;&gt;""),AND(GP21&gt;=GS$27,GP21&lt;&gt;"",GR21&gt;=GS$31,GR21&lt;&gt;""),AND(HN21&gt;=IA$27,HN21&lt;&gt;"",HP21&gt;=IA$31,HP21&lt;&gt;""),AND(HQ21&gt;=IA$27,HQ21&lt;&gt;"",HS21&gt;=IA$31,HS21&lt;&gt;""),AND(HU21&gt;=IA$27,HU21&lt;&gt;"",HW21&gt;=IA$31,HW21&lt;&gt;""),AND(HX21&gt;=IA$27,HX21&lt;&gt;"",HZ21&gt;=IA$31,HZ21&lt;&gt;""),AND(IV21&gt;=JI$27,IV21&lt;&gt;"",IX21&gt;=JI$31,IX21&lt;&gt;""),AND(IY21&gt;=JI$27,IY21&lt;&gt;"",JA21&gt;=JI$31,JA21&lt;&gt;""),AND(JC21&gt;=JI$27,JC21&lt;&gt;"",JE21&gt;=JI$31,JE21&lt;&gt;""),AND(JF21&gt;=JI$27,JF21&lt;&gt;"",JH21&gt;=JI$31,JH21&lt;&gt;""),AND(KD21&gt;=KQ$27,KD21&lt;&gt;"",KF21&gt;=KQ$31,KF21&lt;&gt;""),AND(KG21&gt;=KQ$27,KG21&lt;&gt;"",KI21&gt;=KQ$31,KI21&lt;&gt;""),AND(KK21&gt;=KQ$27,KK21&lt;&gt;"",KM21&gt;=KQ$31,KM21&lt;&gt;""),AND(KN21&gt;=KQ$27,KN21&lt;&gt;"",KP21&gt;=KQ$31,KP21&lt;&gt;""),AND(LL21&gt;=LY$27,LL21&lt;&gt;"",LN21&gt;=LY$31,LN21&lt;&gt;""),AND(LO21&gt;=LY$27,LO21&lt;&gt;"",LQ21&gt;=LY$31,LQ21&lt;&gt;""),AND(LS21&gt;=LY$27,LS21&lt;&gt;"",LU21&gt;=LY$31,LU21&lt;&gt;""),AND(LV21&gt;=LY$27,LV21&lt;&gt;"",LX21&gt;=LY$31,LX21&lt;&gt;""),AND(MT21&gt;=NG$27,MT21&lt;&gt;"",MV21&gt;=NG$31,MV21&lt;&gt;""),AND(MW21&gt;=NG$27,MW21&lt;&gt;"",MY21&gt;=NG$31,MY21&lt;&gt;""),AND(NA21&gt;=NG$27,NA21&lt;&gt;"",NC21&gt;=NG$31,NC21&lt;&gt;""),AND(ND21&gt;=NG$27,ND21&lt;&gt;"",NF21&gt;=NG$31,NF21&lt;&gt;""),AND(OB21&gt;=OO$27,OB21&lt;&gt;"",OD21&gt;=OO$31,OD21&lt;&gt;""),AND(OE21&gt;=OO$27,OE21&lt;&gt;"",OG21&gt;=OO$31,OG21&lt;&gt;""),AND(OI21&gt;=OO$27,OI21&lt;&gt;"",OK21&gt;=OO$31,OK21&lt;&gt;""),AND(OL21&gt;=OO$27,OL21&lt;&gt;"",ON21&gt;=OO$31,ON21&lt;&gt;""),AND(PJ21&gt;=PW$27,PJ21&lt;&gt;"",PL21&gt;=PW$31,PL21&lt;&gt;""),AND(PM21&gt;=PW$27,PM21&lt;&gt;"",PO21&gt;=PW$31,PO21&lt;&gt;""),AND(PQ21&gt;=PW$27,PQ21&lt;&gt;"",PS21&gt;=PW$31,PS21&lt;&gt;""),AND(PT21&gt;=PW$27,PT21&lt;&gt;"",PV21&gt;=PW$31,PV21&lt;&gt;""),AND(QR21&gt;=RE$27,QR21&lt;&gt;"",QT21&gt;=RE$31,QT21&lt;&gt;""),AND(QU21&gt;=RE$27,QU21&lt;&gt;"",QW21&gt;=RE$31,QW21&lt;&gt;""),AND(QY21&gt;=RE$27,QY21&lt;&gt;"",RA21&gt;=RE$31,RA21&lt;&gt;""),AND(RB21&gt;=RE$27,RB21&lt;&gt;"",RD21&gt;=RE$31,RD21&lt;&gt;""),AND(RZ21&gt;=SM$27,RZ21&lt;&gt;"",SB21&gt;=SM$31,SB21&lt;&gt;""),AND(SC21&gt;=SM$27,SC21&lt;&gt;"",SE21&gt;=SM$31,SE21&lt;&gt;""),AND(SG21&gt;=SM$27,SG21&lt;&gt;"",SI21&gt;=SM$31,SI21&lt;&gt;""),AND(SJ21&gt;=SM$27,SJ21&lt;&gt;"",SL21&gt;=SM$31,SL21&lt;&gt;""),AND(TH21&gt;=TU$27,TH21&lt;&gt;"",TJ21&gt;=TU$31,TJ21&lt;&gt;""),AND(TK21&gt;=TU$27,TK21&lt;&gt;"",TM21&gt;=TU$31,TM21&lt;&gt;""),AND(TO21&gt;=TU$27,TO21&lt;&gt;"",TQ21&gt;=TU$31,TQ21&lt;&gt;""),AND(TR21&gt;=TU$27,TR21&lt;&gt;"",TT21&gt;=TU$31,TT21&lt;&gt;""),AND(UP21&gt;=VC$27,UP21&lt;&gt;"",UR21&gt;=VC$31,UR21&lt;&gt;""),AND(US21&gt;=VC$27,US21&lt;&gt;"",UU21&gt;=VC$31,UU21&lt;&gt;""),AND(UW21&gt;=VC$27,UW21&lt;&gt;"",UY21&gt;=VC$31,UY21&lt;&gt;""),AND(UZ21&gt;=VC$27,UZ21&lt;&gt;"",VB21&gt;=VC$31,VB21&lt;&gt;""),AND(VX21&gt;=WK$27,VX21&lt;&gt;"",VZ21&gt;=WK$31,VZ21&lt;&gt;""),AND(WA21&gt;=WK$27,WA21&lt;&gt;"",WC21&gt;=WK$31,WC21&lt;&gt;""),AND(WE21&gt;=WK$27,WE21&lt;&gt;"",WG21&gt;=WK$31,WG21&lt;&gt;""),AND(WH21&gt;=WK$27,WH21&lt;&gt;"",WJ21&gt;=WK$31,WJ21&lt;&gt;"")),"Merit",IF(OR(AND(AG21&gt;=AQ$26,AG21&lt;&gt;"",AI21&gt;=AQ$30,AI21&lt;&gt;"",AF21=""),AND(AJ21&gt;=AQ$26,AJ21&lt;&gt;"",AL21&gt;=AQ$30,AL21&lt;&gt;"",AF21=""),AND(AN21&gt;=AQ$26,AN21&lt;&gt;"",AP21&gt;=AQ$30,AP21&lt;&gt;"",AF21=""),AND(BH21&gt;=BR$26,BH21&lt;&gt;"",BJ21&gt;=BR$30,BJ21&lt;&gt;"",BG21=""),AND(BK21&gt;=BR$26,BK21&lt;&gt;"",BM21&gt;=BR$30,BM21&lt;&gt;"",BG21=""),AND(BO21&gt;=BR$26,BO21&lt;&gt;"",BQ21&gt;=BR$30,BQ21&lt;&gt;"",BG21=""),AND(CI21&gt;=CS$26,CI21&lt;&gt;"",CK21&gt;=CS$30,CK21&lt;&gt;"",CH21=""),AND(CL21&gt;=CS$26,CL21&lt;&gt;"",CN21&gt;=CS$30,CN21&lt;&gt;"",CH21=""),AND(CP21&gt;=CS$26,CP21&lt;&gt;"",CR21&gt;=CS$30,CR21&lt;&gt;"",CH21=""),AND(DP21&gt;=EC$26,DP21&lt;&gt;"",DR21&gt;=EC$30,DR21&lt;&gt;""),AND(DS21&gt;=EC$26,DS21&lt;&gt;"",DU21&gt;=EC$30,DU21&lt;&gt;""),AND(DW21&gt;=EC$26,DW21&lt;&gt;"",DY21&gt;=EC$30,DY21&lt;&gt;""),AND(DZ21&gt;=EC$26,DZ21&lt;&gt;"",EB21&gt;=EC$30,EB21&lt;&gt;""),AND(EX21&gt;=FK$26,EX21&lt;&gt;"",EZ21&gt;=FK$30,EZ21&lt;&gt;""),AND(FA21&gt;=FK$26,FA21&lt;&gt;"",FC21&gt;=FK$30,FC21&lt;&gt;""),AND(FE21&gt;=FK$26,FE21&lt;&gt;"",FG21&gt;=FK$30,FG21&lt;&gt;""),AND(FH21&gt;=FK$26,FH21&lt;&gt;"",FJ21&gt;=FK$30,FJ21&lt;&gt;""),AND(GF21&gt;=GS$26,GF21&lt;&gt;"",GH21&gt;=GS$30,GH21&lt;&gt;""),AND(GI21&gt;=GS$26,GI21&lt;&gt;"",GK21&gt;=GS$30,GK21&lt;&gt;""),AND(GM21&gt;=GS$26,GM21&lt;&gt;"",GO21&gt;=GS$30,GO21&lt;&gt;""),AND(GP21&gt;=GS$26,GP21&lt;&gt;"",GR21&gt;=GS$30,GR21&lt;&gt;""),AND(HN21&gt;=IA$26,HN21&lt;&gt;"",HP21&gt;=IA$30,HP21&lt;&gt;""),AND(HQ21&gt;=IA$26,HQ21&lt;&gt;"",HS21&gt;=IA$30,HS21&lt;&gt;""),AND(HU21&gt;=IA$26,HU21&lt;&gt;"",HW21&gt;=IA$30,HW21&lt;&gt;""),AND(HX21&gt;=IA$26,HX21&lt;&gt;"",HZ21&gt;=IA$30,HZ21&lt;&gt;""),AND(IV21&gt;=JI$26,IV21&lt;&gt;"",IX21&gt;=JI$30,IX21&lt;&gt;""),AND(IY21&gt;=JI$26,IY21&lt;&gt;"",JA21&gt;=JI$30,JA21&lt;&gt;""),AND(JC21&gt;=JI$26,JC21&lt;&gt;"",JE21&gt;=JI$30,JE21&lt;&gt;""),AND(JF21&gt;=JI$26,JF21&lt;&gt;"",JH21&gt;=JI$30,JH21&lt;&gt;""),AND(KD21&gt;=KQ$26,KD21&lt;&gt;"",KF21&gt;=KQ$30,KF21&lt;&gt;""),AND(KG21&gt;=KQ$26,KG21&lt;&gt;"",KI21&gt;=KQ$30,KI21&lt;&gt;""),AND(KK21&gt;=KQ$26,KK21&lt;&gt;"",KM21&gt;=KQ$30,KM21&lt;&gt;""),AND(KN21&gt;=KQ$26,KN21&lt;&gt;"",KP21&gt;=KQ$30,KP21&lt;&gt;""),AND(LL21&gt;=LY$26,LL21&lt;&gt;"",LN21&gt;=LY$30,LN21&lt;&gt;""),AND(LO21&gt;=LY$26,LO21&lt;&gt;"",LQ21&gt;=LY$30,LQ21&lt;&gt;""),AND(LS21&gt;=LY$26,LS21&lt;&gt;"",LU21&gt;=LY$30,LU21&lt;&gt;""),AND(LV21&gt;=LY$26,LV21&lt;&gt;"",LX21&gt;=LY$30,LX21&lt;&gt;""),AND(MT21&gt;=NG$26,MT21&lt;&gt;"",MV21&gt;=NG$30,MV21&lt;&gt;""),AND(MW21&gt;=NG$26,MW21&lt;&gt;"",MY21&gt;=NG$30,MY21&lt;&gt;""),AND(NA21&gt;=NG$26,NA21&lt;&gt;"",NC21&gt;=NG$30,NC21&lt;&gt;""),AND(ND21&gt;=NG$26,ND21&lt;&gt;"",NF21&gt;=NG$30,NF21&lt;&gt;""),AND(OB21&gt;=OO$26,OB21&lt;&gt;"",OD21&gt;=OO$30,OD21&lt;&gt;""),AND(OE21&gt;=OO$26,OE21&lt;&gt;"",OG21&gt;=OO$30,OG21&lt;&gt;""),AND(OI21&gt;=OO$26,OI21&lt;&gt;"",OK21&gt;=OO$30,OK21&lt;&gt;""),AND(OL21&gt;=OO$26,OL21&lt;&gt;"",ON21&gt;=OO$30,ON21&lt;&gt;""),AND(PJ21&gt;=PW$26,PJ21&lt;&gt;"",PL21&gt;=PW$30,PL21&lt;&gt;""),AND(PM21&gt;=PW$26,PM21&lt;&gt;"",PO21&gt;=PW$30,PO21&lt;&gt;""),AND(PQ21&gt;=PW$26,PQ21&lt;&gt;"",PS21&gt;=PW$30,PS21&lt;&gt;""),AND(PT21&gt;=PW$26,PT21&lt;&gt;"",PV21&gt;=PW$30,PV21&lt;&gt;""),AND(QR21&gt;=RE$26,QR21&lt;&gt;"",QT21&gt;=RE$30,QT21&lt;&gt;""),AND(QU21&gt;=RE$26,QU21&lt;&gt;"",QW21&gt;=RE$30,QW21&lt;&gt;""),AND(QY21&gt;=RE$26,QY21&lt;&gt;"",RA21&gt;=RE$30,RA21&lt;&gt;""),AND(RB21&gt;=RE$26,RB21&lt;&gt;"",RD21&gt;=RE$30,RD21&lt;&gt;""),AND(RZ21&gt;=SM$26,RZ21&lt;&gt;"",SB21&gt;=SM$30,SB21&lt;&gt;""),AND(SC21&gt;=SM$26,SC21&lt;&gt;"",SE21&gt;=SM$30,SE21&lt;&gt;""),AND(SG21&gt;=SM$26,SG21&lt;&gt;"",SI21&gt;=SM$30,SI21&lt;&gt;""),AND(SJ21&gt;=SM$26,SJ21&lt;&gt;"",SL21&gt;=SM$30,SL21&lt;&gt;""),AND(TH21&gt;=TU$26,TH21&lt;&gt;"",TJ21&gt;=TU$30,TJ21&lt;&gt;""),AND(TK21&gt;=TU$26,TK21&lt;&gt;"",TM21&gt;=TU$30,TM21&lt;&gt;""),AND(TO21&gt;=TU$26,TO21&lt;&gt;"",TQ21&gt;=TU$30,TQ21&lt;&gt;""),AND(TR21&gt;=TU$26,TR21&lt;&gt;"",TT21&gt;=TU$30,TT21&lt;&gt;""),AND(UP21&gt;=VC$26,UP21&lt;&gt;"",UR21&gt;=VC$30,UR21&lt;&gt;""),AND(US21&gt;=VC$26,US21&lt;&gt;"",UU21&gt;=VC$30,UU21&lt;&gt;""),AND(UW21&gt;=VC$26,UW21&lt;&gt;"",UY21&gt;=VC$30,UY21&lt;&gt;""),AND(UZ21&gt;=VC$26,UZ21&lt;&gt;"",VB21&gt;=VC$30,VB21&lt;&gt;""),AND(VX21&gt;=WK$26,VX21&lt;&gt;"",VZ21&gt;=WK$30,VZ21&lt;&gt;""),AND(WA21&gt;=WK$26,WA21&lt;&gt;"",WC21&gt;=WK$30,WC21&lt;&gt;""),AND(WE21&gt;=WK$26,WE21&lt;&gt;"",WG21&gt;=WK$30,WG21&lt;&gt;""),AND(WH21&gt;=WK$26,WH21&lt;&gt;"",WJ21&gt;=WK$30,WJ21&lt;&gt;"")),"Excellence",IF(I21="P","Worlds Team",IF(F21="P","National Team","")))))</f>
        <v/>
      </c>
      <c r="I21" s="3" t="str">
        <f>IF(OR(AND(AG21&gt;=AQ$25,AG21&lt;&gt;"",AI21&gt;=AQ$29,AI21&lt;&gt;"",AF21=""),AND(AJ21&gt;=AQ$25,AJ21&lt;&gt;"",AL21&gt;=AQ$29,AL21&lt;&gt;"",AF21=""),AND(AN21&gt;=AQ$25,AN21&lt;&gt;"",AP21&gt;=AQ$29,AP21&lt;&gt;"",AF21=""),AND(BH21&gt;=BR$25,BH21&lt;&gt;"",BJ21&gt;=BR$29,BJ21&lt;&gt;"",BG21=""),AND(BK21&gt;=BR$25,BK21&lt;&gt;"",BM21&gt;=BR$29,BM21&lt;&gt;"",BG21=""),AND(BO21&gt;=BR$25,BO21&lt;&gt;"",BQ21&gt;=BR$29,BQ21&lt;&gt;"",BG21=""),AND(CI21&gt;=CS$25,CI21&lt;&gt;"",CK21&gt;=CS$29,CK21&lt;&gt;"",CH21=""),AND(CL21&gt;=CS$25,CL21&lt;&gt;"",CN21&gt;=CS$29,CN21&lt;&gt;"",CH21=""),AND(CP21&gt;=CS$25,CP21&lt;&gt;"",CR21&gt;=CS$29,CR21&lt;&gt;"",CH21=""),AND(DP21&gt;=EC$25,DP21&lt;&gt;"",DR21&gt;=EC$29,DR21&lt;&gt;""),AND(DS21&gt;=EC$25,DS21&lt;&gt;"",DU21&gt;=EC$29,DU21&lt;&gt;""),AND(DW21&gt;=EC$25,DW21&lt;&gt;"",DY21&gt;=EC$29,DY21&lt;&gt;""),AND(DZ21&gt;=EC$25,DZ21&lt;&gt;"",EB21&gt;=EC$29,EB21&lt;&gt;""),AND(EX21&gt;=FK$25,EX21&lt;&gt;"",EZ21&gt;=FK$29,EZ21&lt;&gt;""),AND(FA21&gt;=FK$25,FA21&lt;&gt;"",FC21&gt;=FK$29,FC21&lt;&gt;""),AND(FE21&gt;=FK$25,FE21&lt;&gt;"",FG21&gt;=FK$29,FG21&lt;&gt;""),AND(FH21&gt;=FK$25,FH21&lt;&gt;"",FJ21&gt;=FK$29,FJ21&lt;&gt;""),AND(GF21&gt;=GS$25,GF21&lt;&gt;"",GH21&gt;=GS$29,GH21&lt;&gt;""),AND(GI21&gt;=GS$25,GI21&lt;&gt;"",GK21&gt;=GS$29,GK21&lt;&gt;""),AND(GM21&gt;=GS$25,GM21&lt;&gt;"",GO21&gt;=GS$29,GO21&lt;&gt;""),AND(GP21&gt;=GS$25,GP21&lt;&gt;"",GR21&gt;=GS$29,GR21&lt;&gt;""),AND(HN21&gt;=IA$25,HN21&lt;&gt;"",HP21&gt;=IA$29,HP21&lt;&gt;""),AND(HQ21&gt;=IA$25,HQ21&lt;&gt;"",HS21&gt;=IA$29,HS21&lt;&gt;""),AND(HU21&gt;=IA$25,HU21&lt;&gt;"",HW21&gt;=IA$29,HW21&lt;&gt;""),AND(HX21&gt;=IA$25,HX21&lt;&gt;"",HZ21&gt;=IA$29,HZ21&lt;&gt;""),AND(IV21&gt;=JI$25,IV21&lt;&gt;"",IX21&gt;=JI$29,IX21&lt;&gt;""),AND(IY21&gt;=JI$25,IY21&lt;&gt;"",JA21&gt;=JI$29,JA21&lt;&gt;""),AND(JC21&gt;=JI$25,JC21&lt;&gt;"",JE21&gt;=JI$29,JE21&lt;&gt;""),AND(JF21&gt;=JI$25,JF21&lt;&gt;"",JH21&gt;=JI$29,JH21&lt;&gt;""),AND(KD21&gt;=KQ$25,KD21&lt;&gt;"",KF21&gt;=KQ$29,KF21&lt;&gt;""),AND(KG21&gt;=KQ$25,KG21&lt;&gt;"",KI21&gt;=KQ$29,KI21&lt;&gt;""),AND(KK21&gt;=KQ$25,KK21&lt;&gt;"",KM21&gt;=KQ$29,KM21&lt;&gt;""),AND(KN21&gt;=KQ$25,KN21&lt;&gt;"",KP21&gt;=KQ$29,KP21&lt;&gt;""),AND(LL21&gt;=LY$25,LL21&lt;&gt;"",LN21&gt;=LY$29,LN21&lt;&gt;""),AND(LO21&gt;=LY$25,LO21&lt;&gt;"",LQ21&gt;=LY$29,LQ21&lt;&gt;""),AND(LS21&gt;=LY$25,LS21&lt;&gt;"",LU21&gt;=LY$29,LU21&lt;&gt;""),AND(LV21&gt;=LY$25,LV21&lt;&gt;"",LX21&gt;=LY$29,LX21&lt;&gt;""),AND(MT21&gt;=NG$25,MT21&lt;&gt;"",MV21&gt;=NG$29,MV21&lt;&gt;""),AND(MW21&gt;=NG$25,MW21&lt;&gt;"",MY21&gt;=NG$29,MY21&lt;&gt;""),AND(NA21&gt;=NG$25,NA21&lt;&gt;"",NC21&gt;=NG$29,NC21&lt;&gt;""),AND(ND21&gt;=NG$25,ND21&lt;&gt;"",NF21&gt;=NG$29,NF21&lt;&gt;""),AND(OB21&gt;=OO$25,OB21&lt;&gt;"",OD21&gt;=OO$29,OD21&lt;&gt;""),AND(OE21&gt;=OO$25,OE21&lt;&gt;"",OG21&gt;=OO$29,OG21&lt;&gt;""),AND(OI21&gt;=OO$25,OI21&lt;&gt;"",OK21&gt;=OO$29,OK21&lt;&gt;""),AND(OL21&gt;=OO$25,OL21&lt;&gt;"",ON21&gt;=OO$29,ON21&lt;&gt;""),AND(PJ21&gt;=PW$25,PJ21&lt;&gt;"",PL21&gt;=PW$29,PL21&lt;&gt;""),AND(PM21&gt;=PW$25,PM21&lt;&gt;"",PO21&gt;=PW$29,PO21&lt;&gt;""),AND(PQ21&gt;=PW$25,PQ21&lt;&gt;"",PS21&gt;=PW$29,PS21&lt;&gt;""),AND(PT21&gt;=PW$25,PT21&lt;&gt;"",PV21&gt;=PW$29,PV21&lt;&gt;""),AND(QR21&gt;=RE$25,QR21&lt;&gt;"",QT21&gt;=RE$29,QT21&lt;&gt;""),AND(QU21&gt;=RE$25,QU21&lt;&gt;"",QW21&gt;=RE$29,QW21&lt;&gt;""),AND(QY21&gt;=RE$25,QY21&lt;&gt;"",RA21&gt;=RE$29,RA21&lt;&gt;""),AND(RB21&gt;=RE$25,RB21&lt;&gt;"",RD21&gt;=RE$29,RD21&lt;&gt;""),AND(RZ21&gt;=SM$25,RZ21&lt;&gt;"",SB21&gt;=SM$29,SB21&lt;&gt;""),AND(SC21&gt;=SM$25,SC21&lt;&gt;"",SE21&gt;=SM$29,SE21&lt;&gt;""),AND(SG21&gt;=SM$25,SG21&lt;&gt;"",SI21&gt;=SM$29,SI21&lt;&gt;""),AND(SJ21&gt;=SM$25,SJ21&lt;&gt;"",SL21&gt;=SM$29,SL21&lt;&gt;""),AND(TH21&gt;=TU$25,TH21&lt;&gt;"",TJ21&gt;=TU$29,TJ21&lt;&gt;""),AND(TK21&gt;=TU$25,TK21&lt;&gt;"",TM21&gt;=TU$29,TM21&lt;&gt;""),AND(TO21&gt;=TU$25,TO21&lt;&gt;"",TQ21&gt;=TU$29,TQ21&lt;&gt;""),AND(TR21&gt;=TU$25,TR21&lt;&gt;"",TT21&gt;=TU$29,TT21&lt;&gt;""),AND(UP21&gt;=VC$25,UP21&lt;&gt;"",UR21&gt;=VC$29,UR21&lt;&gt;""),AND(US21&gt;=VC$25,US21&lt;&gt;"",UU21&gt;=VC$29,UU21&lt;&gt;""),AND(UW21&gt;=VC$25,UW21&lt;&gt;"",UY21&gt;=VC$29,UY21&lt;&gt;""),AND(UZ21&gt;=VC$25,UZ21&lt;&gt;"",VB21&gt;=VC$29,VB21&lt;&gt;""),AND(VX21&gt;=WK$25,VX21&lt;&gt;"",VZ21&gt;=WK$29,VZ21&lt;&gt;""),AND(WA21&gt;=WK$25,WA21&lt;&gt;"",WC21&gt;=WK$29,WC21&lt;&gt;""),AND(WE21&gt;=WK$25,WE21&lt;&gt;"",WG21&gt;=WK$29,WG21&lt;&gt;""),AND(WH21&gt;=WK$25,WH21&lt;&gt;"",WJ21&gt;=WK$29,WJ21&lt;&gt;"")),"P","")</f>
        <v/>
      </c>
      <c r="J21" s="8">
        <f>IF(COUNT(AI21,AL21,AP21,BJ21,BM21,BQ21,CK21,CN21,CR21)&gt;0,LARGE((AI21,AL21,AP21,BJ21,BM21,BQ21,CK21,CN21,CR21),1),0)</f>
        <v>4.75</v>
      </c>
      <c r="K21" s="8" t="str">
        <f>IF(J21="","",IF(OR(J21=CK21,J21=CN21,J21=CR21),$BS$1,IF(OR(J21=BJ21,J21=BM21,J21=BQ21),$AR$1,IF(OR(J21=AI21,J21=AL21,J21=AP21),$Q$1,""))))</f>
        <v>2024 Nationals</v>
      </c>
      <c r="L21" s="8">
        <f>IF(COUNT(AI21,AL21,AP21,BJ21,BM21,BQ21,CK21,CN21,CR21)&gt;1,LARGE((AI21,AL21,AP21,BJ21,BM21,BQ21,CK21,CN21,CR21),2),0)</f>
        <v>0</v>
      </c>
      <c r="M21" s="8" t="str">
        <f>IF(L21="","",IF(OR(L21=CK21,L21=CN21,L21=CR21),$BS$1,IF(OR(L21=BJ21,L21=BM21,L21=BQ21),$AR$1,IF(OR(L21=AI21,L21=AL21,L21=AP21),$Q$1,""))))</f>
        <v/>
      </c>
      <c r="N21" s="8" t="str">
        <f>IF(MAX(CT21,CU21)&gt;0,MAX(CT21,CU21),"")</f>
        <v/>
      </c>
      <c r="O21" s="11" t="str">
        <f>IF(N21="","",IF(N21=CT21,"("&amp;CT$2&amp;")",IF(N21=CU21,"("&amp;CU$2&amp;")")))</f>
        <v/>
      </c>
      <c r="P21" s="8" t="str">
        <f>IF(N21="","",IF(N21=CT21,IF(N21+IF(L21="",0,L21)=WD21,$VD$1,IF(N21+IF(L21="",0,L21)=UV21,$TV$1,IF(N21+IF(L21="",0,L21)=TN21,$SN$1,IF(N21+IF(L21="",0,L21)=SF21,$RF$1,IF(N21+IF(L21="",0,L21)=QX21,$PX$1,IF(N21+IF(L21="",0,L21)=PP21,$OP$1,IF(N21+IF(L21="",0,L21)=OH21,$NH$1,IF(N21+IF(L21="",0,L21)=MZ21,$LZ$1,IF(N21+IF(L21="",0,L21)=LR21,$KR$1,IF(N21+IF(L21="",0,L21)=KJ21,$JJ$1,IF(N21+IF(L21="",0,L21)=JB21,$IB$1,IF(N21+IF(L21="",0,L21)=HT21,$GT$1,IF(N21+IF(L21="",0,L21)=GL21,$FL$1,IF(N21+IF(L21="",0,L21)=FD21,$ED$1,IF(N21+IF(L21="",0,L21)=DV21,$CV$1))))))))))))))),IF(N21=CU21,IF(N21+IF(L21="",0,L21)=WG21,$VD$1,IF(N21+IF(L21="",0,L21)=UY21,$TV$1,IF(N21+IF(L21="",0,L21)=TQ21,$SN$1,IF(N21+IF(L21="",0,L21)=SL21,$RF$1,IF(N21+IF(L21="",0,L21)=RD21,$PX$1,IF(N21+IF(L21="",0,L21)=PV21,$OP$1,IF(N21+IF(L21="",0,L21)=ON21,$NH$1,IF(N21+IF(L21="",0,L21)=NF21,$LZ$1,IF(N21+IF(L21="",0,L21)=LX21,$KR$1,IF(N21+IF(L21="",0,L21)=KP21,$JJ$1,IF(N21+IF(L21="",0,L21)=JH21,$IB$1,IF(N21+IF(L21="",0,L21)=HZ21,$GT$1,IF(N21+IF(L21="",0,L21)=GR21,$FL$1,IF(N21+IF(L21="",0,L21)=FJ21,$ED$1,IF(N21+IF(L21="",0,L21)=EB21,$CV$1,IF(N21+IF(L21="",0,L21)=WJ21,$VD$1,IF(N21+IF(L21="",0,L21)=VB21,$TV$1,IF(N21+IF(L21="",0,L21)=TT21,$SN$1,IF(N21+IF(L21="",0,L21)=SI21,$RF$1,IF(N21+IF(L21="",0,L21)=RA21,$PX$1,IF(N21+IF(L21="",0,L21)=PS21,$OP$1,IF(N21+IF(L21="",0,L21)=OK21,$NH$1,IF(N21+IF(L21="",0,L21)=NC21,$LZ$1,IF(N21+IF(L21="",0,L21)=LU21,$KR$1,IF(N21+IF(L21="",0,L21)=KM21,$JJ$1,IF(N21+IF(L21="",0,L21)=JE21,$IB$1,IF(N21+IF(L21="",0,L21)=HW21,$GT$1,IF(N21+IF(L21="",0,L21)=GO21,$FL$1,IF(N21+IF(L21="",0,L21)=FG21,$ED$1,IF(N21+IF(L21="",0,L21)=DY21,$CV$1)))))))))))))))))))))))))))))))))</f>
        <v/>
      </c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8"/>
      <c r="AG21" s="39" t="str">
        <f>IF(S21&gt;0,S21,"")</f>
        <v/>
      </c>
      <c r="AH21" s="39" t="str">
        <f>IF(T21&gt;0,T21,"")</f>
        <v/>
      </c>
      <c r="AI21" s="41" t="str">
        <f>IF(SUM(Q21:T21)-U21&gt;0,SUM(Q21:T21)-U21,"")</f>
        <v/>
      </c>
      <c r="AJ21" s="41" t="str">
        <f>IF(X21&gt;0,X21,"")</f>
        <v/>
      </c>
      <c r="AK21" s="41" t="str">
        <f>IF(Y21&gt;0,Y21,"")</f>
        <v/>
      </c>
      <c r="AL21" s="41" t="str">
        <f>IF(SUM(V21:Y21)-Z21&gt;0,SUM(V21:Y21)-Z21,"")</f>
        <v/>
      </c>
      <c r="AM21" s="41" t="str">
        <f>IF(AI21="","",MAX(AI21,AL21))</f>
        <v/>
      </c>
      <c r="AN21" s="41" t="str">
        <f>IF(AC21&gt;0,AC21,"")</f>
        <v/>
      </c>
      <c r="AO21" s="41" t="str">
        <f>IF(AD21&gt;0,AD21,"")</f>
        <v/>
      </c>
      <c r="AP21" s="41" t="str">
        <f>IF(SUM(AA21:AD21)-AE21&gt;0,SUM(AA21:AD21)-AE21,"")</f>
        <v/>
      </c>
      <c r="AQ21" s="41" t="str">
        <f>IF(SUM(AM21,AP21)&gt;0,SUM(AM21,AP21),"")</f>
        <v/>
      </c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9"/>
      <c r="BH21" s="40" t="str">
        <f>IF(AT21&gt;0,AT21,"")</f>
        <v/>
      </c>
      <c r="BI21" s="40" t="str">
        <f>IF(AU21&gt;0,AU21,"")</f>
        <v/>
      </c>
      <c r="BJ21" s="11" t="str">
        <f>IF(SUM(AR21:AU21)-AV21&gt;0,SUM(AR21:AU21)-AV21,"")</f>
        <v/>
      </c>
      <c r="BK21" s="11" t="str">
        <f>IF(AY21&gt;0,AY21,"")</f>
        <v/>
      </c>
      <c r="BL21" s="11" t="str">
        <f>IF(AZ21&gt;0,AZ21,"")</f>
        <v/>
      </c>
      <c r="BM21" s="11" t="str">
        <f>IF(SUM(AW21:AZ21)-BA21&gt;0,SUM(AW21:AZ21)-BA21,"")</f>
        <v/>
      </c>
      <c r="BN21" s="11" t="str">
        <f>IF(BJ21="","",MAX(BJ21,BM21))</f>
        <v/>
      </c>
      <c r="BO21" s="11" t="str">
        <f>IF(BD21&gt;0,BD21,"")</f>
        <v/>
      </c>
      <c r="BP21" s="11" t="str">
        <f>IF(BE21&gt;0,BE21,"")</f>
        <v/>
      </c>
      <c r="BQ21" s="11" t="str">
        <f>IF(SUM(BB21:BE21)-BF21&gt;0,SUM(BB21:BE21)-BF21,"")</f>
        <v/>
      </c>
      <c r="BR21" s="11" t="str">
        <f>IF(SUM(BN21,BQ21)&gt;0,SUM(BN21,BQ21),"")</f>
        <v/>
      </c>
      <c r="BS21" s="23">
        <v>0.65</v>
      </c>
      <c r="BT21" s="23">
        <v>1</v>
      </c>
      <c r="BU21" s="23">
        <v>1.5</v>
      </c>
      <c r="BV21" s="23">
        <v>1.6</v>
      </c>
      <c r="BW21" s="23">
        <v>0</v>
      </c>
      <c r="BX21" s="23">
        <v>0</v>
      </c>
      <c r="BY21" s="23">
        <v>0</v>
      </c>
      <c r="BZ21" s="23">
        <v>0</v>
      </c>
      <c r="CA21" s="23">
        <v>0</v>
      </c>
      <c r="CB21" s="23">
        <v>0</v>
      </c>
      <c r="CC21" s="23"/>
      <c r="CD21" s="23"/>
      <c r="CE21" s="23"/>
      <c r="CF21" s="23"/>
      <c r="CG21" s="23"/>
      <c r="CH21" s="28"/>
      <c r="CI21" s="39">
        <f>IF(BU21&gt;0,BU21,"")</f>
        <v>1.5</v>
      </c>
      <c r="CJ21" s="39">
        <f>IF(BV21&gt;0,BV21,"")</f>
        <v>1.6</v>
      </c>
      <c r="CK21" s="41">
        <f>IF(SUM(BS21:BV21)-BW21&gt;0,SUM(BS21:BV21)-BW21,"")</f>
        <v>4.75</v>
      </c>
      <c r="CL21" s="41" t="str">
        <f>IF(BZ21&gt;0,BZ21,"")</f>
        <v/>
      </c>
      <c r="CM21" s="41" t="str">
        <f>IF(CA21&gt;0,CA21,"")</f>
        <v/>
      </c>
      <c r="CN21" s="41" t="str">
        <f>IF(SUM(BX21:CA21)-CB21&gt;0,SUM(BX21:CA21)-CB21,"")</f>
        <v/>
      </c>
      <c r="CO21" s="41">
        <f>IF(CK21="","",MAX(CK21,CN21))</f>
        <v>4.75</v>
      </c>
      <c r="CP21" s="41" t="str">
        <f>IF(CE21&gt;0,CE21,"")</f>
        <v/>
      </c>
      <c r="CQ21" s="41" t="str">
        <f>IF(CF21&gt;0,CF21,"")</f>
        <v/>
      </c>
      <c r="CR21" s="41" t="str">
        <f>IF(SUM(CC21:CF21)-CG21&gt;0,SUM(CC21:CF21)-CG21,"")</f>
        <v/>
      </c>
      <c r="CS21" s="41">
        <f>IF(SUM(CO21,CR21)&gt;0,SUM(CO21,CR21),"")</f>
        <v>4.75</v>
      </c>
      <c r="CT21" s="52" t="str">
        <f>IF(MAX(DV21,FD21,GL21,HT21,JB21,KJ21,LR21,MZ21,OH21,PP21,QX21,SF21,TN21,UV21,WD21)-IF(L21="",0,L21)&gt;0.001,MAX(DV21,FD21,GL21,HT21,JB21,KJ21,LR21,MZ21,OH21,PP21,QX21,SF21,TN21,UV21,WD21)-IF(L21="",0,L21),"")</f>
        <v/>
      </c>
      <c r="CU21" s="52" t="str">
        <f>IF(MAX(DY21,EB21,FG21,FJ21,GO21,GR21,HW21,HZ21,JE21,JH21,KM21,KP21,LU21,LX21,NC21,NF21,OK21,ON21,PS21,PV21,RA21,RD21,SI21,SL21,TQ21,TT21,UY21,VB21,WG21,WJ21)-IF(L21="",0,L21)&gt;0.001,MAX(DY21,EB21,FG21,FJ21,GO21,GR21,HW21,HZ21,JE21,JH21,KM21,KP21,LU21,LX21,NC21,NF21,OK21,ON21,PS21,PV21,RA21,RD21,SI21,SL21,TQ21,TT21,UY21,VB21,WG21,WJ21)-IF(L21="",0,L21),"")</f>
        <v/>
      </c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41" t="str">
        <f>IF(CX21&gt;0,CX21,"")</f>
        <v/>
      </c>
      <c r="DQ21" s="41" t="str">
        <f>IF(CY21&gt;0,CY21,"")</f>
        <v/>
      </c>
      <c r="DR21" s="41" t="str">
        <f>IF(SUM(CV21:CY21)-CZ21&gt;0,SUM(CV21:CY21)-CZ21,"")</f>
        <v/>
      </c>
      <c r="DS21" s="41" t="str">
        <f>IF(DC21&gt;0,DC21,"")</f>
        <v/>
      </c>
      <c r="DT21" s="41" t="str">
        <f>IF(DD21&gt;0,DD21,"")</f>
        <v/>
      </c>
      <c r="DU21" s="41" t="str">
        <f>IF(SUM(DA21:DD21)-DE21&gt;0,SUM(DA21:DD21)-DE21,"")</f>
        <v/>
      </c>
      <c r="DV21" s="41" t="str">
        <f>IF(MAX(DR21,DU21)&gt;0,MAX(DR21,DU21),"")</f>
        <v/>
      </c>
      <c r="DW21" s="41" t="str">
        <f>IF(DH21&gt;0,DH21,"")</f>
        <v/>
      </c>
      <c r="DX21" s="41" t="str">
        <f>IF(DI21&gt;0,DI21,"")</f>
        <v/>
      </c>
      <c r="DY21" s="41" t="str">
        <f>IF(SUM(DF21:DI21)-DJ21&gt;0,SUM(DF21:DI21)-DJ21,"")</f>
        <v/>
      </c>
      <c r="DZ21" s="41" t="str">
        <f>IF(DM21&gt;0,DM21,"")</f>
        <v/>
      </c>
      <c r="EA21" s="41" t="str">
        <f>IF(DN21&gt;0,DN21,"")</f>
        <v/>
      </c>
      <c r="EB21" s="41" t="str">
        <f>IF(SUM(DK21:DN21)-DO21&gt;0,SUM(DK21:DN21)-DO21,"")</f>
        <v/>
      </c>
      <c r="EC21" s="41" t="str">
        <f>IF(SUM(DV21,EB21)&gt;0,SUM(DV21,EB21),"")</f>
        <v/>
      </c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1" t="str">
        <f>IF(EF21&gt;0,EF21,"")</f>
        <v/>
      </c>
      <c r="EY21" s="11" t="str">
        <f>IF(EG21&gt;0,EG21,"")</f>
        <v/>
      </c>
      <c r="EZ21" s="11" t="str">
        <f>IF(SUM(ED21:EG21)-EH21&gt;0,SUM(ED21:EG21)-EH21,"")</f>
        <v/>
      </c>
      <c r="FA21" s="11" t="str">
        <f>IF(EK21&gt;0,EK21,"")</f>
        <v/>
      </c>
      <c r="FB21" s="11" t="str">
        <f>IF(EL21&gt;0,EL21,"")</f>
        <v/>
      </c>
      <c r="FC21" s="11" t="str">
        <f>IF(SUM(EI21:EL21)-EM21&gt;0,SUM(EI21:EL21)-EM21,"")</f>
        <v/>
      </c>
      <c r="FD21" s="11" t="str">
        <f>IF(MAX(EZ21,FC21)&gt;0,MAX(EZ21,FC21),"")</f>
        <v/>
      </c>
      <c r="FE21" s="11" t="str">
        <f>IF(EP21&gt;0,EP21,"")</f>
        <v/>
      </c>
      <c r="FF21" s="11" t="str">
        <f>IF(EQ21&gt;0,EQ21,"")</f>
        <v/>
      </c>
      <c r="FG21" s="11" t="str">
        <f>IF(SUM(EN21:EQ21)-ER21&gt;0,SUM(EN21:EQ21)-ER21,"")</f>
        <v/>
      </c>
      <c r="FH21" s="11" t="str">
        <f>IF(EU21&gt;0,EU21,"")</f>
        <v/>
      </c>
      <c r="FI21" s="11" t="str">
        <f>IF(EV21&gt;0,EV21,"")</f>
        <v/>
      </c>
      <c r="FJ21" s="11" t="str">
        <f>IF(SUM(ES21:EV21)-EW21&gt;0,SUM(ES21:EV21)-EW21,"")</f>
        <v/>
      </c>
      <c r="FK21" s="11" t="str">
        <f>IF(SUM(FD21,FJ21)&gt;0,SUM(FD21,FJ21),"")</f>
        <v/>
      </c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41" t="str">
        <f>IF(FN21&gt;0,FN21,"")</f>
        <v/>
      </c>
      <c r="GG21" s="41" t="str">
        <f>IF(FO21&gt;0,FO21,"")</f>
        <v/>
      </c>
      <c r="GH21" s="41" t="str">
        <f>IF(SUM(FL21:FO21)-FP21&gt;0,SUM(FL21:FO21)-FP21,"")</f>
        <v/>
      </c>
      <c r="GI21" s="41" t="str">
        <f>IF(FS21&gt;0,FS21,"")</f>
        <v/>
      </c>
      <c r="GJ21" s="41" t="str">
        <f>IF(FT21&gt;0,FT21,"")</f>
        <v/>
      </c>
      <c r="GK21" s="41" t="str">
        <f>IF(SUM(FQ21:FT21)-FU21&gt;0,SUM(FQ21:FT21)-FU21,"")</f>
        <v/>
      </c>
      <c r="GL21" s="41" t="str">
        <f>IF(MAX(GH21,GK21)&gt;0,MAX(GH21,GK21),"")</f>
        <v/>
      </c>
      <c r="GM21" s="41" t="str">
        <f>IF(FX21&gt;0,FX21,"")</f>
        <v/>
      </c>
      <c r="GN21" s="41" t="str">
        <f>IF(FY21&gt;0,FY21,"")</f>
        <v/>
      </c>
      <c r="GO21" s="41" t="str">
        <f>IF(SUM(FV21:FY21)-FZ21&gt;0,SUM(FV21:FY21)-FZ21,"")</f>
        <v/>
      </c>
      <c r="GP21" s="41" t="str">
        <f>IF(GC21&gt;0,GC21,"")</f>
        <v/>
      </c>
      <c r="GQ21" s="41" t="str">
        <f>IF(GD21&gt;0,GD21,"")</f>
        <v/>
      </c>
      <c r="GR21" s="41" t="str">
        <f>IF(SUM(GA21:GD21)-GE21&gt;0,SUM(GA21:GD21)-GE21,"")</f>
        <v/>
      </c>
      <c r="GS21" s="41" t="str">
        <f>IF(SUM(GL21,GR21)&gt;0,SUM(GL21,GR21),"")</f>
        <v/>
      </c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1" t="str">
        <f>IF(GV21&gt;0,GV21,"")</f>
        <v/>
      </c>
      <c r="HO21" s="11" t="str">
        <f>IF(GW21&gt;0,GW21,"")</f>
        <v/>
      </c>
      <c r="HP21" s="11" t="str">
        <f>IF(SUM(GT21:GW21)-GX21&gt;0,SUM(GT21:GW21)-GX21,"")</f>
        <v/>
      </c>
      <c r="HQ21" s="11" t="str">
        <f>IF(HA21&gt;0,HA21,"")</f>
        <v/>
      </c>
      <c r="HR21" s="11" t="str">
        <f>IF(HB21&gt;0,HB21,"")</f>
        <v/>
      </c>
      <c r="HS21" s="11" t="str">
        <f>IF(SUM(GY21:HB21)-HC21&gt;0,SUM(GY21:HB21)-HC21,"")</f>
        <v/>
      </c>
      <c r="HT21" s="11" t="str">
        <f>IF(MAX(HP21,HS21)&gt;0,MAX(HP21,HS21),"")</f>
        <v/>
      </c>
      <c r="HU21" s="11" t="str">
        <f>IF(HF21&gt;0,HF21,"")</f>
        <v/>
      </c>
      <c r="HV21" s="11" t="str">
        <f>IF(HG21&gt;0,HG21,"")</f>
        <v/>
      </c>
      <c r="HW21" s="11" t="str">
        <f>IF(SUM(HD21:HG21)-HH21&gt;0,SUM(HD21:HG21)-HH21,"")</f>
        <v/>
      </c>
      <c r="HX21" s="11" t="str">
        <f>IF(HK21&gt;0,HK21,"")</f>
        <v/>
      </c>
      <c r="HY21" s="11" t="str">
        <f>IF(HL21&gt;0,HL21,"")</f>
        <v/>
      </c>
      <c r="HZ21" s="11" t="str">
        <f>IF(SUM(HI21:HL21)-HM21&gt;0,SUM(HI21:HL21)-HM21,"")</f>
        <v/>
      </c>
      <c r="IA21" s="11" t="str">
        <f>IF(SUM(HT21,HZ21)&gt;0,SUM(HT21,HZ21),"")</f>
        <v/>
      </c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41" t="str">
        <f>IF(ID21&gt;0,ID21,"")</f>
        <v/>
      </c>
      <c r="IW21" s="41" t="str">
        <f>IF(IE21&gt;0,IE21,"")</f>
        <v/>
      </c>
      <c r="IX21" s="41" t="str">
        <f>IF(SUM(IB21:IE21)-IF21&gt;0,SUM(IB21:IE21)-IF21,"")</f>
        <v/>
      </c>
      <c r="IY21" s="41" t="str">
        <f>IF(II21&gt;0,II21,"")</f>
        <v/>
      </c>
      <c r="IZ21" s="41" t="str">
        <f>IF(IJ21&gt;0,IJ21,"")</f>
        <v/>
      </c>
      <c r="JA21" s="41" t="str">
        <f>IF(SUM(IG21:IJ21)-IK21&gt;0,SUM(IG21:IJ21)-IK21,"")</f>
        <v/>
      </c>
      <c r="JB21" s="41" t="str">
        <f>IF(MAX(IX21,JA21)&gt;0,MAX(IX21,JA21),"")</f>
        <v/>
      </c>
      <c r="JC21" s="41" t="str">
        <f>IF(IN21&gt;0,IN21,"")</f>
        <v/>
      </c>
      <c r="JD21" s="41" t="str">
        <f>IF(IO21&gt;0,IO21,"")</f>
        <v/>
      </c>
      <c r="JE21" s="41" t="str">
        <f>IF(SUM(IL21:IO21)-IP21&gt;0,SUM(IL21:IO21)-IP21,"")</f>
        <v/>
      </c>
      <c r="JF21" s="41" t="str">
        <f>IF(IS21&gt;0,IS21,"")</f>
        <v/>
      </c>
      <c r="JG21" s="41" t="str">
        <f>IF(IT21&gt;0,IT21,"")</f>
        <v/>
      </c>
      <c r="JH21" s="41" t="str">
        <f>IF(SUM(IQ21:IT21)-IU21&gt;0,SUM(IQ21:IT21)-IU21,"")</f>
        <v/>
      </c>
      <c r="JI21" s="41" t="str">
        <f>IF(SUM(JB21,JH21)&gt;0,SUM(JB21,JH21),"")</f>
        <v/>
      </c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1" t="str">
        <f>IF(JL21&gt;0,JL21,"")</f>
        <v/>
      </c>
      <c r="KE21" s="11" t="str">
        <f>IF(JM21&gt;0,JM21,"")</f>
        <v/>
      </c>
      <c r="KF21" s="11" t="str">
        <f>IF(SUM(JJ21:JM21)-JN21&gt;0,SUM(JJ21:JM21)-JN21,"")</f>
        <v/>
      </c>
      <c r="KG21" s="11" t="str">
        <f>IF(JQ21&gt;0,JQ21,"")</f>
        <v/>
      </c>
      <c r="KH21" s="11" t="str">
        <f>IF(JR21&gt;0,JR21,"")</f>
        <v/>
      </c>
      <c r="KI21" s="11" t="str">
        <f>IF(SUM(JO21:JR21)-JS21&gt;0,SUM(JO21:JR21)-JS21,"")</f>
        <v/>
      </c>
      <c r="KJ21" s="11" t="str">
        <f>IF(MAX(KF21,KI21)&gt;0,MAX(KF21,KI21),"")</f>
        <v/>
      </c>
      <c r="KK21" s="11" t="str">
        <f>IF(JV21&gt;0,JV21,"")</f>
        <v/>
      </c>
      <c r="KL21" s="11" t="str">
        <f>IF(JW21&gt;0,JW21,"")</f>
        <v/>
      </c>
      <c r="KM21" s="11" t="str">
        <f>IF(SUM(JT21:JW21)-JX21&gt;0,SUM(JT21:JW21)-JX21,"")</f>
        <v/>
      </c>
      <c r="KN21" s="11" t="str">
        <f>IF(KA21&gt;0,KA21,"")</f>
        <v/>
      </c>
      <c r="KO21" s="11" t="str">
        <f>IF(KB21&gt;0,KB21,"")</f>
        <v/>
      </c>
      <c r="KP21" s="11" t="str">
        <f>IF(SUM(JY21:KB21)-KC21&gt;0,SUM(JY21:KB21)-KC21,"")</f>
        <v/>
      </c>
      <c r="KQ21" s="11" t="str">
        <f>IF(SUM(KJ21,KP21)&gt;0,SUM(KJ21,KP21),"")</f>
        <v/>
      </c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41" t="str">
        <f>IF(KT21&gt;0,KT21,"")</f>
        <v/>
      </c>
      <c r="LM21" s="41" t="str">
        <f>IF(KU21&gt;0,KU21,"")</f>
        <v/>
      </c>
      <c r="LN21" s="41" t="str">
        <f>IF(SUM(KR21:KU21)-KV21&gt;0,SUM(KR21:KU21)-KV21,"")</f>
        <v/>
      </c>
      <c r="LO21" s="41" t="str">
        <f>IF(KY21&gt;0,KY21,"")</f>
        <v/>
      </c>
      <c r="LP21" s="41" t="str">
        <f>IF(KZ21&gt;0,KZ21,"")</f>
        <v/>
      </c>
      <c r="LQ21" s="41" t="str">
        <f>IF(SUM(KW21:KZ21)-LA21&gt;0,SUM(KW21:KZ21)-LA21,"")</f>
        <v/>
      </c>
      <c r="LR21" s="41" t="str">
        <f>IF(MAX(LN21,LQ21)&gt;0,MAX(LN21,LQ21),"")</f>
        <v/>
      </c>
      <c r="LS21" s="41" t="str">
        <f>IF(LD21&gt;0,LD21,"")</f>
        <v/>
      </c>
      <c r="LT21" s="41" t="str">
        <f>IF(LE21&gt;0,LE21,"")</f>
        <v/>
      </c>
      <c r="LU21" s="41" t="str">
        <f>IF(SUM(LB21:LE21)-LF21&gt;0,SUM(LB21:LE21)-LF21,"")</f>
        <v/>
      </c>
      <c r="LV21" s="41" t="str">
        <f>IF(LI21&gt;0,LI21,"")</f>
        <v/>
      </c>
      <c r="LW21" s="41" t="str">
        <f>IF(LJ21&gt;0,LJ21,"")</f>
        <v/>
      </c>
      <c r="LX21" s="41" t="str">
        <f>IF(SUM(LG21:LJ21)-LK21&gt;0,SUM(LG21:LJ21)-LK21,"")</f>
        <v/>
      </c>
      <c r="LY21" s="41" t="str">
        <f>IF(SUM(LR21,LX21)&gt;0,SUM(LR21,LX21),"")</f>
        <v/>
      </c>
      <c r="LZ21" s="18"/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1" t="str">
        <f>IF(MB21&gt;0,MB21,"")</f>
        <v/>
      </c>
      <c r="MU21" s="11" t="str">
        <f>IF(MC21&gt;0,MC21,"")</f>
        <v/>
      </c>
      <c r="MV21" s="11" t="str">
        <f>IF(SUM(LZ21:MC21)-MD21&gt;0,SUM(LZ21:MC21)-MD21,"")</f>
        <v/>
      </c>
      <c r="MW21" s="11" t="str">
        <f>IF(MG21&gt;0,MG21,"")</f>
        <v/>
      </c>
      <c r="MX21" s="11" t="str">
        <f>IF(MH21&gt;0,MH21,"")</f>
        <v/>
      </c>
      <c r="MY21" s="11" t="str">
        <f>IF(SUM(ME21:MH21)-MI21&gt;0,SUM(ME21:MH21)-MI21,"")</f>
        <v/>
      </c>
      <c r="MZ21" s="11" t="str">
        <f>IF(MAX(MV21,MY21)&gt;0,MAX(MV21,MY21),"")</f>
        <v/>
      </c>
      <c r="NA21" s="11" t="str">
        <f>IF(ML21&gt;0,ML21,"")</f>
        <v/>
      </c>
      <c r="NB21" s="11" t="str">
        <f>IF(MM21&gt;0,MM21,"")</f>
        <v/>
      </c>
      <c r="NC21" s="11" t="str">
        <f>IF(SUM(MJ21:MM21)-MN21&gt;0,SUM(MJ21:MM21)-MN21,"")</f>
        <v/>
      </c>
      <c r="ND21" s="11" t="str">
        <f>IF(MQ21&gt;0,MQ21,"")</f>
        <v/>
      </c>
      <c r="NE21" s="11" t="str">
        <f>IF(MR21&gt;0,MR21,"")</f>
        <v/>
      </c>
      <c r="NF21" s="11" t="str">
        <f>IF(SUM(MO21:MR21)-MS21&gt;0,SUM(MO21:MR21)-MS21,"")</f>
        <v/>
      </c>
      <c r="NG21" s="11" t="str">
        <f>IF(SUM(MZ21,NF21)&gt;0,SUM(MZ21,NF21),"")</f>
        <v/>
      </c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41" t="str">
        <f>IF(NJ21&gt;0,NJ21,"")</f>
        <v/>
      </c>
      <c r="OC21" s="41" t="str">
        <f>IF(NK21&gt;0,NK21,"")</f>
        <v/>
      </c>
      <c r="OD21" s="41" t="str">
        <f>IF(SUM(NH21:NK21)-NL21&gt;0,SUM(NH21:NK21)-NL21,"")</f>
        <v/>
      </c>
      <c r="OE21" s="41" t="str">
        <f>IF(NO21&gt;0,NO21,"")</f>
        <v/>
      </c>
      <c r="OF21" s="41" t="str">
        <f>IF(NP21&gt;0,NP21,"")</f>
        <v/>
      </c>
      <c r="OG21" s="41" t="str">
        <f>IF(SUM(NM21:NP21)-NQ21&gt;0,SUM(NM21:NP21)-NQ21,"")</f>
        <v/>
      </c>
      <c r="OH21" s="41" t="str">
        <f>IF(MAX(OD21,OG21)&gt;0,MAX(OD21,OG21),"")</f>
        <v/>
      </c>
      <c r="OI21" s="41" t="str">
        <f>IF(NT21&gt;0,NT21,"")</f>
        <v/>
      </c>
      <c r="OJ21" s="41" t="str">
        <f>IF(NU21&gt;0,NU21,"")</f>
        <v/>
      </c>
      <c r="OK21" s="41" t="str">
        <f>IF(SUM(NR21:NU21)-NV21&gt;0,SUM(NR21:NU21)-NV21,"")</f>
        <v/>
      </c>
      <c r="OL21" s="41" t="str">
        <f>IF(NY21&gt;0,NY21,"")</f>
        <v/>
      </c>
      <c r="OM21" s="41" t="str">
        <f>IF(NZ21&gt;0,NZ21,"")</f>
        <v/>
      </c>
      <c r="ON21" s="41" t="str">
        <f>IF(SUM(NW21:NZ21)-OA21&gt;0,SUM(NW21:NZ21)-OA21,"")</f>
        <v/>
      </c>
      <c r="OO21" s="41" t="str">
        <f>IF(SUM(OH21,ON21)&gt;0,SUM(OH21,ON21),"")</f>
        <v/>
      </c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1" t="str">
        <f>IF(OR21&gt;0,OR21,"")</f>
        <v/>
      </c>
      <c r="PK21" s="11" t="str">
        <f>IF(OS21&gt;0,OS21,"")</f>
        <v/>
      </c>
      <c r="PL21" s="11" t="str">
        <f>IF(SUM(OP21:OS21)-OT21&gt;0,SUM(OP21:OS21)-OT21,"")</f>
        <v/>
      </c>
      <c r="PM21" s="11" t="str">
        <f>IF(OW21&gt;0,OW21,"")</f>
        <v/>
      </c>
      <c r="PN21" s="11" t="str">
        <f>IF(OX21&gt;0,OX21,"")</f>
        <v/>
      </c>
      <c r="PO21" s="11" t="str">
        <f>IF(SUM(OU21:OX21)-OY21&gt;0,SUM(OU21:OX21)-OY21,"")</f>
        <v/>
      </c>
      <c r="PP21" s="11" t="str">
        <f>IF(MAX(PL21,PO21)&gt;0,MAX(PL21,PO21),"")</f>
        <v/>
      </c>
      <c r="PQ21" s="11" t="str">
        <f>IF(PB21&gt;0,PB21,"")</f>
        <v/>
      </c>
      <c r="PR21" s="11" t="str">
        <f>IF(PC21&gt;0,PC21,"")</f>
        <v/>
      </c>
      <c r="PS21" s="11" t="str">
        <f>IF(SUM(OZ21:PC21)-PD21&gt;0,SUM(OZ21:PC21)-PD21,"")</f>
        <v/>
      </c>
      <c r="PT21" s="11" t="str">
        <f>IF(PG21&gt;0,PG21,"")</f>
        <v/>
      </c>
      <c r="PU21" s="11" t="str">
        <f>IF(PH21&gt;0,PH21,"")</f>
        <v/>
      </c>
      <c r="PV21" s="11" t="str">
        <f>IF(SUM(PE21:PH21)-PI21&gt;0,SUM(PE21:PH21)-PI21,"")</f>
        <v/>
      </c>
      <c r="PW21" s="11" t="str">
        <f>IF(SUM(PP21,PV21)&gt;0,SUM(PP21,PV21),"")</f>
        <v/>
      </c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41" t="str">
        <f>IF(PZ21&gt;0,PZ21,"")</f>
        <v/>
      </c>
      <c r="QS21" s="41" t="str">
        <f>IF(QA21&gt;0,QA21,"")</f>
        <v/>
      </c>
      <c r="QT21" s="41" t="str">
        <f>IF(SUM(PX21:QA21)-QB21&gt;0,SUM(PX21:QA21)-QB21,"")</f>
        <v/>
      </c>
      <c r="QU21" s="41" t="str">
        <f>IF(QE21&gt;0,QE21,"")</f>
        <v/>
      </c>
      <c r="QV21" s="41" t="str">
        <f>IF(QF21&gt;0,QF21,"")</f>
        <v/>
      </c>
      <c r="QW21" s="41" t="str">
        <f>IF(SUM(QC21:QF21)-QG21&gt;0,SUM(QC21:QF21)-QG21,"")</f>
        <v/>
      </c>
      <c r="QX21" s="41" t="str">
        <f>IF(MAX(QT21,QW21)&gt;0,MAX(QT21,QW21),"")</f>
        <v/>
      </c>
      <c r="QY21" s="41" t="str">
        <f>IF(QJ21&gt;0,QJ21,"")</f>
        <v/>
      </c>
      <c r="QZ21" s="41" t="str">
        <f>IF(QK21&gt;0,QK21,"")</f>
        <v/>
      </c>
      <c r="RA21" s="41" t="str">
        <f>IF(SUM(QH21:QK21)-QL21&gt;0,SUM(QH21:QK21)-QL21,"")</f>
        <v/>
      </c>
      <c r="RB21" s="41" t="str">
        <f>IF(QO21&gt;0,QO21,"")</f>
        <v/>
      </c>
      <c r="RC21" s="41" t="str">
        <f>IF(QP21&gt;0,QP21,"")</f>
        <v/>
      </c>
      <c r="RD21" s="41" t="str">
        <f>IF(SUM(QM21:QP21)-QQ21&gt;0,SUM(QM21:QP21)-QQ21,"")</f>
        <v/>
      </c>
      <c r="RE21" s="41" t="str">
        <f>IF(SUM(QX21,RD21)&gt;0,SUM(QX21,RD21),"")</f>
        <v/>
      </c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1" t="str">
        <f>IF(RH21&gt;0,RH21,"")</f>
        <v/>
      </c>
      <c r="SA21" s="11" t="str">
        <f>IF(RI21&gt;0,RI21,"")</f>
        <v/>
      </c>
      <c r="SB21" s="11" t="str">
        <f>IF(SUM(RF21:RI21)-RJ21&gt;0,SUM(RF21:RI21)-RJ21,"")</f>
        <v/>
      </c>
      <c r="SC21" s="11" t="str">
        <f>IF(RM21&gt;0,RM21,"")</f>
        <v/>
      </c>
      <c r="SD21" s="11" t="str">
        <f>IF(RN21&gt;0,RN21,"")</f>
        <v/>
      </c>
      <c r="SE21" s="11" t="str">
        <f>IF(SUM(RK21:RN21)-RO21&gt;0,SUM(RK21:RN21)-RO21,"")</f>
        <v/>
      </c>
      <c r="SF21" s="11" t="str">
        <f>IF(MAX(SB21,SE21)&gt;0,MAX(SB21,SE21),"")</f>
        <v/>
      </c>
      <c r="SG21" s="11" t="str">
        <f>IF(RR21&gt;0,RR21,"")</f>
        <v/>
      </c>
      <c r="SH21" s="11" t="str">
        <f>IF(RS21&gt;0,RS21,"")</f>
        <v/>
      </c>
      <c r="SI21" s="11" t="str">
        <f>IF(SUM(RP21:RS21)-RT21&gt;0,SUM(RP21:RS21)-RT21,"")</f>
        <v/>
      </c>
      <c r="SJ21" s="11" t="str">
        <f>IF(RW21&gt;0,RW21,"")</f>
        <v/>
      </c>
      <c r="SK21" s="11" t="str">
        <f>IF(RX21&gt;0,RX21,"")</f>
        <v/>
      </c>
      <c r="SL21" s="11" t="str">
        <f>IF(SUM(RU21:RX21)-RY21&gt;0,SUM(RU21:RX21)-RY21,"")</f>
        <v/>
      </c>
      <c r="SM21" s="11" t="str">
        <f>IF(SUM(SF21,SL21)&gt;0,SUM(SF21,SL21),"")</f>
        <v/>
      </c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41" t="str">
        <f>IF(SP21&gt;0,SP21,"")</f>
        <v/>
      </c>
      <c r="TI21" s="41" t="str">
        <f>IF(SQ21&gt;0,SQ21,"")</f>
        <v/>
      </c>
      <c r="TJ21" s="41" t="str">
        <f>IF(SUM(SN21:SQ21)-SR21&gt;0,SUM(SN21:SQ21)-SR21,"")</f>
        <v/>
      </c>
      <c r="TK21" s="41" t="str">
        <f>IF(SU21&gt;0,SU21,"")</f>
        <v/>
      </c>
      <c r="TL21" s="41" t="str">
        <f>IF(SV21&gt;0,SV21,"")</f>
        <v/>
      </c>
      <c r="TM21" s="41" t="str">
        <f>IF(SUM(SS21:SV21)-SW21&gt;0,SUM(SS21:SV21)-SW21,"")</f>
        <v/>
      </c>
      <c r="TN21" s="41" t="str">
        <f>IF(MAX(TJ21,TM21)&gt;0,MAX(TJ21,TM21),"")</f>
        <v/>
      </c>
      <c r="TO21" s="41" t="str">
        <f>IF(SZ21&gt;0,SZ21,"")</f>
        <v/>
      </c>
      <c r="TP21" s="41" t="str">
        <f>IF(TA21&gt;0,TA21,"")</f>
        <v/>
      </c>
      <c r="TQ21" s="41" t="str">
        <f>IF(SUM(SX21:TA21)-TB21&gt;0,SUM(SX21:TA21)-TB21,"")</f>
        <v/>
      </c>
      <c r="TR21" s="41" t="str">
        <f>IF(TE21&gt;0,TE21,"")</f>
        <v/>
      </c>
      <c r="TS21" s="41" t="str">
        <f>IF(TF21&gt;0,TF21,"")</f>
        <v/>
      </c>
      <c r="TT21" s="41" t="str">
        <f>IF(SUM(TC21:TF21)-TG21&gt;0,SUM(TC21:TF21)-TG21,"")</f>
        <v/>
      </c>
      <c r="TU21" s="41" t="str">
        <f>IF(SUM(TN21,TT21)&gt;0,SUM(TN21,TT21),"")</f>
        <v/>
      </c>
      <c r="TV21" s="18"/>
      <c r="TW21" s="18"/>
      <c r="TX21" s="18"/>
      <c r="TY21" s="18"/>
      <c r="TZ21" s="18"/>
      <c r="UA21" s="18"/>
      <c r="UB21" s="18"/>
      <c r="UC21" s="18"/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1" t="str">
        <f>IF(TX21&gt;0,TX21,"")</f>
        <v/>
      </c>
      <c r="UQ21" s="11" t="str">
        <f>IF(TY21&gt;0,TY21,"")</f>
        <v/>
      </c>
      <c r="UR21" s="11" t="str">
        <f>IF(SUM(TV21:TY21)-TZ21&gt;0,SUM(TV21:TY21)-TZ21,"")</f>
        <v/>
      </c>
      <c r="US21" s="11" t="str">
        <f>IF(UC21&gt;0,UC21,"")</f>
        <v/>
      </c>
      <c r="UT21" s="11" t="str">
        <f>IF(UD21&gt;0,UD21,"")</f>
        <v/>
      </c>
      <c r="UU21" s="11" t="str">
        <f>IF(SUM(UA21:UD21)-UE21&gt;0,SUM(UA21:UD21)-UE21,"")</f>
        <v/>
      </c>
      <c r="UV21" s="11" t="str">
        <f>IF(MAX(UR21,UU21)&gt;0,MAX(UR21,UU21),"")</f>
        <v/>
      </c>
      <c r="UW21" s="11" t="str">
        <f>IF(UH21&gt;0,UH21,"")</f>
        <v/>
      </c>
      <c r="UX21" s="11" t="str">
        <f>IF(UI21&gt;0,UI21,"")</f>
        <v/>
      </c>
      <c r="UY21" s="11" t="str">
        <f>IF(SUM(UF21:UI21)-UJ21&gt;0,SUM(UF21:UI21)-UJ21,"")</f>
        <v/>
      </c>
      <c r="UZ21" s="11" t="str">
        <f>IF(UM21&gt;0,UM21,"")</f>
        <v/>
      </c>
      <c r="VA21" s="11" t="str">
        <f>IF(UN21&gt;0,UN21,"")</f>
        <v/>
      </c>
      <c r="VB21" s="11" t="str">
        <f>IF(SUM(UK21:UN21)-UO21&gt;0,SUM(UK21:UN21)-UO21,"")</f>
        <v/>
      </c>
      <c r="VC21" s="11" t="str">
        <f>IF(SUM(UV21,VB21)&gt;0,SUM(UV21,VB21),"")</f>
        <v/>
      </c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41" t="str">
        <f>IF(VF21&gt;0,VF21,"")</f>
        <v/>
      </c>
      <c r="VY21" s="41" t="str">
        <f>IF(VG21&gt;0,VG21,"")</f>
        <v/>
      </c>
      <c r="VZ21" s="41" t="str">
        <f>IF(SUM(VD21:VG21)-VH21&gt;0,SUM(VD21:VG21)-VH21,"")</f>
        <v/>
      </c>
      <c r="WA21" s="41" t="str">
        <f>IF(VK21&gt;0,VK21,"")</f>
        <v/>
      </c>
      <c r="WB21" s="41" t="str">
        <f>IF(VL21&gt;0,VL21,"")</f>
        <v/>
      </c>
      <c r="WC21" s="41" t="str">
        <f>IF(SUM(VI21:VL21)-VM21&gt;0,SUM(VI21:VL21)-VM21,"")</f>
        <v/>
      </c>
      <c r="WD21" s="41" t="str">
        <f>IF(MAX(VZ21,WC21)&gt;0,MAX(VZ21,WC21),"")</f>
        <v/>
      </c>
      <c r="WE21" s="41" t="str">
        <f>IF(VP21&gt;0,VP21,"")</f>
        <v/>
      </c>
      <c r="WF21" s="41" t="str">
        <f>IF(VQ21&gt;0,VQ21,"")</f>
        <v/>
      </c>
      <c r="WG21" s="41" t="str">
        <f>IF(SUM(VN21:VQ21)-VR21&gt;0,SUM(VN21:VQ21)-VR21,"")</f>
        <v/>
      </c>
      <c r="WH21" s="41" t="str">
        <f>IF(VU21&gt;0,VU21,"")</f>
        <v/>
      </c>
      <c r="WI21" s="41" t="str">
        <f>IF(VV21&gt;0,VV21,"")</f>
        <v/>
      </c>
      <c r="WJ21" s="41" t="str">
        <f>IF(SUM(VS21:VV21)-VW21&gt;0,SUM(VS21:VV21)-VW21,"")</f>
        <v/>
      </c>
      <c r="WK21" s="41" t="str">
        <f>IF(SUM(WD21,WJ21)&gt;0,SUM(WD21,WJ21),"")</f>
        <v/>
      </c>
      <c r="WL21" s="27">
        <f>IF($CH21="P",BS21,(BS21+AR21)/2)</f>
        <v>0.32500000000000001</v>
      </c>
      <c r="WM21" s="27">
        <f>IF($CH21="P",BT21,(BT21+AS21)/2)</f>
        <v>0.5</v>
      </c>
      <c r="WN21" s="27">
        <f>IF($CH21="P",BU21,(BU21+AT21)/2)</f>
        <v>0.75</v>
      </c>
      <c r="WO21" s="27">
        <f>IF($CH21="P",BV21,(BV21+AU21)/2)</f>
        <v>0.8</v>
      </c>
      <c r="WP21" s="27">
        <f>IF($CH21="P",BW21,(BW21+AV21)/2)</f>
        <v>0</v>
      </c>
      <c r="WQ21" s="27">
        <f>IF($CH21="P",BX21,(BX21+AW21)/2)</f>
        <v>0</v>
      </c>
      <c r="WR21" s="27">
        <f>IF($CH21="P",BY21,(BY21+AX21)/2)</f>
        <v>0</v>
      </c>
      <c r="WS21" s="27">
        <f>IF($CH21="P",BZ21,(BZ21+AY21)/2)</f>
        <v>0</v>
      </c>
      <c r="WT21" s="27">
        <f>IF($CH21="P",CA21,(CA21+AZ21)/2)</f>
        <v>0</v>
      </c>
      <c r="WU21" s="27">
        <f>IF($CH21="P",CB21,(CB21+BA21)/2)</f>
        <v>0</v>
      </c>
      <c r="WV21" s="27">
        <f>IF($CH21="P",CC21,(CC21+BB21)/2)</f>
        <v>0</v>
      </c>
      <c r="WW21" s="27">
        <f>IF($CH21="P",CD21,(CD21+BC21)/2)</f>
        <v>0</v>
      </c>
      <c r="WX21" s="27">
        <f>IF($CH21="P",CE21,(CE21+BD21)/2)</f>
        <v>0</v>
      </c>
      <c r="WY21" s="27">
        <f>IF($CH21="P",CF21,(CF21+BE21)/2)</f>
        <v>0</v>
      </c>
      <c r="WZ21" s="27">
        <f>IF($CH21="P",CG21,(CG21+BF21)/2)</f>
        <v>0</v>
      </c>
      <c r="XA21" s="29" t="s">
        <v>56</v>
      </c>
      <c r="XB21" s="11">
        <f>IF(WN21&gt;0,WN21,"")</f>
        <v>0.75</v>
      </c>
      <c r="XC21" s="11">
        <f>IF(WO21&gt;0,WO21,"")</f>
        <v>0.8</v>
      </c>
      <c r="XD21" s="11">
        <f>IF(SUM(WL21:WO21)-WP21&gt;0,SUM(WL21:WO21)-WP21,"")</f>
        <v>2.375</v>
      </c>
      <c r="XE21" s="11" t="str">
        <f>IF(WS21&gt;0,WS21,"")</f>
        <v/>
      </c>
      <c r="XF21" s="11" t="str">
        <f>IF(WT21&gt;0,WT21,"")</f>
        <v/>
      </c>
      <c r="XG21" s="11" t="str">
        <f>IF(SUM(WQ21:WT21)-WU21&gt;0,SUM(WQ21:WT21)-WU21,"")</f>
        <v/>
      </c>
      <c r="XH21" s="11">
        <f>IF(MAX(XD21,XG21)&gt;0,MAX(XD21,XG21),"")</f>
        <v>2.375</v>
      </c>
      <c r="XI21" s="11" t="str">
        <f>IF(WX21&gt;0,WX21,"")</f>
        <v/>
      </c>
      <c r="XJ21" s="11" t="str">
        <f>IF(WY21&gt;0,WY21,"")</f>
        <v/>
      </c>
      <c r="XK21" s="11" t="str">
        <f>IF(SUM(WV21:WY21)-WZ21&gt;0,SUM(WV21:WY21)-WZ21,"")</f>
        <v/>
      </c>
      <c r="XL21" s="11">
        <f>IF(SUM(XH21,XK21)&gt;0,SUM(XH21,XK21),"")</f>
        <v>2.375</v>
      </c>
    </row>
    <row r="22" spans="1:636" x14ac:dyDescent="0.2">
      <c r="B22" s="5"/>
      <c r="D22" s="1"/>
    </row>
    <row r="23" spans="1:636" x14ac:dyDescent="0.2">
      <c r="G23" s="37"/>
      <c r="I23" s="37"/>
    </row>
    <row r="24" spans="1:636" x14ac:dyDescent="0.2">
      <c r="B24" s="24" t="s">
        <v>54</v>
      </c>
      <c r="C24" s="5"/>
      <c r="G24" s="3"/>
      <c r="AJ24" s="42"/>
      <c r="AK24" s="42"/>
      <c r="AL24" s="42"/>
      <c r="AN24" s="33"/>
      <c r="AO24" s="33"/>
      <c r="AQ24" s="54">
        <v>14.2</v>
      </c>
      <c r="BK24" s="42"/>
      <c r="BL24" s="42"/>
      <c r="BM24" s="42"/>
      <c r="BO24" s="33"/>
      <c r="BP24" s="33"/>
      <c r="BR24" s="54">
        <v>14.2</v>
      </c>
      <c r="CL24" s="42"/>
      <c r="CM24" s="42"/>
      <c r="CN24" s="42"/>
      <c r="CP24" s="33"/>
      <c r="CQ24" s="33"/>
      <c r="CS24" s="54">
        <v>14.2</v>
      </c>
      <c r="DP24" s="5"/>
      <c r="DQ24" s="5"/>
      <c r="DZ24" s="2"/>
      <c r="EA24" s="2"/>
      <c r="EC24" s="43">
        <v>14.2</v>
      </c>
      <c r="EX24" s="5"/>
      <c r="EY24" s="5"/>
      <c r="FH24" s="2"/>
      <c r="FI24" s="2"/>
      <c r="FK24" s="43">
        <v>14.2</v>
      </c>
      <c r="GF24" s="5"/>
      <c r="GG24" s="5"/>
      <c r="GP24" s="2"/>
      <c r="GQ24" s="2"/>
      <c r="GS24" s="54">
        <v>14.2</v>
      </c>
      <c r="HN24" s="5"/>
      <c r="HO24" s="5"/>
      <c r="HX24" s="2"/>
      <c r="HY24" s="2"/>
      <c r="IA24" s="54">
        <v>14.2</v>
      </c>
      <c r="IV24" s="5"/>
      <c r="IW24" s="5"/>
      <c r="JF24" s="2"/>
      <c r="JG24" s="2"/>
      <c r="JI24" s="54">
        <v>14.2</v>
      </c>
      <c r="KD24" s="5"/>
      <c r="KE24" s="5"/>
      <c r="KN24" s="2"/>
      <c r="KO24" s="2"/>
      <c r="KQ24" s="54">
        <v>14.2</v>
      </c>
      <c r="LL24" s="5"/>
      <c r="LM24" s="5"/>
      <c r="LV24" s="2"/>
      <c r="LW24" s="2"/>
      <c r="LY24" s="54">
        <v>14.2</v>
      </c>
      <c r="MT24" s="5"/>
      <c r="MU24" s="5"/>
      <c r="ND24" s="2"/>
      <c r="NE24" s="2"/>
      <c r="NG24" s="54">
        <v>14.2</v>
      </c>
      <c r="OB24" s="5"/>
      <c r="OC24" s="5"/>
      <c r="OL24" s="2"/>
      <c r="OM24" s="2"/>
      <c r="OO24" s="54">
        <v>14.2</v>
      </c>
      <c r="PJ24" s="5"/>
      <c r="PK24" s="5"/>
      <c r="PT24" s="2"/>
      <c r="PU24" s="2"/>
      <c r="PW24" s="54">
        <v>14.2</v>
      </c>
      <c r="QR24" s="5"/>
      <c r="QS24" s="5"/>
      <c r="RB24" s="2"/>
      <c r="RC24" s="2"/>
      <c r="RE24" s="54">
        <v>14.2</v>
      </c>
      <c r="RZ24" s="5"/>
      <c r="SA24" s="5"/>
      <c r="SJ24" s="2"/>
      <c r="SK24" s="2"/>
      <c r="SM24" s="54">
        <v>14.2</v>
      </c>
      <c r="TH24" s="5"/>
      <c r="TI24" s="5"/>
      <c r="TR24" s="2"/>
      <c r="TS24" s="2"/>
      <c r="TU24" s="54">
        <v>14.2</v>
      </c>
      <c r="UP24" s="5"/>
      <c r="UQ24" s="5"/>
      <c r="UZ24" s="2"/>
      <c r="VA24" s="2"/>
      <c r="VC24" s="54">
        <v>14.2</v>
      </c>
      <c r="VX24" s="5"/>
      <c r="VY24" s="5"/>
      <c r="WH24" s="2"/>
      <c r="WI24" s="2"/>
      <c r="WK24" s="54">
        <v>14.2</v>
      </c>
    </row>
    <row r="25" spans="1:636" x14ac:dyDescent="0.2">
      <c r="B25" s="31" t="s">
        <v>53</v>
      </c>
      <c r="C25" s="5"/>
      <c r="P25" s="2"/>
      <c r="AJ25" s="42"/>
      <c r="AK25" s="42"/>
      <c r="AL25" s="42"/>
      <c r="AN25" s="33"/>
      <c r="AO25" s="33"/>
      <c r="AQ25" s="44">
        <v>14.6</v>
      </c>
      <c r="BK25" s="42"/>
      <c r="BL25" s="42"/>
      <c r="BM25" s="42"/>
      <c r="BO25" s="33"/>
      <c r="BP25" s="33"/>
      <c r="BR25" s="44">
        <v>14.6</v>
      </c>
      <c r="CL25" s="42"/>
      <c r="CM25" s="42"/>
      <c r="CN25" s="42"/>
      <c r="CP25" s="33"/>
      <c r="CQ25" s="33"/>
      <c r="CS25" s="44">
        <v>14.6</v>
      </c>
      <c r="DP25" s="5"/>
      <c r="DQ25" s="5"/>
      <c r="DZ25" s="2"/>
      <c r="EA25" s="2"/>
      <c r="EC25" s="44">
        <v>14.6</v>
      </c>
      <c r="EX25" s="5"/>
      <c r="EY25" s="5"/>
      <c r="FH25" s="2"/>
      <c r="FI25" s="2"/>
      <c r="FK25" s="44">
        <v>14.6</v>
      </c>
      <c r="GF25" s="5"/>
      <c r="GG25" s="5"/>
      <c r="GP25" s="2"/>
      <c r="GQ25" s="2"/>
      <c r="GS25" s="44">
        <v>14.6</v>
      </c>
      <c r="HN25" s="5"/>
      <c r="HO25" s="5"/>
      <c r="HX25" s="2"/>
      <c r="HY25" s="2"/>
      <c r="IA25" s="44">
        <v>14.6</v>
      </c>
      <c r="IV25" s="5"/>
      <c r="IW25" s="5"/>
      <c r="JF25" s="2"/>
      <c r="JG25" s="2"/>
      <c r="JI25" s="44">
        <v>14.6</v>
      </c>
      <c r="KD25" s="5"/>
      <c r="KE25" s="5"/>
      <c r="KN25" s="2"/>
      <c r="KO25" s="2"/>
      <c r="KQ25" s="44">
        <v>14.6</v>
      </c>
      <c r="LL25" s="5"/>
      <c r="LM25" s="5"/>
      <c r="LV25" s="2"/>
      <c r="LW25" s="2"/>
      <c r="LY25" s="44">
        <v>14.6</v>
      </c>
      <c r="MT25" s="5"/>
      <c r="MU25" s="5"/>
      <c r="ND25" s="2"/>
      <c r="NE25" s="2"/>
      <c r="NG25" s="44">
        <v>14.6</v>
      </c>
      <c r="OB25" s="5"/>
      <c r="OC25" s="5"/>
      <c r="OL25" s="2"/>
      <c r="OM25" s="2"/>
      <c r="OO25" s="44">
        <v>14.6</v>
      </c>
      <c r="PJ25" s="5"/>
      <c r="PK25" s="5"/>
      <c r="PT25" s="2"/>
      <c r="PU25" s="2"/>
      <c r="PW25" s="44">
        <v>14.6</v>
      </c>
      <c r="QR25" s="5"/>
      <c r="QS25" s="5"/>
      <c r="RB25" s="2"/>
      <c r="RC25" s="2"/>
      <c r="RE25" s="44">
        <v>14.6</v>
      </c>
      <c r="RZ25" s="5"/>
      <c r="SA25" s="5"/>
      <c r="SJ25" s="2"/>
      <c r="SK25" s="2"/>
      <c r="SM25" s="44">
        <v>14.6</v>
      </c>
      <c r="TH25" s="5"/>
      <c r="TI25" s="5"/>
      <c r="TR25" s="2"/>
      <c r="TS25" s="2"/>
      <c r="TU25" s="44">
        <v>14.6</v>
      </c>
      <c r="UP25" s="5"/>
      <c r="UQ25" s="5"/>
      <c r="UZ25" s="2"/>
      <c r="VA25" s="2"/>
      <c r="VC25" s="44">
        <v>14.6</v>
      </c>
      <c r="VX25" s="5"/>
      <c r="VY25" s="5"/>
      <c r="WH25" s="2"/>
      <c r="WI25" s="2"/>
      <c r="WK25" s="44">
        <v>14.6</v>
      </c>
    </row>
    <row r="26" spans="1:636" x14ac:dyDescent="0.2">
      <c r="A26" s="5"/>
      <c r="B26" s="32" t="s">
        <v>66</v>
      </c>
      <c r="C26" s="5"/>
      <c r="E26" s="2"/>
      <c r="AJ26" s="42"/>
      <c r="AK26" s="42"/>
      <c r="AL26" s="42"/>
      <c r="AM26" s="33"/>
      <c r="AN26" s="33"/>
      <c r="AO26" s="33"/>
      <c r="AP26" s="33"/>
      <c r="AQ26" s="55">
        <v>15.2</v>
      </c>
      <c r="BK26" s="42"/>
      <c r="BL26" s="42"/>
      <c r="BM26" s="42"/>
      <c r="BO26" s="33"/>
      <c r="BP26" s="33"/>
      <c r="BR26" s="55">
        <v>15.2</v>
      </c>
      <c r="CL26" s="42"/>
      <c r="CM26" s="42"/>
      <c r="CN26" s="42"/>
      <c r="CO26" s="33"/>
      <c r="CP26" s="33"/>
      <c r="CQ26" s="33"/>
      <c r="CR26" s="33"/>
      <c r="CS26" s="55">
        <v>15.2</v>
      </c>
      <c r="DP26" s="5"/>
      <c r="DQ26" s="5"/>
      <c r="DZ26" s="2"/>
      <c r="EA26" s="2"/>
      <c r="EC26" s="45">
        <v>15.2</v>
      </c>
      <c r="EX26" s="5"/>
      <c r="EY26" s="5"/>
      <c r="FH26" s="2"/>
      <c r="FI26" s="2"/>
      <c r="FK26" s="45">
        <v>15.2</v>
      </c>
      <c r="GF26" s="5"/>
      <c r="GG26" s="5"/>
      <c r="GP26" s="2"/>
      <c r="GQ26" s="2"/>
      <c r="GS26" s="55">
        <v>15.2</v>
      </c>
      <c r="HN26" s="5"/>
      <c r="HO26" s="5"/>
      <c r="HX26" s="2"/>
      <c r="HY26" s="2"/>
      <c r="IA26" s="55">
        <v>15.2</v>
      </c>
      <c r="IV26" s="5"/>
      <c r="IW26" s="5"/>
      <c r="JF26" s="2"/>
      <c r="JG26" s="2"/>
      <c r="JI26" s="55">
        <v>15.2</v>
      </c>
      <c r="KD26" s="5"/>
      <c r="KE26" s="5"/>
      <c r="KN26" s="2"/>
      <c r="KO26" s="2"/>
      <c r="KQ26" s="55">
        <v>15.2</v>
      </c>
      <c r="LL26" s="5"/>
      <c r="LM26" s="5"/>
      <c r="LV26" s="2"/>
      <c r="LW26" s="2"/>
      <c r="LY26" s="55">
        <v>15.2</v>
      </c>
      <c r="MT26" s="5"/>
      <c r="MU26" s="5"/>
      <c r="ND26" s="2"/>
      <c r="NE26" s="2"/>
      <c r="NG26" s="55">
        <v>15.2</v>
      </c>
      <c r="OB26" s="5"/>
      <c r="OC26" s="5"/>
      <c r="OL26" s="2"/>
      <c r="OM26" s="2"/>
      <c r="OO26" s="55">
        <v>15.2</v>
      </c>
      <c r="PJ26" s="5"/>
      <c r="PK26" s="5"/>
      <c r="PT26" s="2"/>
      <c r="PU26" s="2"/>
      <c r="PW26" s="55">
        <v>15.2</v>
      </c>
      <c r="QR26" s="5"/>
      <c r="QS26" s="5"/>
      <c r="RB26" s="2"/>
      <c r="RC26" s="2"/>
      <c r="RE26" s="55">
        <v>15.2</v>
      </c>
      <c r="RZ26" s="5"/>
      <c r="SA26" s="5"/>
      <c r="SJ26" s="2"/>
      <c r="SK26" s="2"/>
      <c r="SM26" s="55">
        <v>15.2</v>
      </c>
      <c r="TH26" s="5"/>
      <c r="TI26" s="5"/>
      <c r="TR26" s="2"/>
      <c r="TS26" s="2"/>
      <c r="TU26" s="55">
        <v>15.2</v>
      </c>
      <c r="UP26" s="5"/>
      <c r="UQ26" s="5"/>
      <c r="UZ26" s="2"/>
      <c r="VA26" s="2"/>
      <c r="VC26" s="55">
        <v>15.2</v>
      </c>
      <c r="VX26" s="5"/>
      <c r="VY26" s="5"/>
      <c r="WH26" s="2"/>
      <c r="WI26" s="2"/>
      <c r="WK26" s="55">
        <v>15.2</v>
      </c>
    </row>
    <row r="27" spans="1:636" x14ac:dyDescent="0.2">
      <c r="A27" s="5"/>
      <c r="B27" s="36" t="s">
        <v>79</v>
      </c>
      <c r="C27" s="5"/>
      <c r="E27" s="2"/>
      <c r="AJ27" s="42"/>
      <c r="AK27" s="42"/>
      <c r="AL27" s="42"/>
      <c r="AM27" s="33"/>
      <c r="AN27" s="33"/>
      <c r="AO27" s="33"/>
      <c r="AP27" s="33"/>
      <c r="AQ27" s="56">
        <v>16</v>
      </c>
      <c r="BK27" s="42"/>
      <c r="BL27" s="42"/>
      <c r="BM27" s="42"/>
      <c r="BO27" s="33"/>
      <c r="BP27" s="33"/>
      <c r="BR27" s="56">
        <v>16</v>
      </c>
      <c r="CL27" s="42"/>
      <c r="CM27" s="42"/>
      <c r="CN27" s="42"/>
      <c r="CO27" s="33"/>
      <c r="CP27" s="33"/>
      <c r="CQ27" s="33"/>
      <c r="CR27" s="33"/>
      <c r="CS27" s="56">
        <v>16</v>
      </c>
      <c r="DP27" s="5"/>
      <c r="DQ27" s="5"/>
      <c r="DZ27" s="2"/>
      <c r="EA27" s="2"/>
      <c r="EC27" s="46">
        <v>16</v>
      </c>
      <c r="EX27" s="5"/>
      <c r="EY27" s="5"/>
      <c r="FH27" s="2"/>
      <c r="FI27" s="2"/>
      <c r="FK27" s="46">
        <v>16</v>
      </c>
      <c r="GF27" s="5"/>
      <c r="GG27" s="5"/>
      <c r="GP27" s="2"/>
      <c r="GQ27" s="2"/>
      <c r="GS27" s="56">
        <v>16</v>
      </c>
      <c r="HN27" s="5"/>
      <c r="HO27" s="5"/>
      <c r="HX27" s="2"/>
      <c r="HY27" s="2"/>
      <c r="IA27" s="56">
        <v>16</v>
      </c>
      <c r="IV27" s="5"/>
      <c r="IW27" s="5"/>
      <c r="JF27" s="2"/>
      <c r="JG27" s="2"/>
      <c r="JI27" s="56">
        <v>16</v>
      </c>
      <c r="KD27" s="5"/>
      <c r="KE27" s="5"/>
      <c r="KN27" s="2"/>
      <c r="KO27" s="2"/>
      <c r="KQ27" s="56">
        <v>16</v>
      </c>
      <c r="LL27" s="5"/>
      <c r="LM27" s="5"/>
      <c r="LV27" s="2"/>
      <c r="LW27" s="2"/>
      <c r="LY27" s="56">
        <v>16</v>
      </c>
      <c r="MT27" s="5"/>
      <c r="MU27" s="5"/>
      <c r="ND27" s="2"/>
      <c r="NE27" s="2"/>
      <c r="NG27" s="56">
        <v>16</v>
      </c>
      <c r="OB27" s="5"/>
      <c r="OC27" s="5"/>
      <c r="OL27" s="2"/>
      <c r="OM27" s="2"/>
      <c r="OO27" s="56">
        <v>16</v>
      </c>
      <c r="PJ27" s="5"/>
      <c r="PK27" s="5"/>
      <c r="PT27" s="2"/>
      <c r="PU27" s="2"/>
      <c r="PW27" s="56">
        <v>16</v>
      </c>
      <c r="QR27" s="5"/>
      <c r="QS27" s="5"/>
      <c r="RB27" s="2"/>
      <c r="RC27" s="2"/>
      <c r="RE27" s="56">
        <v>16</v>
      </c>
      <c r="RZ27" s="5"/>
      <c r="SA27" s="5"/>
      <c r="SJ27" s="2"/>
      <c r="SK27" s="2"/>
      <c r="SM27" s="56">
        <v>16</v>
      </c>
      <c r="TH27" s="5"/>
      <c r="TI27" s="5"/>
      <c r="TR27" s="2"/>
      <c r="TS27" s="2"/>
      <c r="TU27" s="56">
        <v>16</v>
      </c>
      <c r="UP27" s="5"/>
      <c r="UQ27" s="5"/>
      <c r="UZ27" s="2"/>
      <c r="VA27" s="2"/>
      <c r="VC27" s="56">
        <v>16</v>
      </c>
      <c r="VX27" s="5"/>
      <c r="VY27" s="5"/>
      <c r="WH27" s="2"/>
      <c r="WI27" s="2"/>
      <c r="WK27" s="56">
        <v>16</v>
      </c>
    </row>
    <row r="28" spans="1:636" x14ac:dyDescent="0.2">
      <c r="A28" s="5"/>
      <c r="B28" s="35" t="s">
        <v>51</v>
      </c>
      <c r="C28" s="5"/>
      <c r="AJ28" s="42"/>
      <c r="AK28" s="42"/>
      <c r="AL28" s="42"/>
      <c r="AM28" s="33"/>
      <c r="AN28" s="33"/>
      <c r="AO28" s="33"/>
      <c r="AP28" s="33"/>
      <c r="AQ28" s="57">
        <v>47.2</v>
      </c>
      <c r="BK28" s="42"/>
      <c r="BL28" s="42"/>
      <c r="BM28" s="42"/>
      <c r="BO28" s="33"/>
      <c r="BP28" s="33"/>
      <c r="BR28" s="57">
        <v>47.2</v>
      </c>
      <c r="CL28" s="42"/>
      <c r="CM28" s="42"/>
      <c r="CN28" s="42"/>
      <c r="CO28" s="33"/>
      <c r="CP28" s="33"/>
      <c r="CQ28" s="33"/>
      <c r="CR28" s="33"/>
      <c r="CS28" s="57">
        <v>47.2</v>
      </c>
      <c r="DP28" s="5"/>
      <c r="DQ28" s="5"/>
      <c r="DZ28" s="2"/>
      <c r="EA28" s="2"/>
      <c r="EC28" s="47">
        <v>47.2</v>
      </c>
      <c r="EX28" s="5"/>
      <c r="EY28" s="5"/>
      <c r="FH28" s="2"/>
      <c r="FI28" s="2"/>
      <c r="FK28" s="47">
        <v>47.2</v>
      </c>
      <c r="GF28" s="5"/>
      <c r="GG28" s="5"/>
      <c r="GP28" s="2"/>
      <c r="GQ28" s="2"/>
      <c r="GS28" s="57">
        <v>47.2</v>
      </c>
      <c r="HN28" s="5"/>
      <c r="HO28" s="5"/>
      <c r="HX28" s="2"/>
      <c r="HY28" s="2"/>
      <c r="IA28" s="57">
        <v>47.2</v>
      </c>
      <c r="IV28" s="5"/>
      <c r="IW28" s="5"/>
      <c r="JF28" s="2"/>
      <c r="JG28" s="2"/>
      <c r="JI28" s="57">
        <v>47.2</v>
      </c>
      <c r="KD28" s="5"/>
      <c r="KE28" s="5"/>
      <c r="KN28" s="2"/>
      <c r="KO28" s="2"/>
      <c r="KQ28" s="57">
        <v>47.2</v>
      </c>
      <c r="LL28" s="5"/>
      <c r="LM28" s="5"/>
      <c r="LV28" s="2"/>
      <c r="LW28" s="2"/>
      <c r="LY28" s="57">
        <v>47.2</v>
      </c>
      <c r="MT28" s="5"/>
      <c r="MU28" s="5"/>
      <c r="ND28" s="2"/>
      <c r="NE28" s="2"/>
      <c r="NG28" s="57">
        <v>47.2</v>
      </c>
      <c r="OB28" s="5"/>
      <c r="OC28" s="5"/>
      <c r="OL28" s="2"/>
      <c r="OM28" s="2"/>
      <c r="OO28" s="57">
        <v>47.2</v>
      </c>
      <c r="PJ28" s="5"/>
      <c r="PK28" s="5"/>
      <c r="PT28" s="2"/>
      <c r="PU28" s="2"/>
      <c r="PW28" s="57">
        <v>47.2</v>
      </c>
      <c r="QR28" s="5"/>
      <c r="QS28" s="5"/>
      <c r="RB28" s="2"/>
      <c r="RC28" s="2"/>
      <c r="RE28" s="57">
        <v>47.2</v>
      </c>
      <c r="RZ28" s="5"/>
      <c r="SA28" s="5"/>
      <c r="SJ28" s="2"/>
      <c r="SK28" s="2"/>
      <c r="SM28" s="57">
        <v>47.2</v>
      </c>
      <c r="TH28" s="5"/>
      <c r="TI28" s="5"/>
      <c r="TR28" s="2"/>
      <c r="TS28" s="2"/>
      <c r="TU28" s="57">
        <v>47.2</v>
      </c>
      <c r="UP28" s="5"/>
      <c r="UQ28" s="5"/>
      <c r="UZ28" s="2"/>
      <c r="VA28" s="2"/>
      <c r="VC28" s="57">
        <v>47.2</v>
      </c>
      <c r="VX28" s="5"/>
      <c r="VY28" s="5"/>
      <c r="WH28" s="2"/>
      <c r="WI28" s="2"/>
      <c r="WK28" s="57">
        <v>47.2</v>
      </c>
    </row>
    <row r="29" spans="1:636" x14ac:dyDescent="0.2">
      <c r="A29" s="5"/>
      <c r="B29" s="25" t="s">
        <v>52</v>
      </c>
      <c r="C29" s="5"/>
      <c r="AJ29" s="42"/>
      <c r="AK29" s="42"/>
      <c r="AL29" s="42"/>
      <c r="AM29" s="33"/>
      <c r="AN29" s="33"/>
      <c r="AO29" s="33"/>
      <c r="AP29" s="33"/>
      <c r="AQ29" s="58">
        <v>48.5</v>
      </c>
      <c r="BK29" s="42"/>
      <c r="BL29" s="42"/>
      <c r="BM29" s="42"/>
      <c r="BO29" s="33"/>
      <c r="BP29" s="33"/>
      <c r="BR29" s="58">
        <v>48.5</v>
      </c>
      <c r="CL29" s="42"/>
      <c r="CM29" s="42"/>
      <c r="CN29" s="42"/>
      <c r="CO29" s="33"/>
      <c r="CP29" s="33"/>
      <c r="CQ29" s="33"/>
      <c r="CR29" s="33"/>
      <c r="CS29" s="58">
        <v>48.5</v>
      </c>
      <c r="DP29" s="5"/>
      <c r="DQ29" s="5"/>
      <c r="DZ29" s="2"/>
      <c r="EA29" s="2"/>
      <c r="EC29" s="48">
        <v>48.5</v>
      </c>
      <c r="EX29" s="5"/>
      <c r="EY29" s="5"/>
      <c r="FH29" s="2"/>
      <c r="FI29" s="2"/>
      <c r="FK29" s="48">
        <v>48.5</v>
      </c>
      <c r="GF29" s="5"/>
      <c r="GG29" s="5"/>
      <c r="GP29" s="2"/>
      <c r="GQ29" s="2"/>
      <c r="GS29" s="58">
        <v>48.5</v>
      </c>
      <c r="HN29" s="5"/>
      <c r="HO29" s="5"/>
      <c r="HX29" s="2"/>
      <c r="HY29" s="2"/>
      <c r="IA29" s="58">
        <v>48.5</v>
      </c>
      <c r="IV29" s="5"/>
      <c r="IW29" s="5"/>
      <c r="JF29" s="2"/>
      <c r="JG29" s="2"/>
      <c r="JI29" s="58">
        <v>48.5</v>
      </c>
      <c r="KD29" s="5"/>
      <c r="KE29" s="5"/>
      <c r="KN29" s="2"/>
      <c r="KO29" s="2"/>
      <c r="KQ29" s="58">
        <v>48.5</v>
      </c>
      <c r="LL29" s="5"/>
      <c r="LM29" s="5"/>
      <c r="LV29" s="2"/>
      <c r="LW29" s="2"/>
      <c r="LY29" s="58">
        <v>48.5</v>
      </c>
      <c r="MT29" s="5"/>
      <c r="MU29" s="5"/>
      <c r="ND29" s="2"/>
      <c r="NE29" s="2"/>
      <c r="NG29" s="58">
        <v>48.5</v>
      </c>
      <c r="OB29" s="5"/>
      <c r="OC29" s="5"/>
      <c r="OL29" s="2"/>
      <c r="OM29" s="2"/>
      <c r="OO29" s="58">
        <v>48.5</v>
      </c>
      <c r="PJ29" s="5"/>
      <c r="PK29" s="5"/>
      <c r="PT29" s="2"/>
      <c r="PU29" s="2"/>
      <c r="PW29" s="58">
        <v>48.5</v>
      </c>
      <c r="QR29" s="5"/>
      <c r="QS29" s="5"/>
      <c r="RB29" s="2"/>
      <c r="RC29" s="2"/>
      <c r="RE29" s="58">
        <v>48.5</v>
      </c>
      <c r="RZ29" s="5"/>
      <c r="SA29" s="5"/>
      <c r="SJ29" s="2"/>
      <c r="SK29" s="2"/>
      <c r="SM29" s="58">
        <v>48.5</v>
      </c>
      <c r="TH29" s="5"/>
      <c r="TI29" s="5"/>
      <c r="TR29" s="2"/>
      <c r="TS29" s="2"/>
      <c r="TU29" s="58">
        <v>48.5</v>
      </c>
      <c r="UP29" s="5"/>
      <c r="UQ29" s="5"/>
      <c r="UZ29" s="2"/>
      <c r="VA29" s="2"/>
      <c r="VC29" s="58">
        <v>48.5</v>
      </c>
      <c r="VX29" s="5"/>
      <c r="VY29" s="5"/>
      <c r="WH29" s="2"/>
      <c r="WI29" s="2"/>
      <c r="WK29" s="58">
        <v>48.5</v>
      </c>
    </row>
    <row r="30" spans="1:636" x14ac:dyDescent="0.2">
      <c r="A30" s="5"/>
      <c r="B30" s="34" t="s">
        <v>65</v>
      </c>
      <c r="C30" s="5"/>
      <c r="AJ30" s="42"/>
      <c r="AK30" s="42"/>
      <c r="AL30" s="42"/>
      <c r="AM30" s="33"/>
      <c r="AN30" s="33"/>
      <c r="AO30" s="33"/>
      <c r="AP30" s="33"/>
      <c r="AQ30" s="59">
        <v>49.2</v>
      </c>
      <c r="BK30" s="42"/>
      <c r="BL30" s="42"/>
      <c r="BM30" s="42"/>
      <c r="BO30" s="33"/>
      <c r="BP30" s="33"/>
      <c r="BR30" s="59">
        <v>49.2</v>
      </c>
      <c r="CL30" s="42"/>
      <c r="CM30" s="42"/>
      <c r="CN30" s="42"/>
      <c r="CO30" s="33"/>
      <c r="CP30" s="33"/>
      <c r="CQ30" s="33"/>
      <c r="CR30" s="33"/>
      <c r="CS30" s="59">
        <v>49.2</v>
      </c>
      <c r="DP30" s="5"/>
      <c r="DQ30" s="5"/>
      <c r="DZ30" s="2"/>
      <c r="EA30" s="2"/>
      <c r="EB30" s="38"/>
      <c r="EC30" s="49">
        <v>49.2</v>
      </c>
      <c r="EX30" s="5"/>
      <c r="EY30" s="5"/>
      <c r="FH30" s="2"/>
      <c r="FI30" s="2"/>
      <c r="FJ30" s="38"/>
      <c r="FK30" s="49">
        <v>49.2</v>
      </c>
      <c r="GF30" s="5"/>
      <c r="GG30" s="5"/>
      <c r="GP30" s="2"/>
      <c r="GQ30" s="2"/>
      <c r="GR30" s="38"/>
      <c r="GS30" s="59">
        <v>49.2</v>
      </c>
      <c r="HN30" s="5"/>
      <c r="HO30" s="5"/>
      <c r="HX30" s="2"/>
      <c r="HY30" s="2"/>
      <c r="HZ30" s="38"/>
      <c r="IA30" s="59">
        <v>49.2</v>
      </c>
      <c r="IV30" s="5"/>
      <c r="IW30" s="5"/>
      <c r="JF30" s="2"/>
      <c r="JG30" s="2"/>
      <c r="JH30" s="38"/>
      <c r="JI30" s="59">
        <v>49.2</v>
      </c>
      <c r="KD30" s="5"/>
      <c r="KE30" s="5"/>
      <c r="KN30" s="2"/>
      <c r="KO30" s="2"/>
      <c r="KP30" s="38"/>
      <c r="KQ30" s="59">
        <v>49.2</v>
      </c>
      <c r="LL30" s="5"/>
      <c r="LM30" s="5"/>
      <c r="LV30" s="2"/>
      <c r="LW30" s="2"/>
      <c r="LX30" s="38"/>
      <c r="LY30" s="59">
        <v>49.2</v>
      </c>
      <c r="MT30" s="5"/>
      <c r="MU30" s="5"/>
      <c r="ND30" s="2"/>
      <c r="NE30" s="2"/>
      <c r="NF30" s="38"/>
      <c r="NG30" s="59">
        <v>49.2</v>
      </c>
      <c r="OB30" s="5"/>
      <c r="OC30" s="5"/>
      <c r="OL30" s="2"/>
      <c r="OM30" s="2"/>
      <c r="ON30" s="38"/>
      <c r="OO30" s="59">
        <v>49.2</v>
      </c>
      <c r="PJ30" s="5"/>
      <c r="PK30" s="5"/>
      <c r="PT30" s="2"/>
      <c r="PU30" s="2"/>
      <c r="PV30" s="38"/>
      <c r="PW30" s="59">
        <v>49.2</v>
      </c>
      <c r="QR30" s="5"/>
      <c r="QS30" s="5"/>
      <c r="RB30" s="2"/>
      <c r="RC30" s="2"/>
      <c r="RD30" s="38"/>
      <c r="RE30" s="59">
        <v>49.2</v>
      </c>
      <c r="RZ30" s="5"/>
      <c r="SA30" s="5"/>
      <c r="SJ30" s="2"/>
      <c r="SK30" s="2"/>
      <c r="SL30" s="38"/>
      <c r="SM30" s="59">
        <v>49.2</v>
      </c>
      <c r="TH30" s="5"/>
      <c r="TI30" s="5"/>
      <c r="TR30" s="2"/>
      <c r="TS30" s="2"/>
      <c r="TT30" s="38"/>
      <c r="TU30" s="59">
        <v>49.2</v>
      </c>
      <c r="UP30" s="5"/>
      <c r="UQ30" s="5"/>
      <c r="UZ30" s="2"/>
      <c r="VA30" s="2"/>
      <c r="VB30" s="38"/>
      <c r="VC30" s="59">
        <v>49.2</v>
      </c>
      <c r="VX30" s="5"/>
      <c r="VY30" s="5"/>
      <c r="WH30" s="2"/>
      <c r="WI30" s="2"/>
      <c r="WJ30" s="38"/>
      <c r="WK30" s="59">
        <v>49.2</v>
      </c>
    </row>
    <row r="31" spans="1:636" x14ac:dyDescent="0.2">
      <c r="A31" s="5"/>
      <c r="B31" s="26" t="s">
        <v>35</v>
      </c>
      <c r="C31" s="5"/>
      <c r="AJ31" s="42"/>
      <c r="AK31" s="42"/>
      <c r="AL31" s="42"/>
      <c r="AM31" s="33"/>
      <c r="AN31" s="42"/>
      <c r="AO31" s="42"/>
      <c r="AP31" s="33"/>
      <c r="AQ31" s="60">
        <v>50</v>
      </c>
      <c r="BK31" s="42"/>
      <c r="BL31" s="42"/>
      <c r="BM31" s="42"/>
      <c r="BO31" s="42"/>
      <c r="BP31" s="33"/>
      <c r="BR31" s="60">
        <v>50</v>
      </c>
      <c r="CL31" s="42"/>
      <c r="CM31" s="42"/>
      <c r="CN31" s="42"/>
      <c r="CO31" s="33"/>
      <c r="CP31" s="42"/>
      <c r="CQ31" s="33"/>
      <c r="CR31" s="33"/>
      <c r="CS31" s="60">
        <v>50</v>
      </c>
      <c r="DP31" s="5"/>
      <c r="DQ31" s="5"/>
      <c r="DZ31" s="42"/>
      <c r="EA31" s="2"/>
      <c r="EC31" s="50">
        <v>50</v>
      </c>
      <c r="EX31" s="5"/>
      <c r="EY31" s="5"/>
      <c r="FH31" s="42"/>
      <c r="FI31" s="2"/>
      <c r="FK31" s="50">
        <v>50</v>
      </c>
      <c r="GF31" s="5"/>
      <c r="GG31" s="5"/>
      <c r="GP31" s="2"/>
      <c r="GQ31" s="2"/>
      <c r="GS31" s="60">
        <v>50</v>
      </c>
      <c r="HN31" s="5"/>
      <c r="HO31" s="5"/>
      <c r="HX31" s="42"/>
      <c r="HY31" s="2"/>
      <c r="IA31" s="60">
        <v>50</v>
      </c>
      <c r="IV31" s="5"/>
      <c r="IW31" s="5"/>
      <c r="JF31" s="2"/>
      <c r="JG31" s="2"/>
      <c r="JI31" s="60">
        <v>50</v>
      </c>
      <c r="KD31" s="5"/>
      <c r="KE31" s="5"/>
      <c r="KN31" s="2"/>
      <c r="KO31" s="2"/>
      <c r="KQ31" s="60">
        <v>50</v>
      </c>
      <c r="LL31" s="5"/>
      <c r="LM31" s="5"/>
      <c r="LV31" s="2"/>
      <c r="LW31" s="2"/>
      <c r="LY31" s="60">
        <v>50</v>
      </c>
      <c r="MT31" s="5"/>
      <c r="MU31" s="5"/>
      <c r="ND31" s="2"/>
      <c r="NE31" s="2"/>
      <c r="NG31" s="60">
        <v>50</v>
      </c>
      <c r="OB31" s="5"/>
      <c r="OC31" s="5"/>
      <c r="OL31" s="2"/>
      <c r="OM31" s="2"/>
      <c r="OO31" s="60">
        <v>50</v>
      </c>
      <c r="PJ31" s="5"/>
      <c r="PK31" s="5"/>
      <c r="PT31" s="2"/>
      <c r="PU31" s="2"/>
      <c r="PW31" s="60">
        <v>50</v>
      </c>
      <c r="QR31" s="5"/>
      <c r="QS31" s="5"/>
      <c r="RB31" s="2"/>
      <c r="RC31" s="2"/>
      <c r="RE31" s="60">
        <v>50</v>
      </c>
      <c r="RZ31" s="5"/>
      <c r="SA31" s="5"/>
      <c r="SJ31" s="2"/>
      <c r="SK31" s="2"/>
      <c r="SM31" s="60">
        <v>50</v>
      </c>
      <c r="TH31" s="5"/>
      <c r="TI31" s="5"/>
      <c r="TR31" s="2"/>
      <c r="TS31" s="2"/>
      <c r="TU31" s="60">
        <v>50</v>
      </c>
      <c r="UP31" s="5"/>
      <c r="UQ31" s="5"/>
      <c r="UZ31" s="2"/>
      <c r="VA31" s="2"/>
      <c r="VC31" s="60">
        <v>50</v>
      </c>
      <c r="VX31" s="5"/>
      <c r="VY31" s="5"/>
      <c r="WH31" s="2"/>
      <c r="WI31" s="2"/>
      <c r="WK31" s="60">
        <v>50</v>
      </c>
    </row>
    <row r="32" spans="1:636" s="37" customFormat="1" x14ac:dyDescent="0.2">
      <c r="A32"/>
      <c r="B32" s="30" t="s">
        <v>57</v>
      </c>
      <c r="C32" s="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 s="5"/>
      <c r="B35" s="5"/>
      <c r="C35" s="20"/>
      <c r="D35"/>
      <c r="E35"/>
      <c r="F35"/>
      <c r="G35"/>
      <c r="H35"/>
      <c r="I35"/>
      <c r="J35"/>
      <c r="K35"/>
      <c r="L35"/>
      <c r="M35"/>
      <c r="N35" s="10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I38" s="33"/>
      <c r="AJ38" s="33"/>
      <c r="AK38" s="33"/>
      <c r="AL38" s="33"/>
      <c r="AM38" s="33"/>
      <c r="AP38" s="33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K38" s="33"/>
      <c r="CL38" s="33"/>
      <c r="CM38" s="33"/>
      <c r="CN38" s="33"/>
      <c r="CO38" s="33"/>
      <c r="CR38" s="33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</row>
    <row r="47" spans="1:536" s="37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 s="10"/>
      <c r="O47" s="10"/>
      <c r="P47" s="10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  <row r="53" spans="14:16" ht="17" x14ac:dyDescent="0.2">
      <c r="N53" s="10"/>
      <c r="O53" s="10"/>
      <c r="P53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1">
      <sortCondition descending="1" ref="F1:F22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2" type="noConversion"/>
  <conditionalFormatting sqref="H1:H1048576">
    <cfRule type="containsText" dxfId="565" priority="64" operator="containsText" text="No DD">
      <formula>NOT(ISERROR(SEARCH("No DD",H1)))</formula>
    </cfRule>
    <cfRule type="containsText" dxfId="564" priority="65" operator="containsText" text="Merit">
      <formula>NOT(ISERROR(SEARCH("Merit",H1)))</formula>
    </cfRule>
    <cfRule type="containsText" dxfId="563" priority="66" operator="containsText" text="Excellence">
      <formula>NOT(ISERROR(SEARCH("Excellence",H1)))</formula>
    </cfRule>
    <cfRule type="containsText" dxfId="562" priority="67" operator="containsText" text="Worlds Team">
      <formula>NOT(ISERROR(SEARCH("Worlds Team",H1)))</formula>
    </cfRule>
    <cfRule type="containsText" dxfId="561" priority="68" operator="containsText" text="National Team">
      <formula>NOT(ISERROR(SEARCH("National Team",H1)))</formula>
    </cfRule>
  </conditionalFormatting>
  <conditionalFormatting sqref="A4:A1048576">
    <cfRule type="expression" dxfId="560" priority="29">
      <formula>AND(G4&lt;&gt;"",F4="")</formula>
    </cfRule>
    <cfRule type="expression" dxfId="559" priority="69">
      <formula>IF(A4&gt;4,1,0)</formula>
    </cfRule>
  </conditionalFormatting>
  <conditionalFormatting sqref="Q4:AQ21">
    <cfRule type="expression" dxfId="558" priority="70" stopIfTrue="1">
      <formula>IF($AF4&lt;&gt;"",1,0)</formula>
    </cfRule>
  </conditionalFormatting>
  <conditionalFormatting sqref="AR4:BR21">
    <cfRule type="expression" dxfId="557" priority="63" stopIfTrue="1">
      <formula>IF($BG4&lt;&gt;"",1,0)</formula>
    </cfRule>
  </conditionalFormatting>
  <conditionalFormatting sqref="BS4:CS21">
    <cfRule type="expression" dxfId="556" priority="62" stopIfTrue="1">
      <formula>IF($CH4&lt;&gt;"",1,0)</formula>
    </cfRule>
  </conditionalFormatting>
  <conditionalFormatting sqref="BO32:BO1048576 BH1:BH1048576 BK1:BK1048576 BO1:BO30">
    <cfRule type="cellIs" dxfId="555" priority="75" operator="between">
      <formula>$BR$27</formula>
      <formula>1000</formula>
    </cfRule>
    <cfRule type="cellIs" dxfId="554" priority="76" operator="between">
      <formula>$BR$26</formula>
      <formula>$BR$27</formula>
    </cfRule>
    <cfRule type="cellIs" dxfId="553" priority="77" operator="between">
      <formula>$BR$25</formula>
      <formula>$BR$26</formula>
    </cfRule>
    <cfRule type="cellIs" dxfId="552" priority="78" operator="between">
      <formula>$BR$24</formula>
      <formula>$BR$25</formula>
    </cfRule>
  </conditionalFormatting>
  <conditionalFormatting sqref="CP32:CP1048576 CI1:CI1048576 CL1:CL1048576 CP1:CP30">
    <cfRule type="cellIs" dxfId="551" priority="71" operator="between">
      <formula>$CS$27</formula>
      <formula>1000</formula>
    </cfRule>
    <cfRule type="cellIs" dxfId="550" priority="72" operator="between">
      <formula>$CS$26</formula>
      <formula>$CS$27</formula>
    </cfRule>
    <cfRule type="cellIs" dxfId="549" priority="73" operator="between">
      <formula>$CS$25</formula>
      <formula>$CS$26</formula>
    </cfRule>
    <cfRule type="cellIs" dxfId="548" priority="74" operator="between">
      <formula>$CS$24</formula>
      <formula>$CS$25</formula>
    </cfRule>
  </conditionalFormatting>
  <conditionalFormatting sqref="DZ32:DZ1048576 DP1:DP1048576 DS1:DS1048576 DW1:DW1048576 DZ1:DZ30">
    <cfRule type="cellIs" dxfId="547" priority="82" operator="between">
      <formula>$EC$27</formula>
      <formula>1000</formula>
    </cfRule>
    <cfRule type="cellIs" dxfId="546" priority="83" operator="between">
      <formula>$EC$26</formula>
      <formula>$EC$27</formula>
    </cfRule>
    <cfRule type="cellIs" dxfId="545" priority="84" operator="between">
      <formula>$EC$25</formula>
      <formula>$EC$26</formula>
    </cfRule>
    <cfRule type="cellIs" dxfId="544" priority="85" operator="between">
      <formula>$EC$24</formula>
      <formula>$EC$25</formula>
    </cfRule>
  </conditionalFormatting>
  <conditionalFormatting sqref="FH32:FH1048576 EX1:EX1048576 FA1:FA1048576 FE1:FE1048576 FH1:FH30">
    <cfRule type="cellIs" dxfId="543" priority="58" operator="between">
      <formula>$FK$27</formula>
      <formula>1000</formula>
    </cfRule>
    <cfRule type="cellIs" dxfId="542" priority="59" operator="between">
      <formula>$FK$26</formula>
      <formula>$FK$27</formula>
    </cfRule>
    <cfRule type="cellIs" dxfId="541" priority="60" operator="between">
      <formula>$FK$25</formula>
      <formula>$FK$26</formula>
    </cfRule>
    <cfRule type="cellIs" dxfId="540" priority="61" operator="between">
      <formula>$FK$24</formula>
      <formula>$FK$25</formula>
    </cfRule>
  </conditionalFormatting>
  <conditionalFormatting sqref="HX32:HX1048576 HN1:HN1048576 HQ1:HQ1048576 HU1:HU1048576 HX1:HX30">
    <cfRule type="cellIs" dxfId="539" priority="54" operator="between">
      <formula>$IA$27</formula>
      <formula>1000</formula>
    </cfRule>
    <cfRule type="cellIs" dxfId="538" priority="55" operator="between">
      <formula>$IA$26</formula>
      <formula>$IA$27</formula>
    </cfRule>
    <cfRule type="cellIs" dxfId="537" priority="56" operator="between">
      <formula>$IA$25</formula>
      <formula>$IA$26</formula>
    </cfRule>
    <cfRule type="cellIs" dxfId="536" priority="57" operator="between">
      <formula>$IA$24</formula>
      <formula>$IA$25</formula>
    </cfRule>
  </conditionalFormatting>
  <conditionalFormatting sqref="AO31 AG1:AG1048576 AJ1:AJ1048576 AN1:AN1048576">
    <cfRule type="cellIs" dxfId="535" priority="50" operator="between">
      <formula>$AQ$27</formula>
      <formula>1000</formula>
    </cfRule>
    <cfRule type="cellIs" dxfId="534" priority="51" operator="between">
      <formula>$AQ$26</formula>
      <formula>$AQ$27</formula>
    </cfRule>
    <cfRule type="cellIs" dxfId="533" priority="52" operator="between">
      <formula>$AQ$25</formula>
      <formula>$AQ$26</formula>
    </cfRule>
    <cfRule type="cellIs" dxfId="532" priority="53" operator="between">
      <formula>$AQ$24</formula>
      <formula>$AQ$25</formula>
    </cfRule>
  </conditionalFormatting>
  <conditionalFormatting sqref="BO31">
    <cfRule type="cellIs" dxfId="531" priority="46" operator="between">
      <formula>$AQ$27</formula>
      <formula>1000</formula>
    </cfRule>
    <cfRule type="cellIs" dxfId="530" priority="47" operator="between">
      <formula>$AQ$26</formula>
      <formula>$AQ$27</formula>
    </cfRule>
    <cfRule type="cellIs" dxfId="529" priority="48" operator="between">
      <formula>$AQ$25</formula>
      <formula>$AQ$26</formula>
    </cfRule>
    <cfRule type="cellIs" dxfId="528" priority="49" operator="between">
      <formula>$AQ$24</formula>
      <formula>$AQ$25</formula>
    </cfRule>
  </conditionalFormatting>
  <conditionalFormatting sqref="CP31">
    <cfRule type="cellIs" dxfId="527" priority="42" operator="between">
      <formula>$AQ$27</formula>
      <formula>1000</formula>
    </cfRule>
    <cfRule type="cellIs" dxfId="526" priority="43" operator="between">
      <formula>$AQ$26</formula>
      <formula>$AQ$27</formula>
    </cfRule>
    <cfRule type="cellIs" dxfId="525" priority="44" operator="between">
      <formula>$AQ$25</formula>
      <formula>$AQ$26</formula>
    </cfRule>
    <cfRule type="cellIs" dxfId="524" priority="45" operator="between">
      <formula>$AQ$24</formula>
      <formula>$AQ$25</formula>
    </cfRule>
  </conditionalFormatting>
  <conditionalFormatting sqref="DZ31">
    <cfRule type="cellIs" dxfId="523" priority="38" operator="between">
      <formula>$AQ$27</formula>
      <formula>1000</formula>
    </cfRule>
    <cfRule type="cellIs" dxfId="522" priority="39" operator="between">
      <formula>$AQ$26</formula>
      <formula>$AQ$27</formula>
    </cfRule>
    <cfRule type="cellIs" dxfId="521" priority="40" operator="between">
      <formula>$AQ$25</formula>
      <formula>$AQ$26</formula>
    </cfRule>
    <cfRule type="cellIs" dxfId="520" priority="41" operator="between">
      <formula>$AQ$24</formula>
      <formula>$AQ$25</formula>
    </cfRule>
  </conditionalFormatting>
  <conditionalFormatting sqref="FH31">
    <cfRule type="cellIs" dxfId="519" priority="34" operator="between">
      <formula>$AQ$27</formula>
      <formula>1000</formula>
    </cfRule>
    <cfRule type="cellIs" dxfId="518" priority="35" operator="between">
      <formula>$AQ$26</formula>
      <formula>$AQ$27</formula>
    </cfRule>
    <cfRule type="cellIs" dxfId="517" priority="36" operator="between">
      <formula>$AQ$25</formula>
      <formula>$AQ$26</formula>
    </cfRule>
    <cfRule type="cellIs" dxfId="516" priority="37" operator="between">
      <formula>$AQ$24</formula>
      <formula>$AQ$25</formula>
    </cfRule>
  </conditionalFormatting>
  <conditionalFormatting sqref="HX31">
    <cfRule type="cellIs" dxfId="515" priority="30" operator="between">
      <formula>$AQ$27</formula>
      <formula>1000</formula>
    </cfRule>
    <cfRule type="cellIs" dxfId="514" priority="31" operator="between">
      <formula>$AQ$26</formula>
      <formula>$AQ$27</formula>
    </cfRule>
    <cfRule type="cellIs" dxfId="513" priority="32" operator="between">
      <formula>$AQ$25</formula>
      <formula>$AQ$26</formula>
    </cfRule>
    <cfRule type="cellIs" dxfId="512" priority="33" operator="between">
      <formula>$AQ$24</formula>
      <formula>$AQ$25</formula>
    </cfRule>
  </conditionalFormatting>
  <conditionalFormatting sqref="K1:K1048576 M1:M1048576">
    <cfRule type="expression" dxfId="511" priority="79">
      <formula>IF(K1=$BS$1,1,0)</formula>
    </cfRule>
    <cfRule type="expression" dxfId="510" priority="80">
      <formula>IF(K1=$AR$1,1,0)</formula>
    </cfRule>
    <cfRule type="expression" dxfId="509" priority="81">
      <formula>IF(K1=$Q$1,1,0)</formula>
    </cfRule>
  </conditionalFormatting>
  <conditionalFormatting sqref="CN1:CN1048576 AL1:AL1048576">
    <cfRule type="cellIs" dxfId="508" priority="100687" operator="between">
      <formula>AQ$31</formula>
      <formula>1000</formula>
    </cfRule>
    <cfRule type="cellIs" dxfId="507" priority="100688" operator="between">
      <formula>AQ$30</formula>
      <formula>AQ$31</formula>
    </cfRule>
  </conditionalFormatting>
  <conditionalFormatting sqref="DU1:DU1048576 FC1:FC1048576 GK1:GK1048576 HS1:HS1048576 JA1:JA1048576 KI1:KI1048576 LQ1:LQ1048576 MY1:MY1048576 OG1:OG1048576 PO1:PO1048576 QW1:QW1048576 SE1:SE1048576 UU1:UU31">
    <cfRule type="cellIs" dxfId="506" priority="100699" operator="between">
      <formula>EC$31</formula>
      <formula>1000</formula>
    </cfRule>
    <cfRule type="cellIs" dxfId="505" priority="100700" operator="between">
      <formula>EC$30</formula>
      <formula>EC$31</formula>
    </cfRule>
  </conditionalFormatting>
  <conditionalFormatting sqref="AI1:AI1048576 AL1:AL1048576 AP1:AP1048576">
    <cfRule type="cellIs" dxfId="504" priority="100771" operator="between">
      <formula>$AQ$31</formula>
      <formula>1000</formula>
    </cfRule>
    <cfRule type="cellIs" dxfId="503" priority="100772" operator="between">
      <formula>$AQ$30</formula>
      <formula>$AQ$31</formula>
    </cfRule>
    <cfRule type="cellIs" dxfId="502" priority="100773" operator="between">
      <formula>$AQ$29</formula>
      <formula>$AQ$30</formula>
    </cfRule>
    <cfRule type="cellIs" dxfId="501" priority="100774" operator="between">
      <formula>$AQ$28</formula>
      <formula>$AQ$29</formula>
    </cfRule>
  </conditionalFormatting>
  <conditionalFormatting sqref="BJ1:BJ1048576 BM1:BM1048576 BQ1:BQ1048576">
    <cfRule type="cellIs" dxfId="500" priority="100807" operator="between">
      <formula>$BR$31</formula>
      <formula>1000</formula>
    </cfRule>
    <cfRule type="cellIs" dxfId="499" priority="100808" operator="between">
      <formula>$BR$30</formula>
      <formula>$BR$31</formula>
    </cfRule>
    <cfRule type="cellIs" dxfId="498" priority="100809" operator="between">
      <formula>$BR$29</formula>
      <formula>$BR$30</formula>
    </cfRule>
    <cfRule type="cellIs" dxfId="497" priority="100810" operator="between">
      <formula>$BR$28</formula>
      <formula>$BR$29</formula>
    </cfRule>
  </conditionalFormatting>
  <conditionalFormatting sqref="CK1:CK1048576 CN1:CN1048576 CR1:CR1048576">
    <cfRule type="cellIs" dxfId="496" priority="100843" operator="between">
      <formula>$CS$31</formula>
      <formula>1000</formula>
    </cfRule>
    <cfRule type="cellIs" dxfId="495" priority="100844" operator="between">
      <formula>$CS$30</formula>
      <formula>$CS$31</formula>
    </cfRule>
    <cfRule type="cellIs" dxfId="494" priority="100845" operator="between">
      <formula>$CS$29</formula>
      <formula>$CS$30</formula>
    </cfRule>
    <cfRule type="cellIs" dxfId="493" priority="100846" operator="between">
      <formula>$CS$28</formula>
      <formula>$CS$29</formula>
    </cfRule>
  </conditionalFormatting>
  <conditionalFormatting sqref="MT1:MT1048576 MW1:MW1048576 NA1:NA1048576 ND1:ND1048576">
    <cfRule type="cellIs" dxfId="492" priority="100879" operator="between">
      <formula>$NG$24</formula>
      <formula>$NG$25</formula>
    </cfRule>
  </conditionalFormatting>
  <conditionalFormatting sqref="DR1:DR1048576 DU1:DU1048576 DY1:DY1048576 EB1:EB1048576">
    <cfRule type="cellIs" dxfId="491" priority="100891" operator="between">
      <formula>$EC$31</formula>
      <formula>1000</formula>
    </cfRule>
    <cfRule type="cellIs" dxfId="490" priority="100892" operator="between">
      <formula>$EC$30</formula>
      <formula>$EC$31</formula>
    </cfRule>
    <cfRule type="cellIs" dxfId="489" priority="100893" operator="between">
      <formula>$EC$29</formula>
      <formula>$EC$30</formula>
    </cfRule>
    <cfRule type="cellIs" dxfId="488" priority="100894" operator="between">
      <formula>$EC$28</formula>
      <formula>$EC$29</formula>
    </cfRule>
  </conditionalFormatting>
  <conditionalFormatting sqref="EZ1:EZ1048576 FC1:FC1048576 FG1:FG1048576 FJ1:FJ1048576">
    <cfRule type="cellIs" dxfId="487" priority="100939" operator="between">
      <formula>$FK$31</formula>
      <formula>1000</formula>
    </cfRule>
    <cfRule type="cellIs" dxfId="486" priority="100940" operator="between">
      <formula>$FK$30</formula>
      <formula>$FK$31</formula>
    </cfRule>
    <cfRule type="cellIs" dxfId="485" priority="100941" operator="between">
      <formula>$FK$29</formula>
      <formula>$FK$30</formula>
    </cfRule>
    <cfRule type="cellIs" dxfId="484" priority="100942" operator="between">
      <formula>$FK$28</formula>
      <formula>$FK$29</formula>
    </cfRule>
  </conditionalFormatting>
  <conditionalFormatting sqref="GF1:GF1048576 GI1:GI1048576 GM1:GM1048576 GP1:GP1048576">
    <cfRule type="cellIs" dxfId="483" priority="100987" operator="between">
      <formula>$GS$27</formula>
      <formula>1000</formula>
    </cfRule>
    <cfRule type="cellIs" dxfId="482" priority="100988" operator="between">
      <formula>$GS$26</formula>
      <formula>$GS$27</formula>
    </cfRule>
    <cfRule type="cellIs" dxfId="481" priority="100989" operator="between">
      <formula>$GS$25</formula>
      <formula>$GS$26</formula>
    </cfRule>
    <cfRule type="cellIs" dxfId="480" priority="100990" operator="between">
      <formula>$GS$24</formula>
      <formula>$GS$25</formula>
    </cfRule>
  </conditionalFormatting>
  <conditionalFormatting sqref="GH1:GH1048576 GK1:GK1048576 GO1:GO1048576 GR1:GR1048576">
    <cfRule type="cellIs" dxfId="479" priority="101035" operator="between">
      <formula>$GS$31</formula>
      <formula>1000</formula>
    </cfRule>
    <cfRule type="cellIs" dxfId="478" priority="101036" operator="between">
      <formula>$GS$30</formula>
      <formula>$GS$31</formula>
    </cfRule>
    <cfRule type="cellIs" dxfId="477" priority="101037" operator="between">
      <formula>$GS$29</formula>
      <formula>$GS$30</formula>
    </cfRule>
    <cfRule type="cellIs" dxfId="476" priority="101038" operator="between">
      <formula>$GS$28</formula>
      <formula>$GS$29</formula>
    </cfRule>
  </conditionalFormatting>
  <conditionalFormatting sqref="HP1:HP1048576 HS1:HS1048576 HW1:HW1048576 HZ1:HZ1048576">
    <cfRule type="cellIs" dxfId="475" priority="101083" operator="between">
      <formula>$IA$31</formula>
      <formula>1000</formula>
    </cfRule>
    <cfRule type="cellIs" dxfId="474" priority="101084" operator="between">
      <formula>$IA$30</formula>
      <formula>$IA$31</formula>
    </cfRule>
    <cfRule type="cellIs" dxfId="473" priority="101085" operator="between">
      <formula>$IA$29</formula>
      <formula>$IA$30</formula>
    </cfRule>
    <cfRule type="cellIs" dxfId="472" priority="101086" operator="between">
      <formula>$IA$28</formula>
      <formula>$IA$29</formula>
    </cfRule>
  </conditionalFormatting>
  <conditionalFormatting sqref="IV1:IV1048576 IY1:IY1048576 JC1:JC1048576 JF1:JF1048576">
    <cfRule type="cellIs" dxfId="471" priority="101131" operator="between">
      <formula>$JI$27</formula>
      <formula>1000</formula>
    </cfRule>
    <cfRule type="cellIs" dxfId="470" priority="101132" operator="between">
      <formula>$JI$26</formula>
      <formula>$JI$27</formula>
    </cfRule>
    <cfRule type="cellIs" dxfId="469" priority="101133" operator="between">
      <formula>$JI$25</formula>
      <formula>$JI$26</formula>
    </cfRule>
    <cfRule type="cellIs" dxfId="468" priority="101134" operator="between">
      <formula>$JI$24</formula>
      <formula>$JI$25</formula>
    </cfRule>
  </conditionalFormatting>
  <conditionalFormatting sqref="IX1:IX1048576 JA1:JA1048576 JE1:JE1048576 JH1:JH1048576">
    <cfRule type="cellIs" dxfId="467" priority="101179" operator="between">
      <formula>$JI$31</formula>
      <formula>1000</formula>
    </cfRule>
    <cfRule type="cellIs" dxfId="466" priority="101180" operator="between">
      <formula>$JI$30</formula>
      <formula>$JI$31</formula>
    </cfRule>
    <cfRule type="cellIs" dxfId="465" priority="101181" operator="between">
      <formula>$JI$29</formula>
      <formula>$JI$30</formula>
    </cfRule>
    <cfRule type="cellIs" dxfId="464" priority="101182" operator="between">
      <formula>$JI$28</formula>
      <formula>$JI$29</formula>
    </cfRule>
  </conditionalFormatting>
  <conditionalFormatting sqref="KD1:KD1048576 KG1:KG1048576 KK1:KK1048576 KN1:KN1048576">
    <cfRule type="cellIs" dxfId="463" priority="101227" operator="between">
      <formula>$KQ$27</formula>
      <formula>1000</formula>
    </cfRule>
    <cfRule type="cellIs" dxfId="462" priority="101228" operator="between">
      <formula>$KQ$26</formula>
      <formula>$KQ$27</formula>
    </cfRule>
    <cfRule type="cellIs" dxfId="461" priority="101229" operator="between">
      <formula>$KQ$25</formula>
      <formula>$KQ$26</formula>
    </cfRule>
    <cfRule type="cellIs" dxfId="460" priority="101230" operator="between">
      <formula>$KQ$24</formula>
      <formula>$KQ$25</formula>
    </cfRule>
  </conditionalFormatting>
  <conditionalFormatting sqref="KF1:KF1048576 KI1:KI1048576 KM1:KM1048576 KP1:KP1048576">
    <cfRule type="cellIs" dxfId="459" priority="101275" operator="between">
      <formula>$KQ$31</formula>
      <formula>1000</formula>
    </cfRule>
    <cfRule type="cellIs" dxfId="458" priority="101276" operator="between">
      <formula>$KQ$30</formula>
      <formula>$KQ$31</formula>
    </cfRule>
    <cfRule type="cellIs" dxfId="457" priority="101277" operator="between">
      <formula>$KQ$29</formula>
      <formula>$KQ$30</formula>
    </cfRule>
    <cfRule type="cellIs" dxfId="456" priority="101278" operator="between">
      <formula>$KQ$28</formula>
      <formula>$KQ$29</formula>
    </cfRule>
  </conditionalFormatting>
  <conditionalFormatting sqref="LL1:LL1048576 LO1:LO1048576 LS1:LS1048576 LV1:LV1048576">
    <cfRule type="cellIs" dxfId="455" priority="101323" operator="between">
      <formula>$LY$27</formula>
      <formula>1000</formula>
    </cfRule>
    <cfRule type="cellIs" dxfId="454" priority="101324" operator="between">
      <formula>$LY$26</formula>
      <formula>$LY$27</formula>
    </cfRule>
    <cfRule type="cellIs" dxfId="453" priority="101325" operator="between">
      <formula>$LY$25</formula>
      <formula>$LY$26</formula>
    </cfRule>
    <cfRule type="cellIs" dxfId="452" priority="101326" operator="between">
      <formula>$LY$24</formula>
      <formula>$LY$25</formula>
    </cfRule>
  </conditionalFormatting>
  <conditionalFormatting sqref="LN1:LN1048576 LQ1:LQ1048576 LU1:LU1048576 LX1:LX1048576">
    <cfRule type="cellIs" dxfId="451" priority="101371" operator="between">
      <formula>$LY$31</formula>
      <formula>1000</formula>
    </cfRule>
    <cfRule type="cellIs" dxfId="450" priority="101372" operator="between">
      <formula>$LY$30</formula>
      <formula>$LY$31</formula>
    </cfRule>
    <cfRule type="cellIs" dxfId="449" priority="101373" operator="between">
      <formula>$LY$29</formula>
      <formula>$LY$30</formula>
    </cfRule>
    <cfRule type="cellIs" dxfId="448" priority="101374" operator="between">
      <formula>$LY$28</formula>
      <formula>$LY$29</formula>
    </cfRule>
  </conditionalFormatting>
  <conditionalFormatting sqref="MT1:MT1048576 MW1:MW1048576 NA1:NA1048576">
    <cfRule type="cellIs" dxfId="447" priority="101419" operator="between">
      <formula>$NG$27</formula>
      <formula>1000</formula>
    </cfRule>
    <cfRule type="cellIs" dxfId="446" priority="101420" operator="between">
      <formula>$NG$26</formula>
      <formula>$NG$27</formula>
    </cfRule>
    <cfRule type="cellIs" dxfId="445" priority="101421" operator="between">
      <formula>$NG$25</formula>
      <formula>$NG$26</formula>
    </cfRule>
  </conditionalFormatting>
  <conditionalFormatting sqref="MV1:MV1048576 MY1:MY1048576 NC1:NC1048576 NF1:NF1048576">
    <cfRule type="cellIs" dxfId="444" priority="101446" operator="between">
      <formula>$NG$31</formula>
      <formula>1000</formula>
    </cfRule>
    <cfRule type="cellIs" dxfId="443" priority="101447" operator="between">
      <formula>$NG$30</formula>
      <formula>$NG$31</formula>
    </cfRule>
    <cfRule type="cellIs" dxfId="442" priority="101448" operator="between">
      <formula>$NG$29</formula>
      <formula>$NG$30</formula>
    </cfRule>
    <cfRule type="cellIs" dxfId="441" priority="101449" operator="between">
      <formula>$NG$28</formula>
      <formula>$NG$29</formula>
    </cfRule>
  </conditionalFormatting>
  <conditionalFormatting sqref="OB1:OB1048576 OE1:OE1048576 OI1:OI1048576 OL1:OL1048576">
    <cfRule type="cellIs" dxfId="440" priority="101494" operator="between">
      <formula>$OO$27</formula>
      <formula>1000</formula>
    </cfRule>
    <cfRule type="cellIs" dxfId="439" priority="101495" operator="between">
      <formula>$OO$26</formula>
      <formula>$OO$27</formula>
    </cfRule>
    <cfRule type="cellIs" dxfId="438" priority="101496" operator="between">
      <formula>$OO$25</formula>
      <formula>$OO$26</formula>
    </cfRule>
    <cfRule type="cellIs" dxfId="437" priority="101497" operator="between">
      <formula>$OO$24</formula>
      <formula>$OO$25</formula>
    </cfRule>
  </conditionalFormatting>
  <conditionalFormatting sqref="OD1:OD1048576 OG1:OG1048576 OK1:OK1048576 ON1:ON1048576">
    <cfRule type="cellIs" dxfId="436" priority="101542" operator="between">
      <formula>$OO$31</formula>
      <formula>1000</formula>
    </cfRule>
    <cfRule type="cellIs" dxfId="435" priority="101543" operator="between">
      <formula>$OO$30</formula>
      <formula>$OO$31</formula>
    </cfRule>
    <cfRule type="cellIs" dxfId="434" priority="101544" operator="between">
      <formula>$OO$29</formula>
      <formula>$OO$30</formula>
    </cfRule>
    <cfRule type="cellIs" dxfId="433" priority="101545" operator="between">
      <formula>$OO$28</formula>
      <formula>$OO$29</formula>
    </cfRule>
  </conditionalFormatting>
  <conditionalFormatting sqref="PJ1:PJ1048576 PM1:PM1048576 PQ1:PQ1048576 PT1:PT1048576">
    <cfRule type="cellIs" dxfId="432" priority="101590" operator="between">
      <formula>$PW$27</formula>
      <formula>1000</formula>
    </cfRule>
    <cfRule type="cellIs" dxfId="431" priority="101591" operator="between">
      <formula>$PW$26</formula>
      <formula>$PW$27</formula>
    </cfRule>
    <cfRule type="cellIs" dxfId="430" priority="101592" operator="between">
      <formula>$PW$25</formula>
      <formula>$PW$26</formula>
    </cfRule>
    <cfRule type="cellIs" dxfId="429" priority="101593" operator="between">
      <formula>$PW$24</formula>
      <formula>$PW$25</formula>
    </cfRule>
  </conditionalFormatting>
  <conditionalFormatting sqref="PL1:PL1048576 PO1:PO1048576 PS1:PS1048576 PV1:PV1048576">
    <cfRule type="cellIs" dxfId="428" priority="101638" operator="between">
      <formula>$PW$31</formula>
      <formula>1000</formula>
    </cfRule>
    <cfRule type="cellIs" dxfId="427" priority="101639" operator="between">
      <formula>$PW$30</formula>
      <formula>$PW$31</formula>
    </cfRule>
    <cfRule type="cellIs" dxfId="426" priority="101640" operator="between">
      <formula>$PW$29</formula>
      <formula>$PW$30</formula>
    </cfRule>
    <cfRule type="cellIs" dxfId="425" priority="101641" operator="between">
      <formula>$PW$28</formula>
      <formula>$PW$29</formula>
    </cfRule>
  </conditionalFormatting>
  <conditionalFormatting sqref="QR1:QR1048576 QU1:QU1048576 QY1:QY1048576 RB1:RB1048576 TK1:TK31 TO1:TO31 TR1:TR31 WA1:WA31 WE1:WE31 WH1:WH31">
    <cfRule type="cellIs" dxfId="424" priority="101686" operator="between">
      <formula>$RE$27</formula>
      <formula>1000</formula>
    </cfRule>
    <cfRule type="cellIs" dxfId="423" priority="101687" operator="between">
      <formula>$RE$26</formula>
      <formula>$RE$27</formula>
    </cfRule>
    <cfRule type="cellIs" dxfId="422" priority="101688" operator="between">
      <formula>$RE$25</formula>
      <formula>$RE$26</formula>
    </cfRule>
    <cfRule type="cellIs" dxfId="421" priority="101689" operator="between">
      <formula>$RE$24</formula>
      <formula>$RE$25</formula>
    </cfRule>
  </conditionalFormatting>
  <conditionalFormatting sqref="QT1:QT1048576 QW1:QW1048576 RA1:RA1048576 RD1:RD1048576 TM1:TM31 TQ1:TQ31 TT1:TT31 WC1:WC31 WG1:WG31 WJ1:WJ31">
    <cfRule type="cellIs" dxfId="420" priority="101734" operator="between">
      <formula>$RE$31</formula>
      <formula>1000</formula>
    </cfRule>
    <cfRule type="cellIs" dxfId="419" priority="101735" operator="between">
      <formula>$RE$30</formula>
      <formula>$RE$31</formula>
    </cfRule>
    <cfRule type="cellIs" dxfId="418" priority="101736" operator="between">
      <formula>$RE$29</formula>
      <formula>$RE$30</formula>
    </cfRule>
    <cfRule type="cellIs" dxfId="417" priority="101737" operator="between">
      <formula>$RE$28</formula>
      <formula>$RE$29</formula>
    </cfRule>
  </conditionalFormatting>
  <conditionalFormatting sqref="RZ1:RZ1048576 SC1:SC1048576 SG1:SG1048576 SJ1:SJ1048576 US1:US31 UW1:UW31 UZ1:UZ31">
    <cfRule type="cellIs" dxfId="416" priority="101782" operator="between">
      <formula>$SM$27</formula>
      <formula>1000</formula>
    </cfRule>
    <cfRule type="cellIs" dxfId="415" priority="101783" operator="between">
      <formula>$SM$26</formula>
      <formula>$SM$27</formula>
    </cfRule>
    <cfRule type="cellIs" dxfId="414" priority="101784" operator="between">
      <formula>$SM$25</formula>
      <formula>$SM$26</formula>
    </cfRule>
    <cfRule type="cellIs" dxfId="413" priority="101785" operator="between">
      <formula>$SM$24</formula>
      <formula>$SM$25</formula>
    </cfRule>
  </conditionalFormatting>
  <conditionalFormatting sqref="SB1:SB1048576 SE1:SE1048576 SI1:SI1048576 SL1:SL1048576 UU1:UU31 UY1:UY31 VB1:VB31">
    <cfRule type="cellIs" dxfId="412" priority="101830" operator="between">
      <formula>$SM$31</formula>
      <formula>1000</formula>
    </cfRule>
    <cfRule type="cellIs" dxfId="411" priority="101831" operator="between">
      <formula>$SM$30</formula>
      <formula>$SM$31</formula>
    </cfRule>
    <cfRule type="cellIs" dxfId="410" priority="101832" operator="between">
      <formula>$SM$29</formula>
      <formula>$SM$30</formula>
    </cfRule>
    <cfRule type="cellIs" dxfId="409" priority="101833" operator="between">
      <formula>$SM$28</formula>
      <formula>$SM$29</formula>
    </cfRule>
  </conditionalFormatting>
  <conditionalFormatting sqref="TM1:TM31">
    <cfRule type="cellIs" dxfId="408" priority="27" operator="between">
      <formula>TU$31</formula>
      <formula>1000</formula>
    </cfRule>
    <cfRule type="cellIs" dxfId="407" priority="28" operator="between">
      <formula>TU$30</formula>
      <formula>TU$31</formula>
    </cfRule>
  </conditionalFormatting>
  <conditionalFormatting sqref="TH1:TH31">
    <cfRule type="cellIs" dxfId="406" priority="23" operator="between">
      <formula>$RE$27</formula>
      <formula>1000</formula>
    </cfRule>
    <cfRule type="cellIs" dxfId="405" priority="24" operator="between">
      <formula>$RE$26</formula>
      <formula>$RE$27</formula>
    </cfRule>
    <cfRule type="cellIs" dxfId="404" priority="25" operator="between">
      <formula>$RE$25</formula>
      <formula>$RE$26</formula>
    </cfRule>
    <cfRule type="cellIs" dxfId="403" priority="26" operator="between">
      <formula>$RE$24</formula>
      <formula>$RE$25</formula>
    </cfRule>
  </conditionalFormatting>
  <conditionalFormatting sqref="TJ1:TJ31">
    <cfRule type="cellIs" dxfId="402" priority="19" operator="between">
      <formula>$RE$31</formula>
      <formula>1000</formula>
    </cfRule>
    <cfRule type="cellIs" dxfId="401" priority="20" operator="between">
      <formula>$RE$30</formula>
      <formula>$RE$31</formula>
    </cfRule>
    <cfRule type="cellIs" dxfId="400" priority="21" operator="between">
      <formula>$RE$29</formula>
      <formula>$RE$30</formula>
    </cfRule>
    <cfRule type="cellIs" dxfId="399" priority="22" operator="between">
      <formula>$RE$28</formula>
      <formula>$RE$29</formula>
    </cfRule>
  </conditionalFormatting>
  <conditionalFormatting sqref="UP1:UP31">
    <cfRule type="cellIs" dxfId="398" priority="15" operator="between">
      <formula>$SM$27</formula>
      <formula>1000</formula>
    </cfRule>
    <cfRule type="cellIs" dxfId="397" priority="16" operator="between">
      <formula>$SM$26</formula>
      <formula>$SM$27</formula>
    </cfRule>
    <cfRule type="cellIs" dxfId="396" priority="17" operator="between">
      <formula>$SM$25</formula>
      <formula>$SM$26</formula>
    </cfRule>
    <cfRule type="cellIs" dxfId="395" priority="18" operator="between">
      <formula>$SM$24</formula>
      <formula>$SM$25</formula>
    </cfRule>
  </conditionalFormatting>
  <conditionalFormatting sqref="UR1:UR31">
    <cfRule type="cellIs" dxfId="394" priority="11" operator="between">
      <formula>$SM$31</formula>
      <formula>1000</formula>
    </cfRule>
    <cfRule type="cellIs" dxfId="393" priority="12" operator="between">
      <formula>$SM$30</formula>
      <formula>$SM$31</formula>
    </cfRule>
    <cfRule type="cellIs" dxfId="392" priority="13" operator="between">
      <formula>$SM$29</formula>
      <formula>$SM$30</formula>
    </cfRule>
    <cfRule type="cellIs" dxfId="391" priority="14" operator="between">
      <formula>$SM$28</formula>
      <formula>$SM$29</formula>
    </cfRule>
  </conditionalFormatting>
  <conditionalFormatting sqref="WC1:WC31">
    <cfRule type="cellIs" dxfId="390" priority="9" operator="between">
      <formula>WK$31</formula>
      <formula>1000</formula>
    </cfRule>
    <cfRule type="cellIs" dxfId="389" priority="10" operator="between">
      <formula>WK$30</formula>
      <formula>WK$31</formula>
    </cfRule>
  </conditionalFormatting>
  <conditionalFormatting sqref="VX1:VX31">
    <cfRule type="cellIs" dxfId="388" priority="5" operator="between">
      <formula>$RE$27</formula>
      <formula>1000</formula>
    </cfRule>
    <cfRule type="cellIs" dxfId="387" priority="6" operator="between">
      <formula>$RE$26</formula>
      <formula>$RE$27</formula>
    </cfRule>
    <cfRule type="cellIs" dxfId="386" priority="7" operator="between">
      <formula>$RE$25</formula>
      <formula>$RE$26</formula>
    </cfRule>
    <cfRule type="cellIs" dxfId="385" priority="8" operator="between">
      <formula>$RE$24</formula>
      <formula>$RE$25</formula>
    </cfRule>
  </conditionalFormatting>
  <conditionalFormatting sqref="VZ1:VZ31">
    <cfRule type="cellIs" dxfId="384" priority="1" operator="between">
      <formula>$RE$31</formula>
      <formula>1000</formula>
    </cfRule>
    <cfRule type="cellIs" dxfId="383" priority="2" operator="between">
      <formula>$RE$30</formula>
      <formula>$RE$31</formula>
    </cfRule>
    <cfRule type="cellIs" dxfId="382" priority="3" operator="between">
      <formula>$RE$29</formula>
      <formula>$RE$30</formula>
    </cfRule>
    <cfRule type="cellIs" dxfId="381" priority="4" operator="between">
      <formula>$RE$28</formula>
      <formula>$RE$29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67" width="10.83203125" customWidth="1"/>
    <col min="468" max="468" width="12.83203125" bestFit="1" customWidth="1"/>
    <col min="469" max="473" width="10.83203125" customWidth="1"/>
    <col min="474" max="493" width="10.83203125" hidden="1" customWidth="1"/>
    <col min="494" max="507" width="10.83203125" customWidth="1"/>
    <col min="508" max="527" width="10.83203125" hidden="1" customWidth="1"/>
    <col min="528" max="534" width="10.83203125" customWidth="1"/>
    <col min="535" max="535" width="11.83203125" customWidth="1"/>
    <col min="536" max="536" width="12.83203125" customWidth="1"/>
    <col min="537" max="541" width="10.83203125" customWidth="1"/>
    <col min="542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4" t="s">
        <v>11</v>
      </c>
      <c r="H1" s="74" t="s">
        <v>12</v>
      </c>
      <c r="I1" s="74" t="s">
        <v>86</v>
      </c>
      <c r="J1" s="75" t="s">
        <v>108</v>
      </c>
      <c r="K1" s="73" t="s">
        <v>33</v>
      </c>
      <c r="L1" s="75" t="s">
        <v>163</v>
      </c>
      <c r="M1" s="73" t="s">
        <v>33</v>
      </c>
      <c r="N1" s="77" t="s">
        <v>14</v>
      </c>
      <c r="O1" s="73" t="s">
        <v>34</v>
      </c>
      <c r="P1" s="73" t="s">
        <v>33</v>
      </c>
      <c r="Q1" s="68" t="s">
        <v>206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71" t="s">
        <v>235</v>
      </c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68" t="s">
        <v>276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2" t="s">
        <v>14</v>
      </c>
      <c r="CU1" s="72"/>
      <c r="CV1" s="68" t="s">
        <v>184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71" t="s">
        <v>190</v>
      </c>
      <c r="EE1" s="71"/>
      <c r="EF1" s="71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68" t="s">
        <v>201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71" t="s">
        <v>212</v>
      </c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68" t="s">
        <v>213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71" t="s">
        <v>215</v>
      </c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68" t="s">
        <v>214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71" t="s">
        <v>220</v>
      </c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68" t="s">
        <v>231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71" t="s">
        <v>234</v>
      </c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68" t="s">
        <v>265</v>
      </c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71" t="s">
        <v>284</v>
      </c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68" t="s">
        <v>289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  <c r="UN1" s="71"/>
      <c r="UO1" s="71"/>
      <c r="UP1" s="71"/>
      <c r="UQ1" s="71"/>
      <c r="UR1" s="71"/>
      <c r="US1" s="71"/>
      <c r="UT1" s="71"/>
      <c r="UU1" s="71"/>
      <c r="UV1" s="71"/>
      <c r="UW1" s="71"/>
      <c r="UX1" s="71"/>
      <c r="UY1" s="71"/>
      <c r="UZ1" s="71"/>
      <c r="VA1" s="71"/>
      <c r="VB1" s="71"/>
      <c r="VC1" s="71"/>
      <c r="VD1" s="68"/>
      <c r="VE1" s="68"/>
      <c r="VF1" s="68"/>
      <c r="VG1" s="68"/>
      <c r="VH1" s="68"/>
      <c r="VI1" s="68"/>
      <c r="VJ1" s="68"/>
      <c r="VK1" s="68"/>
      <c r="VL1" s="68"/>
      <c r="VM1" s="68"/>
      <c r="VN1" s="68"/>
      <c r="VO1" s="68"/>
      <c r="VP1" s="68"/>
      <c r="VQ1" s="68"/>
      <c r="VR1" s="68"/>
      <c r="VS1" s="68"/>
      <c r="VT1" s="68"/>
      <c r="VU1" s="68"/>
      <c r="VV1" s="68"/>
      <c r="VW1" s="68"/>
      <c r="VX1" s="68"/>
      <c r="VY1" s="68"/>
      <c r="VZ1" s="68"/>
      <c r="WA1" s="68"/>
      <c r="WB1" s="68"/>
      <c r="WC1" s="68"/>
      <c r="WD1" s="68"/>
      <c r="WE1" s="68"/>
      <c r="WF1" s="68"/>
      <c r="WG1" s="68"/>
      <c r="WH1" s="68"/>
      <c r="WI1" s="68"/>
      <c r="WJ1" s="68"/>
      <c r="WK1" s="68"/>
      <c r="WL1" s="71" t="s">
        <v>67</v>
      </c>
      <c r="WM1" s="71"/>
      <c r="WN1" s="71"/>
      <c r="WO1" s="71"/>
      <c r="WP1" s="71"/>
      <c r="WQ1" s="71"/>
      <c r="WR1" s="71"/>
      <c r="WS1" s="71"/>
      <c r="WT1" s="71"/>
      <c r="WU1" s="71"/>
      <c r="WV1" s="71"/>
      <c r="WW1" s="71"/>
      <c r="WX1" s="71"/>
      <c r="WY1" s="71"/>
      <c r="WZ1" s="71"/>
      <c r="XA1" s="71"/>
      <c r="XB1" s="71"/>
      <c r="XC1" s="71"/>
      <c r="XD1" s="71"/>
      <c r="XE1" s="71"/>
      <c r="XF1" s="71"/>
      <c r="XG1" s="71"/>
      <c r="XH1" s="71"/>
      <c r="XI1" s="71"/>
      <c r="XJ1" s="71"/>
      <c r="XK1" s="71"/>
      <c r="XL1" s="71"/>
    </row>
    <row r="2" spans="1:636" x14ac:dyDescent="0.2">
      <c r="A2" s="74"/>
      <c r="B2" s="74"/>
      <c r="C2" s="74"/>
      <c r="D2" s="74"/>
      <c r="E2" s="74"/>
      <c r="F2" s="76"/>
      <c r="G2" s="74"/>
      <c r="H2" s="74"/>
      <c r="I2" s="74"/>
      <c r="J2" s="75"/>
      <c r="K2" s="73"/>
      <c r="L2" s="75"/>
      <c r="M2" s="73"/>
      <c r="N2" s="77"/>
      <c r="O2" s="73"/>
      <c r="P2" s="73"/>
      <c r="Q2" s="69" t="s">
        <v>19</v>
      </c>
      <c r="R2" s="69"/>
      <c r="S2" s="69"/>
      <c r="T2" s="69"/>
      <c r="U2" s="69"/>
      <c r="V2" s="69" t="s">
        <v>20</v>
      </c>
      <c r="W2" s="69"/>
      <c r="X2" s="69"/>
      <c r="Y2" s="69"/>
      <c r="Z2" s="69"/>
      <c r="AA2" s="69" t="s">
        <v>23</v>
      </c>
      <c r="AB2" s="69"/>
      <c r="AC2" s="69"/>
      <c r="AD2" s="69"/>
      <c r="AE2" s="69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0" t="s">
        <v>19</v>
      </c>
      <c r="AS2" s="70"/>
      <c r="AT2" s="70"/>
      <c r="AU2" s="70"/>
      <c r="AV2" s="70"/>
      <c r="AW2" s="70" t="s">
        <v>20</v>
      </c>
      <c r="AX2" s="70"/>
      <c r="AY2" s="70"/>
      <c r="AZ2" s="70"/>
      <c r="BA2" s="70"/>
      <c r="BB2" s="70" t="s">
        <v>23</v>
      </c>
      <c r="BC2" s="70"/>
      <c r="BD2" s="70"/>
      <c r="BE2" s="70"/>
      <c r="BF2" s="70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69" t="s">
        <v>19</v>
      </c>
      <c r="BT2" s="69"/>
      <c r="BU2" s="69"/>
      <c r="BV2" s="69"/>
      <c r="BW2" s="69"/>
      <c r="BX2" s="69" t="s">
        <v>20</v>
      </c>
      <c r="BY2" s="69"/>
      <c r="BZ2" s="69"/>
      <c r="CA2" s="69"/>
      <c r="CB2" s="69"/>
      <c r="CC2" s="69" t="s">
        <v>23</v>
      </c>
      <c r="CD2" s="69"/>
      <c r="CE2" s="69"/>
      <c r="CF2" s="69"/>
      <c r="CG2" s="69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69" t="s">
        <v>19</v>
      </c>
      <c r="CW2" s="69"/>
      <c r="CX2" s="69"/>
      <c r="CY2" s="69"/>
      <c r="CZ2" s="69"/>
      <c r="DA2" s="69" t="s">
        <v>20</v>
      </c>
      <c r="DB2" s="69"/>
      <c r="DC2" s="69"/>
      <c r="DD2" s="69"/>
      <c r="DE2" s="69"/>
      <c r="DF2" s="69" t="s">
        <v>105</v>
      </c>
      <c r="DG2" s="69"/>
      <c r="DH2" s="69"/>
      <c r="DI2" s="69"/>
      <c r="DJ2" s="69"/>
      <c r="DK2" s="69" t="s">
        <v>23</v>
      </c>
      <c r="DL2" s="69"/>
      <c r="DM2" s="69"/>
      <c r="DN2" s="69"/>
      <c r="DO2" s="69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0" t="s">
        <v>19</v>
      </c>
      <c r="EE2" s="70"/>
      <c r="EF2" s="70"/>
      <c r="EG2" s="70"/>
      <c r="EH2" s="70"/>
      <c r="EI2" s="70" t="s">
        <v>20</v>
      </c>
      <c r="EJ2" s="70"/>
      <c r="EK2" s="70"/>
      <c r="EL2" s="70"/>
      <c r="EM2" s="70"/>
      <c r="EN2" s="70" t="s">
        <v>105</v>
      </c>
      <c r="EO2" s="70"/>
      <c r="EP2" s="70"/>
      <c r="EQ2" s="70"/>
      <c r="ER2" s="70"/>
      <c r="ES2" s="70" t="s">
        <v>23</v>
      </c>
      <c r="ET2" s="70"/>
      <c r="EU2" s="70"/>
      <c r="EV2" s="70"/>
      <c r="EW2" s="70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69" t="s">
        <v>19</v>
      </c>
      <c r="FM2" s="69"/>
      <c r="FN2" s="69"/>
      <c r="FO2" s="69"/>
      <c r="FP2" s="69"/>
      <c r="FQ2" s="69" t="s">
        <v>20</v>
      </c>
      <c r="FR2" s="69"/>
      <c r="FS2" s="69"/>
      <c r="FT2" s="69"/>
      <c r="FU2" s="69"/>
      <c r="FV2" s="69" t="s">
        <v>105</v>
      </c>
      <c r="FW2" s="69"/>
      <c r="FX2" s="69"/>
      <c r="FY2" s="69"/>
      <c r="FZ2" s="69"/>
      <c r="GA2" s="69" t="s">
        <v>23</v>
      </c>
      <c r="GB2" s="69"/>
      <c r="GC2" s="69"/>
      <c r="GD2" s="69"/>
      <c r="GE2" s="69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0" t="s">
        <v>19</v>
      </c>
      <c r="GU2" s="70"/>
      <c r="GV2" s="70"/>
      <c r="GW2" s="70"/>
      <c r="GX2" s="70"/>
      <c r="GY2" s="70" t="s">
        <v>20</v>
      </c>
      <c r="GZ2" s="70"/>
      <c r="HA2" s="70"/>
      <c r="HB2" s="70"/>
      <c r="HC2" s="70"/>
      <c r="HD2" s="70" t="s">
        <v>105</v>
      </c>
      <c r="HE2" s="70"/>
      <c r="HF2" s="70"/>
      <c r="HG2" s="70"/>
      <c r="HH2" s="70"/>
      <c r="HI2" s="70" t="s">
        <v>23</v>
      </c>
      <c r="HJ2" s="70"/>
      <c r="HK2" s="70"/>
      <c r="HL2" s="70"/>
      <c r="HM2" s="70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69" t="s">
        <v>19</v>
      </c>
      <c r="IC2" s="69"/>
      <c r="ID2" s="69"/>
      <c r="IE2" s="69"/>
      <c r="IF2" s="69"/>
      <c r="IG2" s="69" t="s">
        <v>20</v>
      </c>
      <c r="IH2" s="69"/>
      <c r="II2" s="69"/>
      <c r="IJ2" s="69"/>
      <c r="IK2" s="69"/>
      <c r="IL2" s="69" t="s">
        <v>105</v>
      </c>
      <c r="IM2" s="69"/>
      <c r="IN2" s="69"/>
      <c r="IO2" s="69"/>
      <c r="IP2" s="69"/>
      <c r="IQ2" s="69" t="s">
        <v>23</v>
      </c>
      <c r="IR2" s="69"/>
      <c r="IS2" s="69"/>
      <c r="IT2" s="69"/>
      <c r="IU2" s="69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0" t="s">
        <v>19</v>
      </c>
      <c r="JK2" s="70"/>
      <c r="JL2" s="70"/>
      <c r="JM2" s="70"/>
      <c r="JN2" s="70"/>
      <c r="JO2" s="70" t="s">
        <v>20</v>
      </c>
      <c r="JP2" s="70"/>
      <c r="JQ2" s="70"/>
      <c r="JR2" s="70"/>
      <c r="JS2" s="70"/>
      <c r="JT2" s="70" t="s">
        <v>105</v>
      </c>
      <c r="JU2" s="70"/>
      <c r="JV2" s="70"/>
      <c r="JW2" s="70"/>
      <c r="JX2" s="70"/>
      <c r="JY2" s="70" t="s">
        <v>23</v>
      </c>
      <c r="JZ2" s="70"/>
      <c r="KA2" s="70"/>
      <c r="KB2" s="70"/>
      <c r="KC2" s="70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69" t="s">
        <v>19</v>
      </c>
      <c r="KS2" s="69"/>
      <c r="KT2" s="69"/>
      <c r="KU2" s="69"/>
      <c r="KV2" s="69"/>
      <c r="KW2" s="69" t="s">
        <v>20</v>
      </c>
      <c r="KX2" s="69"/>
      <c r="KY2" s="69"/>
      <c r="KZ2" s="69"/>
      <c r="LA2" s="69"/>
      <c r="LB2" s="69" t="s">
        <v>105</v>
      </c>
      <c r="LC2" s="69"/>
      <c r="LD2" s="69"/>
      <c r="LE2" s="69"/>
      <c r="LF2" s="69"/>
      <c r="LG2" s="69" t="s">
        <v>23</v>
      </c>
      <c r="LH2" s="69"/>
      <c r="LI2" s="69"/>
      <c r="LJ2" s="69"/>
      <c r="LK2" s="69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0" t="s">
        <v>19</v>
      </c>
      <c r="MA2" s="70"/>
      <c r="MB2" s="70"/>
      <c r="MC2" s="70"/>
      <c r="MD2" s="70"/>
      <c r="ME2" s="70" t="s">
        <v>20</v>
      </c>
      <c r="MF2" s="70"/>
      <c r="MG2" s="70"/>
      <c r="MH2" s="70"/>
      <c r="MI2" s="70"/>
      <c r="MJ2" s="70" t="s">
        <v>105</v>
      </c>
      <c r="MK2" s="70"/>
      <c r="ML2" s="70"/>
      <c r="MM2" s="70"/>
      <c r="MN2" s="70"/>
      <c r="MO2" s="70" t="s">
        <v>23</v>
      </c>
      <c r="MP2" s="70"/>
      <c r="MQ2" s="70"/>
      <c r="MR2" s="70"/>
      <c r="MS2" s="70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69" t="s">
        <v>19</v>
      </c>
      <c r="NI2" s="69"/>
      <c r="NJ2" s="69"/>
      <c r="NK2" s="69"/>
      <c r="NL2" s="69"/>
      <c r="NM2" s="69" t="s">
        <v>20</v>
      </c>
      <c r="NN2" s="69"/>
      <c r="NO2" s="69"/>
      <c r="NP2" s="69"/>
      <c r="NQ2" s="69"/>
      <c r="NR2" s="69" t="s">
        <v>105</v>
      </c>
      <c r="NS2" s="69"/>
      <c r="NT2" s="69"/>
      <c r="NU2" s="69"/>
      <c r="NV2" s="69"/>
      <c r="NW2" s="69" t="s">
        <v>23</v>
      </c>
      <c r="NX2" s="69"/>
      <c r="NY2" s="69"/>
      <c r="NZ2" s="69"/>
      <c r="OA2" s="69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0" t="s">
        <v>19</v>
      </c>
      <c r="OQ2" s="70"/>
      <c r="OR2" s="70"/>
      <c r="OS2" s="70"/>
      <c r="OT2" s="70"/>
      <c r="OU2" s="70" t="s">
        <v>20</v>
      </c>
      <c r="OV2" s="70"/>
      <c r="OW2" s="70"/>
      <c r="OX2" s="70"/>
      <c r="OY2" s="70"/>
      <c r="OZ2" s="70" t="s">
        <v>105</v>
      </c>
      <c r="PA2" s="70"/>
      <c r="PB2" s="70"/>
      <c r="PC2" s="70"/>
      <c r="PD2" s="70"/>
      <c r="PE2" s="70" t="s">
        <v>23</v>
      </c>
      <c r="PF2" s="70"/>
      <c r="PG2" s="70"/>
      <c r="PH2" s="70"/>
      <c r="PI2" s="70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69" t="s">
        <v>19</v>
      </c>
      <c r="PY2" s="69"/>
      <c r="PZ2" s="69"/>
      <c r="QA2" s="69"/>
      <c r="QB2" s="69"/>
      <c r="QC2" s="69" t="s">
        <v>20</v>
      </c>
      <c r="QD2" s="69"/>
      <c r="QE2" s="69"/>
      <c r="QF2" s="69"/>
      <c r="QG2" s="69"/>
      <c r="QH2" s="69" t="s">
        <v>105</v>
      </c>
      <c r="QI2" s="69"/>
      <c r="QJ2" s="69"/>
      <c r="QK2" s="69"/>
      <c r="QL2" s="69"/>
      <c r="QM2" s="69" t="s">
        <v>23</v>
      </c>
      <c r="QN2" s="69"/>
      <c r="QO2" s="69"/>
      <c r="QP2" s="69"/>
      <c r="QQ2" s="69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0" t="s">
        <v>19</v>
      </c>
      <c r="RG2" s="70"/>
      <c r="RH2" s="70"/>
      <c r="RI2" s="70"/>
      <c r="RJ2" s="70"/>
      <c r="RK2" s="70" t="s">
        <v>20</v>
      </c>
      <c r="RL2" s="70"/>
      <c r="RM2" s="70"/>
      <c r="RN2" s="70"/>
      <c r="RO2" s="70"/>
      <c r="RP2" s="70" t="s">
        <v>105</v>
      </c>
      <c r="RQ2" s="70"/>
      <c r="RR2" s="70"/>
      <c r="RS2" s="70"/>
      <c r="RT2" s="70"/>
      <c r="RU2" s="70" t="s">
        <v>23</v>
      </c>
      <c r="RV2" s="70"/>
      <c r="RW2" s="70"/>
      <c r="RX2" s="70"/>
      <c r="RY2" s="70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69" t="s">
        <v>19</v>
      </c>
      <c r="SO2" s="69"/>
      <c r="SP2" s="69"/>
      <c r="SQ2" s="69"/>
      <c r="SR2" s="69"/>
      <c r="SS2" s="69" t="s">
        <v>20</v>
      </c>
      <c r="ST2" s="69"/>
      <c r="SU2" s="69"/>
      <c r="SV2" s="69"/>
      <c r="SW2" s="69"/>
      <c r="SX2" s="69" t="s">
        <v>105</v>
      </c>
      <c r="SY2" s="69"/>
      <c r="SZ2" s="69"/>
      <c r="TA2" s="69"/>
      <c r="TB2" s="69"/>
      <c r="TC2" s="69" t="s">
        <v>23</v>
      </c>
      <c r="TD2" s="69"/>
      <c r="TE2" s="69"/>
      <c r="TF2" s="69"/>
      <c r="TG2" s="69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0" t="s">
        <v>19</v>
      </c>
      <c r="TW2" s="70"/>
      <c r="TX2" s="70"/>
      <c r="TY2" s="70"/>
      <c r="TZ2" s="70"/>
      <c r="UA2" s="70" t="s">
        <v>20</v>
      </c>
      <c r="UB2" s="70"/>
      <c r="UC2" s="70"/>
      <c r="UD2" s="70"/>
      <c r="UE2" s="70"/>
      <c r="UF2" s="70" t="s">
        <v>105</v>
      </c>
      <c r="UG2" s="70"/>
      <c r="UH2" s="70"/>
      <c r="UI2" s="70"/>
      <c r="UJ2" s="70"/>
      <c r="UK2" s="70" t="s">
        <v>23</v>
      </c>
      <c r="UL2" s="70"/>
      <c r="UM2" s="70"/>
      <c r="UN2" s="70"/>
      <c r="UO2" s="70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69" t="s">
        <v>19</v>
      </c>
      <c r="VE2" s="69"/>
      <c r="VF2" s="69"/>
      <c r="VG2" s="69"/>
      <c r="VH2" s="69"/>
      <c r="VI2" s="69" t="s">
        <v>20</v>
      </c>
      <c r="VJ2" s="69"/>
      <c r="VK2" s="69"/>
      <c r="VL2" s="69"/>
      <c r="VM2" s="69"/>
      <c r="VN2" s="69" t="s">
        <v>105</v>
      </c>
      <c r="VO2" s="69"/>
      <c r="VP2" s="69"/>
      <c r="VQ2" s="69"/>
      <c r="VR2" s="69"/>
      <c r="VS2" s="69" t="s">
        <v>23</v>
      </c>
      <c r="VT2" s="69"/>
      <c r="VU2" s="69"/>
      <c r="VV2" s="69"/>
      <c r="VW2" s="69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0" t="s">
        <v>19</v>
      </c>
      <c r="WM2" s="70"/>
      <c r="WN2" s="70"/>
      <c r="WO2" s="70"/>
      <c r="WP2" s="70"/>
      <c r="WQ2" s="70" t="s">
        <v>20</v>
      </c>
      <c r="WR2" s="70"/>
      <c r="WS2" s="70"/>
      <c r="WT2" s="70"/>
      <c r="WU2" s="70"/>
      <c r="WV2" s="70" t="s">
        <v>23</v>
      </c>
      <c r="WW2" s="70"/>
      <c r="WX2" s="70"/>
      <c r="WY2" s="70"/>
      <c r="WZ2" s="70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74"/>
      <c r="B3" s="74"/>
      <c r="C3" s="74"/>
      <c r="D3" s="74"/>
      <c r="E3" s="74"/>
      <c r="F3" s="76"/>
      <c r="G3" s="74"/>
      <c r="H3" s="74"/>
      <c r="I3" s="74"/>
      <c r="J3" s="75"/>
      <c r="K3" s="73"/>
      <c r="L3" s="75"/>
      <c r="M3" s="73"/>
      <c r="N3" s="77"/>
      <c r="O3" s="73"/>
      <c r="P3" s="73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95</v>
      </c>
      <c r="C4" s="4" t="s">
        <v>8</v>
      </c>
      <c r="D4" s="4" t="s">
        <v>94</v>
      </c>
      <c r="E4" s="9">
        <f>SUM(J4,L4,N4)</f>
        <v>95.509999999999991</v>
      </c>
      <c r="F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P","")</f>
        <v>P</v>
      </c>
      <c r="G4" s="3" t="str">
        <f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,AND(TJ4&gt;=TU$27,TJ4&lt;&gt;""),AND(TM4&gt;=TU$27,TM4&lt;&gt;""),AND(TQ4&gt;=TU$27,TQ4&lt;&gt;""),AND(TT4&gt;=TU$27,TT4&lt;&gt;""),AND(UR4&gt;=VC$27,UR4&lt;&gt;""),AND(UU4&gt;=VC$27,UU4&lt;&gt;""),AND(UY4&gt;=VC$27,UY4&lt;&gt;""),AND(VB4&gt;=VC$27,VB4&lt;&gt;""),AND(VZ4&gt;=WK$27,VZ4&lt;&gt;""),AND(WC4&gt;=WK$27,WC4&lt;&gt;""),AND(WG4&gt;=WK$27,WG4&lt;&gt;""),AND(WJ4&gt;=WK$27,WJ4&lt;&gt;"")),"P","")</f>
        <v>P</v>
      </c>
      <c r="H4" s="37" t="str">
        <f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,AND(TH4&gt;=TU$26,TH4&lt;&gt;"",TJ4&gt;=TU$30,TJ4&lt;&gt;""),AND(TK4&gt;=TU$26,TK4&lt;&gt;"",TM4&gt;=TU$30,TM4&lt;&gt;""),AND(TO4&gt;=TU$26,TO4&lt;&gt;"",TQ4&gt;=TU$30,TQ4&lt;&gt;""),AND(TR4&gt;=TU$26,TR4&lt;&gt;"",TT4&gt;=TU$30,TT4&lt;&gt;""),AND(UP4&gt;=VC$26,UP4&lt;&gt;"",UR4&gt;=VC$30,UR4&lt;&gt;""),AND(US4&gt;=VC$26,US4&lt;&gt;"",UU4&gt;=VC$30,UU4&lt;&gt;""),AND(UW4&gt;=VC$26,UW4&lt;&gt;"",UY4&gt;=VC$30,UY4&lt;&gt;""),AND(UZ4&gt;=VC$26,UZ4&lt;&gt;"",VB4&gt;=VC$30,VB4&lt;&gt;""),AND(VX4&gt;=WK$26,VX4&lt;&gt;"",VZ4&gt;=WK$30,VZ4&lt;&gt;""),AND(WA4&gt;=WK$26,WA4&lt;&gt;"",WC4&gt;=WK$30,WC4&lt;&gt;""),AND(WE4&gt;=WK$26,WE4&lt;&gt;"",WG4&gt;=WK$30,WG4&lt;&gt;""),AND(WH4&gt;=WK$26,WH4&lt;&gt;"",WJ4&gt;=WK$30,WJ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Excellence",IF(I4="P","Worlds Team",IF(F4="P","National Team","")))))</f>
        <v>Worlds Team</v>
      </c>
      <c r="I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>
        <f>IF(MAX(CT4,CU4)&gt;0,MAX(CT4,CU4),"")</f>
        <v>0.47999999999999687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9.4499999999999993</v>
      </c>
      <c r="AT4" s="27">
        <v>11.8</v>
      </c>
      <c r="AU4" s="27">
        <v>17.059999999999999</v>
      </c>
      <c r="AV4" s="27">
        <v>0</v>
      </c>
      <c r="AW4" s="27">
        <v>8.6</v>
      </c>
      <c r="AX4" s="27">
        <v>9.15</v>
      </c>
      <c r="AY4" s="27">
        <v>12.4</v>
      </c>
      <c r="AZ4" s="27">
        <v>16.04</v>
      </c>
      <c r="BA4" s="27">
        <v>0.2</v>
      </c>
      <c r="BB4" s="27">
        <v>9</v>
      </c>
      <c r="BC4" s="27">
        <v>9.1999999999999993</v>
      </c>
      <c r="BD4" s="27">
        <v>11.8</v>
      </c>
      <c r="BE4" s="27">
        <v>17.100000000000001</v>
      </c>
      <c r="BF4" s="27">
        <v>0</v>
      </c>
      <c r="BG4" s="29"/>
      <c r="BH4" s="40">
        <f>IF(AT4&gt;0,AT4,"")</f>
        <v>11.8</v>
      </c>
      <c r="BI4" s="40">
        <f>IF(AU4&gt;0,AU4,"")</f>
        <v>17.059999999999999</v>
      </c>
      <c r="BJ4" s="11">
        <f>IF(SUM(AR4:AU4)-AV4&gt;0,SUM(AR4:AU4)-AV4,"")</f>
        <v>47.21</v>
      </c>
      <c r="BK4" s="11">
        <f>IF(AY4&gt;0,AY4,"")</f>
        <v>12.4</v>
      </c>
      <c r="BL4" s="11">
        <f>IF(AZ4&gt;0,AZ4,"")</f>
        <v>16.04</v>
      </c>
      <c r="BM4" s="11">
        <f>IF(SUM(AW4:AZ4)-BA4&gt;0,SUM(AW4:AZ4)-BA4,"")</f>
        <v>45.989999999999995</v>
      </c>
      <c r="BN4" s="11">
        <f>IF(BJ4="","",MAX(BJ4,BM4))</f>
        <v>47.21</v>
      </c>
      <c r="BO4" s="11">
        <f>IF(BD4&gt;0,BD4,"")</f>
        <v>11.8</v>
      </c>
      <c r="BP4" s="11">
        <f>IF(BE4&gt;0,BE4,"")</f>
        <v>17.100000000000001</v>
      </c>
      <c r="BQ4" s="11">
        <f>IF(SUM(BB4:BE4)-BF4&gt;0,SUM(BB4:BE4)-BF4,"")</f>
        <v>47.1</v>
      </c>
      <c r="BR4" s="11">
        <f>IF(SUM(BN4,BQ4)&gt;0,SUM(BN4,BQ4),"")</f>
        <v>94.31</v>
      </c>
      <c r="BS4" s="23">
        <v>3.35</v>
      </c>
      <c r="BT4" s="23">
        <v>3.45</v>
      </c>
      <c r="BU4" s="23">
        <v>5.4</v>
      </c>
      <c r="BV4" s="23">
        <v>7.12</v>
      </c>
      <c r="BW4" s="23">
        <v>0</v>
      </c>
      <c r="BX4" s="23">
        <v>9</v>
      </c>
      <c r="BY4" s="23">
        <v>9.4</v>
      </c>
      <c r="BZ4" s="23">
        <v>11.8</v>
      </c>
      <c r="CA4" s="23">
        <v>17.62</v>
      </c>
      <c r="CB4" s="23">
        <v>0</v>
      </c>
      <c r="CC4" s="23">
        <v>0.85</v>
      </c>
      <c r="CD4" s="23">
        <v>0.8</v>
      </c>
      <c r="CE4" s="23">
        <v>1.5</v>
      </c>
      <c r="CF4" s="23">
        <v>1.84</v>
      </c>
      <c r="CG4" s="23">
        <v>0</v>
      </c>
      <c r="CH4" s="28"/>
      <c r="CI4" s="39">
        <f>IF(BU4&gt;0,BU4,"")</f>
        <v>5.4</v>
      </c>
      <c r="CJ4" s="39">
        <f>IF(BV4&gt;0,BV4,"")</f>
        <v>7.12</v>
      </c>
      <c r="CK4" s="41">
        <f>IF(SUM(BS4:BV4)-BW4&gt;0,SUM(BS4:BV4)-BW4,"")</f>
        <v>19.32</v>
      </c>
      <c r="CL4" s="41">
        <f>IF(BZ4&gt;0,BZ4,"")</f>
        <v>11.8</v>
      </c>
      <c r="CM4" s="41">
        <f>IF(CA4&gt;0,CA4,"")</f>
        <v>17.62</v>
      </c>
      <c r="CN4" s="41">
        <f>IF(SUM(BX4:CA4)-CB4&gt;0,SUM(BX4:CA4)-CB4,"")</f>
        <v>47.82</v>
      </c>
      <c r="CO4" s="41">
        <f>IF(CK4="","",MAX(CK4,CN4))</f>
        <v>47.82</v>
      </c>
      <c r="CP4" s="41">
        <f>IF(CE4&gt;0,CE4,"")</f>
        <v>1.5</v>
      </c>
      <c r="CQ4" s="41">
        <f>IF(CF4&gt;0,CF4,"")</f>
        <v>1.84</v>
      </c>
      <c r="CR4" s="41">
        <f>IF(SUM(CC4:CF4)-CG4&gt;0,SUM(CC4:CF4)-CG4,"")</f>
        <v>4.99</v>
      </c>
      <c r="CS4" s="41">
        <f>IF(SUM(CO4,CR4)&gt;0,SUM(CO4,CR4),"")</f>
        <v>52.81</v>
      </c>
      <c r="CT4" s="52">
        <f>IF(MAX(DV4,FD4,GL4,HT4,JB4,KJ4,LR4,MZ4,OH4,PP4,QX4,SF4,TN4,UV4,WD4)-IF(L4="",0,L4)&gt;0.001,MAX(DV4,FD4,GL4,HT4,JB4,KJ4,LR4,MZ4,OH4,PP4,QX4,SF4,TN4,UV4,WD4)-IF(L4="",0,L4),"")</f>
        <v>0.47999999999999687</v>
      </c>
      <c r="CU4" s="52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8.1</v>
      </c>
      <c r="CW4" s="17">
        <v>9</v>
      </c>
      <c r="CX4" s="17">
        <v>11.8</v>
      </c>
      <c r="CY4" s="17">
        <v>15.96</v>
      </c>
      <c r="CZ4" s="17">
        <v>0</v>
      </c>
      <c r="DA4" s="17">
        <v>7.9</v>
      </c>
      <c r="DB4" s="17">
        <v>9.1</v>
      </c>
      <c r="DC4" s="17">
        <v>11.8</v>
      </c>
      <c r="DD4" s="17">
        <v>16.2</v>
      </c>
      <c r="DE4" s="17">
        <v>0.2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15.96</v>
      </c>
      <c r="DR4" s="41">
        <f>IF(SUM(CV4:CY4)-CZ4&gt;0,SUM(CV4:CY4)-CZ4,"")</f>
        <v>44.86</v>
      </c>
      <c r="DS4" s="41">
        <f>IF(DC4&gt;0,DC4,"")</f>
        <v>11.8</v>
      </c>
      <c r="DT4" s="41">
        <f>IF(DD4&gt;0,DD4,"")</f>
        <v>16.2</v>
      </c>
      <c r="DU4" s="41">
        <f>IF(SUM(DA4:DD4)-DE4&gt;0,SUM(DA4:DD4)-DE4,"")</f>
        <v>44.8</v>
      </c>
      <c r="DV4" s="41">
        <f>IF(MAX(DR4,DU4)&gt;0,MAX(DR4,DU4),"")</f>
        <v>44.86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44.86</v>
      </c>
      <c r="ED4" s="18">
        <v>8.4</v>
      </c>
      <c r="EE4" s="18">
        <v>9.35</v>
      </c>
      <c r="EF4" s="18">
        <v>11.8</v>
      </c>
      <c r="EG4" s="18">
        <v>18.14</v>
      </c>
      <c r="EH4" s="18">
        <v>0</v>
      </c>
      <c r="EI4" s="18">
        <v>8.1999999999999993</v>
      </c>
      <c r="EJ4" s="18">
        <v>8.8000000000000007</v>
      </c>
      <c r="EK4" s="18">
        <v>11.8</v>
      </c>
      <c r="EL4" s="18">
        <v>15.74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18.14</v>
      </c>
      <c r="EZ4" s="11">
        <f>IF(SUM(ED4:EG4)-EH4&gt;0,SUM(ED4:EG4)-EH4,"")</f>
        <v>47.69</v>
      </c>
      <c r="FA4" s="11">
        <f>IF(EK4&gt;0,EK4,"")</f>
        <v>11.8</v>
      </c>
      <c r="FB4" s="11">
        <f>IF(EL4&gt;0,EL4,"")</f>
        <v>15.74</v>
      </c>
      <c r="FC4" s="11">
        <f>IF(SUM(EI4:EL4)-EM4&gt;0,SUM(EI4:EL4)-EM4,"")</f>
        <v>44.54</v>
      </c>
      <c r="FD4" s="11">
        <f>IF(MAX(EZ4,FC4)&gt;0,MAX(EZ4,FC4),"")</f>
        <v>47.69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47.69</v>
      </c>
      <c r="FL4" s="17">
        <v>0.75</v>
      </c>
      <c r="FM4" s="17">
        <v>0.95</v>
      </c>
      <c r="FN4" s="17">
        <v>1.5</v>
      </c>
      <c r="FO4" s="17">
        <v>1.68</v>
      </c>
      <c r="FP4" s="17">
        <v>0</v>
      </c>
      <c r="FQ4" s="17">
        <v>7.85</v>
      </c>
      <c r="FR4" s="17">
        <v>9.1999999999999993</v>
      </c>
      <c r="FS4" s="17">
        <v>11.8</v>
      </c>
      <c r="FT4" s="17">
        <v>16.02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1.5</v>
      </c>
      <c r="GG4" s="41">
        <f>IF(FO4&gt;0,FO4,"")</f>
        <v>1.68</v>
      </c>
      <c r="GH4" s="41">
        <f>IF(SUM(FL4:FO4)-FP4&gt;0,SUM(FL4:FO4)-FP4,"")</f>
        <v>4.88</v>
      </c>
      <c r="GI4" s="41">
        <f>IF(FS4&gt;0,FS4,"")</f>
        <v>11.8</v>
      </c>
      <c r="GJ4" s="41">
        <f>IF(FT4&gt;0,FT4,"")</f>
        <v>16.02</v>
      </c>
      <c r="GK4" s="41">
        <f>IF(SUM(FQ4:FT4)-FU4&gt;0,SUM(FQ4:FT4)-FU4,"")</f>
        <v>44.87</v>
      </c>
      <c r="GL4" s="41">
        <f>IF(MAX(GH4,GK4)&gt;0,MAX(GH4,GK4),"")</f>
        <v>44.87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44.87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>
        <v>8.0500000000000007</v>
      </c>
      <c r="OQ4" s="18">
        <v>9.4</v>
      </c>
      <c r="OR4" s="18">
        <v>11.8</v>
      </c>
      <c r="OS4" s="18">
        <v>16.2</v>
      </c>
      <c r="OT4" s="18">
        <v>0</v>
      </c>
      <c r="OU4" s="18">
        <v>8.0500000000000007</v>
      </c>
      <c r="OV4" s="18">
        <v>9.1</v>
      </c>
      <c r="OW4" s="18">
        <v>11.8</v>
      </c>
      <c r="OX4" s="18">
        <v>16.239999999999998</v>
      </c>
      <c r="OY4" s="18">
        <v>0</v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>
        <f>IF(OR4&gt;0,OR4,"")</f>
        <v>11.8</v>
      </c>
      <c r="PK4" s="11">
        <f>IF(OS4&gt;0,OS4,"")</f>
        <v>16.2</v>
      </c>
      <c r="PL4" s="11">
        <f>IF(SUM(OP4:OS4)-OT4&gt;0,SUM(OP4:OS4)-OT4,"")</f>
        <v>45.45</v>
      </c>
      <c r="PM4" s="11">
        <f>IF(OW4&gt;0,OW4,"")</f>
        <v>11.8</v>
      </c>
      <c r="PN4" s="11">
        <f>IF(OX4&gt;0,OX4,"")</f>
        <v>16.239999999999998</v>
      </c>
      <c r="PO4" s="11">
        <f>IF(SUM(OU4:OX4)-OY4&gt;0,SUM(OU4:OX4)-OY4,"")</f>
        <v>45.19</v>
      </c>
      <c r="PP4" s="11">
        <f>IF(MAX(PL4,PO4)&gt;0,MAX(PL4,PO4),"")</f>
        <v>45.45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>
        <f>IF(SUM(PP4,PS4,PV4)&gt;0,SUM(PP4,PS4,PV4),"")</f>
        <v>45.45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>
        <v>8.3000000000000007</v>
      </c>
      <c r="SO4" s="17">
        <v>8.9499999999999993</v>
      </c>
      <c r="SP4" s="17">
        <v>11.8</v>
      </c>
      <c r="SQ4" s="17">
        <v>16.54</v>
      </c>
      <c r="SR4" s="17">
        <v>0</v>
      </c>
      <c r="SS4" s="17">
        <v>8.4</v>
      </c>
      <c r="ST4" s="17">
        <v>8.9499999999999993</v>
      </c>
      <c r="SU4" s="17">
        <v>11.8</v>
      </c>
      <c r="SV4" s="17">
        <v>15.8</v>
      </c>
      <c r="SW4" s="17">
        <v>0</v>
      </c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>
        <f>IF(SP4&gt;0,SP4,"")</f>
        <v>11.8</v>
      </c>
      <c r="TI4" s="41">
        <f>IF(SQ4&gt;0,SQ4,"")</f>
        <v>16.54</v>
      </c>
      <c r="TJ4" s="41">
        <f>IF(SUM(SN4:SQ4)-SR4&gt;0,SUM(SN4:SQ4)-SR4,"")</f>
        <v>45.59</v>
      </c>
      <c r="TK4" s="41">
        <f>IF(SU4&gt;0,SU4,"")</f>
        <v>11.8</v>
      </c>
      <c r="TL4" s="41">
        <f>IF(SV4&gt;0,SV4,"")</f>
        <v>15.8</v>
      </c>
      <c r="TM4" s="41">
        <f>IF(SUM(SS4:SV4)-SW4&gt;0,SUM(SS4:SV4)-SW4,"")</f>
        <v>44.95</v>
      </c>
      <c r="TN4" s="41">
        <f>IF(MAX(TJ4,TM4)&gt;0,MAX(TJ4,TM4),"")</f>
        <v>45.59</v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>
        <f>IF(SUM(TN4,TQ4,TT4)&gt;0,SUM(TN4,TQ4,TT4),"")</f>
        <v>45.59</v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IF(SUM(WD4,WG4,WJ4)&gt;0,SUM(WD4,WG4,WJ4),"")</f>
        <v/>
      </c>
      <c r="WL4" s="27">
        <f>IF($CH4="P",BS4,(BS4+AR4)/2)</f>
        <v>6.125</v>
      </c>
      <c r="WM4" s="27">
        <f>IF($CH4="P",BT4,(BT4+AS4)/2)</f>
        <v>6.4499999999999993</v>
      </c>
      <c r="WN4" s="27">
        <f>IF($CH4="P",BU4,(BU4+AT4)/2)</f>
        <v>8.6000000000000014</v>
      </c>
      <c r="WO4" s="27">
        <f>IF($CH4="P",BV4,(BV4+AU4)/2)</f>
        <v>12.09</v>
      </c>
      <c r="WP4" s="27">
        <f>IF($CH4="P",BW4,(BW4+AV4)/2)</f>
        <v>0</v>
      </c>
      <c r="WQ4" s="27">
        <f>IF($CH4="P",BX4,(BX4+AW4)/2)</f>
        <v>8.8000000000000007</v>
      </c>
      <c r="WR4" s="27">
        <f>IF($CH4="P",BY4,(BY4+AX4)/2)</f>
        <v>9.2750000000000004</v>
      </c>
      <c r="WS4" s="27">
        <f>IF($CH4="P",BZ4,(BZ4+AY4)/2)</f>
        <v>12.100000000000001</v>
      </c>
      <c r="WT4" s="27">
        <f>IF($CH4="P",CA4,(CA4+AZ4)/2)</f>
        <v>16.829999999999998</v>
      </c>
      <c r="WU4" s="27">
        <f>IF($CH4="P",CB4,(CB4+BA4)/2)</f>
        <v>0.1</v>
      </c>
      <c r="WV4" s="27">
        <f>IF($CH4="P",CC4,(CC4+BB4)/2)</f>
        <v>4.9249999999999998</v>
      </c>
      <c r="WW4" s="27">
        <f>IF($CH4="P",CD4,(CD4+BC4)/2)</f>
        <v>5</v>
      </c>
      <c r="WX4" s="27">
        <f>IF($CH4="P",CE4,(CE4+BD4)/2)</f>
        <v>6.65</v>
      </c>
      <c r="WY4" s="27">
        <f>IF($CH4="P",CF4,(CF4+BE4)/2)</f>
        <v>9.4700000000000006</v>
      </c>
      <c r="WZ4" s="27">
        <f>IF($CH4="P",CG4,(CG4+BF4)/2)</f>
        <v>0</v>
      </c>
      <c r="XA4" s="29" t="s">
        <v>56</v>
      </c>
      <c r="XB4" s="11">
        <f>IF(WN4&gt;0,WN4,"")</f>
        <v>8.6000000000000014</v>
      </c>
      <c r="XC4" s="11">
        <f>IF(WO4&gt;0,WO4,"")</f>
        <v>12.09</v>
      </c>
      <c r="XD4" s="11">
        <f>IF(SUM(WL4:WO4)-WP4&gt;0,SUM(WL4:WO4)-WP4,"")</f>
        <v>33.265000000000001</v>
      </c>
      <c r="XE4" s="11">
        <f>IF(WS4&gt;0,WS4,"")</f>
        <v>12.100000000000001</v>
      </c>
      <c r="XF4" s="11">
        <f>IF(WT4&gt;0,WT4,"")</f>
        <v>16.829999999999998</v>
      </c>
      <c r="XG4" s="11">
        <f>IF(SUM(WQ4:WT4)-WU4&gt;0,SUM(WQ4:WT4)-WU4,"")</f>
        <v>46.905000000000001</v>
      </c>
      <c r="XH4" s="11">
        <f>IF(MAX(XD4,XG4)&gt;0,MAX(XD4,XG4),"")</f>
        <v>46.905000000000001</v>
      </c>
      <c r="XI4" s="11">
        <f>IF(WX4&gt;0,WX4,"")</f>
        <v>6.65</v>
      </c>
      <c r="XJ4" s="11">
        <f>IF(WY4&gt;0,WY4,"")</f>
        <v>9.4700000000000006</v>
      </c>
      <c r="XK4" s="11">
        <f>IF(SUM(WV4:WY4)-WZ4&gt;0,SUM(WV4:WY4)-WZ4,"")</f>
        <v>26.045000000000002</v>
      </c>
      <c r="XL4" s="11">
        <f>IF(SUM(XH4,XK4)&gt;0,SUM(XH4,XK4),"")</f>
        <v>72.95</v>
      </c>
    </row>
    <row r="5" spans="1:636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152</v>
      </c>
      <c r="C5" s="4" t="s">
        <v>3</v>
      </c>
      <c r="D5" s="4" t="s">
        <v>153</v>
      </c>
      <c r="E5" s="9">
        <f>SUM(J5,L5,N5)</f>
        <v>93.314999999999998</v>
      </c>
      <c r="F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P","")</f>
        <v>P</v>
      </c>
      <c r="G5" s="3" t="str">
        <f>IF(OR(AND(AI5&gt;=AQ$27,AI5&lt;&gt;"",AF5=""),AND(AL5&gt;=AQ$27,AL5&lt;&gt;"",AF5=""),AND(AP5&gt;=AQ$27,AP5&lt;&gt;"",AF5=""),AND(BJ5&gt;=BR$27,BJ5&lt;&gt;"",BG5=""),AND(BM5&gt;=BR$27,BM5&lt;&gt;"",BG5=""),AND(BQ5&gt;=BR$27,BQ5&lt;&gt;"",BG5=""),AND(CK5&gt;=CS$27,CK5&lt;&gt;"",CH5=""),AND(CN5&gt;=CS$27,CN5&lt;&gt;"",CH5=""),AND(CR5&gt;=CS$27,CR5&lt;&gt;"",CH5=""),AND(DR5&gt;=EC$27,DR5&lt;&gt;""),AND(DU5&gt;=EC$27,DU5&lt;&gt;""),AND(DY5&gt;=EC$27,DY5&lt;&gt;""),AND(EB5&gt;=EC$27,EB5&lt;&gt;""),AND(EZ5&gt;=FK$27,EZ5&lt;&gt;""),AND(FC5&gt;=FK$27,FC5&lt;&gt;""),AND(FG5&gt;=FK$27,FG5&lt;&gt;""),AND(FJ5&gt;=FK$27,FJ5&lt;&gt;""),AND(GH5&gt;=GS$27,GH5&lt;&gt;""),AND(GK5&gt;=GS$27,GK5&lt;&gt;""),AND(GO5&gt;=GS$27,GO5&lt;&gt;""),AND(GR5&gt;=GS$27,GR5&lt;&gt;""),AND(HP5&gt;=IA$27,HP5&lt;&gt;""),AND(HS5&gt;=IA$27,HS5&lt;&gt;""),AND(HW5&gt;=IA$27,HW5&lt;&gt;""),AND(HZ5&gt;=IA$27,HZ5&lt;&gt;""),AND(IX5&gt;=JI$27,IX5&lt;&gt;""),AND(JA5&gt;=JI$27,JA5&lt;&gt;""),AND(JE5&gt;=JI$27,JE5&lt;&gt;""),AND(JH5&gt;=JI$27,JH5&lt;&gt;""),AND(KF5&gt;=KQ$27,KF5&lt;&gt;""),AND(KI5&gt;=KQ$27,KI5&lt;&gt;""),AND(KM5&gt;=KQ$27,KM5&lt;&gt;""),AND(KP5&gt;=KQ$27,KP5&lt;&gt;""),AND(LN5&gt;=LY$27,LN5&lt;&gt;""),AND(LQ5&gt;=LY$27,LQ5&lt;&gt;""),AND(LU5&gt;=LY$27,LU5&lt;&gt;""),AND(LX5&gt;=LY$27,LX5&lt;&gt;""),AND(MV5&gt;=NG$27,MV5&lt;&gt;""),AND(MY5&gt;=NG$27,MY5&lt;&gt;""),AND(NC5&gt;=NG$27,NC5&lt;&gt;""),AND(NF5&gt;=NG$27,NF5&lt;&gt;""),AND(OD5&gt;=OO$27,OD5&lt;&gt;""),AND(OG5&gt;=OO$27,OG5&lt;&gt;""),AND(OK5&gt;=OO$27,OK5&lt;&gt;""),AND(ON5&gt;=OO$27,ON5&lt;&gt;""),AND(PL5&gt;=PW$27,PL5&lt;&gt;""),AND(PO5&gt;=PW$27,PO5&lt;&gt;""),AND(PS5&gt;=PW$27,PS5&lt;&gt;""),AND(PV5&gt;=PW$27,PV5&lt;&gt;""),AND(QT5&gt;=RE$27,QT5&lt;&gt;""),AND(QW5&gt;=RE$27,QW5&lt;&gt;""),AND(RA5&gt;=RE$27,RA5&lt;&gt;""),AND(RD5&gt;=RE$27,RD5&lt;&gt;""),AND(SB5&gt;=SM$27,SB5&lt;&gt;""),AND(SE5&gt;=SM$27,SE5&lt;&gt;""),AND(SI5&gt;=SM$27,SI5&lt;&gt;""),AND(SL5&gt;=SM$27,SL5&lt;&gt;""),AND(TJ5&gt;=TU$27,TJ5&lt;&gt;""),AND(TM5&gt;=TU$27,TM5&lt;&gt;""),AND(TQ5&gt;=TU$27,TQ5&lt;&gt;""),AND(TT5&gt;=TU$27,TT5&lt;&gt;""),AND(UR5&gt;=VC$27,UR5&lt;&gt;""),AND(UU5&gt;=VC$27,UU5&lt;&gt;""),AND(UY5&gt;=VC$27,UY5&lt;&gt;""),AND(VB5&gt;=VC$27,VB5&lt;&gt;""),AND(VZ5&gt;=WK$27,VZ5&lt;&gt;""),AND(WC5&gt;=WK$27,WC5&lt;&gt;""),AND(WG5&gt;=WK$27,WG5&lt;&gt;""),AND(WJ5&gt;=WK$27,WJ5&lt;&gt;"")),"P","")</f>
        <v>P</v>
      </c>
      <c r="H5" s="37" t="str">
        <f>IF(AND(G5="P",F5=""),"No DD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,AND(TH5&gt;=TU$26,TH5&lt;&gt;"",TJ5&gt;=TU$30,TJ5&lt;&gt;""),AND(TK5&gt;=TU$26,TK5&lt;&gt;"",TM5&gt;=TU$30,TM5&lt;&gt;""),AND(TO5&gt;=TU$26,TO5&lt;&gt;"",TQ5&gt;=TU$30,TQ5&lt;&gt;""),AND(TR5&gt;=TU$26,TR5&lt;&gt;"",TT5&gt;=TU$30,TT5&lt;&gt;""),AND(UP5&gt;=VC$26,UP5&lt;&gt;"",UR5&gt;=VC$30,UR5&lt;&gt;""),AND(US5&gt;=VC$26,US5&lt;&gt;"",UU5&gt;=VC$30,UU5&lt;&gt;""),AND(UW5&gt;=VC$26,UW5&lt;&gt;"",UY5&gt;=VC$30,UY5&lt;&gt;""),AND(UZ5&gt;=VC$26,UZ5&lt;&gt;"",VB5&gt;=VC$30,VB5&lt;&gt;""),AND(VX5&gt;=WK$26,VX5&lt;&gt;"",VZ5&gt;=WK$30,VZ5&lt;&gt;""),AND(WA5&gt;=WK$26,WA5&lt;&gt;"",WC5&gt;=WK$30,WC5&lt;&gt;""),AND(WE5&gt;=WK$26,WE5&lt;&gt;"",WG5&gt;=WK$30,WG5&lt;&gt;""),AND(WH5&gt;=WK$26,WH5&lt;&gt;"",WJ5&gt;=WK$30,WJ5&lt;&gt;"")),"Merit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Excellence",IF(I5="P","Worlds Team",IF(F5="P","National Team","")))))</f>
        <v>Worlds Team</v>
      </c>
      <c r="I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7.9</v>
      </c>
      <c r="AS5" s="27">
        <v>9.4</v>
      </c>
      <c r="AT5" s="27">
        <v>11.3</v>
      </c>
      <c r="AU5" s="27">
        <v>13.18</v>
      </c>
      <c r="AV5" s="27">
        <v>0</v>
      </c>
      <c r="AW5" s="27">
        <v>7.1</v>
      </c>
      <c r="AX5" s="27">
        <v>8.4</v>
      </c>
      <c r="AY5" s="27">
        <v>9.9</v>
      </c>
      <c r="AZ5" s="27">
        <v>15.36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18.760000000000002</v>
      </c>
      <c r="BF5" s="27">
        <v>0.2</v>
      </c>
      <c r="BG5" s="29"/>
      <c r="BH5" s="40">
        <f>IF(AT5&gt;0,AT5,"")</f>
        <v>11.3</v>
      </c>
      <c r="BI5" s="40">
        <f>IF(AU5&gt;0,AU5,"")</f>
        <v>13.18</v>
      </c>
      <c r="BJ5" s="11">
        <f>IF(SUM(AR5:AU5)-AV5&gt;0,SUM(AR5:AU5)-AV5,"")</f>
        <v>41.78</v>
      </c>
      <c r="BK5" s="11">
        <f>IF(AY5&gt;0,AY5,"")</f>
        <v>9.9</v>
      </c>
      <c r="BL5" s="11">
        <f>IF(AZ5&gt;0,AZ5,"")</f>
        <v>15.36</v>
      </c>
      <c r="BM5" s="11">
        <f>IF(SUM(AW5:AZ5)-BA5&gt;0,SUM(AW5:AZ5)-BA5,"")</f>
        <v>40.76</v>
      </c>
      <c r="BN5" s="11">
        <f>IF(BJ5="","",MAX(BJ5,BM5))</f>
        <v>41.78</v>
      </c>
      <c r="BO5" s="11">
        <f>IF(BD5&gt;0,BD5,"")</f>
        <v>11.3</v>
      </c>
      <c r="BP5" s="11">
        <f>IF(BE5&gt;0,BE5,"")</f>
        <v>18.760000000000002</v>
      </c>
      <c r="BQ5" s="11">
        <f>IF(SUM(BB5:BE5)-BF5&gt;0,SUM(BB5:BE5)-BF5,"")</f>
        <v>47.31</v>
      </c>
      <c r="BR5" s="11">
        <f>IF(SUM(BN5,BQ5)&gt;0,SUM(BN5,BQ5),"")</f>
        <v>89.09</v>
      </c>
      <c r="BS5" s="23">
        <v>7.625</v>
      </c>
      <c r="BT5" s="23">
        <v>9.1999999999999993</v>
      </c>
      <c r="BU5" s="23">
        <v>11.3</v>
      </c>
      <c r="BV5" s="23">
        <v>14.36</v>
      </c>
      <c r="BW5" s="23">
        <v>0</v>
      </c>
      <c r="BX5" s="23">
        <v>7.15</v>
      </c>
      <c r="BY5" s="23">
        <v>8.9</v>
      </c>
      <c r="BZ5" s="23">
        <v>10.600000000000001</v>
      </c>
      <c r="CA5" s="23">
        <v>15.74</v>
      </c>
      <c r="CB5" s="23">
        <v>0</v>
      </c>
      <c r="CC5" s="23">
        <v>7.875</v>
      </c>
      <c r="CD5" s="23">
        <v>9.1</v>
      </c>
      <c r="CE5" s="23">
        <v>11.3</v>
      </c>
      <c r="CF5" s="23">
        <v>17.829999999999998</v>
      </c>
      <c r="CG5" s="23">
        <v>0.1</v>
      </c>
      <c r="CH5" s="28" t="s">
        <v>56</v>
      </c>
      <c r="CI5" s="39">
        <f>IF(BU5&gt;0,BU5,"")</f>
        <v>11.3</v>
      </c>
      <c r="CJ5" s="39">
        <f>IF(BV5&gt;0,BV5,"")</f>
        <v>14.36</v>
      </c>
      <c r="CK5" s="41">
        <f>IF(SUM(BS5:BV5)-BW5&gt;0,SUM(BS5:BV5)-BW5,"")</f>
        <v>42.484999999999999</v>
      </c>
      <c r="CL5" s="41">
        <f>IF(BZ5&gt;0,BZ5,"")</f>
        <v>10.600000000000001</v>
      </c>
      <c r="CM5" s="41">
        <f>IF(CA5&gt;0,CA5,"")</f>
        <v>15.74</v>
      </c>
      <c r="CN5" s="41">
        <f>IF(SUM(BX5:CA5)-CB5&gt;0,SUM(BX5:CA5)-CB5,"")</f>
        <v>42.39</v>
      </c>
      <c r="CO5" s="41">
        <f>IF(CK5="","",MAX(CK5,CN5))</f>
        <v>42.484999999999999</v>
      </c>
      <c r="CP5" s="41">
        <f>IF(CE5&gt;0,CE5,"")</f>
        <v>11.3</v>
      </c>
      <c r="CQ5" s="41">
        <f>IF(CF5&gt;0,CF5,"")</f>
        <v>17.829999999999998</v>
      </c>
      <c r="CR5" s="41">
        <f>IF(SUM(CC5:CF5)-CG5&gt;0,SUM(CC5:CF5)-CG5,"")</f>
        <v>46.005000000000003</v>
      </c>
      <c r="CS5" s="41">
        <f>IF(SUM(CO5,CR5)&gt;0,SUM(CO5,CR5),"")</f>
        <v>88.490000000000009</v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>
        <v>7.25</v>
      </c>
      <c r="PY5" s="17">
        <v>9.3000000000000007</v>
      </c>
      <c r="PZ5" s="17">
        <v>11.3</v>
      </c>
      <c r="QA5" s="17">
        <v>18.52</v>
      </c>
      <c r="QB5" s="17">
        <v>0.4</v>
      </c>
      <c r="QC5" s="17">
        <v>1.35</v>
      </c>
      <c r="QD5" s="17">
        <v>1.75</v>
      </c>
      <c r="QE5" s="17">
        <v>2.9</v>
      </c>
      <c r="QF5" s="17">
        <v>3.1</v>
      </c>
      <c r="QG5" s="17">
        <v>0</v>
      </c>
      <c r="QH5" s="17"/>
      <c r="QI5" s="17"/>
      <c r="QJ5" s="17"/>
      <c r="QK5" s="17"/>
      <c r="QL5" s="17"/>
      <c r="QM5" s="17">
        <v>7.1</v>
      </c>
      <c r="QN5" s="17">
        <v>9.0500000000000007</v>
      </c>
      <c r="QO5" s="17">
        <v>11.3</v>
      </c>
      <c r="QP5" s="17">
        <v>15.7</v>
      </c>
      <c r="QQ5" s="17">
        <v>0</v>
      </c>
      <c r="QR5" s="41">
        <f>IF(PZ5&gt;0,PZ5,"")</f>
        <v>11.3</v>
      </c>
      <c r="QS5" s="41">
        <f>IF(QA5&gt;0,QA5,"")</f>
        <v>18.52</v>
      </c>
      <c r="QT5" s="41">
        <f>IF(SUM(PX5:QA5)-QB5&gt;0,SUM(PX5:QA5)-QB5,"")</f>
        <v>45.970000000000006</v>
      </c>
      <c r="QU5" s="41">
        <f>IF(QE5&gt;0,QE5,"")</f>
        <v>2.9</v>
      </c>
      <c r="QV5" s="41">
        <f>IF(QF5&gt;0,QF5,"")</f>
        <v>3.1</v>
      </c>
      <c r="QW5" s="41">
        <f>IF(SUM(QC5:QF5)-QG5&gt;0,SUM(QC5:QF5)-QG5,"")</f>
        <v>9.1</v>
      </c>
      <c r="QX5" s="41">
        <f>IF(MAX(QT5,QW5)&gt;0,MAX(QT5,QW5),"")</f>
        <v>45.970000000000006</v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>
        <f>IF(QO5&gt;0,QO5,"")</f>
        <v>11.3</v>
      </c>
      <c r="RC5" s="41">
        <f>IF(QP5&gt;0,QP5,"")</f>
        <v>15.7</v>
      </c>
      <c r="RD5" s="41">
        <f>IF(SUM(QM5:QP5)-QQ5&gt;0,SUM(QM5:QP5)-QQ5,"")</f>
        <v>43.15</v>
      </c>
      <c r="RE5" s="41">
        <f>IF(SUM(QX5,RA5,RD5)&gt;0,SUM(QX5,RA5,RD5),"")</f>
        <v>89.12</v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IF(SUM(WD5,WG5,WJ5)&gt;0,SUM(WD5,WG5,WJ5),"")</f>
        <v/>
      </c>
      <c r="WL5" s="27">
        <f>IF($CH5="P",BS5,(BS5+AR5)/2)</f>
        <v>7.625</v>
      </c>
      <c r="WM5" s="27">
        <f>IF($CH5="P",BT5,(BT5+AS5)/2)</f>
        <v>9.1999999999999993</v>
      </c>
      <c r="WN5" s="27">
        <f>IF($CH5="P",BU5,(BU5+AT5)/2)</f>
        <v>11.3</v>
      </c>
      <c r="WO5" s="27">
        <f>IF($CH5="P",BV5,(BV5+AU5)/2)</f>
        <v>14.36</v>
      </c>
      <c r="WP5" s="27">
        <f>IF($CH5="P",BW5,(BW5+AV5)/2)</f>
        <v>0</v>
      </c>
      <c r="WQ5" s="27">
        <f>IF($CH5="P",BX5,(BX5+AW5)/2)</f>
        <v>7.15</v>
      </c>
      <c r="WR5" s="27">
        <f>IF($CH5="P",BY5,(BY5+AX5)/2)</f>
        <v>8.9</v>
      </c>
      <c r="WS5" s="27">
        <f>IF($CH5="P",BZ5,(BZ5+AY5)/2)</f>
        <v>10.600000000000001</v>
      </c>
      <c r="WT5" s="27">
        <f>IF($CH5="P",CA5,(CA5+AZ5)/2)</f>
        <v>15.74</v>
      </c>
      <c r="WU5" s="27">
        <f>IF($CH5="P",CB5,(CB5+BA5)/2)</f>
        <v>0</v>
      </c>
      <c r="WV5" s="27">
        <f>IF($CH5="P",CC5,(CC5+BB5)/2)</f>
        <v>7.875</v>
      </c>
      <c r="WW5" s="27">
        <f>IF($CH5="P",CD5,(CD5+BC5)/2)</f>
        <v>9.1</v>
      </c>
      <c r="WX5" s="27">
        <f>IF($CH5="P",CE5,(CE5+BD5)/2)</f>
        <v>11.3</v>
      </c>
      <c r="WY5" s="27">
        <f>IF($CH5="P",CF5,(CF5+BE5)/2)</f>
        <v>17.829999999999998</v>
      </c>
      <c r="WZ5" s="27">
        <f>IF($CH5="P",CG5,(CG5+BF5)/2)</f>
        <v>0.1</v>
      </c>
      <c r="XA5" s="29" t="s">
        <v>56</v>
      </c>
      <c r="XB5" s="11">
        <f>IF(WN5&gt;0,WN5,"")</f>
        <v>11.3</v>
      </c>
      <c r="XC5" s="11">
        <f>IF(WO5&gt;0,WO5,"")</f>
        <v>14.36</v>
      </c>
      <c r="XD5" s="11">
        <f>IF(SUM(WL5:WO5)-WP5&gt;0,SUM(WL5:WO5)-WP5,"")</f>
        <v>42.484999999999999</v>
      </c>
      <c r="XE5" s="11">
        <f>IF(WS5&gt;0,WS5,"")</f>
        <v>10.600000000000001</v>
      </c>
      <c r="XF5" s="11">
        <f>IF(WT5&gt;0,WT5,"")</f>
        <v>15.74</v>
      </c>
      <c r="XG5" s="11">
        <f>IF(SUM(WQ5:WT5)-WU5&gt;0,SUM(WQ5:WT5)-WU5,"")</f>
        <v>42.39</v>
      </c>
      <c r="XH5" s="11">
        <f>IF(MAX(XD5,XG5)&gt;0,MAX(XD5,XG5),"")</f>
        <v>42.484999999999999</v>
      </c>
      <c r="XI5" s="11">
        <f>IF(WX5&gt;0,WX5,"")</f>
        <v>11.3</v>
      </c>
      <c r="XJ5" s="11">
        <f>IF(WY5&gt;0,WY5,"")</f>
        <v>17.829999999999998</v>
      </c>
      <c r="XK5" s="11">
        <f>IF(SUM(WV5:WY5)-WZ5&gt;0,SUM(WV5:WY5)-WZ5,"")</f>
        <v>46.005000000000003</v>
      </c>
      <c r="XL5" s="11">
        <f>IF(SUM(XH5,XK5)&gt;0,SUM(XH5,XK5),"")</f>
        <v>88.490000000000009</v>
      </c>
    </row>
    <row r="6" spans="1:636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142</v>
      </c>
      <c r="C6" s="4" t="s">
        <v>6</v>
      </c>
      <c r="D6" s="4" t="s">
        <v>141</v>
      </c>
      <c r="E6" s="9">
        <f>SUM(J6,L6,N6)</f>
        <v>86.63</v>
      </c>
      <c r="F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P","")</f>
        <v>P</v>
      </c>
      <c r="G6" s="3" t="str">
        <f>IF(OR(AND(AI6&gt;=AQ$27,AI6&lt;&gt;"",AF6=""),AND(AL6&gt;=AQ$27,AL6&lt;&gt;"",AF6=""),AND(AP6&gt;=AQ$27,AP6&lt;&gt;"",AF6=""),AND(BJ6&gt;=BR$27,BJ6&lt;&gt;"",BG6=""),AND(BM6&gt;=BR$27,BM6&lt;&gt;"",BG6=""),AND(BQ6&gt;=BR$27,BQ6&lt;&gt;"",BG6=""),AND(CK6&gt;=CS$27,CK6&lt;&gt;"",CH6=""),AND(CN6&gt;=CS$27,CN6&lt;&gt;"",CH6=""),AND(CR6&gt;=CS$27,CR6&lt;&gt;"",CH6=""),AND(DR6&gt;=EC$27,DR6&lt;&gt;""),AND(DU6&gt;=EC$27,DU6&lt;&gt;""),AND(DY6&gt;=EC$27,DY6&lt;&gt;""),AND(EB6&gt;=EC$27,EB6&lt;&gt;""),AND(EZ6&gt;=FK$27,EZ6&lt;&gt;""),AND(FC6&gt;=FK$27,FC6&lt;&gt;""),AND(FG6&gt;=FK$27,FG6&lt;&gt;""),AND(FJ6&gt;=FK$27,FJ6&lt;&gt;""),AND(GH6&gt;=GS$27,GH6&lt;&gt;""),AND(GK6&gt;=GS$27,GK6&lt;&gt;""),AND(GO6&gt;=GS$27,GO6&lt;&gt;""),AND(GR6&gt;=GS$27,GR6&lt;&gt;""),AND(HP6&gt;=IA$27,HP6&lt;&gt;""),AND(HS6&gt;=IA$27,HS6&lt;&gt;""),AND(HW6&gt;=IA$27,HW6&lt;&gt;""),AND(HZ6&gt;=IA$27,HZ6&lt;&gt;""),AND(IX6&gt;=JI$27,IX6&lt;&gt;""),AND(JA6&gt;=JI$27,JA6&lt;&gt;""),AND(JE6&gt;=JI$27,JE6&lt;&gt;""),AND(JH6&gt;=JI$27,JH6&lt;&gt;""),AND(KF6&gt;=KQ$27,KF6&lt;&gt;""),AND(KI6&gt;=KQ$27,KI6&lt;&gt;""),AND(KM6&gt;=KQ$27,KM6&lt;&gt;""),AND(KP6&gt;=KQ$27,KP6&lt;&gt;""),AND(LN6&gt;=LY$27,LN6&lt;&gt;""),AND(LQ6&gt;=LY$27,LQ6&lt;&gt;""),AND(LU6&gt;=LY$27,LU6&lt;&gt;""),AND(LX6&gt;=LY$27,LX6&lt;&gt;""),AND(MV6&gt;=NG$27,MV6&lt;&gt;""),AND(MY6&gt;=NG$27,MY6&lt;&gt;""),AND(NC6&gt;=NG$27,NC6&lt;&gt;""),AND(NF6&gt;=NG$27,NF6&lt;&gt;""),AND(OD6&gt;=OO$27,OD6&lt;&gt;""),AND(OG6&gt;=OO$27,OG6&lt;&gt;""),AND(OK6&gt;=OO$27,OK6&lt;&gt;""),AND(ON6&gt;=OO$27,ON6&lt;&gt;""),AND(PL6&gt;=PW$27,PL6&lt;&gt;""),AND(PO6&gt;=PW$27,PO6&lt;&gt;""),AND(PS6&gt;=PW$27,PS6&lt;&gt;""),AND(PV6&gt;=PW$27,PV6&lt;&gt;""),AND(QT6&gt;=RE$27,QT6&lt;&gt;""),AND(QW6&gt;=RE$27,QW6&lt;&gt;""),AND(RA6&gt;=RE$27,RA6&lt;&gt;""),AND(RD6&gt;=RE$27,RD6&lt;&gt;""),AND(SB6&gt;=SM$27,SB6&lt;&gt;""),AND(SE6&gt;=SM$27,SE6&lt;&gt;""),AND(SI6&gt;=SM$27,SI6&lt;&gt;""),AND(SL6&gt;=SM$27,SL6&lt;&gt;""),AND(TJ6&gt;=TU$27,TJ6&lt;&gt;""),AND(TM6&gt;=TU$27,TM6&lt;&gt;""),AND(TQ6&gt;=TU$27,TQ6&lt;&gt;""),AND(TT6&gt;=TU$27,TT6&lt;&gt;""),AND(UR6&gt;=VC$27,UR6&lt;&gt;""),AND(UU6&gt;=VC$27,UU6&lt;&gt;""),AND(UY6&gt;=VC$27,UY6&lt;&gt;""),AND(VB6&gt;=VC$27,VB6&lt;&gt;""),AND(VZ6&gt;=WK$27,VZ6&lt;&gt;""),AND(WC6&gt;=WK$27,WC6&lt;&gt;""),AND(WG6&gt;=WK$27,WG6&lt;&gt;""),AND(WJ6&gt;=WK$27,WJ6&lt;&gt;"")),"P","")</f>
        <v>P</v>
      </c>
      <c r="H6" s="37" t="str">
        <f>IF(AND(G6="P",F6=""),"No DD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,AND(TH6&gt;=TU$26,TH6&lt;&gt;"",TJ6&gt;=TU$30,TJ6&lt;&gt;""),AND(TK6&gt;=TU$26,TK6&lt;&gt;"",TM6&gt;=TU$30,TM6&lt;&gt;""),AND(TO6&gt;=TU$26,TO6&lt;&gt;"",TQ6&gt;=TU$30,TQ6&lt;&gt;""),AND(TR6&gt;=TU$26,TR6&lt;&gt;"",TT6&gt;=TU$30,TT6&lt;&gt;""),AND(UP6&gt;=VC$26,UP6&lt;&gt;"",UR6&gt;=VC$30,UR6&lt;&gt;""),AND(US6&gt;=VC$26,US6&lt;&gt;"",UU6&gt;=VC$30,UU6&lt;&gt;""),AND(UW6&gt;=VC$26,UW6&lt;&gt;"",UY6&gt;=VC$30,UY6&lt;&gt;""),AND(UZ6&gt;=VC$26,UZ6&lt;&gt;"",VB6&gt;=VC$30,VB6&lt;&gt;""),AND(VX6&gt;=WK$26,VX6&lt;&gt;"",VZ6&gt;=WK$30,VZ6&lt;&gt;""),AND(WA6&gt;=WK$26,WA6&lt;&gt;"",WC6&gt;=WK$30,WC6&lt;&gt;""),AND(WE6&gt;=WK$26,WE6&lt;&gt;"",WG6&gt;=WK$30,WG6&lt;&gt;""),AND(WH6&gt;=WK$26,WH6&lt;&gt;"",WJ6&gt;=WK$30,WJ6&lt;&gt;"")),"Merit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Excellence",IF(I6="P","Worlds Team",IF(F6="P","National Team","")))))</f>
        <v>National Team</v>
      </c>
      <c r="I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3.25</v>
      </c>
      <c r="AS6" s="27">
        <v>3.45</v>
      </c>
      <c r="AT6" s="27">
        <v>4.7</v>
      </c>
      <c r="AU6" s="27">
        <v>6.32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/>
      <c r="BC6" s="27"/>
      <c r="BD6" s="27"/>
      <c r="BE6" s="27"/>
      <c r="BF6" s="27"/>
      <c r="BG6" s="29"/>
      <c r="BH6" s="40">
        <f>IF(AT6&gt;0,AT6,"")</f>
        <v>4.7</v>
      </c>
      <c r="BI6" s="40">
        <f>IF(AU6&gt;0,AU6,"")</f>
        <v>6.32</v>
      </c>
      <c r="BJ6" s="11">
        <f>IF(SUM(AR6:AU6)-AV6&gt;0,SUM(AR6:AU6)-AV6,"")</f>
        <v>17.72</v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>
        <f>IF(BJ6="","",MAX(BJ6,BM6))</f>
        <v>17.72</v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>
        <f>IF(SUM(BN6,BQ6)&gt;0,SUM(BN6,BQ6),"")</f>
        <v>17.72</v>
      </c>
      <c r="BS6" s="23">
        <v>2.5</v>
      </c>
      <c r="BT6" s="23">
        <v>2.8</v>
      </c>
      <c r="BU6" s="23">
        <v>3.5</v>
      </c>
      <c r="BV6" s="23">
        <v>5.7</v>
      </c>
      <c r="BW6" s="23">
        <v>0</v>
      </c>
      <c r="BX6" s="23">
        <v>7.95</v>
      </c>
      <c r="BY6" s="23">
        <v>9.1999999999999993</v>
      </c>
      <c r="BZ6" s="23">
        <v>11.1</v>
      </c>
      <c r="CA6" s="23">
        <v>18.66</v>
      </c>
      <c r="CB6" s="23">
        <v>0</v>
      </c>
      <c r="CC6" s="23">
        <v>6.55</v>
      </c>
      <c r="CD6" s="23">
        <v>9.15</v>
      </c>
      <c r="CE6" s="23">
        <v>11.1</v>
      </c>
      <c r="CF6" s="23">
        <v>12.92</v>
      </c>
      <c r="CG6" s="23">
        <v>0</v>
      </c>
      <c r="CH6" s="28"/>
      <c r="CI6" s="39">
        <f>IF(BU6&gt;0,BU6,"")</f>
        <v>3.5</v>
      </c>
      <c r="CJ6" s="39">
        <f>IF(BV6&gt;0,BV6,"")</f>
        <v>5.7</v>
      </c>
      <c r="CK6" s="41">
        <f>IF(SUM(BS6:BV6)-BW6&gt;0,SUM(BS6:BV6)-BW6,"")</f>
        <v>14.5</v>
      </c>
      <c r="CL6" s="41">
        <f>IF(BZ6&gt;0,BZ6,"")</f>
        <v>11.1</v>
      </c>
      <c r="CM6" s="41">
        <f>IF(CA6&gt;0,CA6,"")</f>
        <v>18.66</v>
      </c>
      <c r="CN6" s="41">
        <f>IF(SUM(BX6:CA6)-CB6&gt;0,SUM(BX6:CA6)-CB6,"")</f>
        <v>46.91</v>
      </c>
      <c r="CO6" s="41">
        <f>IF(CK6="","",MAX(CK6,CN6))</f>
        <v>46.91</v>
      </c>
      <c r="CP6" s="41">
        <f>IF(CE6&gt;0,CE6,"")</f>
        <v>11.1</v>
      </c>
      <c r="CQ6" s="41">
        <f>IF(CF6&gt;0,CF6,"")</f>
        <v>12.92</v>
      </c>
      <c r="CR6" s="41">
        <f>IF(SUM(CC6:CF6)-CG6&gt;0,SUM(CC6:CF6)-CG6,"")</f>
        <v>39.72</v>
      </c>
      <c r="CS6" s="41">
        <f>IF(SUM(CO6,CR6)&gt;0,SUM(CO6,CR6),"")</f>
        <v>86.63</v>
      </c>
      <c r="CT6" s="52" t="str">
        <f>IF(MAX(DV6,FD6,GL6,HT6,JB6,KJ6,LR6,MZ6,OH6,PP6,QX6,SF6,TN6,UV6,WD6)-IF(L6="",0,L6)&gt;0.001,MAX(DV6,FD6,GL6,HT6,JB6,KJ6,LR6,MZ6,OH6,PP6,QX6,SF6,TN6,UV6,WD6)-IF(L6="",0,L6),"")</f>
        <v/>
      </c>
      <c r="CU6" s="52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IF(SUM(WD6,WG6,WJ6)&gt;0,SUM(WD6,WG6,WJ6),"")</f>
        <v/>
      </c>
      <c r="WL6" s="27">
        <f>IF($CH6="P",BS6,(BS6+AR6)/2)</f>
        <v>2.875</v>
      </c>
      <c r="WM6" s="27">
        <f>IF($CH6="P",BT6,(BT6+AS6)/2)</f>
        <v>3.125</v>
      </c>
      <c r="WN6" s="27">
        <f>IF($CH6="P",BU6,(BU6+AT6)/2)</f>
        <v>4.0999999999999996</v>
      </c>
      <c r="WO6" s="27">
        <f>IF($CH6="P",BV6,(BV6+AU6)/2)</f>
        <v>6.01</v>
      </c>
      <c r="WP6" s="27">
        <f>IF($CH6="P",BW6,(BW6+AV6)/2)</f>
        <v>0</v>
      </c>
      <c r="WQ6" s="27">
        <f>IF($CH6="P",BX6,(BX6+AW6)/2)</f>
        <v>3.9750000000000001</v>
      </c>
      <c r="WR6" s="27">
        <f>IF($CH6="P",BY6,(BY6+AX6)/2)</f>
        <v>4.5999999999999996</v>
      </c>
      <c r="WS6" s="27">
        <f>IF($CH6="P",BZ6,(BZ6+AY6)/2)</f>
        <v>5.55</v>
      </c>
      <c r="WT6" s="27">
        <f>IF($CH6="P",CA6,(CA6+AZ6)/2)</f>
        <v>9.33</v>
      </c>
      <c r="WU6" s="27">
        <f>IF($CH6="P",CB6,(CB6+BA6)/2)</f>
        <v>0</v>
      </c>
      <c r="WV6" s="27">
        <f>IF($CH6="P",CC6,(CC6+BB6)/2)</f>
        <v>3.2749999999999999</v>
      </c>
      <c r="WW6" s="27">
        <f>IF($CH6="P",CD6,(CD6+BC6)/2)</f>
        <v>4.5750000000000002</v>
      </c>
      <c r="WX6" s="27">
        <f>IF($CH6="P",CE6,(CE6+BD6)/2)</f>
        <v>5.55</v>
      </c>
      <c r="WY6" s="27">
        <f>IF($CH6="P",CF6,(CF6+BE6)/2)</f>
        <v>6.46</v>
      </c>
      <c r="WZ6" s="27">
        <f>IF($CH6="P",CG6,(CG6+BF6)/2)</f>
        <v>0</v>
      </c>
      <c r="XA6" s="29" t="s">
        <v>56</v>
      </c>
      <c r="XB6" s="11">
        <f>IF(WN6&gt;0,WN6,"")</f>
        <v>4.0999999999999996</v>
      </c>
      <c r="XC6" s="11">
        <f>IF(WO6&gt;0,WO6,"")</f>
        <v>6.01</v>
      </c>
      <c r="XD6" s="11">
        <f>IF(SUM(WL6:WO6)-WP6&gt;0,SUM(WL6:WO6)-WP6,"")</f>
        <v>16.11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131</v>
      </c>
      <c r="C7" s="4" t="s">
        <v>130</v>
      </c>
      <c r="D7" s="4" t="s">
        <v>129</v>
      </c>
      <c r="E7" s="9">
        <f>SUM(J7,L7,N7)</f>
        <v>47.78</v>
      </c>
      <c r="F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P","")</f>
        <v>P</v>
      </c>
      <c r="G7" s="3" t="str">
        <f>IF(OR(AND(AI7&gt;=AQ$27,AI7&lt;&gt;"",AF7=""),AND(AL7&gt;=AQ$27,AL7&lt;&gt;"",AF7=""),AND(AP7&gt;=AQ$27,AP7&lt;&gt;"",AF7=""),AND(BJ7&gt;=BR$27,BJ7&lt;&gt;"",BG7=""),AND(BM7&gt;=BR$27,BM7&lt;&gt;"",BG7=""),AND(BQ7&gt;=BR$27,BQ7&lt;&gt;"",BG7=""),AND(CK7&gt;=CS$27,CK7&lt;&gt;"",CH7=""),AND(CN7&gt;=CS$27,CN7&lt;&gt;"",CH7=""),AND(CR7&gt;=CS$27,CR7&lt;&gt;"",CH7=""),AND(DR7&gt;=EC$27,DR7&lt;&gt;""),AND(DU7&gt;=EC$27,DU7&lt;&gt;""),AND(DY7&gt;=EC$27,DY7&lt;&gt;""),AND(EB7&gt;=EC$27,EB7&lt;&gt;""),AND(EZ7&gt;=FK$27,EZ7&lt;&gt;""),AND(FC7&gt;=FK$27,FC7&lt;&gt;""),AND(FG7&gt;=FK$27,FG7&lt;&gt;""),AND(FJ7&gt;=FK$27,FJ7&lt;&gt;""),AND(GH7&gt;=GS$27,GH7&lt;&gt;""),AND(GK7&gt;=GS$27,GK7&lt;&gt;""),AND(GO7&gt;=GS$27,GO7&lt;&gt;""),AND(GR7&gt;=GS$27,GR7&lt;&gt;""),AND(HP7&gt;=IA$27,HP7&lt;&gt;""),AND(HS7&gt;=IA$27,HS7&lt;&gt;""),AND(HW7&gt;=IA$27,HW7&lt;&gt;""),AND(HZ7&gt;=IA$27,HZ7&lt;&gt;""),AND(IX7&gt;=JI$27,IX7&lt;&gt;""),AND(JA7&gt;=JI$27,JA7&lt;&gt;""),AND(JE7&gt;=JI$27,JE7&lt;&gt;""),AND(JH7&gt;=JI$27,JH7&lt;&gt;""),AND(KF7&gt;=KQ$27,KF7&lt;&gt;""),AND(KI7&gt;=KQ$27,KI7&lt;&gt;""),AND(KM7&gt;=KQ$27,KM7&lt;&gt;""),AND(KP7&gt;=KQ$27,KP7&lt;&gt;""),AND(LN7&gt;=LY$27,LN7&lt;&gt;""),AND(LQ7&gt;=LY$27,LQ7&lt;&gt;""),AND(LU7&gt;=LY$27,LU7&lt;&gt;""),AND(LX7&gt;=LY$27,LX7&lt;&gt;""),AND(MV7&gt;=NG$27,MV7&lt;&gt;""),AND(MY7&gt;=NG$27,MY7&lt;&gt;""),AND(NC7&gt;=NG$27,NC7&lt;&gt;""),AND(NF7&gt;=NG$27,NF7&lt;&gt;""),AND(OD7&gt;=OO$27,OD7&lt;&gt;""),AND(OG7&gt;=OO$27,OG7&lt;&gt;""),AND(OK7&gt;=OO$27,OK7&lt;&gt;""),AND(ON7&gt;=OO$27,ON7&lt;&gt;""),AND(PL7&gt;=PW$27,PL7&lt;&gt;""),AND(PO7&gt;=PW$27,PO7&lt;&gt;""),AND(PS7&gt;=PW$27,PS7&lt;&gt;""),AND(PV7&gt;=PW$27,PV7&lt;&gt;""),AND(QT7&gt;=RE$27,QT7&lt;&gt;""),AND(QW7&gt;=RE$27,QW7&lt;&gt;""),AND(RA7&gt;=RE$27,RA7&lt;&gt;""),AND(RD7&gt;=RE$27,RD7&lt;&gt;""),AND(SB7&gt;=SM$27,SB7&lt;&gt;""),AND(SE7&gt;=SM$27,SE7&lt;&gt;""),AND(SI7&gt;=SM$27,SI7&lt;&gt;""),AND(SL7&gt;=SM$27,SL7&lt;&gt;""),AND(TJ7&gt;=TU$27,TJ7&lt;&gt;""),AND(TM7&gt;=TU$27,TM7&lt;&gt;""),AND(TQ7&gt;=TU$27,TQ7&lt;&gt;""),AND(TT7&gt;=TU$27,TT7&lt;&gt;""),AND(UR7&gt;=VC$27,UR7&lt;&gt;""),AND(UU7&gt;=VC$27,UU7&lt;&gt;""),AND(UY7&gt;=VC$27,UY7&lt;&gt;""),AND(VB7&gt;=VC$27,VB7&lt;&gt;""),AND(VZ7&gt;=WK$27,VZ7&lt;&gt;""),AND(WC7&gt;=WK$27,WC7&lt;&gt;""),AND(WG7&gt;=WK$27,WG7&lt;&gt;""),AND(WJ7&gt;=WK$27,WJ7&lt;&gt;"")),"P","")</f>
        <v>P</v>
      </c>
      <c r="H7" s="37" t="str">
        <f>IF(AND(G7="P",F7=""),"No DD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,AND(TH7&gt;=TU$26,TH7&lt;&gt;"",TJ7&gt;=TU$30,TJ7&lt;&gt;""),AND(TK7&gt;=TU$26,TK7&lt;&gt;"",TM7&gt;=TU$30,TM7&lt;&gt;""),AND(TO7&gt;=TU$26,TO7&lt;&gt;"",TQ7&gt;=TU$30,TQ7&lt;&gt;""),AND(TR7&gt;=TU$26,TR7&lt;&gt;"",TT7&gt;=TU$30,TT7&lt;&gt;""),AND(UP7&gt;=VC$26,UP7&lt;&gt;"",UR7&gt;=VC$30,UR7&lt;&gt;""),AND(US7&gt;=VC$26,US7&lt;&gt;"",UU7&gt;=VC$30,UU7&lt;&gt;""),AND(UW7&gt;=VC$26,UW7&lt;&gt;"",UY7&gt;=VC$30,UY7&lt;&gt;""),AND(UZ7&gt;=VC$26,UZ7&lt;&gt;"",VB7&gt;=VC$30,VB7&lt;&gt;""),AND(VX7&gt;=WK$26,VX7&lt;&gt;"",VZ7&gt;=WK$30,VZ7&lt;&gt;""),AND(WA7&gt;=WK$26,WA7&lt;&gt;"",WC7&gt;=WK$30,WC7&lt;&gt;""),AND(WE7&gt;=WK$26,WE7&lt;&gt;"",WG7&gt;=WK$30,WG7&lt;&gt;""),AND(WH7&gt;=WK$26,WH7&lt;&gt;"",WJ7&gt;=WK$30,WJ7&lt;&gt;"")),"Merit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Excellence",IF(I7="P","Worlds Team",IF(F7="P","National Team","")))))</f>
        <v>Merit</v>
      </c>
      <c r="I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47.78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47.78</v>
      </c>
      <c r="CU7" s="52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47.72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>
        <v>7.15</v>
      </c>
      <c r="EE7" s="18">
        <v>9.25</v>
      </c>
      <c r="EF7" s="18">
        <v>13.1</v>
      </c>
      <c r="EG7" s="18">
        <v>18.28</v>
      </c>
      <c r="EH7" s="18">
        <v>0</v>
      </c>
      <c r="EI7" s="18">
        <v>6.6</v>
      </c>
      <c r="EJ7" s="18">
        <v>8.35</v>
      </c>
      <c r="EK7" s="18">
        <v>11.5</v>
      </c>
      <c r="EL7" s="18">
        <v>13.92</v>
      </c>
      <c r="EM7" s="18">
        <v>0</v>
      </c>
      <c r="EN7" s="18"/>
      <c r="EO7" s="18"/>
      <c r="EP7" s="18"/>
      <c r="EQ7" s="18"/>
      <c r="ER7" s="18"/>
      <c r="ES7" s="18">
        <v>7.35</v>
      </c>
      <c r="ET7" s="18">
        <v>9.25</v>
      </c>
      <c r="EU7" s="18">
        <v>13.1</v>
      </c>
      <c r="EV7" s="18">
        <v>18.02</v>
      </c>
      <c r="EW7" s="18">
        <v>0</v>
      </c>
      <c r="EX7" s="11">
        <f>IF(EF7&gt;0,EF7,"")</f>
        <v>13.1</v>
      </c>
      <c r="EY7" s="11">
        <f>IF(EG7&gt;0,EG7,"")</f>
        <v>18.28</v>
      </c>
      <c r="EZ7" s="11">
        <f>IF(SUM(ED7:EG7)-EH7&gt;0,SUM(ED7:EG7)-EH7,"")</f>
        <v>47.78</v>
      </c>
      <c r="FA7" s="11">
        <f>IF(EK7&gt;0,EK7,"")</f>
        <v>11.5</v>
      </c>
      <c r="FB7" s="11">
        <f>IF(EL7&gt;0,EL7,"")</f>
        <v>13.92</v>
      </c>
      <c r="FC7" s="11">
        <f>IF(SUM(EI7:EL7)-EM7&gt;0,SUM(EI7:EL7)-EM7,"")</f>
        <v>40.369999999999997</v>
      </c>
      <c r="FD7" s="11">
        <f>IF(MAX(EZ7,FC7)&gt;0,MAX(EZ7,FC7),"")</f>
        <v>47.78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13.1</v>
      </c>
      <c r="FI7" s="11">
        <f>IF(EV7&gt;0,EV7,"")</f>
        <v>18.02</v>
      </c>
      <c r="FJ7" s="11">
        <f>IF(SUM(ES7:EV7)-EW7&gt;0,SUM(ES7:EV7)-EW7,"")</f>
        <v>47.72</v>
      </c>
      <c r="FK7" s="11">
        <f>IF(SUM(FD7,FG7,FJ7)&gt;0,SUM(FD7,FG7,FJ7),"")</f>
        <v>95.5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IF(SUM(WD7,WG7,WJ7)&gt;0,SUM(WD7,WG7,WJ7),"")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189</v>
      </c>
      <c r="C8" s="4" t="s">
        <v>130</v>
      </c>
      <c r="D8" s="4" t="s">
        <v>188</v>
      </c>
      <c r="E8" s="9">
        <f>SUM(J8,L8,N8)</f>
        <v>47.56</v>
      </c>
      <c r="F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P","")</f>
        <v>P</v>
      </c>
      <c r="G8" s="3" t="str">
        <f>IF(OR(AND(AI8&gt;=AQ$27,AI8&lt;&gt;"",AF8=""),AND(AL8&gt;=AQ$27,AL8&lt;&gt;"",AF8=""),AND(AP8&gt;=AQ$27,AP8&lt;&gt;"",AF8=""),AND(BJ8&gt;=BR$27,BJ8&lt;&gt;"",BG8=""),AND(BM8&gt;=BR$27,BM8&lt;&gt;"",BG8=""),AND(BQ8&gt;=BR$27,BQ8&lt;&gt;"",BG8=""),AND(CK8&gt;=CS$27,CK8&lt;&gt;"",CH8=""),AND(CN8&gt;=CS$27,CN8&lt;&gt;"",CH8=""),AND(CR8&gt;=CS$27,CR8&lt;&gt;"",CH8=""),AND(DR8&gt;=EC$27,DR8&lt;&gt;""),AND(DU8&gt;=EC$27,DU8&lt;&gt;""),AND(DY8&gt;=EC$27,DY8&lt;&gt;""),AND(EB8&gt;=EC$27,EB8&lt;&gt;""),AND(EZ8&gt;=FK$27,EZ8&lt;&gt;""),AND(FC8&gt;=FK$27,FC8&lt;&gt;""),AND(FG8&gt;=FK$27,FG8&lt;&gt;""),AND(FJ8&gt;=FK$27,FJ8&lt;&gt;""),AND(GH8&gt;=GS$27,GH8&lt;&gt;""),AND(GK8&gt;=GS$27,GK8&lt;&gt;""),AND(GO8&gt;=GS$27,GO8&lt;&gt;""),AND(GR8&gt;=GS$27,GR8&lt;&gt;""),AND(HP8&gt;=IA$27,HP8&lt;&gt;""),AND(HS8&gt;=IA$27,HS8&lt;&gt;""),AND(HW8&gt;=IA$27,HW8&lt;&gt;""),AND(HZ8&gt;=IA$27,HZ8&lt;&gt;""),AND(IX8&gt;=JI$27,IX8&lt;&gt;""),AND(JA8&gt;=JI$27,JA8&lt;&gt;""),AND(JE8&gt;=JI$27,JE8&lt;&gt;""),AND(JH8&gt;=JI$27,JH8&lt;&gt;""),AND(KF8&gt;=KQ$27,KF8&lt;&gt;""),AND(KI8&gt;=KQ$27,KI8&lt;&gt;""),AND(KM8&gt;=KQ$27,KM8&lt;&gt;""),AND(KP8&gt;=KQ$27,KP8&lt;&gt;""),AND(LN8&gt;=LY$27,LN8&lt;&gt;""),AND(LQ8&gt;=LY$27,LQ8&lt;&gt;""),AND(LU8&gt;=LY$27,LU8&lt;&gt;""),AND(LX8&gt;=LY$27,LX8&lt;&gt;""),AND(MV8&gt;=NG$27,MV8&lt;&gt;""),AND(MY8&gt;=NG$27,MY8&lt;&gt;""),AND(NC8&gt;=NG$27,NC8&lt;&gt;""),AND(NF8&gt;=NG$27,NF8&lt;&gt;""),AND(OD8&gt;=OO$27,OD8&lt;&gt;""),AND(OG8&gt;=OO$27,OG8&lt;&gt;""),AND(OK8&gt;=OO$27,OK8&lt;&gt;""),AND(ON8&gt;=OO$27,ON8&lt;&gt;""),AND(PL8&gt;=PW$27,PL8&lt;&gt;""),AND(PO8&gt;=PW$27,PO8&lt;&gt;""),AND(PS8&gt;=PW$27,PS8&lt;&gt;""),AND(PV8&gt;=PW$27,PV8&lt;&gt;""),AND(QT8&gt;=RE$27,QT8&lt;&gt;""),AND(QW8&gt;=RE$27,QW8&lt;&gt;""),AND(RA8&gt;=RE$27,RA8&lt;&gt;""),AND(RD8&gt;=RE$27,RD8&lt;&gt;""),AND(SB8&gt;=SM$27,SB8&lt;&gt;""),AND(SE8&gt;=SM$27,SE8&lt;&gt;""),AND(SI8&gt;=SM$27,SI8&lt;&gt;""),AND(SL8&gt;=SM$27,SL8&lt;&gt;""),AND(TJ8&gt;=TU$27,TJ8&lt;&gt;""),AND(TM8&gt;=TU$27,TM8&lt;&gt;""),AND(TQ8&gt;=TU$27,TQ8&lt;&gt;""),AND(TT8&gt;=TU$27,TT8&lt;&gt;""),AND(UR8&gt;=VC$27,UR8&lt;&gt;""),AND(UU8&gt;=VC$27,UU8&lt;&gt;""),AND(UY8&gt;=VC$27,UY8&lt;&gt;""),AND(VB8&gt;=VC$27,VB8&lt;&gt;""),AND(VZ8&gt;=WK$27,VZ8&lt;&gt;""),AND(WC8&gt;=WK$27,WC8&lt;&gt;""),AND(WG8&gt;=WK$27,WG8&lt;&gt;""),AND(WJ8&gt;=WK$27,WJ8&lt;&gt;"")),"P","")</f>
        <v>P</v>
      </c>
      <c r="H8" s="37" t="str">
        <f>IF(AND(G8="P",F8=""),"No DD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,AND(TH8&gt;=TU$26,TH8&lt;&gt;"",TJ8&gt;=TU$30,TJ8&lt;&gt;""),AND(TK8&gt;=TU$26,TK8&lt;&gt;"",TM8&gt;=TU$30,TM8&lt;&gt;""),AND(TO8&gt;=TU$26,TO8&lt;&gt;"",TQ8&gt;=TU$30,TQ8&lt;&gt;""),AND(TR8&gt;=TU$26,TR8&lt;&gt;"",TT8&gt;=TU$30,TT8&lt;&gt;""),AND(UP8&gt;=VC$26,UP8&lt;&gt;"",UR8&gt;=VC$30,UR8&lt;&gt;""),AND(US8&gt;=VC$26,US8&lt;&gt;"",UU8&gt;=VC$30,UU8&lt;&gt;""),AND(UW8&gt;=VC$26,UW8&lt;&gt;"",UY8&gt;=VC$30,UY8&lt;&gt;""),AND(UZ8&gt;=VC$26,UZ8&lt;&gt;"",VB8&gt;=VC$30,VB8&lt;&gt;""),AND(VX8&gt;=WK$26,VX8&lt;&gt;"",VZ8&gt;=WK$30,VZ8&lt;&gt;""),AND(WA8&gt;=WK$26,WA8&lt;&gt;"",WC8&gt;=WK$30,WC8&lt;&gt;""),AND(WE8&gt;=WK$26,WE8&lt;&gt;"",WG8&gt;=WK$30,WG8&lt;&gt;""),AND(WH8&gt;=WK$26,WH8&lt;&gt;"",WJ8&gt;=WK$30,WJ8&lt;&gt;"")),"Merit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Excellence",IF(I8="P","Worlds Team",IF(F8="P","National Team","")))))</f>
        <v>Excellence</v>
      </c>
      <c r="I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IF(MAX(DV8,FD8,GL8,HT8,JB8,KJ8,LR8,MZ8,OH8,PP8,QX8,SF8,TN8,UV8,WD8)-IF(L8="",0,L8)&gt;0.001,MAX(DV8,FD8,GL8,HT8,JB8,KJ8,LR8,MZ8,OH8,PP8,QX8,SF8,TN8,UV8,WD8)-IF(L8="",0,L8),"")</f>
        <v>47.56</v>
      </c>
      <c r="CU8" s="52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46.91</v>
      </c>
      <c r="CV8" s="17">
        <v>7.2</v>
      </c>
      <c r="CW8" s="17">
        <v>9.0500000000000007</v>
      </c>
      <c r="CX8" s="17">
        <v>12.1</v>
      </c>
      <c r="CY8" s="17">
        <v>15.6</v>
      </c>
      <c r="CZ8" s="17">
        <v>0</v>
      </c>
      <c r="DA8" s="17">
        <v>7.15</v>
      </c>
      <c r="DB8" s="17">
        <v>9.65</v>
      </c>
      <c r="DC8" s="17">
        <v>12.1</v>
      </c>
      <c r="DD8" s="17">
        <v>16.32</v>
      </c>
      <c r="DE8" s="17">
        <v>0</v>
      </c>
      <c r="DF8" s="17"/>
      <c r="DG8" s="17"/>
      <c r="DH8" s="17"/>
      <c r="DI8" s="17"/>
      <c r="DJ8" s="17"/>
      <c r="DK8" s="17">
        <v>6.35</v>
      </c>
      <c r="DL8" s="17">
        <v>9.0500000000000007</v>
      </c>
      <c r="DM8" s="17">
        <v>12.1</v>
      </c>
      <c r="DN8" s="17">
        <v>16.68</v>
      </c>
      <c r="DO8" s="17">
        <v>0</v>
      </c>
      <c r="DP8" s="41">
        <f>IF(CX8&gt;0,CX8,"")</f>
        <v>12.1</v>
      </c>
      <c r="DQ8" s="41">
        <f>IF(CY8&gt;0,CY8,"")</f>
        <v>15.6</v>
      </c>
      <c r="DR8" s="41">
        <f>IF(SUM(CV8:CY8)-CZ8&gt;0,SUM(CV8:CY8)-CZ8,"")</f>
        <v>43.95</v>
      </c>
      <c r="DS8" s="41">
        <f>IF(DC8&gt;0,DC8,"")</f>
        <v>12.1</v>
      </c>
      <c r="DT8" s="41">
        <f>IF(DD8&gt;0,DD8,"")</f>
        <v>16.32</v>
      </c>
      <c r="DU8" s="41">
        <f>IF(SUM(DA8:DD8)-DE8&gt;0,SUM(DA8:DD8)-DE8,"")</f>
        <v>45.22</v>
      </c>
      <c r="DV8" s="41">
        <f>IF(MAX(DR8,DU8)&gt;0,MAX(DR8,DU8),"")</f>
        <v>45.22</v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>
        <f>IF(DM8&gt;0,DM8,"")</f>
        <v>12.1</v>
      </c>
      <c r="EA8" s="41">
        <f>IF(DN8&gt;0,DN8,"")</f>
        <v>16.68</v>
      </c>
      <c r="EB8" s="41">
        <f>IF(SUM(DK8:DN8)-DO8&gt;0,SUM(DK8:DN8)-DO8,"")</f>
        <v>44.18</v>
      </c>
      <c r="EC8" s="41">
        <f>IF(SUM(DV8,DY8,EB8)&gt;0,SUM(DV8,DY8,EB8),"")</f>
        <v>89.4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>
        <v>3.05</v>
      </c>
      <c r="GU8" s="18">
        <v>3.55</v>
      </c>
      <c r="GV8" s="18">
        <v>4.4000000000000004</v>
      </c>
      <c r="GW8" s="18">
        <v>7.1</v>
      </c>
      <c r="GX8" s="18">
        <v>0</v>
      </c>
      <c r="GY8" s="18">
        <v>7.35</v>
      </c>
      <c r="GZ8" s="18">
        <v>9.4499999999999993</v>
      </c>
      <c r="HA8" s="18">
        <v>12.1</v>
      </c>
      <c r="HB8" s="18">
        <v>17.84</v>
      </c>
      <c r="HC8" s="18">
        <v>0</v>
      </c>
      <c r="HD8" s="18"/>
      <c r="HE8" s="18"/>
      <c r="HF8" s="18"/>
      <c r="HG8" s="18"/>
      <c r="HH8" s="18"/>
      <c r="HI8" s="18">
        <v>2.35</v>
      </c>
      <c r="HJ8" s="18">
        <v>2.5499999999999998</v>
      </c>
      <c r="HK8" s="18">
        <v>3.4</v>
      </c>
      <c r="HL8" s="18">
        <v>5.6</v>
      </c>
      <c r="HM8" s="18">
        <v>0</v>
      </c>
      <c r="HN8" s="11">
        <f>IF(GV8&gt;0,GV8,"")</f>
        <v>4.4000000000000004</v>
      </c>
      <c r="HO8" s="11">
        <f>IF(GW8&gt;0,GW8,"")</f>
        <v>7.1</v>
      </c>
      <c r="HP8" s="11">
        <f>IF(SUM(GT8:GW8)-GX8&gt;0,SUM(GT8:GW8)-GX8,"")</f>
        <v>18.100000000000001</v>
      </c>
      <c r="HQ8" s="11">
        <f>IF(HA8&gt;0,HA8,"")</f>
        <v>12.1</v>
      </c>
      <c r="HR8" s="11">
        <f>IF(HB8&gt;0,HB8,"")</f>
        <v>17.84</v>
      </c>
      <c r="HS8" s="11">
        <f>IF(SUM(GY8:HB8)-HC8&gt;0,SUM(GY8:HB8)-HC8,"")</f>
        <v>46.739999999999995</v>
      </c>
      <c r="HT8" s="11">
        <f>IF(MAX(HP8,HS8)&gt;0,MAX(HP8,HS8),"")</f>
        <v>46.739999999999995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>
        <f>IF(HK8&gt;0,HK8,"")</f>
        <v>3.4</v>
      </c>
      <c r="HY8" s="11">
        <f>IF(HL8&gt;0,HL8,"")</f>
        <v>5.6</v>
      </c>
      <c r="HZ8" s="11">
        <f>IF(SUM(HI8:HL8)-HM8&gt;0,SUM(HI8:HL8)-HM8,"")</f>
        <v>13.9</v>
      </c>
      <c r="IA8" s="11">
        <f>IF(SUM(HT8,HW8,HZ8)&gt;0,SUM(HT8,HW8,HZ8),"")</f>
        <v>60.639999999999993</v>
      </c>
      <c r="IB8" s="17">
        <v>2.25</v>
      </c>
      <c r="IC8" s="17">
        <v>2.6</v>
      </c>
      <c r="ID8" s="17">
        <v>2.5</v>
      </c>
      <c r="IE8" s="17">
        <v>5.84</v>
      </c>
      <c r="IF8" s="17">
        <v>0</v>
      </c>
      <c r="IG8" s="17">
        <v>7.3</v>
      </c>
      <c r="IH8" s="17">
        <v>9.0500000000000007</v>
      </c>
      <c r="II8" s="17">
        <v>9.5</v>
      </c>
      <c r="IJ8" s="17">
        <v>19.079999999999998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>IF(ID8&gt;0,ID8,"")</f>
        <v>2.5</v>
      </c>
      <c r="IW8" s="41">
        <f>IF(IE8&gt;0,IE8,"")</f>
        <v>5.84</v>
      </c>
      <c r="IX8" s="41">
        <f>IF(SUM(IB8:IE8)-IF8&gt;0,SUM(IB8:IE8)-IF8,"")</f>
        <v>13.19</v>
      </c>
      <c r="IY8" s="41">
        <f>IF(II8&gt;0,II8,"")</f>
        <v>9.5</v>
      </c>
      <c r="IZ8" s="41">
        <f>IF(IJ8&gt;0,IJ8,"")</f>
        <v>19.079999999999998</v>
      </c>
      <c r="JA8" s="41">
        <f>IF(SUM(IG8:IJ8)-IK8&gt;0,SUM(IG8:IJ8)-IK8,"")</f>
        <v>44.93</v>
      </c>
      <c r="JB8" s="41">
        <f>IF(MAX(IX8,JA8)&gt;0,MAX(IX8,JA8),"")</f>
        <v>44.93</v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>
        <f>IF(SUM(JB8,JE8,JH8)&gt;0,SUM(JB8,JE8,JH8),"")</f>
        <v>44.93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>
        <v>6.8</v>
      </c>
      <c r="NI8" s="17">
        <v>8.9</v>
      </c>
      <c r="NJ8" s="17">
        <v>12.1</v>
      </c>
      <c r="NK8" s="17">
        <v>17.399999999999999</v>
      </c>
      <c r="NL8" s="17">
        <v>0.4</v>
      </c>
      <c r="NM8" s="17">
        <v>7.2</v>
      </c>
      <c r="NN8" s="17">
        <v>9.0500000000000007</v>
      </c>
      <c r="NO8" s="17">
        <v>12.1</v>
      </c>
      <c r="NP8" s="17">
        <v>18.34</v>
      </c>
      <c r="NQ8" s="17">
        <v>0</v>
      </c>
      <c r="NR8" s="17"/>
      <c r="NS8" s="17"/>
      <c r="NT8" s="17"/>
      <c r="NU8" s="17"/>
      <c r="NV8" s="17"/>
      <c r="NW8" s="17">
        <v>7.35</v>
      </c>
      <c r="NX8" s="17">
        <v>9.4</v>
      </c>
      <c r="NY8" s="17">
        <v>12.1</v>
      </c>
      <c r="NZ8" s="17">
        <v>18.059999999999999</v>
      </c>
      <c r="OA8" s="17">
        <v>0</v>
      </c>
      <c r="OB8" s="41">
        <f>IF(NJ8&gt;0,NJ8,"")</f>
        <v>12.1</v>
      </c>
      <c r="OC8" s="41">
        <f>IF(NK8&gt;0,NK8,"")</f>
        <v>17.399999999999999</v>
      </c>
      <c r="OD8" s="41">
        <f>IF(SUM(NH8:NK8)-NL8&gt;0,SUM(NH8:NK8)-NL8,"")</f>
        <v>44.8</v>
      </c>
      <c r="OE8" s="41">
        <f>IF(NO8&gt;0,NO8,"")</f>
        <v>12.1</v>
      </c>
      <c r="OF8" s="41">
        <f>IF(NP8&gt;0,NP8,"")</f>
        <v>18.34</v>
      </c>
      <c r="OG8" s="41">
        <f>IF(SUM(NM8:NP8)-NQ8&gt;0,SUM(NM8:NP8)-NQ8,"")</f>
        <v>46.69</v>
      </c>
      <c r="OH8" s="41">
        <f>IF(MAX(OD8,OG8)&gt;0,MAX(OD8,OG8),"")</f>
        <v>46.69</v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>
        <f>IF(NY8&gt;0,NY8,"")</f>
        <v>12.1</v>
      </c>
      <c r="OM8" s="41">
        <f>IF(NZ8&gt;0,NZ8,"")</f>
        <v>18.059999999999999</v>
      </c>
      <c r="ON8" s="41">
        <f>IF(SUM(NW8:NZ8)-OA8&gt;0,SUM(NW8:NZ8)-OA8,"")</f>
        <v>46.91</v>
      </c>
      <c r="OO8" s="41">
        <f>IF(SUM(OH8,OK8,ON8)&gt;0,SUM(OH8,OK8,ON8),"")</f>
        <v>93.6</v>
      </c>
      <c r="OP8" s="18">
        <v>7.2</v>
      </c>
      <c r="OQ8" s="18">
        <v>9.15</v>
      </c>
      <c r="OR8" s="18">
        <v>12.1</v>
      </c>
      <c r="OS8" s="18">
        <v>17.940000000000001</v>
      </c>
      <c r="OT8" s="18">
        <v>0</v>
      </c>
      <c r="OU8" s="18">
        <v>7.6</v>
      </c>
      <c r="OV8" s="18">
        <v>9.4</v>
      </c>
      <c r="OW8" s="18">
        <v>12.1</v>
      </c>
      <c r="OX8" s="18">
        <v>18.46</v>
      </c>
      <c r="OY8" s="18">
        <v>0</v>
      </c>
      <c r="OZ8" s="18"/>
      <c r="PA8" s="18"/>
      <c r="PB8" s="18"/>
      <c r="PC8" s="18"/>
      <c r="PD8" s="18"/>
      <c r="PE8" s="18">
        <v>7.15</v>
      </c>
      <c r="PF8" s="18">
        <v>9.0500000000000007</v>
      </c>
      <c r="PG8" s="18">
        <v>12.1</v>
      </c>
      <c r="PH8" s="18">
        <v>17.48</v>
      </c>
      <c r="PI8" s="18">
        <v>0</v>
      </c>
      <c r="PJ8" s="11">
        <f>IF(OR8&gt;0,OR8,"")</f>
        <v>12.1</v>
      </c>
      <c r="PK8" s="11">
        <f>IF(OS8&gt;0,OS8,"")</f>
        <v>17.940000000000001</v>
      </c>
      <c r="PL8" s="11">
        <f>IF(SUM(OP8:OS8)-OT8&gt;0,SUM(OP8:OS8)-OT8,"")</f>
        <v>46.39</v>
      </c>
      <c r="PM8" s="11">
        <f>IF(OW8&gt;0,OW8,"")</f>
        <v>12.1</v>
      </c>
      <c r="PN8" s="11">
        <f>IF(OX8&gt;0,OX8,"")</f>
        <v>18.46</v>
      </c>
      <c r="PO8" s="11">
        <f>IF(SUM(OU8:OX8)-OY8&gt;0,SUM(OU8:OX8)-OY8,"")</f>
        <v>47.56</v>
      </c>
      <c r="PP8" s="11">
        <f>IF(MAX(PL8,PO8)&gt;0,MAX(PL8,PO8),"")</f>
        <v>47.56</v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>
        <f>IF(PG8&gt;0,PG8,"")</f>
        <v>12.1</v>
      </c>
      <c r="PU8" s="11">
        <f>IF(PH8&gt;0,PH8,"")</f>
        <v>17.48</v>
      </c>
      <c r="PV8" s="11">
        <f>IF(SUM(PE8:PH8)-PI8&gt;0,SUM(PE8:PH8)-PI8,"")</f>
        <v>45.78</v>
      </c>
      <c r="PW8" s="11">
        <f>IF(SUM(PP8,PS8,PV8)&gt;0,SUM(PP8,PS8,PV8),"")</f>
        <v>93.34</v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IF(SUM(WD8,WG8,WJ8)&gt;0,SUM(WD8,WG8,WJ8),"")</f>
        <v/>
      </c>
      <c r="WL8" s="27">
        <f>IF($CH8="P",BS8,(BS8+AR8)/2)</f>
        <v>0</v>
      </c>
      <c r="WM8" s="27">
        <f>IF($CH8="P",BT8,(BT8+AS8)/2)</f>
        <v>0</v>
      </c>
      <c r="WN8" s="27">
        <f>IF($CH8="P",BU8,(BU8+AT8)/2)</f>
        <v>0</v>
      </c>
      <c r="WO8" s="27">
        <f>IF($CH8="P",BV8,(BV8+AU8)/2)</f>
        <v>0</v>
      </c>
      <c r="WP8" s="27">
        <f>IF($CH8="P",BW8,(BW8+AV8)/2)</f>
        <v>0</v>
      </c>
      <c r="WQ8" s="27">
        <f>IF($CH8="P",BX8,(BX8+AW8)/2)</f>
        <v>0</v>
      </c>
      <c r="WR8" s="27">
        <f>IF($CH8="P",BY8,(BY8+AX8)/2)</f>
        <v>0</v>
      </c>
      <c r="WS8" s="27">
        <f>IF($CH8="P",BZ8,(BZ8+AY8)/2)</f>
        <v>0</v>
      </c>
      <c r="WT8" s="27">
        <f>IF($CH8="P",CA8,(CA8+AZ8)/2)</f>
        <v>0</v>
      </c>
      <c r="WU8" s="27">
        <f>IF($CH8="P",CB8,(CB8+BA8)/2)</f>
        <v>0</v>
      </c>
      <c r="WV8" s="27">
        <f>IF($CH8="P",CC8,(CC8+BB8)/2)</f>
        <v>0</v>
      </c>
      <c r="WW8" s="27">
        <f>IF($CH8="P",CD8,(CD8+BC8)/2)</f>
        <v>0</v>
      </c>
      <c r="WX8" s="27">
        <f>IF($CH8="P",CE8,(CE8+BD8)/2)</f>
        <v>0</v>
      </c>
      <c r="WY8" s="27">
        <f>IF($CH8="P",CF8,(CF8+BE8)/2)</f>
        <v>0</v>
      </c>
      <c r="WZ8" s="27">
        <f>IF($CH8="P",CG8,(CG8+BF8)/2)</f>
        <v>0</v>
      </c>
      <c r="XA8" s="29" t="s">
        <v>56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176</v>
      </c>
      <c r="C9" s="4" t="s">
        <v>175</v>
      </c>
      <c r="D9" s="4" t="s">
        <v>174</v>
      </c>
      <c r="E9" s="9">
        <f>SUM(J9,L9,N9)</f>
        <v>47.54</v>
      </c>
      <c r="F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P","")</f>
        <v>P</v>
      </c>
      <c r="G9" s="3" t="str">
        <f>IF(OR(AND(AI9&gt;=AQ$27,AI9&lt;&gt;"",AF9=""),AND(AL9&gt;=AQ$27,AL9&lt;&gt;"",AF9=""),AND(AP9&gt;=AQ$27,AP9&lt;&gt;"",AF9=""),AND(BJ9&gt;=BR$27,BJ9&lt;&gt;"",BG9=""),AND(BM9&gt;=BR$27,BM9&lt;&gt;"",BG9=""),AND(BQ9&gt;=BR$27,BQ9&lt;&gt;"",BG9=""),AND(CK9&gt;=CS$27,CK9&lt;&gt;"",CH9=""),AND(CN9&gt;=CS$27,CN9&lt;&gt;"",CH9=""),AND(CR9&gt;=CS$27,CR9&lt;&gt;"",CH9=""),AND(DR9&gt;=EC$27,DR9&lt;&gt;""),AND(DU9&gt;=EC$27,DU9&lt;&gt;""),AND(DY9&gt;=EC$27,DY9&lt;&gt;""),AND(EB9&gt;=EC$27,EB9&lt;&gt;""),AND(EZ9&gt;=FK$27,EZ9&lt;&gt;""),AND(FC9&gt;=FK$27,FC9&lt;&gt;""),AND(FG9&gt;=FK$27,FG9&lt;&gt;""),AND(FJ9&gt;=FK$27,FJ9&lt;&gt;""),AND(GH9&gt;=GS$27,GH9&lt;&gt;""),AND(GK9&gt;=GS$27,GK9&lt;&gt;""),AND(GO9&gt;=GS$27,GO9&lt;&gt;""),AND(GR9&gt;=GS$27,GR9&lt;&gt;""),AND(HP9&gt;=IA$27,HP9&lt;&gt;""),AND(HS9&gt;=IA$27,HS9&lt;&gt;""),AND(HW9&gt;=IA$27,HW9&lt;&gt;""),AND(HZ9&gt;=IA$27,HZ9&lt;&gt;""),AND(IX9&gt;=JI$27,IX9&lt;&gt;""),AND(JA9&gt;=JI$27,JA9&lt;&gt;""),AND(JE9&gt;=JI$27,JE9&lt;&gt;""),AND(JH9&gt;=JI$27,JH9&lt;&gt;""),AND(KF9&gt;=KQ$27,KF9&lt;&gt;""),AND(KI9&gt;=KQ$27,KI9&lt;&gt;""),AND(KM9&gt;=KQ$27,KM9&lt;&gt;""),AND(KP9&gt;=KQ$27,KP9&lt;&gt;""),AND(LN9&gt;=LY$27,LN9&lt;&gt;""),AND(LQ9&gt;=LY$27,LQ9&lt;&gt;""),AND(LU9&gt;=LY$27,LU9&lt;&gt;""),AND(LX9&gt;=LY$27,LX9&lt;&gt;""),AND(MV9&gt;=NG$27,MV9&lt;&gt;""),AND(MY9&gt;=NG$27,MY9&lt;&gt;""),AND(NC9&gt;=NG$27,NC9&lt;&gt;""),AND(NF9&gt;=NG$27,NF9&lt;&gt;""),AND(OD9&gt;=OO$27,OD9&lt;&gt;""),AND(OG9&gt;=OO$27,OG9&lt;&gt;""),AND(OK9&gt;=OO$27,OK9&lt;&gt;""),AND(ON9&gt;=OO$27,ON9&lt;&gt;""),AND(PL9&gt;=PW$27,PL9&lt;&gt;""),AND(PO9&gt;=PW$27,PO9&lt;&gt;""),AND(PS9&gt;=PW$27,PS9&lt;&gt;""),AND(PV9&gt;=PW$27,PV9&lt;&gt;""),AND(QT9&gt;=RE$27,QT9&lt;&gt;""),AND(QW9&gt;=RE$27,QW9&lt;&gt;""),AND(RA9&gt;=RE$27,RA9&lt;&gt;""),AND(RD9&gt;=RE$27,RD9&lt;&gt;""),AND(SB9&gt;=SM$27,SB9&lt;&gt;""),AND(SE9&gt;=SM$27,SE9&lt;&gt;""),AND(SI9&gt;=SM$27,SI9&lt;&gt;""),AND(SL9&gt;=SM$27,SL9&lt;&gt;""),AND(TJ9&gt;=TU$27,TJ9&lt;&gt;""),AND(TM9&gt;=TU$27,TM9&lt;&gt;""),AND(TQ9&gt;=TU$27,TQ9&lt;&gt;""),AND(TT9&gt;=TU$27,TT9&lt;&gt;""),AND(UR9&gt;=VC$27,UR9&lt;&gt;""),AND(UU9&gt;=VC$27,UU9&lt;&gt;""),AND(UY9&gt;=VC$27,UY9&lt;&gt;""),AND(VB9&gt;=VC$27,VB9&lt;&gt;""),AND(VZ9&gt;=WK$27,VZ9&lt;&gt;""),AND(WC9&gt;=WK$27,WC9&lt;&gt;""),AND(WG9&gt;=WK$27,WG9&lt;&gt;""),AND(WJ9&gt;=WK$27,WJ9&lt;&gt;"")),"P","")</f>
        <v>P</v>
      </c>
      <c r="H9" s="37" t="str">
        <f>IF(AND(G9="P",F9=""),"No DD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,AND(TH9&gt;=TU$26,TH9&lt;&gt;"",TJ9&gt;=TU$30,TJ9&lt;&gt;""),AND(TK9&gt;=TU$26,TK9&lt;&gt;"",TM9&gt;=TU$30,TM9&lt;&gt;""),AND(TO9&gt;=TU$26,TO9&lt;&gt;"",TQ9&gt;=TU$30,TQ9&lt;&gt;""),AND(TR9&gt;=TU$26,TR9&lt;&gt;"",TT9&gt;=TU$30,TT9&lt;&gt;""),AND(UP9&gt;=VC$26,UP9&lt;&gt;"",UR9&gt;=VC$30,UR9&lt;&gt;""),AND(US9&gt;=VC$26,US9&lt;&gt;"",UU9&gt;=VC$30,UU9&lt;&gt;""),AND(UW9&gt;=VC$26,UW9&lt;&gt;"",UY9&gt;=VC$30,UY9&lt;&gt;""),AND(UZ9&gt;=VC$26,UZ9&lt;&gt;"",VB9&gt;=VC$30,VB9&lt;&gt;""),AND(VX9&gt;=WK$26,VX9&lt;&gt;"",VZ9&gt;=WK$30,VZ9&lt;&gt;""),AND(WA9&gt;=WK$26,WA9&lt;&gt;"",WC9&gt;=WK$30,WC9&lt;&gt;""),AND(WE9&gt;=WK$26,WE9&lt;&gt;"",WG9&gt;=WK$30,WG9&lt;&gt;""),AND(WH9&gt;=WK$26,WH9&lt;&gt;"",WJ9&gt;=WK$30,WJ9&lt;&gt;"")),"Merit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Excellence",IF(I9="P","Worlds Team",IF(F9="P","National Team","")))))</f>
        <v>Worlds Team</v>
      </c>
      <c r="I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47.54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IF(MAX(DV9,FD9,GL9,HT9,JB9,KJ9,LR9,MZ9,OH9,PP9,QX9,SF9,TN9,UV9,WD9)-IF(L9="",0,L9)&gt;0.001,MAX(DV9,FD9,GL9,HT9,JB9,KJ9,LR9,MZ9,OH9,PP9,QX9,SF9,TN9,UV9,WD9)-IF(L9="",0,L9),"")</f>
        <v>47.54</v>
      </c>
      <c r="CU9" s="52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>
        <v>7.55</v>
      </c>
      <c r="JK9" s="18">
        <v>9.35</v>
      </c>
      <c r="JL9" s="18">
        <v>11.7</v>
      </c>
      <c r="JM9" s="18">
        <v>18.940000000000001</v>
      </c>
      <c r="JN9" s="18">
        <v>0</v>
      </c>
      <c r="JO9" s="18">
        <v>7.15</v>
      </c>
      <c r="JP9" s="18">
        <v>9.3000000000000007</v>
      </c>
      <c r="JQ9" s="18">
        <v>11.7</v>
      </c>
      <c r="JR9" s="18">
        <v>18.62</v>
      </c>
      <c r="JS9" s="18">
        <v>0</v>
      </c>
      <c r="JT9" s="18"/>
      <c r="JU9" s="18"/>
      <c r="JV9" s="18"/>
      <c r="JW9" s="18"/>
      <c r="JX9" s="18"/>
      <c r="JY9" s="18">
        <v>6.95</v>
      </c>
      <c r="JZ9" s="18">
        <v>9.35</v>
      </c>
      <c r="KA9" s="18">
        <v>11.7</v>
      </c>
      <c r="KB9" s="18">
        <v>18.899999999999999</v>
      </c>
      <c r="KC9" s="18">
        <v>0</v>
      </c>
      <c r="KD9" s="11">
        <f>IF(JL9&gt;0,JL9,"")</f>
        <v>11.7</v>
      </c>
      <c r="KE9" s="11">
        <f>IF(JM9&gt;0,JM9,"")</f>
        <v>18.940000000000001</v>
      </c>
      <c r="KF9" s="11">
        <f>IF(SUM(JJ9:JM9)-JN9&gt;0,SUM(JJ9:JM9)-JN9,"")</f>
        <v>47.54</v>
      </c>
      <c r="KG9" s="11">
        <f>IF(JQ9&gt;0,JQ9,"")</f>
        <v>11.7</v>
      </c>
      <c r="KH9" s="11">
        <f>IF(JR9&gt;0,JR9,"")</f>
        <v>18.62</v>
      </c>
      <c r="KI9" s="11">
        <f>IF(SUM(JO9:JR9)-JS9&gt;0,SUM(JO9:JR9)-JS9,"")</f>
        <v>46.77</v>
      </c>
      <c r="KJ9" s="11">
        <f>IF(MAX(KF9,KI9)&gt;0,MAX(KF9,KI9),"")</f>
        <v>47.54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11.7</v>
      </c>
      <c r="KO9" s="11">
        <f>IF(KB9&gt;0,KB9,"")</f>
        <v>18.899999999999999</v>
      </c>
      <c r="KP9" s="11">
        <f>IF(SUM(JY9:KB9)-KC9&gt;0,SUM(JY9:KB9)-KC9,"")</f>
        <v>46.9</v>
      </c>
      <c r="KQ9" s="11">
        <f>IF(SUM(KJ9,KM9,KP9)&gt;0,SUM(KJ9,KM9,KP9),"")</f>
        <v>94.44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>
        <v>2.9</v>
      </c>
      <c r="LH9" s="17">
        <v>3.55</v>
      </c>
      <c r="LI9" s="17">
        <v>5.2</v>
      </c>
      <c r="LJ9" s="17">
        <v>7.3</v>
      </c>
      <c r="LK9" s="17">
        <v>0</v>
      </c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5.2</v>
      </c>
      <c r="LW9" s="41">
        <f>IF(LJ9&gt;0,LJ9,"")</f>
        <v>7.3</v>
      </c>
      <c r="LX9" s="41">
        <f>IF(SUM(LG9:LJ9)-LK9&gt;0,SUM(LG9:LJ9)-LK9,"")</f>
        <v>18.95</v>
      </c>
      <c r="LY9" s="41">
        <f>IF(SUM(LR9,LU9,LX9)&gt;0,SUM(LR9,LU9,LX9),"")</f>
        <v>18.95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IF(SUM(WD9,WG9,WJ9)&gt;0,SUM(WD9,WG9,WJ9),"")</f>
        <v/>
      </c>
      <c r="WL9" s="27">
        <f>IF($CH9="P",BS9,(BS9+AR9)/2)</f>
        <v>0</v>
      </c>
      <c r="WM9" s="27">
        <f>IF($CH9="P",BT9,(BT9+AS9)/2)</f>
        <v>0</v>
      </c>
      <c r="WN9" s="27">
        <f>IF($CH9="P",BU9,(BU9+AT9)/2)</f>
        <v>0</v>
      </c>
      <c r="WO9" s="27">
        <f>IF($CH9="P",BV9,(BV9+AU9)/2)</f>
        <v>0</v>
      </c>
      <c r="WP9" s="27">
        <f>IF($CH9="P",BW9,(BW9+AV9)/2)</f>
        <v>0</v>
      </c>
      <c r="WQ9" s="27">
        <f>IF($CH9="P",BX9,(BX9+AW9)/2)</f>
        <v>0</v>
      </c>
      <c r="WR9" s="27">
        <f>IF($CH9="P",BY9,(BY9+AX9)/2)</f>
        <v>0</v>
      </c>
      <c r="WS9" s="27">
        <f>IF($CH9="P",BZ9,(BZ9+AY9)/2)</f>
        <v>0</v>
      </c>
      <c r="WT9" s="27">
        <f>IF($CH9="P",CA9,(CA9+AZ9)/2)</f>
        <v>0</v>
      </c>
      <c r="WU9" s="27">
        <f>IF($CH9="P",CB9,(CB9+BA9)/2)</f>
        <v>0</v>
      </c>
      <c r="WV9" s="27">
        <f>IF($CH9="P",CC9,(CC9+BB9)/2)</f>
        <v>0</v>
      </c>
      <c r="WW9" s="27">
        <f>IF($CH9="P",CD9,(CD9+BC9)/2)</f>
        <v>0</v>
      </c>
      <c r="WX9" s="27">
        <f>IF($CH9="P",CE9,(CE9+BD9)/2)</f>
        <v>0</v>
      </c>
      <c r="WY9" s="27">
        <f>IF($CH9="P",CF9,(CF9+BE9)/2)</f>
        <v>0</v>
      </c>
      <c r="WZ9" s="27">
        <f>IF($CH9="P",CG9,(CG9+BF9)/2)</f>
        <v>0</v>
      </c>
      <c r="XA9" s="29" t="s">
        <v>56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296</v>
      </c>
      <c r="C10" s="4" t="s">
        <v>249</v>
      </c>
      <c r="D10" s="4" t="s">
        <v>295</v>
      </c>
      <c r="E10" s="9">
        <f>SUM(J10,L10,N10)</f>
        <v>46.32</v>
      </c>
      <c r="F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P","")</f>
        <v>P</v>
      </c>
      <c r="G10" s="3" t="str">
        <f>IF(OR(AND(AI10&gt;=AQ$27,AI10&lt;&gt;"",AF10=""),AND(AL10&gt;=AQ$27,AL10&lt;&gt;"",AF10=""),AND(AP10&gt;=AQ$27,AP10&lt;&gt;"",AF10=""),AND(BJ10&gt;=BR$27,BJ10&lt;&gt;"",BG10=""),AND(BM10&gt;=BR$27,BM10&lt;&gt;"",BG10=""),AND(BQ10&gt;=BR$27,BQ10&lt;&gt;"",BG10=""),AND(CK10&gt;=CS$27,CK10&lt;&gt;"",CH10=""),AND(CN10&gt;=CS$27,CN10&lt;&gt;"",CH10=""),AND(CR10&gt;=CS$27,CR10&lt;&gt;"",CH10=""),AND(DR10&gt;=EC$27,DR10&lt;&gt;""),AND(DU10&gt;=EC$27,DU10&lt;&gt;""),AND(DY10&gt;=EC$27,DY10&lt;&gt;""),AND(EB10&gt;=EC$27,EB10&lt;&gt;""),AND(EZ10&gt;=FK$27,EZ10&lt;&gt;""),AND(FC10&gt;=FK$27,FC10&lt;&gt;""),AND(FG10&gt;=FK$27,FG10&lt;&gt;""),AND(FJ10&gt;=FK$27,FJ10&lt;&gt;""),AND(GH10&gt;=GS$27,GH10&lt;&gt;""),AND(GK10&gt;=GS$27,GK10&lt;&gt;""),AND(GO10&gt;=GS$27,GO10&lt;&gt;""),AND(GR10&gt;=GS$27,GR10&lt;&gt;""),AND(HP10&gt;=IA$27,HP10&lt;&gt;""),AND(HS10&gt;=IA$27,HS10&lt;&gt;""),AND(HW10&gt;=IA$27,HW10&lt;&gt;""),AND(HZ10&gt;=IA$27,HZ10&lt;&gt;""),AND(IX10&gt;=JI$27,IX10&lt;&gt;""),AND(JA10&gt;=JI$27,JA10&lt;&gt;""),AND(JE10&gt;=JI$27,JE10&lt;&gt;""),AND(JH10&gt;=JI$27,JH10&lt;&gt;""),AND(KF10&gt;=KQ$27,KF10&lt;&gt;""),AND(KI10&gt;=KQ$27,KI10&lt;&gt;""),AND(KM10&gt;=KQ$27,KM10&lt;&gt;""),AND(KP10&gt;=KQ$27,KP10&lt;&gt;""),AND(LN10&gt;=LY$27,LN10&lt;&gt;""),AND(LQ10&gt;=LY$27,LQ10&lt;&gt;""),AND(LU10&gt;=LY$27,LU10&lt;&gt;""),AND(LX10&gt;=LY$27,LX10&lt;&gt;""),AND(MV10&gt;=NG$27,MV10&lt;&gt;""),AND(MY10&gt;=NG$27,MY10&lt;&gt;""),AND(NC10&gt;=NG$27,NC10&lt;&gt;""),AND(NF10&gt;=NG$27,NF10&lt;&gt;""),AND(OD10&gt;=OO$27,OD10&lt;&gt;""),AND(OG10&gt;=OO$27,OG10&lt;&gt;""),AND(OK10&gt;=OO$27,OK10&lt;&gt;""),AND(ON10&gt;=OO$27,ON10&lt;&gt;""),AND(PL10&gt;=PW$27,PL10&lt;&gt;""),AND(PO10&gt;=PW$27,PO10&lt;&gt;""),AND(PS10&gt;=PW$27,PS10&lt;&gt;""),AND(PV10&gt;=PW$27,PV10&lt;&gt;""),AND(QT10&gt;=RE$27,QT10&lt;&gt;""),AND(QW10&gt;=RE$27,QW10&lt;&gt;""),AND(RA10&gt;=RE$27,RA10&lt;&gt;""),AND(RD10&gt;=RE$27,RD10&lt;&gt;""),AND(SB10&gt;=SM$27,SB10&lt;&gt;""),AND(SE10&gt;=SM$27,SE10&lt;&gt;""),AND(SI10&gt;=SM$27,SI10&lt;&gt;""),AND(SL10&gt;=SM$27,SL10&lt;&gt;""),AND(TJ10&gt;=TU$27,TJ10&lt;&gt;""),AND(TM10&gt;=TU$27,TM10&lt;&gt;""),AND(TQ10&gt;=TU$27,TQ10&lt;&gt;""),AND(TT10&gt;=TU$27,TT10&lt;&gt;""),AND(UR10&gt;=VC$27,UR10&lt;&gt;""),AND(UU10&gt;=VC$27,UU10&lt;&gt;""),AND(UY10&gt;=VC$27,UY10&lt;&gt;""),AND(VB10&gt;=VC$27,VB10&lt;&gt;""),AND(VZ10&gt;=WK$27,VZ10&lt;&gt;""),AND(WC10&gt;=WK$27,WC10&lt;&gt;""),AND(WG10&gt;=WK$27,WG10&lt;&gt;""),AND(WJ10&gt;=WK$27,WJ10&lt;&gt;"")),"P","")</f>
        <v>P</v>
      </c>
      <c r="H10" s="37" t="str">
        <f>IF(AND(G10="P",F10=""),"No DD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,AND(TH10&gt;=TU$26,TH10&lt;&gt;"",TJ10&gt;=TU$30,TJ10&lt;&gt;""),AND(TK10&gt;=TU$26,TK10&lt;&gt;"",TM10&gt;=TU$30,TM10&lt;&gt;""),AND(TO10&gt;=TU$26,TO10&lt;&gt;"",TQ10&gt;=TU$30,TQ10&lt;&gt;""),AND(TR10&gt;=TU$26,TR10&lt;&gt;"",TT10&gt;=TU$30,TT10&lt;&gt;""),AND(UP10&gt;=VC$26,UP10&lt;&gt;"",UR10&gt;=VC$30,UR10&lt;&gt;""),AND(US10&gt;=VC$26,US10&lt;&gt;"",UU10&gt;=VC$30,UU10&lt;&gt;""),AND(UW10&gt;=VC$26,UW10&lt;&gt;"",UY10&gt;=VC$30,UY10&lt;&gt;""),AND(UZ10&gt;=VC$26,UZ10&lt;&gt;"",VB10&gt;=VC$30,VB10&lt;&gt;""),AND(VX10&gt;=WK$26,VX10&lt;&gt;"",VZ10&gt;=WK$30,VZ10&lt;&gt;""),AND(WA10&gt;=WK$26,WA10&lt;&gt;"",WC10&gt;=WK$30,WC10&lt;&gt;""),AND(WE10&gt;=WK$26,WE10&lt;&gt;"",WG10&gt;=WK$30,WG10&lt;&gt;""),AND(WH10&gt;=WK$26,WH10&lt;&gt;"",WJ10&gt;=WK$30,WJ10&lt;&gt;"")),"Merit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Excellence",IF(I10="P","Worlds Team",IF(F10="P","National Team","")))))</f>
        <v>Worlds Team</v>
      </c>
      <c r="I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46.32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2024 World Cup POR (July 7)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IF(MAX(DV10,FD10,GL10,HT10,JB10,KJ10,LR10,MZ10,OH10,PP10,QX10,SF10,TN10,UV10,WD10)-IF(L10="",0,L10)&gt;0.001,MAX(DV10,FD10,GL10,HT10,JB10,KJ10,LR10,MZ10,OH10,PP10,QX10,SF10,TN10,UV10,WD10)-IF(L10="",0,L10),"")</f>
        <v>46.32</v>
      </c>
      <c r="CU10" s="52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>45.06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>
        <v>7.5</v>
      </c>
      <c r="SO10" s="17">
        <v>9.1999999999999993</v>
      </c>
      <c r="SP10" s="17">
        <v>11.4</v>
      </c>
      <c r="SQ10" s="17">
        <v>18.22</v>
      </c>
      <c r="SR10" s="17">
        <v>0</v>
      </c>
      <c r="SS10" s="17">
        <v>7.6</v>
      </c>
      <c r="ST10" s="17">
        <v>9.25</v>
      </c>
      <c r="SU10" s="17">
        <v>11.4</v>
      </c>
      <c r="SV10" s="17">
        <v>17.16</v>
      </c>
      <c r="SW10" s="17">
        <v>0</v>
      </c>
      <c r="SX10" s="17"/>
      <c r="SY10" s="17"/>
      <c r="SZ10" s="17"/>
      <c r="TA10" s="17"/>
      <c r="TB10" s="17"/>
      <c r="TC10" s="17">
        <v>7.1</v>
      </c>
      <c r="TD10" s="17">
        <v>9.3000000000000007</v>
      </c>
      <c r="TE10" s="17">
        <v>11.4</v>
      </c>
      <c r="TF10" s="17">
        <v>17.260000000000002</v>
      </c>
      <c r="TG10" s="17">
        <v>0</v>
      </c>
      <c r="TH10" s="41">
        <f>IF(SP10&gt;0,SP10,"")</f>
        <v>11.4</v>
      </c>
      <c r="TI10" s="41">
        <f>IF(SQ10&gt;0,SQ10,"")</f>
        <v>18.22</v>
      </c>
      <c r="TJ10" s="41">
        <f>IF(SUM(SN10:SQ10)-SR10&gt;0,SUM(SN10:SQ10)-SR10,"")</f>
        <v>46.32</v>
      </c>
      <c r="TK10" s="41">
        <f>IF(SU10&gt;0,SU10,"")</f>
        <v>11.4</v>
      </c>
      <c r="TL10" s="41">
        <f>IF(SV10&gt;0,SV10,"")</f>
        <v>17.16</v>
      </c>
      <c r="TM10" s="41">
        <f>IF(SUM(SS10:SV10)-SW10&gt;0,SUM(SS10:SV10)-SW10,"")</f>
        <v>45.41</v>
      </c>
      <c r="TN10" s="41">
        <f>IF(MAX(TJ10,TM10)&gt;0,MAX(TJ10,TM10),"")</f>
        <v>46.32</v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>
        <f>IF(TE10&gt;0,TE10,"")</f>
        <v>11.4</v>
      </c>
      <c r="TS10" s="41">
        <f>IF(TF10&gt;0,TF10,"")</f>
        <v>17.260000000000002</v>
      </c>
      <c r="TT10" s="41">
        <f>IF(SUM(TC10:TF10)-TG10&gt;0,SUM(TC10:TF10)-TG10,"")</f>
        <v>45.06</v>
      </c>
      <c r="TU10" s="41">
        <f>IF(SUM(TN10,TQ10,TT10)&gt;0,SUM(TN10,TQ10,TT10),"")</f>
        <v>91.38</v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IF(SUM(WD10,WG10,WJ10)&gt;0,SUM(WD10,WG10,WJ10),"")</f>
        <v/>
      </c>
      <c r="WL10" s="27">
        <f>IF($CH10="P",BS10,(BS10+AR10)/2)</f>
        <v>0</v>
      </c>
      <c r="WM10" s="27">
        <f>IF($CH10="P",BT10,(BT10+AS10)/2)</f>
        <v>0</v>
      </c>
      <c r="WN10" s="27">
        <f>IF($CH10="P",BU10,(BU10+AT10)/2)</f>
        <v>0</v>
      </c>
      <c r="WO10" s="27">
        <f>IF($CH10="P",BV10,(BV10+AU10)/2)</f>
        <v>0</v>
      </c>
      <c r="WP10" s="27">
        <f>IF($CH10="P",BW10,(BW10+AV10)/2)</f>
        <v>0</v>
      </c>
      <c r="WQ10" s="27">
        <f>IF($CH10="P",BX10,(BX10+AW10)/2)</f>
        <v>0</v>
      </c>
      <c r="WR10" s="27">
        <f>IF($CH10="P",BY10,(BY10+AX10)/2)</f>
        <v>0</v>
      </c>
      <c r="WS10" s="27">
        <f>IF($CH10="P",BZ10,(BZ10+AY10)/2)</f>
        <v>0</v>
      </c>
      <c r="WT10" s="27">
        <f>IF($CH10="P",CA10,(CA10+AZ10)/2)</f>
        <v>0</v>
      </c>
      <c r="WU10" s="27">
        <f>IF($CH10="P",CB10,(CB10+BA10)/2)</f>
        <v>0</v>
      </c>
      <c r="WV10" s="27">
        <f>IF($CH10="P",CC10,(CC10+BB10)/2)</f>
        <v>0</v>
      </c>
      <c r="WW10" s="27">
        <f>IF($CH10="P",CD10,(CD10+BC10)/2)</f>
        <v>0</v>
      </c>
      <c r="WX10" s="27">
        <f>IF($CH10="P",CE10,(CE10+BD10)/2)</f>
        <v>0</v>
      </c>
      <c r="WY10" s="27">
        <f>IF($CH10="P",CF10,(CF10+BE10)/2)</f>
        <v>0</v>
      </c>
      <c r="WZ10" s="27">
        <f>IF($CH10="P",CG10,(CG10+BF10)/2)</f>
        <v>0</v>
      </c>
      <c r="XA10" s="29" t="s">
        <v>56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205</v>
      </c>
      <c r="C11" s="4" t="s">
        <v>3</v>
      </c>
      <c r="D11" s="4" t="s">
        <v>204</v>
      </c>
      <c r="E11" s="9">
        <f>SUM(J11,L11,N11)</f>
        <v>46.2</v>
      </c>
      <c r="F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P","")</f>
        <v>P</v>
      </c>
      <c r="G11" s="3" t="str">
        <f>IF(OR(AND(AI11&gt;=AQ$27,AI11&lt;&gt;"",AF11=""),AND(AL11&gt;=AQ$27,AL11&lt;&gt;"",AF11=""),AND(AP11&gt;=AQ$27,AP11&lt;&gt;"",AF11=""),AND(BJ11&gt;=BR$27,BJ11&lt;&gt;"",BG11=""),AND(BM11&gt;=BR$27,BM11&lt;&gt;"",BG11=""),AND(BQ11&gt;=BR$27,BQ11&lt;&gt;"",BG11=""),AND(CK11&gt;=CS$27,CK11&lt;&gt;"",CH11=""),AND(CN11&gt;=CS$27,CN11&lt;&gt;"",CH11=""),AND(CR11&gt;=CS$27,CR11&lt;&gt;"",CH11=""),AND(DR11&gt;=EC$27,DR11&lt;&gt;""),AND(DU11&gt;=EC$27,DU11&lt;&gt;""),AND(DY11&gt;=EC$27,DY11&lt;&gt;""),AND(EB11&gt;=EC$27,EB11&lt;&gt;""),AND(EZ11&gt;=FK$27,EZ11&lt;&gt;""),AND(FC11&gt;=FK$27,FC11&lt;&gt;""),AND(FG11&gt;=FK$27,FG11&lt;&gt;""),AND(FJ11&gt;=FK$27,FJ11&lt;&gt;""),AND(GH11&gt;=GS$27,GH11&lt;&gt;""),AND(GK11&gt;=GS$27,GK11&lt;&gt;""),AND(GO11&gt;=GS$27,GO11&lt;&gt;""),AND(GR11&gt;=GS$27,GR11&lt;&gt;""),AND(HP11&gt;=IA$27,HP11&lt;&gt;""),AND(HS11&gt;=IA$27,HS11&lt;&gt;""),AND(HW11&gt;=IA$27,HW11&lt;&gt;""),AND(HZ11&gt;=IA$27,HZ11&lt;&gt;""),AND(IX11&gt;=JI$27,IX11&lt;&gt;""),AND(JA11&gt;=JI$27,JA11&lt;&gt;""),AND(JE11&gt;=JI$27,JE11&lt;&gt;""),AND(JH11&gt;=JI$27,JH11&lt;&gt;""),AND(KF11&gt;=KQ$27,KF11&lt;&gt;""),AND(KI11&gt;=KQ$27,KI11&lt;&gt;""),AND(KM11&gt;=KQ$27,KM11&lt;&gt;""),AND(KP11&gt;=KQ$27,KP11&lt;&gt;""),AND(LN11&gt;=LY$27,LN11&lt;&gt;""),AND(LQ11&gt;=LY$27,LQ11&lt;&gt;""),AND(LU11&gt;=LY$27,LU11&lt;&gt;""),AND(LX11&gt;=LY$27,LX11&lt;&gt;""),AND(MV11&gt;=NG$27,MV11&lt;&gt;""),AND(MY11&gt;=NG$27,MY11&lt;&gt;""),AND(NC11&gt;=NG$27,NC11&lt;&gt;""),AND(NF11&gt;=NG$27,NF11&lt;&gt;""),AND(OD11&gt;=OO$27,OD11&lt;&gt;""),AND(OG11&gt;=OO$27,OG11&lt;&gt;""),AND(OK11&gt;=OO$27,OK11&lt;&gt;""),AND(ON11&gt;=OO$27,ON11&lt;&gt;""),AND(PL11&gt;=PW$27,PL11&lt;&gt;""),AND(PO11&gt;=PW$27,PO11&lt;&gt;""),AND(PS11&gt;=PW$27,PS11&lt;&gt;""),AND(PV11&gt;=PW$27,PV11&lt;&gt;""),AND(QT11&gt;=RE$27,QT11&lt;&gt;""),AND(QW11&gt;=RE$27,QW11&lt;&gt;""),AND(RA11&gt;=RE$27,RA11&lt;&gt;""),AND(RD11&gt;=RE$27,RD11&lt;&gt;""),AND(SB11&gt;=SM$27,SB11&lt;&gt;""),AND(SE11&gt;=SM$27,SE11&lt;&gt;""),AND(SI11&gt;=SM$27,SI11&lt;&gt;""),AND(SL11&gt;=SM$27,SL11&lt;&gt;""),AND(TJ11&gt;=TU$27,TJ11&lt;&gt;""),AND(TM11&gt;=TU$27,TM11&lt;&gt;""),AND(TQ11&gt;=TU$27,TQ11&lt;&gt;""),AND(TT11&gt;=TU$27,TT11&lt;&gt;""),AND(UR11&gt;=VC$27,UR11&lt;&gt;""),AND(UU11&gt;=VC$27,UU11&lt;&gt;""),AND(UY11&gt;=VC$27,UY11&lt;&gt;""),AND(VB11&gt;=VC$27,VB11&lt;&gt;""),AND(VZ11&gt;=WK$27,VZ11&lt;&gt;""),AND(WC11&gt;=WK$27,WC11&lt;&gt;""),AND(WG11&gt;=WK$27,WG11&lt;&gt;""),AND(WJ11&gt;=WK$27,WJ11&lt;&gt;"")),"P","")</f>
        <v>P</v>
      </c>
      <c r="H11" s="37" t="str">
        <f>IF(AND(G11="P",F11=""),"No DD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,AND(TH11&gt;=TU$26,TH11&lt;&gt;"",TJ11&gt;=TU$30,TJ11&lt;&gt;""),AND(TK11&gt;=TU$26,TK11&lt;&gt;"",TM11&gt;=TU$30,TM11&lt;&gt;""),AND(TO11&gt;=TU$26,TO11&lt;&gt;"",TQ11&gt;=TU$30,TQ11&lt;&gt;""),AND(TR11&gt;=TU$26,TR11&lt;&gt;"",TT11&gt;=TU$30,TT11&lt;&gt;""),AND(UP11&gt;=VC$26,UP11&lt;&gt;"",UR11&gt;=VC$30,UR11&lt;&gt;""),AND(US11&gt;=VC$26,US11&lt;&gt;"",UU11&gt;=VC$30,UU11&lt;&gt;""),AND(UW11&gt;=VC$26,UW11&lt;&gt;"",UY11&gt;=VC$30,UY11&lt;&gt;""),AND(UZ11&gt;=VC$26,UZ11&lt;&gt;"",VB11&gt;=VC$30,VB11&lt;&gt;""),AND(VX11&gt;=WK$26,VX11&lt;&gt;"",VZ11&gt;=WK$30,VZ11&lt;&gt;""),AND(WA11&gt;=WK$26,WA11&lt;&gt;"",WC11&gt;=WK$30,WC11&lt;&gt;""),AND(WE11&gt;=WK$26,WE11&lt;&gt;"",WG11&gt;=WK$30,WG11&lt;&gt;""),AND(WH11&gt;=WK$26,WH11&lt;&gt;"",WJ11&gt;=WK$30,WJ11&lt;&gt;"")),"Merit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Excellence",IF(I11="P","Worlds Team",IF(F11="P","National Team","")))))</f>
        <v>Worlds Team</v>
      </c>
      <c r="I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P","")</f>
        <v>P</v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46.2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IF(MAX(DV11,FD11,GL11,HT11,JB11,KJ11,LR11,MZ11,OH11,PP11,QX11,SF11,TN11,UV11,WD11)-IF(L11="",0,L11)&gt;0.001,MAX(DV11,FD11,GL11,HT11,JB11,KJ11,LR11,MZ11,OH11,PP11,QX11,SF11,TN11,UV11,WD11)-IF(L11="",0,L11),"")</f>
        <v>46.2</v>
      </c>
      <c r="CU11" s="52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>
        <v>6.95</v>
      </c>
      <c r="FM11" s="17">
        <v>9.15</v>
      </c>
      <c r="FN11" s="17">
        <v>11.4</v>
      </c>
      <c r="FO11" s="17">
        <v>18.7</v>
      </c>
      <c r="FP11" s="17">
        <v>0</v>
      </c>
      <c r="FQ11" s="17">
        <v>1.4</v>
      </c>
      <c r="FR11" s="17">
        <v>1.85</v>
      </c>
      <c r="FS11" s="17">
        <v>2.7</v>
      </c>
      <c r="FT11" s="17">
        <v>3.56</v>
      </c>
      <c r="FU11" s="17">
        <v>0</v>
      </c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>
        <f>IF(FN11&gt;0,FN11,"")</f>
        <v>11.4</v>
      </c>
      <c r="GG11" s="41">
        <f>IF(FO11&gt;0,FO11,"")</f>
        <v>18.7</v>
      </c>
      <c r="GH11" s="41">
        <f>IF(SUM(FL11:FO11)-FP11&gt;0,SUM(FL11:FO11)-FP11,"")</f>
        <v>46.2</v>
      </c>
      <c r="GI11" s="41">
        <f>IF(FS11&gt;0,FS11,"")</f>
        <v>2.7</v>
      </c>
      <c r="GJ11" s="41">
        <f>IF(FT11&gt;0,FT11,"")</f>
        <v>3.56</v>
      </c>
      <c r="GK11" s="41">
        <f>IF(SUM(FQ11:FT11)-FU11&gt;0,SUM(FQ11:FT11)-FU11,"")</f>
        <v>9.51</v>
      </c>
      <c r="GL11" s="41">
        <f>IF(MAX(GH11,GK11)&gt;0,MAX(GH11,GK11),"")</f>
        <v>46.2</v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>
        <f>IF(SUM(GL11,GO11,GR11)&gt;0,SUM(GL11,GO11,GR11),"")</f>
        <v>46.2</v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IF(SUM(WD11,WG11,WJ11)&gt;0,SUM(WD11,WG11,WJ11),"")</f>
        <v/>
      </c>
      <c r="WL11" s="27">
        <f>IF($CH11="P",BS11,(BS11+AR11)/2)</f>
        <v>0</v>
      </c>
      <c r="WM11" s="27">
        <f>IF($CH11="P",BT11,(BT11+AS11)/2)</f>
        <v>0</v>
      </c>
      <c r="WN11" s="27">
        <f>IF($CH11="P",BU11,(BU11+AT11)/2)</f>
        <v>0</v>
      </c>
      <c r="WO11" s="27">
        <f>IF($CH11="P",BV11,(BV11+AU11)/2)</f>
        <v>0</v>
      </c>
      <c r="WP11" s="27">
        <f>IF($CH11="P",BW11,(BW11+AV11)/2)</f>
        <v>0</v>
      </c>
      <c r="WQ11" s="27">
        <f>IF($CH11="P",BX11,(BX11+AW11)/2)</f>
        <v>0</v>
      </c>
      <c r="WR11" s="27">
        <f>IF($CH11="P",BY11,(BY11+AX11)/2)</f>
        <v>0</v>
      </c>
      <c r="WS11" s="27">
        <f>IF($CH11="P",BZ11,(BZ11+AY11)/2)</f>
        <v>0</v>
      </c>
      <c r="WT11" s="27">
        <f>IF($CH11="P",CA11,(CA11+AZ11)/2)</f>
        <v>0</v>
      </c>
      <c r="WU11" s="27">
        <f>IF($CH11="P",CB11,(CB11+BA11)/2)</f>
        <v>0</v>
      </c>
      <c r="WV11" s="27">
        <f>IF($CH11="P",CC11,(CC11+BB11)/2)</f>
        <v>0</v>
      </c>
      <c r="WW11" s="27">
        <f>IF($CH11="P",CD11,(CD11+BC11)/2)</f>
        <v>0</v>
      </c>
      <c r="WX11" s="27">
        <f>IF($CH11="P",CE11,(CE11+BD11)/2)</f>
        <v>0</v>
      </c>
      <c r="WY11" s="27">
        <f>IF($CH11="P",CF11,(CF11+BE11)/2)</f>
        <v>0</v>
      </c>
      <c r="WZ11" s="27">
        <f>IF($CH11="P",CG11,(CG11+BF11)/2)</f>
        <v>0</v>
      </c>
      <c r="XA11" s="29" t="s">
        <v>56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287</v>
      </c>
      <c r="C12" s="4" t="s">
        <v>3</v>
      </c>
      <c r="D12" s="4" t="s">
        <v>188</v>
      </c>
      <c r="E12" s="9">
        <f>SUM(J12,L12,N12)</f>
        <v>45.25</v>
      </c>
      <c r="F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P","")</f>
        <v>P</v>
      </c>
      <c r="G12" s="3" t="str">
        <f>IF(OR(AND(AI12&gt;=AQ$27,AI12&lt;&gt;"",AF12=""),AND(AL12&gt;=AQ$27,AL12&lt;&gt;"",AF12=""),AND(AP12&gt;=AQ$27,AP12&lt;&gt;"",AF12=""),AND(BJ12&gt;=BR$27,BJ12&lt;&gt;"",BG12=""),AND(BM12&gt;=BR$27,BM12&lt;&gt;"",BG12=""),AND(BQ12&gt;=BR$27,BQ12&lt;&gt;"",BG12=""),AND(CK12&gt;=CS$27,CK12&lt;&gt;"",CH12=""),AND(CN12&gt;=CS$27,CN12&lt;&gt;"",CH12=""),AND(CR12&gt;=CS$27,CR12&lt;&gt;"",CH12=""),AND(DR12&gt;=EC$27,DR12&lt;&gt;""),AND(DU12&gt;=EC$27,DU12&lt;&gt;""),AND(DY12&gt;=EC$27,DY12&lt;&gt;""),AND(EB12&gt;=EC$27,EB12&lt;&gt;""),AND(EZ12&gt;=FK$27,EZ12&lt;&gt;""),AND(FC12&gt;=FK$27,FC12&lt;&gt;""),AND(FG12&gt;=FK$27,FG12&lt;&gt;""),AND(FJ12&gt;=FK$27,FJ12&lt;&gt;""),AND(GH12&gt;=GS$27,GH12&lt;&gt;""),AND(GK12&gt;=GS$27,GK12&lt;&gt;""),AND(GO12&gt;=GS$27,GO12&lt;&gt;""),AND(GR12&gt;=GS$27,GR12&lt;&gt;""),AND(HP12&gt;=IA$27,HP12&lt;&gt;""),AND(HS12&gt;=IA$27,HS12&lt;&gt;""),AND(HW12&gt;=IA$27,HW12&lt;&gt;""),AND(HZ12&gt;=IA$27,HZ12&lt;&gt;""),AND(IX12&gt;=JI$27,IX12&lt;&gt;""),AND(JA12&gt;=JI$27,JA12&lt;&gt;""),AND(JE12&gt;=JI$27,JE12&lt;&gt;""),AND(JH12&gt;=JI$27,JH12&lt;&gt;""),AND(KF12&gt;=KQ$27,KF12&lt;&gt;""),AND(KI12&gt;=KQ$27,KI12&lt;&gt;""),AND(KM12&gt;=KQ$27,KM12&lt;&gt;""),AND(KP12&gt;=KQ$27,KP12&lt;&gt;""),AND(LN12&gt;=LY$27,LN12&lt;&gt;""),AND(LQ12&gt;=LY$27,LQ12&lt;&gt;""),AND(LU12&gt;=LY$27,LU12&lt;&gt;""),AND(LX12&gt;=LY$27,LX12&lt;&gt;""),AND(MV12&gt;=NG$27,MV12&lt;&gt;""),AND(MY12&gt;=NG$27,MY12&lt;&gt;""),AND(NC12&gt;=NG$27,NC12&lt;&gt;""),AND(NF12&gt;=NG$27,NF12&lt;&gt;""),AND(OD12&gt;=OO$27,OD12&lt;&gt;""),AND(OG12&gt;=OO$27,OG12&lt;&gt;""),AND(OK12&gt;=OO$27,OK12&lt;&gt;""),AND(ON12&gt;=OO$27,ON12&lt;&gt;""),AND(PL12&gt;=PW$27,PL12&lt;&gt;""),AND(PO12&gt;=PW$27,PO12&lt;&gt;""),AND(PS12&gt;=PW$27,PS12&lt;&gt;""),AND(PV12&gt;=PW$27,PV12&lt;&gt;""),AND(QT12&gt;=RE$27,QT12&lt;&gt;""),AND(QW12&gt;=RE$27,QW12&lt;&gt;""),AND(RA12&gt;=RE$27,RA12&lt;&gt;""),AND(RD12&gt;=RE$27,RD12&lt;&gt;""),AND(SB12&gt;=SM$27,SB12&lt;&gt;""),AND(SE12&gt;=SM$27,SE12&lt;&gt;""),AND(SI12&gt;=SM$27,SI12&lt;&gt;""),AND(SL12&gt;=SM$27,SL12&lt;&gt;""),AND(TJ12&gt;=TU$27,TJ12&lt;&gt;""),AND(TM12&gt;=TU$27,TM12&lt;&gt;""),AND(TQ12&gt;=TU$27,TQ12&lt;&gt;""),AND(TT12&gt;=TU$27,TT12&lt;&gt;""),AND(UR12&gt;=VC$27,UR12&lt;&gt;""),AND(UU12&gt;=VC$27,UU12&lt;&gt;""),AND(UY12&gt;=VC$27,UY12&lt;&gt;""),AND(VB12&gt;=VC$27,VB12&lt;&gt;""),AND(VZ12&gt;=WK$27,VZ12&lt;&gt;""),AND(WC12&gt;=WK$27,WC12&lt;&gt;""),AND(WG12&gt;=WK$27,WG12&lt;&gt;""),AND(WJ12&gt;=WK$27,WJ12&lt;&gt;"")),"P","")</f>
        <v>P</v>
      </c>
      <c r="H12" s="37" t="str">
        <f>IF(AND(G12="P",F12=""),"No DD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,AND(TH12&gt;=TU$26,TH12&lt;&gt;"",TJ12&gt;=TU$30,TJ12&lt;&gt;""),AND(TK12&gt;=TU$26,TK12&lt;&gt;"",TM12&gt;=TU$30,TM12&lt;&gt;""),AND(TO12&gt;=TU$26,TO12&lt;&gt;"",TQ12&gt;=TU$30,TQ12&lt;&gt;""),AND(TR12&gt;=TU$26,TR12&lt;&gt;"",TT12&gt;=TU$30,TT12&lt;&gt;""),AND(UP12&gt;=VC$26,UP12&lt;&gt;"",UR12&gt;=VC$30,UR12&lt;&gt;""),AND(US12&gt;=VC$26,US12&lt;&gt;"",UU12&gt;=VC$30,UU12&lt;&gt;""),AND(UW12&gt;=VC$26,UW12&lt;&gt;"",UY12&gt;=VC$30,UY12&lt;&gt;""),AND(UZ12&gt;=VC$26,UZ12&lt;&gt;"",VB12&gt;=VC$30,VB12&lt;&gt;""),AND(VX12&gt;=WK$26,VX12&lt;&gt;"",VZ12&gt;=WK$30,VZ12&lt;&gt;""),AND(WA12&gt;=WK$26,WA12&lt;&gt;"",WC12&gt;=WK$30,WC12&lt;&gt;""),AND(WE12&gt;=WK$26,WE12&lt;&gt;"",WG12&gt;=WK$30,WG12&lt;&gt;""),AND(WH12&gt;=WK$26,WH12&lt;&gt;"",WJ12&gt;=WK$30,WJ12&lt;&gt;"")),"Merit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Excellence",IF(I12="P","Worlds Team",IF(F12="P","National Team","")))))</f>
        <v>National Team</v>
      </c>
      <c r="I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45.25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SUI (Jun 29)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IF(MAX(DV12,FD12,GL12,HT12,JB12,KJ12,LR12,MZ12,OH12,PP12,QX12,SF12,TN12,UV12,WD12)-IF(L12="",0,L12)&gt;0.001,MAX(DV12,FD12,GL12,HT12,JB12,KJ12,LR12,MZ12,OH12,PP12,QX12,SF12,TN12,UV12,WD12)-IF(L12="",0,L12),"")</f>
        <v>45.25</v>
      </c>
      <c r="CU12" s="52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7.86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>
        <v>7.2</v>
      </c>
      <c r="RG12" s="18">
        <v>9.25</v>
      </c>
      <c r="RH12" s="18">
        <v>12.2</v>
      </c>
      <c r="RI12" s="18">
        <v>16.600000000000001</v>
      </c>
      <c r="RJ12" s="18">
        <v>0</v>
      </c>
      <c r="RK12" s="18">
        <v>2.25</v>
      </c>
      <c r="RL12" s="18">
        <v>2.75</v>
      </c>
      <c r="RM12" s="18">
        <v>3.5</v>
      </c>
      <c r="RN12" s="18">
        <v>5.0199999999999996</v>
      </c>
      <c r="RO12" s="18">
        <v>0.2</v>
      </c>
      <c r="RP12" s="18"/>
      <c r="RQ12" s="18"/>
      <c r="RR12" s="18"/>
      <c r="RS12" s="18"/>
      <c r="RT12" s="18"/>
      <c r="RU12" s="18">
        <v>1.3</v>
      </c>
      <c r="RV12" s="18">
        <v>1.8</v>
      </c>
      <c r="RW12" s="18">
        <v>2.9</v>
      </c>
      <c r="RX12" s="18">
        <v>1.86</v>
      </c>
      <c r="RY12" s="18">
        <v>0</v>
      </c>
      <c r="RZ12" s="11">
        <f>IF(RH12&gt;0,RH12,"")</f>
        <v>12.2</v>
      </c>
      <c r="SA12" s="11">
        <f>IF(RI12&gt;0,RI12,"")</f>
        <v>16.600000000000001</v>
      </c>
      <c r="SB12" s="11">
        <f>IF(SUM(RF12:RI12)-RJ12&gt;0,SUM(RF12:RI12)-RJ12,"")</f>
        <v>45.25</v>
      </c>
      <c r="SC12" s="11">
        <f>IF(RM12&gt;0,RM12,"")</f>
        <v>3.5</v>
      </c>
      <c r="SD12" s="11">
        <f>IF(RN12&gt;0,RN12,"")</f>
        <v>5.0199999999999996</v>
      </c>
      <c r="SE12" s="11">
        <f>IF(SUM(RK12:RN12)-RO12&gt;0,SUM(RK12:RN12)-RO12,"")</f>
        <v>13.32</v>
      </c>
      <c r="SF12" s="11">
        <f>IF(MAX(SB12,SE12)&gt;0,MAX(SB12,SE12),"")</f>
        <v>45.25</v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>
        <f>IF(RW12&gt;0,RW12,"")</f>
        <v>2.9</v>
      </c>
      <c r="SK12" s="11">
        <f>IF(RX12&gt;0,RX12,"")</f>
        <v>1.86</v>
      </c>
      <c r="SL12" s="11">
        <f>IF(SUM(RU12:RX12)-RY12&gt;0,SUM(RU12:RX12)-RY12,"")</f>
        <v>7.86</v>
      </c>
      <c r="SM12" s="11">
        <f>IF(SUM(SF12,SI12,SL12)&gt;0,SUM(SF12,SI12,SL12),"")</f>
        <v>53.11</v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IF(SUM(WD12,WG12,WJ12)&gt;0,SUM(WD12,WG12,WJ12),"")</f>
        <v/>
      </c>
      <c r="WL12" s="27">
        <f>IF($CH12="P",BS12,(BS12+AR12)/2)</f>
        <v>0</v>
      </c>
      <c r="WM12" s="27">
        <f>IF($CH12="P",BT12,(BT12+AS12)/2)</f>
        <v>0</v>
      </c>
      <c r="WN12" s="27">
        <f>IF($CH12="P",BU12,(BU12+AT12)/2)</f>
        <v>0</v>
      </c>
      <c r="WO12" s="27">
        <f>IF($CH12="P",BV12,(BV12+AU12)/2)</f>
        <v>0</v>
      </c>
      <c r="WP12" s="27">
        <f>IF($CH12="P",BW12,(BW12+AV12)/2)</f>
        <v>0</v>
      </c>
      <c r="WQ12" s="27">
        <f>IF($CH12="P",BX12,(BX12+AW12)/2)</f>
        <v>0</v>
      </c>
      <c r="WR12" s="27">
        <f>IF($CH12="P",BY12,(BY12+AX12)/2)</f>
        <v>0</v>
      </c>
      <c r="WS12" s="27">
        <f>IF($CH12="P",BZ12,(BZ12+AY12)/2)</f>
        <v>0</v>
      </c>
      <c r="WT12" s="27">
        <f>IF($CH12="P",CA12,(CA12+AZ12)/2)</f>
        <v>0</v>
      </c>
      <c r="WU12" s="27">
        <f>IF($CH12="P",CB12,(CB12+BA12)/2)</f>
        <v>0</v>
      </c>
      <c r="WV12" s="27">
        <f>IF($CH12="P",CC12,(CC12+BB12)/2)</f>
        <v>0</v>
      </c>
      <c r="WW12" s="27">
        <f>IF($CH12="P",CD12,(CD12+BC12)/2)</f>
        <v>0</v>
      </c>
      <c r="WX12" s="27">
        <f>IF($CH12="P",CE12,(CE12+BD12)/2)</f>
        <v>0</v>
      </c>
      <c r="WY12" s="27">
        <f>IF($CH12="P",CF12,(CF12+BE12)/2)</f>
        <v>0</v>
      </c>
      <c r="WZ12" s="27">
        <f>IF($CH12="P",CG12,(CG12+BF12)/2)</f>
        <v>0</v>
      </c>
      <c r="XA12" s="29" t="s">
        <v>56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251</v>
      </c>
      <c r="C13" s="4" t="s">
        <v>6</v>
      </c>
      <c r="D13" s="4" t="s">
        <v>252</v>
      </c>
      <c r="E13" s="9">
        <f>SUM(J13,L13,N13)</f>
        <v>88.2</v>
      </c>
      <c r="F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P","")</f>
        <v/>
      </c>
      <c r="G13" s="3" t="str">
        <f>IF(OR(AND(AI13&gt;=AQ$27,AI13&lt;&gt;"",AF13=""),AND(AL13&gt;=AQ$27,AL13&lt;&gt;"",AF13=""),AND(AP13&gt;=AQ$27,AP13&lt;&gt;"",AF13=""),AND(BJ13&gt;=BR$27,BJ13&lt;&gt;"",BG13=""),AND(BM13&gt;=BR$27,BM13&lt;&gt;"",BG13=""),AND(BQ13&gt;=BR$27,BQ13&lt;&gt;"",BG13=""),AND(CK13&gt;=CS$27,CK13&lt;&gt;"",CH13=""),AND(CN13&gt;=CS$27,CN13&lt;&gt;"",CH13=""),AND(CR13&gt;=CS$27,CR13&lt;&gt;"",CH13=""),AND(DR13&gt;=EC$27,DR13&lt;&gt;""),AND(DU13&gt;=EC$27,DU13&lt;&gt;""),AND(DY13&gt;=EC$27,DY13&lt;&gt;""),AND(EB13&gt;=EC$27,EB13&lt;&gt;""),AND(EZ13&gt;=FK$27,EZ13&lt;&gt;""),AND(FC13&gt;=FK$27,FC13&lt;&gt;""),AND(FG13&gt;=FK$27,FG13&lt;&gt;""),AND(FJ13&gt;=FK$27,FJ13&lt;&gt;""),AND(GH13&gt;=GS$27,GH13&lt;&gt;""),AND(GK13&gt;=GS$27,GK13&lt;&gt;""),AND(GO13&gt;=GS$27,GO13&lt;&gt;""),AND(GR13&gt;=GS$27,GR13&lt;&gt;""),AND(HP13&gt;=IA$27,HP13&lt;&gt;""),AND(HS13&gt;=IA$27,HS13&lt;&gt;""),AND(HW13&gt;=IA$27,HW13&lt;&gt;""),AND(HZ13&gt;=IA$27,HZ13&lt;&gt;""),AND(IX13&gt;=JI$27,IX13&lt;&gt;""),AND(JA13&gt;=JI$27,JA13&lt;&gt;""),AND(JE13&gt;=JI$27,JE13&lt;&gt;""),AND(JH13&gt;=JI$27,JH13&lt;&gt;""),AND(KF13&gt;=KQ$27,KF13&lt;&gt;""),AND(KI13&gt;=KQ$27,KI13&lt;&gt;""),AND(KM13&gt;=KQ$27,KM13&lt;&gt;""),AND(KP13&gt;=KQ$27,KP13&lt;&gt;""),AND(LN13&gt;=LY$27,LN13&lt;&gt;""),AND(LQ13&gt;=LY$27,LQ13&lt;&gt;""),AND(LU13&gt;=LY$27,LU13&lt;&gt;""),AND(LX13&gt;=LY$27,LX13&lt;&gt;""),AND(MV13&gt;=NG$27,MV13&lt;&gt;""),AND(MY13&gt;=NG$27,MY13&lt;&gt;""),AND(NC13&gt;=NG$27,NC13&lt;&gt;""),AND(NF13&gt;=NG$27,NF13&lt;&gt;""),AND(OD13&gt;=OO$27,OD13&lt;&gt;""),AND(OG13&gt;=OO$27,OG13&lt;&gt;""),AND(OK13&gt;=OO$27,OK13&lt;&gt;""),AND(ON13&gt;=OO$27,ON13&lt;&gt;""),AND(PL13&gt;=PW$27,PL13&lt;&gt;""),AND(PO13&gt;=PW$27,PO13&lt;&gt;""),AND(PS13&gt;=PW$27,PS13&lt;&gt;""),AND(PV13&gt;=PW$27,PV13&lt;&gt;""),AND(QT13&gt;=RE$27,QT13&lt;&gt;""),AND(QW13&gt;=RE$27,QW13&lt;&gt;""),AND(RA13&gt;=RE$27,RA13&lt;&gt;""),AND(RD13&gt;=RE$27,RD13&lt;&gt;""),AND(SB13&gt;=SM$27,SB13&lt;&gt;""),AND(SE13&gt;=SM$27,SE13&lt;&gt;""),AND(SI13&gt;=SM$27,SI13&lt;&gt;""),AND(SL13&gt;=SM$27,SL13&lt;&gt;""),AND(TJ13&gt;=TU$27,TJ13&lt;&gt;""),AND(TM13&gt;=TU$27,TM13&lt;&gt;""),AND(TQ13&gt;=TU$27,TQ13&lt;&gt;""),AND(TT13&gt;=TU$27,TT13&lt;&gt;""),AND(UR13&gt;=VC$27,UR13&lt;&gt;""),AND(UU13&gt;=VC$27,UU13&lt;&gt;""),AND(UY13&gt;=VC$27,UY13&lt;&gt;""),AND(VB13&gt;=VC$27,VB13&lt;&gt;""),AND(VZ13&gt;=WK$27,VZ13&lt;&gt;""),AND(WC13&gt;=WK$27,WC13&lt;&gt;""),AND(WG13&gt;=WK$27,WG13&lt;&gt;""),AND(WJ13&gt;=WK$27,WJ13&lt;&gt;"")),"P","")</f>
        <v>P</v>
      </c>
      <c r="H13" s="37" t="str">
        <f>IF(AND(G13="P",F13=""),"No DD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,AND(TH13&gt;=TU$26,TH13&lt;&gt;"",TJ13&gt;=TU$30,TJ13&lt;&gt;""),AND(TK13&gt;=TU$26,TK13&lt;&gt;"",TM13&gt;=TU$30,TM13&lt;&gt;""),AND(TO13&gt;=TU$26,TO13&lt;&gt;"",TQ13&gt;=TU$30,TQ13&lt;&gt;""),AND(TR13&gt;=TU$26,TR13&lt;&gt;"",TT13&gt;=TU$30,TT13&lt;&gt;""),AND(UP13&gt;=VC$26,UP13&lt;&gt;"",UR13&gt;=VC$30,UR13&lt;&gt;""),AND(US13&gt;=VC$26,US13&lt;&gt;"",UU13&gt;=VC$30,UU13&lt;&gt;""),AND(UW13&gt;=VC$26,UW13&lt;&gt;"",UY13&gt;=VC$30,UY13&lt;&gt;""),AND(UZ13&gt;=VC$26,UZ13&lt;&gt;"",VB13&gt;=VC$30,VB13&lt;&gt;""),AND(VX13&gt;=WK$26,VX13&lt;&gt;"",VZ13&gt;=WK$30,VZ13&lt;&gt;""),AND(WA13&gt;=WK$26,WA13&lt;&gt;"",WC13&gt;=WK$30,WC13&lt;&gt;""),AND(WE13&gt;=WK$26,WE13&lt;&gt;"",WG13&gt;=WK$30,WG13&lt;&gt;""),AND(WH13&gt;=WK$26,WH13&lt;&gt;"",WJ13&gt;=WK$30,WJ13&lt;&gt;"")),"Merit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Excellence",IF(I13="P","Worlds Team",IF(F13="P","National Team","")))))</f>
        <v>No DD</v>
      </c>
      <c r="I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P","")</f>
        <v/>
      </c>
      <c r="J13" s="8">
        <f>IF(COUNT(AI13,AL13,AP13,BJ13,BM13,BQ13,CK13,CN13,CR13)&gt;0,LARGE((AI13,AL13,AP13,BJ13,BM13,BQ13,CK13,CN13,CR13),1),0)</f>
        <v>44.34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43.86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2.4</v>
      </c>
      <c r="AS13" s="27">
        <v>2.85</v>
      </c>
      <c r="AT13" s="27">
        <v>3.4</v>
      </c>
      <c r="AU13" s="27">
        <v>4.68</v>
      </c>
      <c r="AV13" s="27">
        <v>0</v>
      </c>
      <c r="AW13" s="27">
        <v>7.75</v>
      </c>
      <c r="AX13" s="27">
        <v>9.3000000000000007</v>
      </c>
      <c r="AY13" s="27">
        <v>9.1</v>
      </c>
      <c r="AZ13" s="27">
        <v>17.600000000000001</v>
      </c>
      <c r="BA13" s="27">
        <v>0</v>
      </c>
      <c r="BB13" s="27">
        <v>5.25</v>
      </c>
      <c r="BC13" s="27">
        <v>6.35</v>
      </c>
      <c r="BD13" s="27">
        <v>6.7</v>
      </c>
      <c r="BE13" s="27">
        <v>12.14</v>
      </c>
      <c r="BF13" s="27">
        <v>0</v>
      </c>
      <c r="BG13" s="29"/>
      <c r="BH13" s="40">
        <f>IF(AT13&gt;0,AT13,"")</f>
        <v>3.4</v>
      </c>
      <c r="BI13" s="40">
        <f>IF(AU13&gt;0,AU13,"")</f>
        <v>4.68</v>
      </c>
      <c r="BJ13" s="11">
        <f>IF(SUM(AR13:AU13)-AV13&gt;0,SUM(AR13:AU13)-AV13,"")</f>
        <v>13.33</v>
      </c>
      <c r="BK13" s="11">
        <f>IF(AY13&gt;0,AY13,"")</f>
        <v>9.1</v>
      </c>
      <c r="BL13" s="11">
        <f>IF(AZ13&gt;0,AZ13,"")</f>
        <v>17.600000000000001</v>
      </c>
      <c r="BM13" s="11">
        <f>IF(SUM(AW13:AZ13)-BA13&gt;0,SUM(AW13:AZ13)-BA13,"")</f>
        <v>43.75</v>
      </c>
      <c r="BN13" s="11">
        <f>IF(BJ13="","",MAX(BJ13,BM13))</f>
        <v>43.75</v>
      </c>
      <c r="BO13" s="11">
        <f>IF(BD13&gt;0,BD13,"")</f>
        <v>6.7</v>
      </c>
      <c r="BP13" s="11">
        <f>IF(BE13&gt;0,BE13,"")</f>
        <v>12.14</v>
      </c>
      <c r="BQ13" s="11">
        <f>IF(SUM(BB13:BE13)-BF13&gt;0,SUM(BB13:BE13)-BF13,"")</f>
        <v>30.44</v>
      </c>
      <c r="BR13" s="11">
        <f>IF(SUM(BN13,BQ13)&gt;0,SUM(BN13,BQ13),"")</f>
        <v>74.19</v>
      </c>
      <c r="BS13" s="23">
        <v>7.8</v>
      </c>
      <c r="BT13" s="23">
        <v>9.5</v>
      </c>
      <c r="BU13" s="23">
        <v>9.1</v>
      </c>
      <c r="BV13" s="23">
        <v>16.420000000000002</v>
      </c>
      <c r="BW13" s="23">
        <v>0</v>
      </c>
      <c r="BX13" s="23">
        <v>8.0500000000000007</v>
      </c>
      <c r="BY13" s="23">
        <v>9.15</v>
      </c>
      <c r="BZ13" s="23">
        <v>9.1</v>
      </c>
      <c r="CA13" s="23">
        <v>18.04</v>
      </c>
      <c r="CB13" s="23">
        <v>0</v>
      </c>
      <c r="CC13" s="23">
        <v>7.6</v>
      </c>
      <c r="CD13" s="23">
        <v>9.4</v>
      </c>
      <c r="CE13" s="23">
        <v>9.1</v>
      </c>
      <c r="CF13" s="23">
        <v>17.760000000000002</v>
      </c>
      <c r="CG13" s="23">
        <v>0</v>
      </c>
      <c r="CH13" s="28"/>
      <c r="CI13" s="39">
        <f>IF(BU13&gt;0,BU13,"")</f>
        <v>9.1</v>
      </c>
      <c r="CJ13" s="39">
        <f>IF(BV13&gt;0,BV13,"")</f>
        <v>16.420000000000002</v>
      </c>
      <c r="CK13" s="41">
        <f>IF(SUM(BS13:BV13)-BW13&gt;0,SUM(BS13:BV13)-BW13,"")</f>
        <v>42.82</v>
      </c>
      <c r="CL13" s="41">
        <f>IF(BZ13&gt;0,BZ13,"")</f>
        <v>9.1</v>
      </c>
      <c r="CM13" s="41">
        <f>IF(CA13&gt;0,CA13,"")</f>
        <v>18.04</v>
      </c>
      <c r="CN13" s="41">
        <f>IF(SUM(BX13:CA13)-CB13&gt;0,SUM(BX13:CA13)-CB13,"")</f>
        <v>44.34</v>
      </c>
      <c r="CO13" s="41">
        <f>IF(CK13="","",MAX(CK13,CN13))</f>
        <v>44.34</v>
      </c>
      <c r="CP13" s="41">
        <f>IF(CE13&gt;0,CE13,"")</f>
        <v>9.1</v>
      </c>
      <c r="CQ13" s="41">
        <f>IF(CF13&gt;0,CF13,"")</f>
        <v>17.760000000000002</v>
      </c>
      <c r="CR13" s="41">
        <f>IF(SUM(CC13:CF13)-CG13&gt;0,SUM(CC13:CF13)-CG13,"")</f>
        <v>43.86</v>
      </c>
      <c r="CS13" s="41">
        <f>IF(SUM(CO13,CR13)&gt;0,SUM(CO13,CR13),"")</f>
        <v>88.2</v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IF(SUM(WD13,WG13,WJ13)&gt;0,SUM(WD13,WG13,WJ13),"")</f>
        <v/>
      </c>
      <c r="WL13" s="27">
        <f>IF($CH13="P",BS13,(BS13+AR13)/2)</f>
        <v>5.0999999999999996</v>
      </c>
      <c r="WM13" s="27">
        <f>IF($CH13="P",BT13,(BT13+AS13)/2)</f>
        <v>6.1749999999999998</v>
      </c>
      <c r="WN13" s="27">
        <f>IF($CH13="P",BU13,(BU13+AT13)/2)</f>
        <v>6.25</v>
      </c>
      <c r="WO13" s="27">
        <f>IF($CH13="P",BV13,(BV13+AU13)/2)</f>
        <v>10.55</v>
      </c>
      <c r="WP13" s="27">
        <f>IF($CH13="P",BW13,(BW13+AV13)/2)</f>
        <v>0</v>
      </c>
      <c r="WQ13" s="27">
        <f>IF($CH13="P",BX13,(BX13+AW13)/2)</f>
        <v>7.9</v>
      </c>
      <c r="WR13" s="27">
        <f>IF($CH13="P",BY13,(BY13+AX13)/2)</f>
        <v>9.2250000000000014</v>
      </c>
      <c r="WS13" s="27">
        <f>IF($CH13="P",BZ13,(BZ13+AY13)/2)</f>
        <v>9.1</v>
      </c>
      <c r="WT13" s="27">
        <f>IF($CH13="P",CA13,(CA13+AZ13)/2)</f>
        <v>17.82</v>
      </c>
      <c r="WU13" s="27">
        <f>IF($CH13="P",CB13,(CB13+BA13)/2)</f>
        <v>0</v>
      </c>
      <c r="WV13" s="27">
        <f>IF($CH13="P",CC13,(CC13+BB13)/2)</f>
        <v>6.4249999999999998</v>
      </c>
      <c r="WW13" s="27">
        <f>IF($CH13="P",CD13,(CD13+BC13)/2)</f>
        <v>7.875</v>
      </c>
      <c r="WX13" s="27">
        <f>IF($CH13="P",CE13,(CE13+BD13)/2)</f>
        <v>7.9</v>
      </c>
      <c r="WY13" s="27">
        <f>IF($CH13="P",CF13,(CF13+BE13)/2)</f>
        <v>14.950000000000001</v>
      </c>
      <c r="WZ13" s="27">
        <f>IF($CH13="P",CG13,(CG13+BF13)/2)</f>
        <v>0</v>
      </c>
      <c r="XA13" s="29" t="s">
        <v>56</v>
      </c>
      <c r="XB13" s="11">
        <f>IF(WN13&gt;0,WN13,"")</f>
        <v>6.25</v>
      </c>
      <c r="XC13" s="11">
        <f>IF(WO13&gt;0,WO13,"")</f>
        <v>10.55</v>
      </c>
      <c r="XD13" s="11">
        <f>IF(SUM(WL13:WO13)-WP13&gt;0,SUM(WL13:WO13)-WP13,"")</f>
        <v>28.074999999999999</v>
      </c>
      <c r="XE13" s="11">
        <f>IF(WS13&gt;0,WS13,"")</f>
        <v>9.1</v>
      </c>
      <c r="XF13" s="11">
        <f>IF(WT13&gt;0,WT13,"")</f>
        <v>17.82</v>
      </c>
      <c r="XG13" s="11">
        <f>IF(SUM(WQ13:WT13)-WU13&gt;0,SUM(WQ13:WT13)-WU13,"")</f>
        <v>44.045000000000002</v>
      </c>
      <c r="XH13" s="11">
        <f>IF(MAX(XD13,XG13)&gt;0,MAX(XD13,XG13),"")</f>
        <v>44.045000000000002</v>
      </c>
      <c r="XI13" s="11">
        <f>IF(WX13&gt;0,WX13,"")</f>
        <v>7.9</v>
      </c>
      <c r="XJ13" s="11">
        <f>IF(WY13&gt;0,WY13,"")</f>
        <v>14.950000000000001</v>
      </c>
      <c r="XK13" s="11">
        <f>IF(SUM(WV13:WY13)-WZ13&gt;0,SUM(WV13:WY13)-WZ13,"")</f>
        <v>37.150000000000006</v>
      </c>
      <c r="XL13" s="11">
        <f>IF(SUM(XH13,XK13)&gt;0,SUM(XH13,XK13),"")</f>
        <v>81.195000000000007</v>
      </c>
    </row>
    <row r="14" spans="1:636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250</v>
      </c>
      <c r="C14" s="4" t="s">
        <v>249</v>
      </c>
      <c r="D14" s="4" t="s">
        <v>178</v>
      </c>
      <c r="E14" s="9">
        <f>SUM(J14,L14,N14)</f>
        <v>80.67</v>
      </c>
      <c r="F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P","")</f>
        <v/>
      </c>
      <c r="G14" s="3" t="str">
        <f>IF(OR(AND(AI14&gt;=AQ$27,AI14&lt;&gt;"",AF14=""),AND(AL14&gt;=AQ$27,AL14&lt;&gt;"",AF14=""),AND(AP14&gt;=AQ$27,AP14&lt;&gt;"",AF14=""),AND(BJ14&gt;=BR$27,BJ14&lt;&gt;"",BG14=""),AND(BM14&gt;=BR$27,BM14&lt;&gt;"",BG14=""),AND(BQ14&gt;=BR$27,BQ14&lt;&gt;"",BG14=""),AND(CK14&gt;=CS$27,CK14&lt;&gt;"",CH14=""),AND(CN14&gt;=CS$27,CN14&lt;&gt;"",CH14=""),AND(CR14&gt;=CS$27,CR14&lt;&gt;"",CH14=""),AND(DR14&gt;=EC$27,DR14&lt;&gt;""),AND(DU14&gt;=EC$27,DU14&lt;&gt;""),AND(DY14&gt;=EC$27,DY14&lt;&gt;""),AND(EB14&gt;=EC$27,EB14&lt;&gt;""),AND(EZ14&gt;=FK$27,EZ14&lt;&gt;""),AND(FC14&gt;=FK$27,FC14&lt;&gt;""),AND(FG14&gt;=FK$27,FG14&lt;&gt;""),AND(FJ14&gt;=FK$27,FJ14&lt;&gt;""),AND(GH14&gt;=GS$27,GH14&lt;&gt;""),AND(GK14&gt;=GS$27,GK14&lt;&gt;""),AND(GO14&gt;=GS$27,GO14&lt;&gt;""),AND(GR14&gt;=GS$27,GR14&lt;&gt;""),AND(HP14&gt;=IA$27,HP14&lt;&gt;""),AND(HS14&gt;=IA$27,HS14&lt;&gt;""),AND(HW14&gt;=IA$27,HW14&lt;&gt;""),AND(HZ14&gt;=IA$27,HZ14&lt;&gt;""),AND(IX14&gt;=JI$27,IX14&lt;&gt;""),AND(JA14&gt;=JI$27,JA14&lt;&gt;""),AND(JE14&gt;=JI$27,JE14&lt;&gt;""),AND(JH14&gt;=JI$27,JH14&lt;&gt;""),AND(KF14&gt;=KQ$27,KF14&lt;&gt;""),AND(KI14&gt;=KQ$27,KI14&lt;&gt;""),AND(KM14&gt;=KQ$27,KM14&lt;&gt;""),AND(KP14&gt;=KQ$27,KP14&lt;&gt;""),AND(LN14&gt;=LY$27,LN14&lt;&gt;""),AND(LQ14&gt;=LY$27,LQ14&lt;&gt;""),AND(LU14&gt;=LY$27,LU14&lt;&gt;""),AND(LX14&gt;=LY$27,LX14&lt;&gt;""),AND(MV14&gt;=NG$27,MV14&lt;&gt;""),AND(MY14&gt;=NG$27,MY14&lt;&gt;""),AND(NC14&gt;=NG$27,NC14&lt;&gt;""),AND(NF14&gt;=NG$27,NF14&lt;&gt;""),AND(OD14&gt;=OO$27,OD14&lt;&gt;""),AND(OG14&gt;=OO$27,OG14&lt;&gt;""),AND(OK14&gt;=OO$27,OK14&lt;&gt;""),AND(ON14&gt;=OO$27,ON14&lt;&gt;""),AND(PL14&gt;=PW$27,PL14&lt;&gt;""),AND(PO14&gt;=PW$27,PO14&lt;&gt;""),AND(PS14&gt;=PW$27,PS14&lt;&gt;""),AND(PV14&gt;=PW$27,PV14&lt;&gt;""),AND(QT14&gt;=RE$27,QT14&lt;&gt;""),AND(QW14&gt;=RE$27,QW14&lt;&gt;""),AND(RA14&gt;=RE$27,RA14&lt;&gt;""),AND(RD14&gt;=RE$27,RD14&lt;&gt;""),AND(SB14&gt;=SM$27,SB14&lt;&gt;""),AND(SE14&gt;=SM$27,SE14&lt;&gt;""),AND(SI14&gt;=SM$27,SI14&lt;&gt;""),AND(SL14&gt;=SM$27,SL14&lt;&gt;""),AND(TJ14&gt;=TU$27,TJ14&lt;&gt;""),AND(TM14&gt;=TU$27,TM14&lt;&gt;""),AND(TQ14&gt;=TU$27,TQ14&lt;&gt;""),AND(TT14&gt;=TU$27,TT14&lt;&gt;""),AND(UR14&gt;=VC$27,UR14&lt;&gt;""),AND(UU14&gt;=VC$27,UU14&lt;&gt;""),AND(UY14&gt;=VC$27,UY14&lt;&gt;""),AND(VB14&gt;=VC$27,VB14&lt;&gt;""),AND(VZ14&gt;=WK$27,VZ14&lt;&gt;""),AND(WC14&gt;=WK$27,WC14&lt;&gt;""),AND(WG14&gt;=WK$27,WG14&lt;&gt;""),AND(WJ14&gt;=WK$27,WJ14&lt;&gt;"")),"P","")</f>
        <v>P</v>
      </c>
      <c r="H14" s="37" t="str">
        <f>IF(AND(G14="P",F14=""),"No DD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,AND(TH14&gt;=TU$26,TH14&lt;&gt;"",TJ14&gt;=TU$30,TJ14&lt;&gt;""),AND(TK14&gt;=TU$26,TK14&lt;&gt;"",TM14&gt;=TU$30,TM14&lt;&gt;""),AND(TO14&gt;=TU$26,TO14&lt;&gt;"",TQ14&gt;=TU$30,TQ14&lt;&gt;""),AND(TR14&gt;=TU$26,TR14&lt;&gt;"",TT14&gt;=TU$30,TT14&lt;&gt;""),AND(UP14&gt;=VC$26,UP14&lt;&gt;"",UR14&gt;=VC$30,UR14&lt;&gt;""),AND(US14&gt;=VC$26,US14&lt;&gt;"",UU14&gt;=VC$30,UU14&lt;&gt;""),AND(UW14&gt;=VC$26,UW14&lt;&gt;"",UY14&gt;=VC$30,UY14&lt;&gt;""),AND(UZ14&gt;=VC$26,UZ14&lt;&gt;"",VB14&gt;=VC$30,VB14&lt;&gt;""),AND(VX14&gt;=WK$26,VX14&lt;&gt;"",VZ14&gt;=WK$30,VZ14&lt;&gt;""),AND(WA14&gt;=WK$26,WA14&lt;&gt;"",WC14&gt;=WK$30,WC14&lt;&gt;""),AND(WE14&gt;=WK$26,WE14&lt;&gt;"",WG14&gt;=WK$30,WG14&lt;&gt;""),AND(WH14&gt;=WK$26,WH14&lt;&gt;"",WJ14&gt;=WK$30,WJ14&lt;&gt;"")),"Merit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Excellence",IF(I14="P","Worlds Team",IF(F14="P","National Team","")))))</f>
        <v>No DD</v>
      </c>
      <c r="I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P","")</f>
        <v/>
      </c>
      <c r="J14" s="8">
        <f>IF(COUNT(AI14,AL14,AP14,BJ14,BM14,BQ14,CK14,CN14,CR14)&gt;0,LARGE((AI14,AL14,AP14,BJ14,BM14,BQ14,CK14,CN14,CR14),1),0)</f>
        <v>44.78</v>
      </c>
      <c r="K14" s="8" t="str">
        <f>IF(J14="","",IF(OR(J14=CK14,J14=CN14,J14=CR14),$BS$1,IF(OR(J14=BJ14,J14=BM14,J14=BQ14),$AR$1,IF(OR(J14=AI14,J14=AL14,J14=AP14),$Q$1,""))))</f>
        <v>2024 Nationals</v>
      </c>
      <c r="L14" s="8">
        <f>IF(COUNT(AI14,AL14,AP14,BJ14,BM14,BQ14,CK14,CN14,CR14)&gt;1,LARGE((AI14,AL14,AP14,BJ14,BM14,BQ14,CK14,CN14,CR14),2),0)</f>
        <v>35.89</v>
      </c>
      <c r="M14" s="8" t="str">
        <f>IF(L14="","",IF(OR(L14=CK14,L14=CN14,L14=CR14),$BS$1,IF(OR(L14=BJ14,L14=BM14,L14=BQ14),$AR$1,IF(OR(L14=AI14,L14=AL14,L14=AP14),$Q$1,""))))</f>
        <v>2024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>
        <v>0.7</v>
      </c>
      <c r="AS14" s="27">
        <v>1</v>
      </c>
      <c r="AT14" s="27">
        <v>1.5</v>
      </c>
      <c r="AU14" s="27">
        <v>1.74</v>
      </c>
      <c r="AV14" s="27">
        <v>0</v>
      </c>
      <c r="AW14" s="27">
        <v>1.6</v>
      </c>
      <c r="AX14" s="27">
        <v>1.9</v>
      </c>
      <c r="AY14" s="27">
        <v>2.5</v>
      </c>
      <c r="AZ14" s="27">
        <v>3.3</v>
      </c>
      <c r="BA14" s="27">
        <v>0</v>
      </c>
      <c r="BB14" s="27"/>
      <c r="BC14" s="27"/>
      <c r="BD14" s="27"/>
      <c r="BE14" s="27"/>
      <c r="BF14" s="27"/>
      <c r="BG14" s="29"/>
      <c r="BH14" s="40">
        <f>IF(AT14&gt;0,AT14,"")</f>
        <v>1.5</v>
      </c>
      <c r="BI14" s="40">
        <f>IF(AU14&gt;0,AU14,"")</f>
        <v>1.74</v>
      </c>
      <c r="BJ14" s="11">
        <f>IF(SUM(AR14:AU14)-AV14&gt;0,SUM(AR14:AU14)-AV14,"")</f>
        <v>4.9400000000000004</v>
      </c>
      <c r="BK14" s="11">
        <f>IF(AY14&gt;0,AY14,"")</f>
        <v>2.5</v>
      </c>
      <c r="BL14" s="11">
        <f>IF(AZ14&gt;0,AZ14,"")</f>
        <v>3.3</v>
      </c>
      <c r="BM14" s="11">
        <f>IF(SUM(AW14:AZ14)-BA14&gt;0,SUM(AW14:AZ14)-BA14,"")</f>
        <v>9.3000000000000007</v>
      </c>
      <c r="BN14" s="11">
        <f>IF(BJ14="","",MAX(BJ14,BM14))</f>
        <v>9.3000000000000007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9.3000000000000007</v>
      </c>
      <c r="BS14" s="23">
        <v>7.85</v>
      </c>
      <c r="BT14" s="23">
        <v>9.25</v>
      </c>
      <c r="BU14" s="23">
        <v>9.6</v>
      </c>
      <c r="BV14" s="23">
        <v>18.079999999999998</v>
      </c>
      <c r="BW14" s="23">
        <v>0</v>
      </c>
      <c r="BX14" s="23">
        <v>6.55</v>
      </c>
      <c r="BY14" s="23">
        <v>7.2</v>
      </c>
      <c r="BZ14" s="23">
        <v>7.6</v>
      </c>
      <c r="CA14" s="23">
        <v>14.54</v>
      </c>
      <c r="CB14" s="23">
        <v>0</v>
      </c>
      <c r="CC14" s="23">
        <v>4</v>
      </c>
      <c r="CD14" s="23">
        <v>4.3499999999999996</v>
      </c>
      <c r="CE14" s="23">
        <v>5.4</v>
      </c>
      <c r="CF14" s="23">
        <v>9.26</v>
      </c>
      <c r="CG14" s="23">
        <v>0</v>
      </c>
      <c r="CH14" s="28"/>
      <c r="CI14" s="39">
        <f>IF(BU14&gt;0,BU14,"")</f>
        <v>9.6</v>
      </c>
      <c r="CJ14" s="39">
        <f>IF(BV14&gt;0,BV14,"")</f>
        <v>18.079999999999998</v>
      </c>
      <c r="CK14" s="41">
        <f>IF(SUM(BS14:BV14)-BW14&gt;0,SUM(BS14:BV14)-BW14,"")</f>
        <v>44.78</v>
      </c>
      <c r="CL14" s="41">
        <f>IF(BZ14&gt;0,BZ14,"")</f>
        <v>7.6</v>
      </c>
      <c r="CM14" s="41">
        <f>IF(CA14&gt;0,CA14,"")</f>
        <v>14.54</v>
      </c>
      <c r="CN14" s="41">
        <f>IF(SUM(BX14:CA14)-CB14&gt;0,SUM(BX14:CA14)-CB14,"")</f>
        <v>35.89</v>
      </c>
      <c r="CO14" s="41">
        <f>IF(CK14="","",MAX(CK14,CN14))</f>
        <v>44.78</v>
      </c>
      <c r="CP14" s="41">
        <f>IF(CE14&gt;0,CE14,"")</f>
        <v>5.4</v>
      </c>
      <c r="CQ14" s="41">
        <f>IF(CF14&gt;0,CF14,"")</f>
        <v>9.26</v>
      </c>
      <c r="CR14" s="41">
        <f>IF(SUM(CC14:CF14)-CG14&gt;0,SUM(CC14:CF14)-CG14,"")</f>
        <v>23.009999999999998</v>
      </c>
      <c r="CS14" s="41">
        <f>IF(SUM(CO14,CR14)&gt;0,SUM(CO14,CR14),"")</f>
        <v>67.789999999999992</v>
      </c>
      <c r="CT14" s="52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2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IF(SUM(WD14,WG14,WJ14)&gt;0,SUM(WD14,WG14,WJ14),"")</f>
        <v/>
      </c>
      <c r="WL14" s="27">
        <f>IF($CH14="P",BS14,(BS14+AR14)/2)</f>
        <v>4.2749999999999995</v>
      </c>
      <c r="WM14" s="27">
        <f>IF($CH14="P",BT14,(BT14+AS14)/2)</f>
        <v>5.125</v>
      </c>
      <c r="WN14" s="27">
        <f>IF($CH14="P",BU14,(BU14+AT14)/2)</f>
        <v>5.55</v>
      </c>
      <c r="WO14" s="27">
        <f>IF($CH14="P",BV14,(BV14+AU14)/2)</f>
        <v>9.9099999999999984</v>
      </c>
      <c r="WP14" s="27">
        <f>IF($CH14="P",BW14,(BW14+AV14)/2)</f>
        <v>0</v>
      </c>
      <c r="WQ14" s="27">
        <f>IF($CH14="P",BX14,(BX14+AW14)/2)</f>
        <v>4.0750000000000002</v>
      </c>
      <c r="WR14" s="27">
        <f>IF($CH14="P",BY14,(BY14+AX14)/2)</f>
        <v>4.55</v>
      </c>
      <c r="WS14" s="27">
        <f>IF($CH14="P",BZ14,(BZ14+AY14)/2)</f>
        <v>5.05</v>
      </c>
      <c r="WT14" s="27">
        <f>IF($CH14="P",CA14,(CA14+AZ14)/2)</f>
        <v>8.92</v>
      </c>
      <c r="WU14" s="27">
        <f>IF($CH14="P",CB14,(CB14+BA14)/2)</f>
        <v>0</v>
      </c>
      <c r="WV14" s="27">
        <f>IF($CH14="P",CC14,(CC14+BB14)/2)</f>
        <v>2</v>
      </c>
      <c r="WW14" s="27">
        <f>IF($CH14="P",CD14,(CD14+BC14)/2)</f>
        <v>2.1749999999999998</v>
      </c>
      <c r="WX14" s="27">
        <f>IF($CH14="P",CE14,(CE14+BD14)/2)</f>
        <v>2.7</v>
      </c>
      <c r="WY14" s="27">
        <f>IF($CH14="P",CF14,(CF14+BE14)/2)</f>
        <v>4.63</v>
      </c>
      <c r="WZ14" s="27">
        <f>IF($CH14="P",CG14,(CG14+BF14)/2)</f>
        <v>0</v>
      </c>
      <c r="XA14" s="29" t="s">
        <v>56</v>
      </c>
      <c r="XB14" s="11">
        <f>IF(WN14&gt;0,WN14,"")</f>
        <v>5.55</v>
      </c>
      <c r="XC14" s="11">
        <f>IF(WO14&gt;0,WO14,"")</f>
        <v>9.9099999999999984</v>
      </c>
      <c r="XD14" s="11">
        <f>IF(SUM(WL14:WO14)-WP14&gt;0,SUM(WL14:WO14)-WP14,"")</f>
        <v>24.86</v>
      </c>
      <c r="XE14" s="11">
        <f>IF(WS14&gt;0,WS14,"")</f>
        <v>5.05</v>
      </c>
      <c r="XF14" s="11">
        <f>IF(WT14&gt;0,WT14,"")</f>
        <v>8.92</v>
      </c>
      <c r="XG14" s="11">
        <f>IF(SUM(WQ14:WT14)-WU14&gt;0,SUM(WQ14:WT14)-WU14,"")</f>
        <v>22.594999999999999</v>
      </c>
      <c r="XH14" s="11">
        <f>IF(MAX(XD14,XG14)&gt;0,MAX(XD14,XG14),"")</f>
        <v>24.86</v>
      </c>
      <c r="XI14" s="11">
        <f>IF(WX14&gt;0,WX14,"")</f>
        <v>2.7</v>
      </c>
      <c r="XJ14" s="11">
        <f>IF(WY14&gt;0,WY14,"")</f>
        <v>4.63</v>
      </c>
      <c r="XK14" s="11">
        <f>IF(SUM(WV14:WY14)-WZ14&gt;0,SUM(WV14:WY14)-WZ14,"")</f>
        <v>11.504999999999999</v>
      </c>
      <c r="XL14" s="11">
        <f>IF(SUM(XH14,XK14)&gt;0,SUM(XH14,XK14),"")</f>
        <v>36.364999999999995</v>
      </c>
    </row>
    <row r="15" spans="1:636" x14ac:dyDescent="0.2">
      <c r="A15" s="4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>12</v>
      </c>
      <c r="B15" s="5" t="s">
        <v>151</v>
      </c>
      <c r="C15" s="4" t="s">
        <v>5</v>
      </c>
      <c r="D15" s="4" t="s">
        <v>150</v>
      </c>
      <c r="E15" s="9">
        <f>SUM(J15,L15,N15)</f>
        <v>75.100000000000009</v>
      </c>
      <c r="F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P","")</f>
        <v/>
      </c>
      <c r="G15" s="3" t="str">
        <f>IF(OR(AND(AI15&gt;=AQ$27,AI15&lt;&gt;"",AF15=""),AND(AL15&gt;=AQ$27,AL15&lt;&gt;"",AF15=""),AND(AP15&gt;=AQ$27,AP15&lt;&gt;"",AF15=""),AND(BJ15&gt;=BR$27,BJ15&lt;&gt;"",BG15=""),AND(BM15&gt;=BR$27,BM15&lt;&gt;"",BG15=""),AND(BQ15&gt;=BR$27,BQ15&lt;&gt;"",BG15=""),AND(CK15&gt;=CS$27,CK15&lt;&gt;"",CH15=""),AND(CN15&gt;=CS$27,CN15&lt;&gt;"",CH15=""),AND(CR15&gt;=CS$27,CR15&lt;&gt;"",CH15=""),AND(DR15&gt;=EC$27,DR15&lt;&gt;""),AND(DU15&gt;=EC$27,DU15&lt;&gt;""),AND(DY15&gt;=EC$27,DY15&lt;&gt;""),AND(EB15&gt;=EC$27,EB15&lt;&gt;""),AND(EZ15&gt;=FK$27,EZ15&lt;&gt;""),AND(FC15&gt;=FK$27,FC15&lt;&gt;""),AND(FG15&gt;=FK$27,FG15&lt;&gt;""),AND(FJ15&gt;=FK$27,FJ15&lt;&gt;""),AND(GH15&gt;=GS$27,GH15&lt;&gt;""),AND(GK15&gt;=GS$27,GK15&lt;&gt;""),AND(GO15&gt;=GS$27,GO15&lt;&gt;""),AND(GR15&gt;=GS$27,GR15&lt;&gt;""),AND(HP15&gt;=IA$27,HP15&lt;&gt;""),AND(HS15&gt;=IA$27,HS15&lt;&gt;""),AND(HW15&gt;=IA$27,HW15&lt;&gt;""),AND(HZ15&gt;=IA$27,HZ15&lt;&gt;""),AND(IX15&gt;=JI$27,IX15&lt;&gt;""),AND(JA15&gt;=JI$27,JA15&lt;&gt;""),AND(JE15&gt;=JI$27,JE15&lt;&gt;""),AND(JH15&gt;=JI$27,JH15&lt;&gt;""),AND(KF15&gt;=KQ$27,KF15&lt;&gt;""),AND(KI15&gt;=KQ$27,KI15&lt;&gt;""),AND(KM15&gt;=KQ$27,KM15&lt;&gt;""),AND(KP15&gt;=KQ$27,KP15&lt;&gt;""),AND(LN15&gt;=LY$27,LN15&lt;&gt;""),AND(LQ15&gt;=LY$27,LQ15&lt;&gt;""),AND(LU15&gt;=LY$27,LU15&lt;&gt;""),AND(LX15&gt;=LY$27,LX15&lt;&gt;""),AND(MV15&gt;=NG$27,MV15&lt;&gt;""),AND(MY15&gt;=NG$27,MY15&lt;&gt;""),AND(NC15&gt;=NG$27,NC15&lt;&gt;""),AND(NF15&gt;=NG$27,NF15&lt;&gt;""),AND(OD15&gt;=OO$27,OD15&lt;&gt;""),AND(OG15&gt;=OO$27,OG15&lt;&gt;""),AND(OK15&gt;=OO$27,OK15&lt;&gt;""),AND(ON15&gt;=OO$27,ON15&lt;&gt;""),AND(PL15&gt;=PW$27,PL15&lt;&gt;""),AND(PO15&gt;=PW$27,PO15&lt;&gt;""),AND(PS15&gt;=PW$27,PS15&lt;&gt;""),AND(PV15&gt;=PW$27,PV15&lt;&gt;""),AND(QT15&gt;=RE$27,QT15&lt;&gt;""),AND(QW15&gt;=RE$27,QW15&lt;&gt;""),AND(RA15&gt;=RE$27,RA15&lt;&gt;""),AND(RD15&gt;=RE$27,RD15&lt;&gt;""),AND(SB15&gt;=SM$27,SB15&lt;&gt;""),AND(SE15&gt;=SM$27,SE15&lt;&gt;""),AND(SI15&gt;=SM$27,SI15&lt;&gt;""),AND(SL15&gt;=SM$27,SL15&lt;&gt;""),AND(TJ15&gt;=TU$27,TJ15&lt;&gt;""),AND(TM15&gt;=TU$27,TM15&lt;&gt;""),AND(TQ15&gt;=TU$27,TQ15&lt;&gt;""),AND(TT15&gt;=TU$27,TT15&lt;&gt;""),AND(UR15&gt;=VC$27,UR15&lt;&gt;""),AND(UU15&gt;=VC$27,UU15&lt;&gt;""),AND(UY15&gt;=VC$27,UY15&lt;&gt;""),AND(VB15&gt;=VC$27,VB15&lt;&gt;""),AND(VZ15&gt;=WK$27,VZ15&lt;&gt;""),AND(WC15&gt;=WK$27,WC15&lt;&gt;""),AND(WG15&gt;=WK$27,WG15&lt;&gt;""),AND(WJ15&gt;=WK$27,WJ15&lt;&gt;"")),"P","")</f>
        <v>P</v>
      </c>
      <c r="H15" s="37" t="str">
        <f>IF(AND(G15="P",F15=""),"No DD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,AND(TH15&gt;=TU$26,TH15&lt;&gt;"",TJ15&gt;=TU$30,TJ15&lt;&gt;""),AND(TK15&gt;=TU$26,TK15&lt;&gt;"",TM15&gt;=TU$30,TM15&lt;&gt;""),AND(TO15&gt;=TU$26,TO15&lt;&gt;"",TQ15&gt;=TU$30,TQ15&lt;&gt;""),AND(TR15&gt;=TU$26,TR15&lt;&gt;"",TT15&gt;=TU$30,TT15&lt;&gt;""),AND(UP15&gt;=VC$26,UP15&lt;&gt;"",UR15&gt;=VC$30,UR15&lt;&gt;""),AND(US15&gt;=VC$26,US15&lt;&gt;"",UU15&gt;=VC$30,UU15&lt;&gt;""),AND(UW15&gt;=VC$26,UW15&lt;&gt;"",UY15&gt;=VC$30,UY15&lt;&gt;""),AND(UZ15&gt;=VC$26,UZ15&lt;&gt;"",VB15&gt;=VC$30,VB15&lt;&gt;""),AND(VX15&gt;=WK$26,VX15&lt;&gt;"",VZ15&gt;=WK$30,VZ15&lt;&gt;""),AND(WA15&gt;=WK$26,WA15&lt;&gt;"",WC15&gt;=WK$30,WC15&lt;&gt;""),AND(WE15&gt;=WK$26,WE15&lt;&gt;"",WG15&gt;=WK$30,WG15&lt;&gt;""),AND(WH15&gt;=WK$26,WH15&lt;&gt;"",WJ15&gt;=WK$30,WJ15&lt;&gt;"")),"Merit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Excellence",IF(I15="P","Worlds Team",IF(F15="P","National Team","")))))</f>
        <v>No DD</v>
      </c>
      <c r="I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P","")</f>
        <v/>
      </c>
      <c r="J15" s="8">
        <f>IF(COUNT(AI15,AL15,AP15,BJ15,BM15,BQ15,CK15,CN15,CR15)&gt;0,LARGE((AI15,AL15,AP15,BJ15,BM15,BQ15,CK15,CN15,CR15),1),0)</f>
        <v>44.370000000000005</v>
      </c>
      <c r="K15" s="8" t="str">
        <f>IF(J15="","",IF(OR(J15=CK15,J15=CN15,J15=CR15),$BS$1,IF(OR(J15=BJ15,J15=BM15,J15=BQ15),$AR$1,IF(OR(J15=AI15,J15=AL15,J15=AP15),$Q$1,""))))</f>
        <v>2024 Nationals</v>
      </c>
      <c r="L15" s="8">
        <f>IF(COUNT(AI15,AL15,AP15,BJ15,BM15,BQ15,CK15,CN15,CR15)&gt;1,LARGE((AI15,AL15,AP15,BJ15,BM15,BQ15,CK15,CN15,CR15),2),0)</f>
        <v>30.730000000000004</v>
      </c>
      <c r="M15" s="8" t="str">
        <f>IF(L15="","",IF(OR(L15=CK15,L15=CN15,L15=CR15),$BS$1,IF(OR(L15=BJ15,L15=BM15,L15=BQ15),$AR$1,IF(OR(L15=AI15,L15=AL15,L15=AP15),$Q$1,""))))</f>
        <v>2024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>
        <v>8.3000000000000007</v>
      </c>
      <c r="BT15" s="23">
        <v>9.25</v>
      </c>
      <c r="BU15" s="23">
        <v>9</v>
      </c>
      <c r="BV15" s="23">
        <v>17.82</v>
      </c>
      <c r="BW15" s="23">
        <v>0</v>
      </c>
      <c r="BX15" s="23">
        <v>5.85</v>
      </c>
      <c r="BY15" s="23">
        <v>6.6</v>
      </c>
      <c r="BZ15" s="23">
        <v>6.4</v>
      </c>
      <c r="CA15" s="23">
        <v>11.88</v>
      </c>
      <c r="CB15" s="23">
        <v>0</v>
      </c>
      <c r="CC15" s="23">
        <v>1.7</v>
      </c>
      <c r="CD15" s="23">
        <v>1.95</v>
      </c>
      <c r="CE15" s="23">
        <v>2.2999999999999998</v>
      </c>
      <c r="CF15" s="23">
        <v>3.04</v>
      </c>
      <c r="CG15" s="23">
        <v>0</v>
      </c>
      <c r="CH15" s="28"/>
      <c r="CI15" s="39">
        <f>IF(BU15&gt;0,BU15,"")</f>
        <v>9</v>
      </c>
      <c r="CJ15" s="39">
        <f>IF(BV15&gt;0,BV15,"")</f>
        <v>17.82</v>
      </c>
      <c r="CK15" s="41">
        <f>IF(SUM(BS15:BV15)-BW15&gt;0,SUM(BS15:BV15)-BW15,"")</f>
        <v>44.370000000000005</v>
      </c>
      <c r="CL15" s="41">
        <f>IF(BZ15&gt;0,BZ15,"")</f>
        <v>6.4</v>
      </c>
      <c r="CM15" s="41">
        <f>IF(CA15&gt;0,CA15,"")</f>
        <v>11.88</v>
      </c>
      <c r="CN15" s="41">
        <f>IF(SUM(BX15:CA15)-CB15&gt;0,SUM(BX15:CA15)-CB15,"")</f>
        <v>30.730000000000004</v>
      </c>
      <c r="CO15" s="41">
        <f>IF(CK15="","",MAX(CK15,CN15))</f>
        <v>44.370000000000005</v>
      </c>
      <c r="CP15" s="41">
        <f>IF(CE15&gt;0,CE15,"")</f>
        <v>2.2999999999999998</v>
      </c>
      <c r="CQ15" s="41">
        <f>IF(CF15&gt;0,CF15,"")</f>
        <v>3.04</v>
      </c>
      <c r="CR15" s="41">
        <f>IF(SUM(CC15:CF15)-CG15&gt;0,SUM(CC15:CF15)-CG15,"")</f>
        <v>8.9899999999999984</v>
      </c>
      <c r="CS15" s="41">
        <f>IF(SUM(CO15,CR15)&gt;0,SUM(CO15,CR15),"")</f>
        <v>53.36</v>
      </c>
      <c r="CT15" s="52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2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IF(SUM(WD15,WG15,WJ15)&gt;0,SUM(WD15,WG15,WJ15),"")</f>
        <v/>
      </c>
      <c r="WL15" s="27">
        <f>IF($CH15="P",BS15,(BS15+AR15)/2)</f>
        <v>4.1500000000000004</v>
      </c>
      <c r="WM15" s="27">
        <f>IF($CH15="P",BT15,(BT15+AS15)/2)</f>
        <v>4.625</v>
      </c>
      <c r="WN15" s="27">
        <f>IF($CH15="P",BU15,(BU15+AT15)/2)</f>
        <v>4.5</v>
      </c>
      <c r="WO15" s="27">
        <f>IF($CH15="P",BV15,(BV15+AU15)/2)</f>
        <v>8.91</v>
      </c>
      <c r="WP15" s="27">
        <f>IF($CH15="P",BW15,(BW15+AV15)/2)</f>
        <v>0</v>
      </c>
      <c r="WQ15" s="27">
        <f>IF($CH15="P",BX15,(BX15+AW15)/2)</f>
        <v>2.9249999999999998</v>
      </c>
      <c r="WR15" s="27">
        <f>IF($CH15="P",BY15,(BY15+AX15)/2)</f>
        <v>3.3</v>
      </c>
      <c r="WS15" s="27">
        <f>IF($CH15="P",BZ15,(BZ15+AY15)/2)</f>
        <v>3.2</v>
      </c>
      <c r="WT15" s="27">
        <f>IF($CH15="P",CA15,(CA15+AZ15)/2)</f>
        <v>5.94</v>
      </c>
      <c r="WU15" s="27">
        <f>IF($CH15="P",CB15,(CB15+BA15)/2)</f>
        <v>0</v>
      </c>
      <c r="WV15" s="27">
        <f>IF($CH15="P",CC15,(CC15+BB15)/2)</f>
        <v>0.85</v>
      </c>
      <c r="WW15" s="27">
        <f>IF($CH15="P",CD15,(CD15+BC15)/2)</f>
        <v>0.97499999999999998</v>
      </c>
      <c r="WX15" s="27">
        <f>IF($CH15="P",CE15,(CE15+BD15)/2)</f>
        <v>1.1499999999999999</v>
      </c>
      <c r="WY15" s="27">
        <f>IF($CH15="P",CF15,(CF15+BE15)/2)</f>
        <v>1.52</v>
      </c>
      <c r="WZ15" s="27">
        <f>IF($CH15="P",CG15,(CG15+BF15)/2)</f>
        <v>0</v>
      </c>
      <c r="XA15" s="29" t="s">
        <v>56</v>
      </c>
      <c r="XB15" s="11">
        <f>IF(WN15&gt;0,WN15,"")</f>
        <v>4.5</v>
      </c>
      <c r="XC15" s="11">
        <f>IF(WO15&gt;0,WO15,"")</f>
        <v>8.91</v>
      </c>
      <c r="XD15" s="11">
        <f>IF(SUM(WL15:WO15)-WP15&gt;0,SUM(WL15:WO15)-WP15,"")</f>
        <v>22.185000000000002</v>
      </c>
      <c r="XE15" s="11">
        <f>IF(WS15&gt;0,WS15,"")</f>
        <v>3.2</v>
      </c>
      <c r="XF15" s="11">
        <f>IF(WT15&gt;0,WT15,"")</f>
        <v>5.94</v>
      </c>
      <c r="XG15" s="11">
        <f>IF(SUM(WQ15:WT15)-WU15&gt;0,SUM(WQ15:WT15)-WU15,"")</f>
        <v>15.365000000000002</v>
      </c>
      <c r="XH15" s="11">
        <f>IF(MAX(XD15,XG15)&gt;0,MAX(XD15,XG15),"")</f>
        <v>22.185000000000002</v>
      </c>
      <c r="XI15" s="11">
        <f>IF(WX15&gt;0,WX15,"")</f>
        <v>1.1499999999999999</v>
      </c>
      <c r="XJ15" s="11">
        <f>IF(WY15&gt;0,WY15,"")</f>
        <v>1.52</v>
      </c>
      <c r="XK15" s="11">
        <f>IF(SUM(WV15:WY15)-WZ15&gt;0,SUM(WV15:WY15)-WZ15,"")</f>
        <v>4.4949999999999992</v>
      </c>
      <c r="XL15" s="11">
        <f>IF(SUM(XH15,XK15)&gt;0,SUM(XH15,XK15),"")</f>
        <v>26.68</v>
      </c>
    </row>
    <row r="16" spans="1:636" x14ac:dyDescent="0.2">
      <c r="A16" s="4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>13</v>
      </c>
      <c r="B16" s="5" t="s">
        <v>273</v>
      </c>
      <c r="C16" s="4" t="s">
        <v>3</v>
      </c>
      <c r="D16" s="4" t="s">
        <v>274</v>
      </c>
      <c r="E16" s="9">
        <f>SUM(J16,L16,N16)</f>
        <v>44.349999999999994</v>
      </c>
      <c r="F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P","")</f>
        <v/>
      </c>
      <c r="G16" s="3" t="str">
        <f>IF(OR(AND(AI16&gt;=AQ$27,AI16&lt;&gt;"",AF16=""),AND(AL16&gt;=AQ$27,AL16&lt;&gt;"",AF16=""),AND(AP16&gt;=AQ$27,AP16&lt;&gt;"",AF16=""),AND(BJ16&gt;=BR$27,BJ16&lt;&gt;"",BG16=""),AND(BM16&gt;=BR$27,BM16&lt;&gt;"",BG16=""),AND(BQ16&gt;=BR$27,BQ16&lt;&gt;"",BG16=""),AND(CK16&gt;=CS$27,CK16&lt;&gt;"",CH16=""),AND(CN16&gt;=CS$27,CN16&lt;&gt;"",CH16=""),AND(CR16&gt;=CS$27,CR16&lt;&gt;"",CH16=""),AND(DR16&gt;=EC$27,DR16&lt;&gt;""),AND(DU16&gt;=EC$27,DU16&lt;&gt;""),AND(DY16&gt;=EC$27,DY16&lt;&gt;""),AND(EB16&gt;=EC$27,EB16&lt;&gt;""),AND(EZ16&gt;=FK$27,EZ16&lt;&gt;""),AND(FC16&gt;=FK$27,FC16&lt;&gt;""),AND(FG16&gt;=FK$27,FG16&lt;&gt;""),AND(FJ16&gt;=FK$27,FJ16&lt;&gt;""),AND(GH16&gt;=GS$27,GH16&lt;&gt;""),AND(GK16&gt;=GS$27,GK16&lt;&gt;""),AND(GO16&gt;=GS$27,GO16&lt;&gt;""),AND(GR16&gt;=GS$27,GR16&lt;&gt;""),AND(HP16&gt;=IA$27,HP16&lt;&gt;""),AND(HS16&gt;=IA$27,HS16&lt;&gt;""),AND(HW16&gt;=IA$27,HW16&lt;&gt;""),AND(HZ16&gt;=IA$27,HZ16&lt;&gt;""),AND(IX16&gt;=JI$27,IX16&lt;&gt;""),AND(JA16&gt;=JI$27,JA16&lt;&gt;""),AND(JE16&gt;=JI$27,JE16&lt;&gt;""),AND(JH16&gt;=JI$27,JH16&lt;&gt;""),AND(KF16&gt;=KQ$27,KF16&lt;&gt;""),AND(KI16&gt;=KQ$27,KI16&lt;&gt;""),AND(KM16&gt;=KQ$27,KM16&lt;&gt;""),AND(KP16&gt;=KQ$27,KP16&lt;&gt;""),AND(LN16&gt;=LY$27,LN16&lt;&gt;""),AND(LQ16&gt;=LY$27,LQ16&lt;&gt;""),AND(LU16&gt;=LY$27,LU16&lt;&gt;""),AND(LX16&gt;=LY$27,LX16&lt;&gt;""),AND(MV16&gt;=NG$27,MV16&lt;&gt;""),AND(MY16&gt;=NG$27,MY16&lt;&gt;""),AND(NC16&gt;=NG$27,NC16&lt;&gt;""),AND(NF16&gt;=NG$27,NF16&lt;&gt;""),AND(OD16&gt;=OO$27,OD16&lt;&gt;""),AND(OG16&gt;=OO$27,OG16&lt;&gt;""),AND(OK16&gt;=OO$27,OK16&lt;&gt;""),AND(ON16&gt;=OO$27,ON16&lt;&gt;""),AND(PL16&gt;=PW$27,PL16&lt;&gt;""),AND(PO16&gt;=PW$27,PO16&lt;&gt;""),AND(PS16&gt;=PW$27,PS16&lt;&gt;""),AND(PV16&gt;=PW$27,PV16&lt;&gt;""),AND(QT16&gt;=RE$27,QT16&lt;&gt;""),AND(QW16&gt;=RE$27,QW16&lt;&gt;""),AND(RA16&gt;=RE$27,RA16&lt;&gt;""),AND(RD16&gt;=RE$27,RD16&lt;&gt;""),AND(SB16&gt;=SM$27,SB16&lt;&gt;""),AND(SE16&gt;=SM$27,SE16&lt;&gt;""),AND(SI16&gt;=SM$27,SI16&lt;&gt;""),AND(SL16&gt;=SM$27,SL16&lt;&gt;""),AND(TJ16&gt;=TU$27,TJ16&lt;&gt;""),AND(TM16&gt;=TU$27,TM16&lt;&gt;""),AND(TQ16&gt;=TU$27,TQ16&lt;&gt;""),AND(TT16&gt;=TU$27,TT16&lt;&gt;""),AND(UR16&gt;=VC$27,UR16&lt;&gt;""),AND(UU16&gt;=VC$27,UU16&lt;&gt;""),AND(UY16&gt;=VC$27,UY16&lt;&gt;""),AND(VB16&gt;=VC$27,VB16&lt;&gt;""),AND(VZ16&gt;=WK$27,VZ16&lt;&gt;""),AND(WC16&gt;=WK$27,WC16&lt;&gt;""),AND(WG16&gt;=WK$27,WG16&lt;&gt;""),AND(WJ16&gt;=WK$27,WJ16&lt;&gt;"")),"P","")</f>
        <v>P</v>
      </c>
      <c r="H16" s="37" t="str">
        <f>IF(AND(G16="P",F16=""),"No DD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,AND(TH16&gt;=TU$26,TH16&lt;&gt;"",TJ16&gt;=TU$30,TJ16&lt;&gt;""),AND(TK16&gt;=TU$26,TK16&lt;&gt;"",TM16&gt;=TU$30,TM16&lt;&gt;""),AND(TO16&gt;=TU$26,TO16&lt;&gt;"",TQ16&gt;=TU$30,TQ16&lt;&gt;""),AND(TR16&gt;=TU$26,TR16&lt;&gt;"",TT16&gt;=TU$30,TT16&lt;&gt;""),AND(UP16&gt;=VC$26,UP16&lt;&gt;"",UR16&gt;=VC$30,UR16&lt;&gt;""),AND(US16&gt;=VC$26,US16&lt;&gt;"",UU16&gt;=VC$30,UU16&lt;&gt;""),AND(UW16&gt;=VC$26,UW16&lt;&gt;"",UY16&gt;=VC$30,UY16&lt;&gt;""),AND(UZ16&gt;=VC$26,UZ16&lt;&gt;"",VB16&gt;=VC$30,VB16&lt;&gt;""),AND(VX16&gt;=WK$26,VX16&lt;&gt;"",VZ16&gt;=WK$30,VZ16&lt;&gt;""),AND(WA16&gt;=WK$26,WA16&lt;&gt;"",WC16&gt;=WK$30,WC16&lt;&gt;""),AND(WE16&gt;=WK$26,WE16&lt;&gt;"",WG16&gt;=WK$30,WG16&lt;&gt;""),AND(WH16&gt;=WK$26,WH16&lt;&gt;"",WJ16&gt;=WK$30,WJ16&lt;&gt;"")),"Merit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Excellence",IF(I16="P","Worlds Team",IF(F16="P","National Team","")))))</f>
        <v>No DD</v>
      </c>
      <c r="I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44.349999999999994</v>
      </c>
      <c r="O16" s="11" t="str">
        <f>IF(N16="","",IF(N16=CT16,"("&amp;CT$2&amp;")",IF(N16=CU16,"("&amp;CU$2&amp;")")))</f>
        <v>(Final)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[Club]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43.33</v>
      </c>
      <c r="CU16" s="52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>44.349999999999994</v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IF(SUM(LR16,LU16,LX16)&gt;0,SUM(LR16,LU16,LX16),"")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IF(SUM(MZ16,NC16,NF16)&gt;0,SUM(MZ16,NC16,NF16),"")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IF(SUM(OH16,OK16,ON16)&gt;0,SUM(OH16,OK16,ON16),"")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IF(SUM(PP16,PS16,PV16)&gt;0,SUM(PP16,PS16,PV16),"")</f>
        <v/>
      </c>
      <c r="PX16" s="17">
        <v>7.15</v>
      </c>
      <c r="PY16" s="17">
        <v>9.5</v>
      </c>
      <c r="PZ16" s="17">
        <v>9</v>
      </c>
      <c r="QA16" s="17">
        <v>17.68</v>
      </c>
      <c r="QB16" s="17">
        <v>0</v>
      </c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>
        <v>7.45</v>
      </c>
      <c r="QN16" s="17">
        <v>9.1999999999999993</v>
      </c>
      <c r="QO16" s="17">
        <v>9</v>
      </c>
      <c r="QP16" s="17">
        <v>18.7</v>
      </c>
      <c r="QQ16" s="17">
        <v>0</v>
      </c>
      <c r="QR16" s="41">
        <f>IF(PZ16&gt;0,PZ16,"")</f>
        <v>9</v>
      </c>
      <c r="QS16" s="41">
        <f>IF(QA16&gt;0,QA16,"")</f>
        <v>17.68</v>
      </c>
      <c r="QT16" s="41">
        <f>IF(SUM(PX16:QA16)-QB16&gt;0,SUM(PX16:QA16)-QB16,"")</f>
        <v>43.33</v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>
        <f>IF(MAX(QT16,QW16)&gt;0,MAX(QT16,QW16),"")</f>
        <v>43.33</v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>
        <f>IF(QO16&gt;0,QO16,"")</f>
        <v>9</v>
      </c>
      <c r="RC16" s="41">
        <f>IF(QP16&gt;0,QP16,"")</f>
        <v>18.7</v>
      </c>
      <c r="RD16" s="41">
        <f>IF(SUM(QM16:QP16)-QQ16&gt;0,SUM(QM16:QP16)-QQ16,"")</f>
        <v>44.349999999999994</v>
      </c>
      <c r="RE16" s="41">
        <f>IF(SUM(QX16,RA16,RD16)&gt;0,SUM(QX16,RA16,RD16),"")</f>
        <v>87.679999999999993</v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IF(SUM(TN16,TQ16,TT16)&gt;0,SUM(TN16,TQ16,TT16),"")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IF(SUM(UV16,UY16,VB16)&gt;0,SUM(UV16,UY16,VB16),"")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IF(SUM(WD16,WG16,WJ16)&gt;0,SUM(WD16,WG16,WJ16),"")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275</v>
      </c>
      <c r="C17" s="4" t="s">
        <v>183</v>
      </c>
      <c r="D17" s="4">
        <v>2009</v>
      </c>
      <c r="E17" s="9">
        <f>SUM(J17,L17,N17)</f>
        <v>43.05</v>
      </c>
      <c r="F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P","")</f>
        <v/>
      </c>
      <c r="G17" s="3" t="str">
        <f>IF(OR(AND(AI17&gt;=AQ$27,AI17&lt;&gt;"",AF17=""),AND(AL17&gt;=AQ$27,AL17&lt;&gt;"",AF17=""),AND(AP17&gt;=AQ$27,AP17&lt;&gt;"",AF17=""),AND(BJ17&gt;=BR$27,BJ17&lt;&gt;"",BG17=""),AND(BM17&gt;=BR$27,BM17&lt;&gt;"",BG17=""),AND(BQ17&gt;=BR$27,BQ17&lt;&gt;"",BG17=""),AND(CK17&gt;=CS$27,CK17&lt;&gt;"",CH17=""),AND(CN17&gt;=CS$27,CN17&lt;&gt;"",CH17=""),AND(CR17&gt;=CS$27,CR17&lt;&gt;"",CH17=""),AND(DR17&gt;=EC$27,DR17&lt;&gt;""),AND(DU17&gt;=EC$27,DU17&lt;&gt;""),AND(DY17&gt;=EC$27,DY17&lt;&gt;""),AND(EB17&gt;=EC$27,EB17&lt;&gt;""),AND(EZ17&gt;=FK$27,EZ17&lt;&gt;""),AND(FC17&gt;=FK$27,FC17&lt;&gt;""),AND(FG17&gt;=FK$27,FG17&lt;&gt;""),AND(FJ17&gt;=FK$27,FJ17&lt;&gt;""),AND(GH17&gt;=GS$27,GH17&lt;&gt;""),AND(GK17&gt;=GS$27,GK17&lt;&gt;""),AND(GO17&gt;=GS$27,GO17&lt;&gt;""),AND(GR17&gt;=GS$27,GR17&lt;&gt;""),AND(HP17&gt;=IA$27,HP17&lt;&gt;""),AND(HS17&gt;=IA$27,HS17&lt;&gt;""),AND(HW17&gt;=IA$27,HW17&lt;&gt;""),AND(HZ17&gt;=IA$27,HZ17&lt;&gt;""),AND(IX17&gt;=JI$27,IX17&lt;&gt;""),AND(JA17&gt;=JI$27,JA17&lt;&gt;""),AND(JE17&gt;=JI$27,JE17&lt;&gt;""),AND(JH17&gt;=JI$27,JH17&lt;&gt;""),AND(KF17&gt;=KQ$27,KF17&lt;&gt;""),AND(KI17&gt;=KQ$27,KI17&lt;&gt;""),AND(KM17&gt;=KQ$27,KM17&lt;&gt;""),AND(KP17&gt;=KQ$27,KP17&lt;&gt;""),AND(LN17&gt;=LY$27,LN17&lt;&gt;""),AND(LQ17&gt;=LY$27,LQ17&lt;&gt;""),AND(LU17&gt;=LY$27,LU17&lt;&gt;""),AND(LX17&gt;=LY$27,LX17&lt;&gt;""),AND(MV17&gt;=NG$27,MV17&lt;&gt;""),AND(MY17&gt;=NG$27,MY17&lt;&gt;""),AND(NC17&gt;=NG$27,NC17&lt;&gt;""),AND(NF17&gt;=NG$27,NF17&lt;&gt;""),AND(OD17&gt;=OO$27,OD17&lt;&gt;""),AND(OG17&gt;=OO$27,OG17&lt;&gt;""),AND(OK17&gt;=OO$27,OK17&lt;&gt;""),AND(ON17&gt;=OO$27,ON17&lt;&gt;""),AND(PL17&gt;=PW$27,PL17&lt;&gt;""),AND(PO17&gt;=PW$27,PO17&lt;&gt;""),AND(PS17&gt;=PW$27,PS17&lt;&gt;""),AND(PV17&gt;=PW$27,PV17&lt;&gt;""),AND(QT17&gt;=RE$27,QT17&lt;&gt;""),AND(QW17&gt;=RE$27,QW17&lt;&gt;""),AND(RA17&gt;=RE$27,RA17&lt;&gt;""),AND(RD17&gt;=RE$27,RD17&lt;&gt;""),AND(SB17&gt;=SM$27,SB17&lt;&gt;""),AND(SE17&gt;=SM$27,SE17&lt;&gt;""),AND(SI17&gt;=SM$27,SI17&lt;&gt;""),AND(SL17&gt;=SM$27,SL17&lt;&gt;""),AND(TJ17&gt;=TU$27,TJ17&lt;&gt;""),AND(TM17&gt;=TU$27,TM17&lt;&gt;""),AND(TQ17&gt;=TU$27,TQ17&lt;&gt;""),AND(TT17&gt;=TU$27,TT17&lt;&gt;""),AND(UR17&gt;=VC$27,UR17&lt;&gt;""),AND(UU17&gt;=VC$27,UU17&lt;&gt;""),AND(UY17&gt;=VC$27,UY17&lt;&gt;""),AND(VB17&gt;=VC$27,VB17&lt;&gt;""),AND(VZ17&gt;=WK$27,VZ17&lt;&gt;""),AND(WC17&gt;=WK$27,WC17&lt;&gt;""),AND(WG17&gt;=WK$27,WG17&lt;&gt;""),AND(WJ17&gt;=WK$27,WJ17&lt;&gt;"")),"P","")</f>
        <v/>
      </c>
      <c r="H17" s="37" t="str">
        <f>IF(AND(G17="P",F17=""),"No DD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,AND(TH17&gt;=TU$26,TH17&lt;&gt;"",TJ17&gt;=TU$30,TJ17&lt;&gt;""),AND(TK17&gt;=TU$26,TK17&lt;&gt;"",TM17&gt;=TU$30,TM17&lt;&gt;""),AND(TO17&gt;=TU$26,TO17&lt;&gt;"",TQ17&gt;=TU$30,TQ17&lt;&gt;""),AND(TR17&gt;=TU$26,TR17&lt;&gt;"",TT17&gt;=TU$30,TT17&lt;&gt;""),AND(UP17&gt;=VC$26,UP17&lt;&gt;"",UR17&gt;=VC$30,UR17&lt;&gt;""),AND(US17&gt;=VC$26,US17&lt;&gt;"",UU17&gt;=VC$30,UU17&lt;&gt;""),AND(UW17&gt;=VC$26,UW17&lt;&gt;"",UY17&gt;=VC$30,UY17&lt;&gt;""),AND(UZ17&gt;=VC$26,UZ17&lt;&gt;"",VB17&gt;=VC$30,VB17&lt;&gt;""),AND(VX17&gt;=WK$26,VX17&lt;&gt;"",VZ17&gt;=WK$30,VZ17&lt;&gt;""),AND(WA17&gt;=WK$26,WA17&lt;&gt;"",WC17&gt;=WK$30,WC17&lt;&gt;""),AND(WE17&gt;=WK$26,WE17&lt;&gt;"",WG17&gt;=WK$30,WG17&lt;&gt;""),AND(WH17&gt;=WK$26,WH17&lt;&gt;"",WJ17&gt;=WK$30,WJ17&lt;&gt;"")),"Merit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Excellence",IF(I17="P","Worlds Team",IF(F17="P","National Team","")))))</f>
        <v/>
      </c>
      <c r="I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43.05</v>
      </c>
      <c r="O17" s="11" t="str">
        <f>IF(N17="","",IF(N17=CT17,"("&amp;CT$2&amp;")",IF(N17=CU17,"("&amp;CU$2&amp;")")))</f>
        <v>(Final)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Pan Am [Club] Championships (May 19)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>IF(BU17&gt;0,BU17,"")</f>
        <v/>
      </c>
      <c r="CJ17" s="39" t="str">
        <f>IF(BV17&gt;0,BV17,"")</f>
        <v/>
      </c>
      <c r="CK17" s="41" t="str">
        <f>IF(SUM(BS17:BV17)-BW17&gt;0,SUM(BS17:BV17)-BW17,"")</f>
        <v/>
      </c>
      <c r="CL17" s="41" t="str">
        <f>IF(BZ17&gt;0,BZ17,"")</f>
        <v/>
      </c>
      <c r="CM17" s="41" t="str">
        <f>IF(CA17&gt;0,CA17,"")</f>
        <v/>
      </c>
      <c r="CN17" s="41" t="str">
        <f>IF(SUM(BX17:CA17)-CB17&gt;0,SUM(BX17:CA17)-CB17,"")</f>
        <v/>
      </c>
      <c r="CO17" s="41" t="str">
        <f>IF(CK17="","",MAX(CK17,CN17))</f>
        <v/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 t="str">
        <f>IF(SUM(CO17,CR17)&gt;0,SUM(CO17,CR17),"")</f>
        <v/>
      </c>
      <c r="CT17" s="52">
        <f>IF(MAX(DV17,FD17,GL17,HT17,JB17,KJ17,LR17,MZ17,OH17,PP17,QX17,SF17,TN17,UV17,WD17)-IF(L17="",0,L17)&gt;0.001,MAX(DV17,FD17,GL17,HT17,JB17,KJ17,LR17,MZ17,OH17,PP17,QX17,SF17,TN17,UV17,WD17)-IF(L17="",0,L17),"")</f>
        <v>42.42</v>
      </c>
      <c r="CU17" s="52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>43.05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IF(SUM(JB17,JE17,JH17)&gt;0,SUM(JB17,JE17,JH17),"")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IF(SUM(KJ17,KM17,KP17)&gt;0,SUM(KJ17,KM17,KP17),"")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IF(SUM(LR17,LU17,LX17)&gt;0,SUM(LR17,LU17,LX17),"")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IF(SUM(MZ17,NC17,NF17)&gt;0,SUM(MZ17,NC17,NF17),"")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IF(SUM(OH17,OK17,ON17)&gt;0,SUM(OH17,OK17,ON17),"")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IF(SUM(PP17,PS17,PV17)&gt;0,SUM(PP17,PS17,PV17),"")</f>
        <v/>
      </c>
      <c r="PX17" s="17">
        <v>7.35</v>
      </c>
      <c r="PY17" s="17">
        <v>9.4499999999999993</v>
      </c>
      <c r="PZ17" s="17">
        <v>8.3000000000000007</v>
      </c>
      <c r="QA17" s="17">
        <v>17.32</v>
      </c>
      <c r="QB17" s="17">
        <v>0</v>
      </c>
      <c r="QC17" s="17"/>
      <c r="QD17" s="17"/>
      <c r="QE17" s="17"/>
      <c r="QF17" s="17"/>
      <c r="QG17" s="17"/>
      <c r="QH17" s="17">
        <v>7.25</v>
      </c>
      <c r="QI17" s="17">
        <v>8.9</v>
      </c>
      <c r="QJ17" s="17">
        <v>8.3000000000000007</v>
      </c>
      <c r="QK17" s="17">
        <v>18.600000000000001</v>
      </c>
      <c r="QL17" s="17">
        <v>0</v>
      </c>
      <c r="QM17" s="17">
        <v>7</v>
      </c>
      <c r="QN17" s="17">
        <v>9.25</v>
      </c>
      <c r="QO17" s="17">
        <v>8.3000000000000007</v>
      </c>
      <c r="QP17" s="17">
        <v>16.440000000000001</v>
      </c>
      <c r="QQ17" s="17">
        <v>0</v>
      </c>
      <c r="QR17" s="41">
        <f>IF(PZ17&gt;0,PZ17,"")</f>
        <v>8.3000000000000007</v>
      </c>
      <c r="QS17" s="41">
        <f>IF(QA17&gt;0,QA17,"")</f>
        <v>17.32</v>
      </c>
      <c r="QT17" s="41">
        <f>IF(SUM(PX17:QA17)-QB17&gt;0,SUM(PX17:QA17)-QB17,"")</f>
        <v>42.42</v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>
        <f>IF(MAX(QT17,QW17)&gt;0,MAX(QT17,QW17),"")</f>
        <v>42.42</v>
      </c>
      <c r="QY17" s="41">
        <f>IF(QJ17&gt;0,QJ17,"")</f>
        <v>8.3000000000000007</v>
      </c>
      <c r="QZ17" s="41">
        <f>IF(QK17&gt;0,QK17,"")</f>
        <v>18.600000000000001</v>
      </c>
      <c r="RA17" s="41">
        <f>IF(SUM(QH17:QK17)-QL17&gt;0,SUM(QH17:QK17)-QL17,"")</f>
        <v>43.05</v>
      </c>
      <c r="RB17" s="41">
        <f>IF(QO17&gt;0,QO17,"")</f>
        <v>8.3000000000000007</v>
      </c>
      <c r="RC17" s="41">
        <f>IF(QP17&gt;0,QP17,"")</f>
        <v>16.440000000000001</v>
      </c>
      <c r="RD17" s="41">
        <f>IF(SUM(QM17:QP17)-QQ17&gt;0,SUM(QM17:QP17)-QQ17,"")</f>
        <v>40.99</v>
      </c>
      <c r="RE17" s="41">
        <f>IF(SUM(QX17,RA17,RD17)&gt;0,SUM(QX17,RA17,RD17),"")</f>
        <v>126.46000000000001</v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IF(SUM(TN17,TQ17,TT17)&gt;0,SUM(TN17,TQ17,TT17),"")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IF(SUM(UV17,UY17,VB17)&gt;0,SUM(UV17,UY17,VB17),"")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IF(SUM(WD17,WG17,WJ17)&gt;0,SUM(WD17,WG17,WJ17),"")</f>
        <v/>
      </c>
      <c r="WL17" s="27">
        <f>IF($CH17="P",BS17,(BS17+AR17)/2)</f>
        <v>0</v>
      </c>
      <c r="WM17" s="27">
        <f>IF($CH17="P",BT17,(BT17+AS17)/2)</f>
        <v>0</v>
      </c>
      <c r="WN17" s="27">
        <f>IF($CH17="P",BU17,(BU17+AT17)/2)</f>
        <v>0</v>
      </c>
      <c r="WO17" s="27">
        <f>IF($CH17="P",BV17,(BV17+AU17)/2)</f>
        <v>0</v>
      </c>
      <c r="WP17" s="27">
        <f>IF($CH17="P",BW17,(BW17+AV17)/2)</f>
        <v>0</v>
      </c>
      <c r="WQ17" s="27">
        <f>IF($CH17="P",BX17,(BX17+AW17)/2)</f>
        <v>0</v>
      </c>
      <c r="WR17" s="27">
        <f>IF($CH17="P",BY17,(BY17+AX17)/2)</f>
        <v>0</v>
      </c>
      <c r="WS17" s="27">
        <f>IF($CH17="P",BZ17,(BZ17+AY17)/2)</f>
        <v>0</v>
      </c>
      <c r="WT17" s="27">
        <f>IF($CH17="P",CA17,(CA17+AZ17)/2)</f>
        <v>0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197</v>
      </c>
      <c r="C18" s="4" t="s">
        <v>8</v>
      </c>
      <c r="D18" s="4" t="s">
        <v>196</v>
      </c>
      <c r="E18" s="9">
        <f>SUM(J18,L18,N18)</f>
        <v>42.83</v>
      </c>
      <c r="F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P","")</f>
        <v/>
      </c>
      <c r="G18" s="3" t="str">
        <f>IF(OR(AND(AI18&gt;=AQ$27,AI18&lt;&gt;"",AF18=""),AND(AL18&gt;=AQ$27,AL18&lt;&gt;"",AF18=""),AND(AP18&gt;=AQ$27,AP18&lt;&gt;"",AF18=""),AND(BJ18&gt;=BR$27,BJ18&lt;&gt;"",BG18=""),AND(BM18&gt;=BR$27,BM18&lt;&gt;"",BG18=""),AND(BQ18&gt;=BR$27,BQ18&lt;&gt;"",BG18=""),AND(CK18&gt;=CS$27,CK18&lt;&gt;"",CH18=""),AND(CN18&gt;=CS$27,CN18&lt;&gt;"",CH18=""),AND(CR18&gt;=CS$27,CR18&lt;&gt;"",CH18=""),AND(DR18&gt;=EC$27,DR18&lt;&gt;""),AND(DU18&gt;=EC$27,DU18&lt;&gt;""),AND(DY18&gt;=EC$27,DY18&lt;&gt;""),AND(EB18&gt;=EC$27,EB18&lt;&gt;""),AND(EZ18&gt;=FK$27,EZ18&lt;&gt;""),AND(FC18&gt;=FK$27,FC18&lt;&gt;""),AND(FG18&gt;=FK$27,FG18&lt;&gt;""),AND(FJ18&gt;=FK$27,FJ18&lt;&gt;""),AND(GH18&gt;=GS$27,GH18&lt;&gt;""),AND(GK18&gt;=GS$27,GK18&lt;&gt;""),AND(GO18&gt;=GS$27,GO18&lt;&gt;""),AND(GR18&gt;=GS$27,GR18&lt;&gt;""),AND(HP18&gt;=IA$27,HP18&lt;&gt;""),AND(HS18&gt;=IA$27,HS18&lt;&gt;""),AND(HW18&gt;=IA$27,HW18&lt;&gt;""),AND(HZ18&gt;=IA$27,HZ18&lt;&gt;""),AND(IX18&gt;=JI$27,IX18&lt;&gt;""),AND(JA18&gt;=JI$27,JA18&lt;&gt;""),AND(JE18&gt;=JI$27,JE18&lt;&gt;""),AND(JH18&gt;=JI$27,JH18&lt;&gt;""),AND(KF18&gt;=KQ$27,KF18&lt;&gt;""),AND(KI18&gt;=KQ$27,KI18&lt;&gt;""),AND(KM18&gt;=KQ$27,KM18&lt;&gt;""),AND(KP18&gt;=KQ$27,KP18&lt;&gt;""),AND(LN18&gt;=LY$27,LN18&lt;&gt;""),AND(LQ18&gt;=LY$27,LQ18&lt;&gt;""),AND(LU18&gt;=LY$27,LU18&lt;&gt;""),AND(LX18&gt;=LY$27,LX18&lt;&gt;""),AND(MV18&gt;=NG$27,MV18&lt;&gt;""),AND(MY18&gt;=NG$27,MY18&lt;&gt;""),AND(NC18&gt;=NG$27,NC18&lt;&gt;""),AND(NF18&gt;=NG$27,NF18&lt;&gt;""),AND(OD18&gt;=OO$27,OD18&lt;&gt;""),AND(OG18&gt;=OO$27,OG18&lt;&gt;""),AND(OK18&gt;=OO$27,OK18&lt;&gt;""),AND(ON18&gt;=OO$27,ON18&lt;&gt;""),AND(PL18&gt;=PW$27,PL18&lt;&gt;""),AND(PO18&gt;=PW$27,PO18&lt;&gt;""),AND(PS18&gt;=PW$27,PS18&lt;&gt;""),AND(PV18&gt;=PW$27,PV18&lt;&gt;""),AND(QT18&gt;=RE$27,QT18&lt;&gt;""),AND(QW18&gt;=RE$27,QW18&lt;&gt;""),AND(RA18&gt;=RE$27,RA18&lt;&gt;""),AND(RD18&gt;=RE$27,RD18&lt;&gt;""),AND(SB18&gt;=SM$27,SB18&lt;&gt;""),AND(SE18&gt;=SM$27,SE18&lt;&gt;""),AND(SI18&gt;=SM$27,SI18&lt;&gt;""),AND(SL18&gt;=SM$27,SL18&lt;&gt;""),AND(TJ18&gt;=TU$27,TJ18&lt;&gt;""),AND(TM18&gt;=TU$27,TM18&lt;&gt;""),AND(TQ18&gt;=TU$27,TQ18&lt;&gt;""),AND(TT18&gt;=TU$27,TT18&lt;&gt;""),AND(UR18&gt;=VC$27,UR18&lt;&gt;""),AND(UU18&gt;=VC$27,UU18&lt;&gt;""),AND(UY18&gt;=VC$27,UY18&lt;&gt;""),AND(VB18&gt;=VC$27,VB18&lt;&gt;""),AND(VZ18&gt;=WK$27,VZ18&lt;&gt;""),AND(WC18&gt;=WK$27,WC18&lt;&gt;""),AND(WG18&gt;=WK$27,WG18&lt;&gt;""),AND(WJ18&gt;=WK$27,WJ18&lt;&gt;"")),"P","")</f>
        <v/>
      </c>
      <c r="H18" s="37" t="str">
        <f>IF(AND(G18="P",F18=""),"No DD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,AND(TH18&gt;=TU$26,TH18&lt;&gt;"",TJ18&gt;=TU$30,TJ18&lt;&gt;""),AND(TK18&gt;=TU$26,TK18&lt;&gt;"",TM18&gt;=TU$30,TM18&lt;&gt;""),AND(TO18&gt;=TU$26,TO18&lt;&gt;"",TQ18&gt;=TU$30,TQ18&lt;&gt;""),AND(TR18&gt;=TU$26,TR18&lt;&gt;"",TT18&gt;=TU$30,TT18&lt;&gt;""),AND(UP18&gt;=VC$26,UP18&lt;&gt;"",UR18&gt;=VC$30,UR18&lt;&gt;""),AND(US18&gt;=VC$26,US18&lt;&gt;"",UU18&gt;=VC$30,UU18&lt;&gt;""),AND(UW18&gt;=VC$26,UW18&lt;&gt;"",UY18&gt;=VC$30,UY18&lt;&gt;""),AND(UZ18&gt;=VC$26,UZ18&lt;&gt;"",VB18&gt;=VC$30,VB18&lt;&gt;""),AND(VX18&gt;=WK$26,VX18&lt;&gt;"",VZ18&gt;=WK$30,VZ18&lt;&gt;""),AND(WA18&gt;=WK$26,WA18&lt;&gt;"",WC18&gt;=WK$30,WC18&lt;&gt;""),AND(WE18&gt;=WK$26,WE18&lt;&gt;"",WG18&gt;=WK$30,WG18&lt;&gt;""),AND(WH18&gt;=WK$26,WH18&lt;&gt;"",WJ18&gt;=WK$30,WJ18&lt;&gt;"")),"Merit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Excellence",IF(I18="P","Worlds Team",IF(F18="P","National Team","")))))</f>
        <v/>
      </c>
      <c r="I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42.83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2023 WAGC (Nov 16)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42.83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IF(SUM(FD18,FG18,FJ18)&gt;0,SUM(FD18,FG18,FJ18),"")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IF(SUM(GL18,GO18,GR18)&gt;0,SUM(GL18,GO18,GR18),"")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IF(SUM(HT18,HW18,HZ18)&gt;0,SUM(HT18,HW18,HZ18),"")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IF(SUM(JB18,JE18,JH18)&gt;0,SUM(JB18,JE18,JH18),"")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IF(SUM(KJ18,KM18,KP18)&gt;0,SUM(KJ18,KM18,KP18),"")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IF(SUM(LR18,LU18,LX18)&gt;0,SUM(LR18,LU18,LX18),"")</f>
        <v/>
      </c>
      <c r="LZ18" s="18">
        <v>7.2</v>
      </c>
      <c r="MA18" s="18">
        <v>9.4499999999999993</v>
      </c>
      <c r="MB18" s="18">
        <v>9.6</v>
      </c>
      <c r="MC18" s="18">
        <v>16.579999999999998</v>
      </c>
      <c r="MD18" s="18">
        <v>0</v>
      </c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>
        <f>IF(MB18&gt;0,MB18,"")</f>
        <v>9.6</v>
      </c>
      <c r="MU18" s="11">
        <f>IF(MC18&gt;0,MC18,"")</f>
        <v>16.579999999999998</v>
      </c>
      <c r="MV18" s="11">
        <f>IF(SUM(LZ18:MC18)-MD18&gt;0,SUM(LZ18:MC18)-MD18,"")</f>
        <v>42.83</v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>
        <f>IF(MAX(MV18,MY18)&gt;0,MAX(MV18,MY18),"")</f>
        <v>42.83</v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>
        <f>IF(SUM(MZ18,NC18,NF18)&gt;0,SUM(MZ18,NC18,NF18),"")</f>
        <v>42.83</v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IF(SUM(OH18,OK18,ON18)&gt;0,SUM(OH18,OK18,ON18),"")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IF(SUM(PP18,PS18,PV18)&gt;0,SUM(PP18,PS18,PV18),"")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IF(SUM(QX18,RA18,RD18)&gt;0,SUM(QX18,RA18,RD18),"")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IF(SUM(SF18,SI18,SL18)&gt;0,SUM(SF18,SI18,SL18),"")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IF(SUM(TN18,TQ18,TT18)&gt;0,SUM(TN18,TQ18,TT18),"")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IF(SUM(UV18,UY18,VB18)&gt;0,SUM(UV18,UY18,VB18),"")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IF(SUM(WD18,WG18,WJ18)&gt;0,SUM(WD18,WG18,WJ18),"")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177</v>
      </c>
      <c r="C19" s="4" t="s">
        <v>3</v>
      </c>
      <c r="D19" s="4" t="s">
        <v>178</v>
      </c>
      <c r="E19" s="9">
        <f>SUM(J19,L19,N19)</f>
        <v>42.67</v>
      </c>
      <c r="F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,AND(TH19&gt;=TU$23,TH19&lt;&gt;"",TJ19&gt;=TU$27,TJ19&lt;&gt;""),AND(TK19&gt;=TU$23,TK19&lt;&gt;"",TM19&gt;=TU$27,TM19&lt;&gt;""),AND(TO19&gt;=TU$23,TO19&lt;&gt;"",TQ19&gt;=TU$27,TQ19&lt;&gt;""),AND(TR19&gt;=TU$23,TR19&lt;&gt;"",TT19&gt;=TU$27,TT19&lt;&gt;""),AND(UP19&gt;=VC$23,UP19&lt;&gt;"",UR19&gt;=VC$27,UR19&lt;&gt;""),AND(US19&gt;=VC$23,US19&lt;&gt;"",UU19&gt;=VC$27,UU19&lt;&gt;""),AND(UW19&gt;=VC$23,UW19&lt;&gt;"",UY19&gt;=VC$27,UY19&lt;&gt;""),AND(UZ19&gt;=VC$23,UZ19&lt;&gt;"",VB19&gt;=VC$27,VB19&lt;&gt;""),AND(VX19&gt;=WK$23,VX19&lt;&gt;"",VZ19&gt;=WK$27,VZ19&lt;&gt;""),AND(WA19&gt;=WK$23,WA19&lt;&gt;"",WC19&gt;=WK$27,WC19&lt;&gt;""),AND(WE19&gt;=WK$23,WE19&lt;&gt;"",WG19&gt;=WK$27,WG19&lt;&gt;""),AND(WH19&gt;=WK$23,WH19&lt;&gt;"",WJ19&gt;=WK$27,WJ19&lt;&gt;"")),"P","")</f>
        <v/>
      </c>
      <c r="G19" s="3" t="str">
        <f>IF(OR(AND(AI19&gt;=AQ$27,AI19&lt;&gt;"",AF19=""),AND(AL19&gt;=AQ$27,AL19&lt;&gt;"",AF19=""),AND(AP19&gt;=AQ$27,AP19&lt;&gt;"",AF19=""),AND(BJ19&gt;=BR$27,BJ19&lt;&gt;"",BG19=""),AND(BM19&gt;=BR$27,BM19&lt;&gt;"",BG19=""),AND(BQ19&gt;=BR$27,BQ19&lt;&gt;"",BG19=""),AND(CK19&gt;=CS$27,CK19&lt;&gt;"",CH19=""),AND(CN19&gt;=CS$27,CN19&lt;&gt;"",CH19=""),AND(CR19&gt;=CS$27,CR19&lt;&gt;"",CH19=""),AND(DR19&gt;=EC$27,DR19&lt;&gt;""),AND(DU19&gt;=EC$27,DU19&lt;&gt;""),AND(DY19&gt;=EC$27,DY19&lt;&gt;""),AND(EB19&gt;=EC$27,EB19&lt;&gt;""),AND(EZ19&gt;=FK$27,EZ19&lt;&gt;""),AND(FC19&gt;=FK$27,FC19&lt;&gt;""),AND(FG19&gt;=FK$27,FG19&lt;&gt;""),AND(FJ19&gt;=FK$27,FJ19&lt;&gt;""),AND(GH19&gt;=GS$27,GH19&lt;&gt;""),AND(GK19&gt;=GS$27,GK19&lt;&gt;""),AND(GO19&gt;=GS$27,GO19&lt;&gt;""),AND(GR19&gt;=GS$27,GR19&lt;&gt;""),AND(HP19&gt;=IA$27,HP19&lt;&gt;""),AND(HS19&gt;=IA$27,HS19&lt;&gt;""),AND(HW19&gt;=IA$27,HW19&lt;&gt;""),AND(HZ19&gt;=IA$27,HZ19&lt;&gt;""),AND(IX19&gt;=JI$27,IX19&lt;&gt;""),AND(JA19&gt;=JI$27,JA19&lt;&gt;""),AND(JE19&gt;=JI$27,JE19&lt;&gt;""),AND(JH19&gt;=JI$27,JH19&lt;&gt;""),AND(KF19&gt;=KQ$27,KF19&lt;&gt;""),AND(KI19&gt;=KQ$27,KI19&lt;&gt;""),AND(KM19&gt;=KQ$27,KM19&lt;&gt;""),AND(KP19&gt;=KQ$27,KP19&lt;&gt;""),AND(LN19&gt;=LY$27,LN19&lt;&gt;""),AND(LQ19&gt;=LY$27,LQ19&lt;&gt;""),AND(LU19&gt;=LY$27,LU19&lt;&gt;""),AND(LX19&gt;=LY$27,LX19&lt;&gt;""),AND(MV19&gt;=NG$27,MV19&lt;&gt;""),AND(MY19&gt;=NG$27,MY19&lt;&gt;""),AND(NC19&gt;=NG$27,NC19&lt;&gt;""),AND(NF19&gt;=NG$27,NF19&lt;&gt;""),AND(OD19&gt;=OO$27,OD19&lt;&gt;""),AND(OG19&gt;=OO$27,OG19&lt;&gt;""),AND(OK19&gt;=OO$27,OK19&lt;&gt;""),AND(ON19&gt;=OO$27,ON19&lt;&gt;""),AND(PL19&gt;=PW$27,PL19&lt;&gt;""),AND(PO19&gt;=PW$27,PO19&lt;&gt;""),AND(PS19&gt;=PW$27,PS19&lt;&gt;""),AND(PV19&gt;=PW$27,PV19&lt;&gt;""),AND(QT19&gt;=RE$27,QT19&lt;&gt;""),AND(QW19&gt;=RE$27,QW19&lt;&gt;""),AND(RA19&gt;=RE$27,RA19&lt;&gt;""),AND(RD19&gt;=RE$27,RD19&lt;&gt;""),AND(SB19&gt;=SM$27,SB19&lt;&gt;""),AND(SE19&gt;=SM$27,SE19&lt;&gt;""),AND(SI19&gt;=SM$27,SI19&lt;&gt;""),AND(SL19&gt;=SM$27,SL19&lt;&gt;""),AND(TJ19&gt;=TU$27,TJ19&lt;&gt;""),AND(TM19&gt;=TU$27,TM19&lt;&gt;""),AND(TQ19&gt;=TU$27,TQ19&lt;&gt;""),AND(TT19&gt;=TU$27,TT19&lt;&gt;""),AND(UR19&gt;=VC$27,UR19&lt;&gt;""),AND(UU19&gt;=VC$27,UU19&lt;&gt;""),AND(UY19&gt;=VC$27,UY19&lt;&gt;""),AND(VB19&gt;=VC$27,VB19&lt;&gt;""),AND(VZ19&gt;=WK$27,VZ19&lt;&gt;""),AND(WC19&gt;=WK$27,WC19&lt;&gt;""),AND(WG19&gt;=WK$27,WG19&lt;&gt;""),AND(WJ19&gt;=WK$27,WJ19&lt;&gt;"")),"P","")</f>
        <v/>
      </c>
      <c r="H19" s="37" t="str">
        <f>IF(AND(G19="P",F19=""),"No DD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,AND(TH19&gt;=TU$26,TH19&lt;&gt;"",TJ19&gt;=TU$30,TJ19&lt;&gt;""),AND(TK19&gt;=TU$26,TK19&lt;&gt;"",TM19&gt;=TU$30,TM19&lt;&gt;""),AND(TO19&gt;=TU$26,TO19&lt;&gt;"",TQ19&gt;=TU$30,TQ19&lt;&gt;""),AND(TR19&gt;=TU$26,TR19&lt;&gt;"",TT19&gt;=TU$30,TT19&lt;&gt;""),AND(UP19&gt;=VC$26,UP19&lt;&gt;"",UR19&gt;=VC$30,UR19&lt;&gt;""),AND(US19&gt;=VC$26,US19&lt;&gt;"",UU19&gt;=VC$30,UU19&lt;&gt;""),AND(UW19&gt;=VC$26,UW19&lt;&gt;"",UY19&gt;=VC$30,UY19&lt;&gt;""),AND(UZ19&gt;=VC$26,UZ19&lt;&gt;"",VB19&gt;=VC$30,VB19&lt;&gt;""),AND(VX19&gt;=WK$26,VX19&lt;&gt;"",VZ19&gt;=WK$30,VZ19&lt;&gt;""),AND(WA19&gt;=WK$26,WA19&lt;&gt;"",WC19&gt;=WK$30,WC19&lt;&gt;""),AND(WE19&gt;=WK$26,WE19&lt;&gt;"",WG19&gt;=WK$30,WG19&lt;&gt;""),AND(WH19&gt;=WK$26,WH19&lt;&gt;"",WJ19&gt;=WK$30,WJ19&lt;&gt;"")),"Merit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Excellence",IF(I19="P","Worlds Team",IF(F19="P","National Team","")))))</f>
        <v/>
      </c>
      <c r="I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P","")</f>
        <v/>
      </c>
      <c r="J19" s="8">
        <f>IF(COUNT(AI19,AL19,AP19,BJ19,BM19,BQ19,CK19,CN19,CR19)&gt;0,LARGE((AI19,AL19,AP19,BJ19,BM19,BQ19,CK19,CN19,CR19),1),0)</f>
        <v>0</v>
      </c>
      <c r="K19" s="8" t="str">
        <f>IF(J19="","",IF(OR(J19=CK19,J19=CN19,J19=CR19),$BS$1,IF(OR(J19=BJ19,J19=BM19,J19=BQ19),$AR$1,IF(OR(J19=AI19,J19=AL19,J19=AP19),$Q$1,""))))</f>
        <v/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>
        <f>IF(MAX(CT19,CU19)&gt;0,MAX(CT19,CU19),"")</f>
        <v>42.67</v>
      </c>
      <c r="O19" s="11" t="str">
        <f>IF(N19="","",IF(N19=CT19,"("&amp;CT$2&amp;")",IF(N19=CU19,"("&amp;CU$2&amp;")")))</f>
        <v>(Prelim)</v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>2023 WAGC (Nov 16)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>IF(BU19&gt;0,BU19,"")</f>
        <v/>
      </c>
      <c r="CJ19" s="39" t="str">
        <f>IF(BV19&gt;0,BV19,"")</f>
        <v/>
      </c>
      <c r="CK19" s="41" t="str">
        <f>IF(SUM(BS19:BV19)-BW19&gt;0,SUM(BS19:BV19)-BW19,"")</f>
        <v/>
      </c>
      <c r="CL19" s="41" t="str">
        <f>IF(BZ19&gt;0,BZ19,"")</f>
        <v/>
      </c>
      <c r="CM19" s="41" t="str">
        <f>IF(CA19&gt;0,CA19,"")</f>
        <v/>
      </c>
      <c r="CN19" s="41" t="str">
        <f>IF(SUM(BX19:CA19)-CB19&gt;0,SUM(BX19:CA19)-CB19,"")</f>
        <v/>
      </c>
      <c r="CO19" s="41" t="str">
        <f>IF(CK19="","",MAX(CK19,CN19))</f>
        <v/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 t="str">
        <f>IF(SUM(CO19,CR19)&gt;0,SUM(CO19,CR19),"")</f>
        <v/>
      </c>
      <c r="CT19" s="52">
        <f>IF(MAX(DV19,FD19,GL19,HT19,JB19,KJ19,LR19,MZ19,OH19,PP19,QX19,SF19,TN19,UV19,WD19)-IF(L19="",0,L19)&gt;0.001,MAX(DV19,FD19,GL19,HT19,JB19,KJ19,LR19,MZ19,OH19,PP19,QX19,SF19,TN19,UV19,WD19)-IF(L19="",0,L19),"")</f>
        <v>42.67</v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IF(SUM(DV19,DY19,EB19)&gt;0,SUM(DV19,DY19,EB19),"")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IF(SUM(FD19,FG19,FJ19)&gt;0,SUM(FD19,FG19,FJ19),"")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IF(SUM(GL19,GO19,GR19)&gt;0,SUM(GL19,GO19,GR19),"")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IF(SUM(HT19,HW19,HZ19)&gt;0,SUM(HT19,HW19,HZ19),"")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IF(SUM(JB19,JE19,JH19)&gt;0,SUM(JB19,JE19,JH19),"")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IF(SUM(KJ19,KM19,KP19)&gt;0,SUM(KJ19,KM19,KP19),"")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IF(SUM(LR19,LU19,LX19)&gt;0,SUM(LR19,LU19,LX19),"")</f>
        <v/>
      </c>
      <c r="LZ19" s="18">
        <v>6.7</v>
      </c>
      <c r="MA19" s="18">
        <v>8.9499999999999993</v>
      </c>
      <c r="MB19" s="18">
        <v>10.5</v>
      </c>
      <c r="MC19" s="18">
        <v>16.52</v>
      </c>
      <c r="MD19" s="18">
        <v>0</v>
      </c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>
        <f>IF(MB19&gt;0,MB19,"")</f>
        <v>10.5</v>
      </c>
      <c r="MU19" s="11">
        <f>IF(MC19&gt;0,MC19,"")</f>
        <v>16.52</v>
      </c>
      <c r="MV19" s="11">
        <f>IF(SUM(LZ19:MC19)-MD19&gt;0,SUM(LZ19:MC19)-MD19,"")</f>
        <v>42.67</v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>
        <f>IF(MAX(MV19,MY19)&gt;0,MAX(MV19,MY19),"")</f>
        <v>42.67</v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>
        <f>IF(SUM(MZ19,NC19,NF19)&gt;0,SUM(MZ19,NC19,NF19),"")</f>
        <v>42.67</v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IF(SUM(OH19,OK19,ON19)&gt;0,SUM(OH19,OK19,ON19),"")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IF(SUM(PP19,PS19,PV19)&gt;0,SUM(PP19,PS19,PV19),"")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IF(SUM(QX19,RA19,RD19)&gt;0,SUM(QX19,RA19,RD19),"")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IF(SUM(SF19,SI19,SL19)&gt;0,SUM(SF19,SI19,SL19),"")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IF(SUM(TN19,TQ19,TT19)&gt;0,SUM(TN19,TQ19,TT19),"")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IF(SUM(UV19,UY19,VB19)&gt;0,SUM(UV19,UY19,VB19),"")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IF(SUM(WD19,WG19,WJ19)&gt;0,SUM(WD19,WG19,WJ19),"")</f>
        <v/>
      </c>
      <c r="WL19" s="27">
        <f>IF($CH19="P",BS19,(BS19+AR19)/2)</f>
        <v>0</v>
      </c>
      <c r="WM19" s="27">
        <f>IF($CH19="P",BT19,(BT19+AS19)/2)</f>
        <v>0</v>
      </c>
      <c r="WN19" s="27">
        <f>IF($CH19="P",BU19,(BU19+AT19)/2)</f>
        <v>0</v>
      </c>
      <c r="WO19" s="27">
        <f>IF($CH19="P",BV19,(BV19+AU19)/2)</f>
        <v>0</v>
      </c>
      <c r="WP19" s="27">
        <f>IF($CH19="P",BW19,(BW19+AV19)/2)</f>
        <v>0</v>
      </c>
      <c r="WQ19" s="27">
        <f>IF($CH19="P",BX19,(BX19+AW19)/2)</f>
        <v>0</v>
      </c>
      <c r="WR19" s="27">
        <f>IF($CH19="P",BY19,(BY19+AX19)/2)</f>
        <v>0</v>
      </c>
      <c r="WS19" s="27">
        <f>IF($CH19="P",BZ19,(BZ19+AY19)/2)</f>
        <v>0</v>
      </c>
      <c r="WT19" s="27">
        <f>IF($CH19="P",CA19,(CA19+AZ19)/2)</f>
        <v>0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 t="str">
        <f>IF(WN19&gt;0,WN19,"")</f>
        <v/>
      </c>
      <c r="XC19" s="11" t="str">
        <f>IF(WO19&gt;0,WO19,"")</f>
        <v/>
      </c>
      <c r="XD19" s="11" t="str">
        <f>IF(SUM(WL19:WO19)-WP19&gt;0,SUM(WL19:WO19)-WP19,"")</f>
        <v/>
      </c>
      <c r="XE19" s="11" t="str">
        <f>IF(WS19&gt;0,WS19,"")</f>
        <v/>
      </c>
      <c r="XF19" s="11" t="str">
        <f>IF(WT19&gt;0,WT19,"")</f>
        <v/>
      </c>
      <c r="XG19" s="11" t="str">
        <f>IF(SUM(WQ19:WT19)-WU19&gt;0,SUM(WQ19:WT19)-WU19,"")</f>
        <v/>
      </c>
      <c r="XH19" s="11" t="str">
        <f>IF(MAX(XD19,XG19)&gt;0,MAX(XD19,XG19),"")</f>
        <v/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 t="str">
        <f>IF(SUM(XH19,XK19)&gt;0,SUM(XH19,XK19),"")</f>
        <v/>
      </c>
    </row>
    <row r="20" spans="1:6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270</v>
      </c>
      <c r="C20" s="4" t="s">
        <v>132</v>
      </c>
      <c r="D20" s="4" t="s">
        <v>150</v>
      </c>
      <c r="E20" s="9">
        <f>SUM(J20,L20,N20)</f>
        <v>35.349999999999994</v>
      </c>
      <c r="F20" s="3" t="str">
        <f>IF(OR(AND(AG20&gt;=AQ$23,AG20&lt;&gt;"",AI20&gt;=AQ$27,AI20&lt;&gt;"",AF20=""),AND(AJ20&gt;=AQ$23,AJ20&lt;&gt;"",AL20&gt;=AQ$27,AL20&lt;&gt;"",AF20=""),AND(AN20&gt;=AQ$23,AN20&lt;&gt;"",AP20&gt;=AQ$27,AP20&lt;&gt;"",AF20=""),AND(BH20&gt;=BR$23,BH20&lt;&gt;"",BJ20&gt;=BR$27,BJ20&lt;&gt;"",BG20=""),AND(BK20&gt;=BR$23,BK20&lt;&gt;"",BM20&gt;=BR$27,BM20&lt;&gt;"",BG20=""),AND(BO20&gt;=BR$23,BO20&lt;&gt;"",BQ20&gt;=BR$27,BQ20&lt;&gt;"",BG20=""),AND(CI20&gt;=CS$23,CI20&lt;&gt;"",CK20&gt;=CS$27,CK20&lt;&gt;"",CH20=""),AND(CL20&gt;=CS$23,CL20&lt;&gt;"",CN20&gt;=CS$27,CN20&lt;&gt;"",CH20=""),AND(CP20&gt;=CS$23,CP20&lt;&gt;"",CR20&gt;=CS$27,CR20&lt;&gt;"",CH20=""),AND(DP20&gt;=EC$23,DP20&lt;&gt;"",DR20&gt;=EC$27,DR20&lt;&gt;""),AND(DS20&gt;=EC$23,DS20&lt;&gt;"",DU20&gt;=EC$27,DU20&lt;&gt;""),AND(DW20&gt;=EC$23,DW20&lt;&gt;"",DY20&gt;=EC$27,DY20&lt;&gt;""),AND(DZ20&gt;=EC$23,DZ20&lt;&gt;"",EB20&gt;=EC$27,EB20&lt;&gt;""),AND(EX20&gt;=FK$23,EX20&lt;&gt;"",EZ20&gt;=FK$27,EZ20&lt;&gt;""),AND(FA20&gt;=FK$23,FA20&lt;&gt;"",FC20&gt;=FK$27,FC20&lt;&gt;""),AND(FE20&gt;=FK$23,FE20&lt;&gt;"",FG20&gt;=FK$27,FG20&lt;&gt;""),AND(FH20&gt;=FK$23,FH20&lt;&gt;"",FJ20&gt;=FK$27,FJ20&lt;&gt;""),AND(GF20&gt;=GS$23,GF20&lt;&gt;"",GH20&gt;=GS$27,GH20&lt;&gt;""),AND(GI20&gt;=GS$23,GI20&lt;&gt;"",GK20&gt;=GS$27,GK20&lt;&gt;""),AND(GM20&gt;=GS$23,GM20&lt;&gt;"",GO20&gt;=GS$27,GO20&lt;&gt;""),AND(GP20&gt;=GS$23,GP20&lt;&gt;"",GR20&gt;=GS$27,GR20&lt;&gt;""),AND(HN20&gt;=IA$23,HN20&lt;&gt;"",HP20&gt;=IA$27,HP20&lt;&gt;""),AND(HQ20&gt;=IA$23,HQ20&lt;&gt;"",HS20&gt;=IA$27,HS20&lt;&gt;""),AND(HU20&gt;=IA$23,HU20&lt;&gt;"",HW20&gt;=IA$27,HW20&lt;&gt;""),AND(HX20&gt;=IA$23,HX20&lt;&gt;"",HZ20&gt;=IA$27,HZ20&lt;&gt;""),AND(IV20&gt;=JI$23,IV20&lt;&gt;"",IX20&gt;=JI$27,IX20&lt;&gt;""),AND(IY20&gt;=JI$23,IY20&lt;&gt;"",JA20&gt;=JI$27,JA20&lt;&gt;""),AND(JC20&gt;=JI$23,JC20&lt;&gt;"",JE20&gt;=JI$27,JE20&lt;&gt;""),AND(JF20&gt;=JI$23,JF20&lt;&gt;"",JH20&gt;=JI$27,JH20&lt;&gt;""),AND(KD20&gt;=KQ$23,KD20&lt;&gt;"",KF20&gt;=KQ$27,KF20&lt;&gt;""),AND(KG20&gt;=KQ$23,KG20&lt;&gt;"",KI20&gt;=KQ$27,KI20&lt;&gt;""),AND(KK20&gt;=KQ$23,KK20&lt;&gt;"",KM20&gt;=KQ$27,KM20&lt;&gt;""),AND(KN20&gt;=KQ$23,KN20&lt;&gt;"",KP20&gt;=KQ$27,KP20&lt;&gt;""),AND(LL20&gt;=LY$23,LL20&lt;&gt;"",LN20&gt;=LY$27,LN20&lt;&gt;""),AND(LO20&gt;=LY$23,LO20&lt;&gt;"",LQ20&gt;=LY$27,LQ20&lt;&gt;""),AND(LS20&gt;=LY$23,LS20&lt;&gt;"",LU20&gt;=LY$27,LU20&lt;&gt;""),AND(LV20&gt;=LY$23,LV20&lt;&gt;"",LX20&gt;=LY$27,LX20&lt;&gt;""),AND(MT20&gt;=NG$23,MT20&lt;&gt;"",MV20&gt;=NG$27,MV20&lt;&gt;""),AND(MW20&gt;=NG$23,MW20&lt;&gt;"",MY20&gt;=NG$27,MY20&lt;&gt;""),AND(NA20&gt;=NG$23,NA20&lt;&gt;"",NC20&gt;=NG$27,NC20&lt;&gt;""),AND(ND20&gt;=NG$23,ND20&lt;&gt;"",NF20&gt;=NG$27,NF20&lt;&gt;""),AND(OB20&gt;=OO$23,OB20&lt;&gt;"",OD20&gt;=OO$27,OD20&lt;&gt;""),AND(OE20&gt;=OO$23,OE20&lt;&gt;"",OG20&gt;=OO$27,OG20&lt;&gt;""),AND(OI20&gt;=OO$23,OI20&lt;&gt;"",OK20&gt;=OO$27,OK20&lt;&gt;""),AND(OL20&gt;=OO$23,OL20&lt;&gt;"",ON20&gt;=OO$27,ON20&lt;&gt;""),AND(PJ20&gt;=PW$23,PJ20&lt;&gt;"",PL20&gt;=PW$27,PL20&lt;&gt;""),AND(PM20&gt;=PW$23,PM20&lt;&gt;"",PO20&gt;=PW$27,PO20&lt;&gt;""),AND(PQ20&gt;=PW$23,PQ20&lt;&gt;"",PS20&gt;=PW$27,PS20&lt;&gt;""),AND(PT20&gt;=PW$23,PT20&lt;&gt;"",PV20&gt;=PW$27,PV20&lt;&gt;""),AND(QR20&gt;=RE$23,QR20&lt;&gt;"",QT20&gt;=RE$27,QT20&lt;&gt;""),AND(QU20&gt;=RE$23,QU20&lt;&gt;"",QW20&gt;=RE$27,QW20&lt;&gt;""),AND(QY20&gt;=RE$23,QY20&lt;&gt;"",RA20&gt;=RE$27,RA20&lt;&gt;""),AND(RB20&gt;=RE$23,RB20&lt;&gt;"",RD20&gt;=RE$27,RD20&lt;&gt;""),AND(RZ20&gt;=SM$23,RZ20&lt;&gt;"",SB20&gt;=SM$27,SB20&lt;&gt;""),AND(SC20&gt;=SM$23,SC20&lt;&gt;"",SE20&gt;=SM$27,SE20&lt;&gt;""),AND(SG20&gt;=SM$23,SG20&lt;&gt;"",SI20&gt;=SM$27,SI20&lt;&gt;""),AND(SJ20&gt;=SM$23,SJ20&lt;&gt;"",SL20&gt;=SM$27,SL20&lt;&gt;""),AND(TH20&gt;=TU$23,TH20&lt;&gt;"",TJ20&gt;=TU$27,TJ20&lt;&gt;""),AND(TK20&gt;=TU$23,TK20&lt;&gt;"",TM20&gt;=TU$27,TM20&lt;&gt;""),AND(TO20&gt;=TU$23,TO20&lt;&gt;"",TQ20&gt;=TU$27,TQ20&lt;&gt;""),AND(TR20&gt;=TU$23,TR20&lt;&gt;"",TT20&gt;=TU$27,TT20&lt;&gt;""),AND(UP20&gt;=VC$23,UP20&lt;&gt;"",UR20&gt;=VC$27,UR20&lt;&gt;""),AND(US20&gt;=VC$23,US20&lt;&gt;"",UU20&gt;=VC$27,UU20&lt;&gt;""),AND(UW20&gt;=VC$23,UW20&lt;&gt;"",UY20&gt;=VC$27,UY20&lt;&gt;""),AND(UZ20&gt;=VC$23,UZ20&lt;&gt;"",VB20&gt;=VC$27,VB20&lt;&gt;""),AND(VX20&gt;=WK$23,VX20&lt;&gt;"",VZ20&gt;=WK$27,VZ20&lt;&gt;""),AND(WA20&gt;=WK$23,WA20&lt;&gt;"",WC20&gt;=WK$27,WC20&lt;&gt;""),AND(WE20&gt;=WK$23,WE20&lt;&gt;"",WG20&gt;=WK$27,WG20&lt;&gt;""),AND(WH20&gt;=WK$23,WH20&lt;&gt;"",WJ20&gt;=WK$27,WJ20&lt;&gt;"")),"P","")</f>
        <v/>
      </c>
      <c r="G20" s="3" t="str">
        <f>IF(OR(AND(AI20&gt;=AQ$27,AI20&lt;&gt;"",AF20=""),AND(AL20&gt;=AQ$27,AL20&lt;&gt;"",AF20=""),AND(AP20&gt;=AQ$27,AP20&lt;&gt;"",AF20=""),AND(BJ20&gt;=BR$27,BJ20&lt;&gt;"",BG20=""),AND(BM20&gt;=BR$27,BM20&lt;&gt;"",BG20=""),AND(BQ20&gt;=BR$27,BQ20&lt;&gt;"",BG20=""),AND(CK20&gt;=CS$27,CK20&lt;&gt;"",CH20=""),AND(CN20&gt;=CS$27,CN20&lt;&gt;"",CH20=""),AND(CR20&gt;=CS$27,CR20&lt;&gt;"",CH20=""),AND(DR20&gt;=EC$27,DR20&lt;&gt;""),AND(DU20&gt;=EC$27,DU20&lt;&gt;""),AND(DY20&gt;=EC$27,DY20&lt;&gt;""),AND(EB20&gt;=EC$27,EB20&lt;&gt;""),AND(EZ20&gt;=FK$27,EZ20&lt;&gt;""),AND(FC20&gt;=FK$27,FC20&lt;&gt;""),AND(FG20&gt;=FK$27,FG20&lt;&gt;""),AND(FJ20&gt;=FK$27,FJ20&lt;&gt;""),AND(GH20&gt;=GS$27,GH20&lt;&gt;""),AND(GK20&gt;=GS$27,GK20&lt;&gt;""),AND(GO20&gt;=GS$27,GO20&lt;&gt;""),AND(GR20&gt;=GS$27,GR20&lt;&gt;""),AND(HP20&gt;=IA$27,HP20&lt;&gt;""),AND(HS20&gt;=IA$27,HS20&lt;&gt;""),AND(HW20&gt;=IA$27,HW20&lt;&gt;""),AND(HZ20&gt;=IA$27,HZ20&lt;&gt;""),AND(IX20&gt;=JI$27,IX20&lt;&gt;""),AND(JA20&gt;=JI$27,JA20&lt;&gt;""),AND(JE20&gt;=JI$27,JE20&lt;&gt;""),AND(JH20&gt;=JI$27,JH20&lt;&gt;""),AND(KF20&gt;=KQ$27,KF20&lt;&gt;""),AND(KI20&gt;=KQ$27,KI20&lt;&gt;""),AND(KM20&gt;=KQ$27,KM20&lt;&gt;""),AND(KP20&gt;=KQ$27,KP20&lt;&gt;""),AND(LN20&gt;=LY$27,LN20&lt;&gt;""),AND(LQ20&gt;=LY$27,LQ20&lt;&gt;""),AND(LU20&gt;=LY$27,LU20&lt;&gt;""),AND(LX20&gt;=LY$27,LX20&lt;&gt;""),AND(MV20&gt;=NG$27,MV20&lt;&gt;""),AND(MY20&gt;=NG$27,MY20&lt;&gt;""),AND(NC20&gt;=NG$27,NC20&lt;&gt;""),AND(NF20&gt;=NG$27,NF20&lt;&gt;""),AND(OD20&gt;=OO$27,OD20&lt;&gt;""),AND(OG20&gt;=OO$27,OG20&lt;&gt;""),AND(OK20&gt;=OO$27,OK20&lt;&gt;""),AND(ON20&gt;=OO$27,ON20&lt;&gt;""),AND(PL20&gt;=PW$27,PL20&lt;&gt;""),AND(PO20&gt;=PW$27,PO20&lt;&gt;""),AND(PS20&gt;=PW$27,PS20&lt;&gt;""),AND(PV20&gt;=PW$27,PV20&lt;&gt;""),AND(QT20&gt;=RE$27,QT20&lt;&gt;""),AND(QW20&gt;=RE$27,QW20&lt;&gt;""),AND(RA20&gt;=RE$27,RA20&lt;&gt;""),AND(RD20&gt;=RE$27,RD20&lt;&gt;""),AND(SB20&gt;=SM$27,SB20&lt;&gt;""),AND(SE20&gt;=SM$27,SE20&lt;&gt;""),AND(SI20&gt;=SM$27,SI20&lt;&gt;""),AND(SL20&gt;=SM$27,SL20&lt;&gt;""),AND(TJ20&gt;=TU$27,TJ20&lt;&gt;""),AND(TM20&gt;=TU$27,TM20&lt;&gt;""),AND(TQ20&gt;=TU$27,TQ20&lt;&gt;""),AND(TT20&gt;=TU$27,TT20&lt;&gt;""),AND(UR20&gt;=VC$27,UR20&lt;&gt;""),AND(UU20&gt;=VC$27,UU20&lt;&gt;""),AND(UY20&gt;=VC$27,UY20&lt;&gt;""),AND(VB20&gt;=VC$27,VB20&lt;&gt;""),AND(VZ20&gt;=WK$27,VZ20&lt;&gt;""),AND(WC20&gt;=WK$27,WC20&lt;&gt;""),AND(WG20&gt;=WK$27,WG20&lt;&gt;""),AND(WJ20&gt;=WK$27,WJ20&lt;&gt;"")),"P","")</f>
        <v/>
      </c>
      <c r="H20" s="37" t="str">
        <f>IF(AND(G20="P",F20=""),"No DD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,AND(TH20&gt;=TU$26,TH20&lt;&gt;"",TJ20&gt;=TU$30,TJ20&lt;&gt;""),AND(TK20&gt;=TU$26,TK20&lt;&gt;"",TM20&gt;=TU$30,TM20&lt;&gt;""),AND(TO20&gt;=TU$26,TO20&lt;&gt;"",TQ20&gt;=TU$30,TQ20&lt;&gt;""),AND(TR20&gt;=TU$26,TR20&lt;&gt;"",TT20&gt;=TU$30,TT20&lt;&gt;""),AND(UP20&gt;=VC$26,UP20&lt;&gt;"",UR20&gt;=VC$30,UR20&lt;&gt;""),AND(US20&gt;=VC$26,US20&lt;&gt;"",UU20&gt;=VC$30,UU20&lt;&gt;""),AND(UW20&gt;=VC$26,UW20&lt;&gt;"",UY20&gt;=VC$30,UY20&lt;&gt;""),AND(UZ20&gt;=VC$26,UZ20&lt;&gt;"",VB20&gt;=VC$30,VB20&lt;&gt;""),AND(VX20&gt;=WK$26,VX20&lt;&gt;"",VZ20&gt;=WK$30,VZ20&lt;&gt;""),AND(WA20&gt;=WK$26,WA20&lt;&gt;"",WC20&gt;=WK$30,WC20&lt;&gt;""),AND(WE20&gt;=WK$26,WE20&lt;&gt;"",WG20&gt;=WK$30,WG20&lt;&gt;""),AND(WH20&gt;=WK$26,WH20&lt;&gt;"",WJ20&gt;=WK$30,WJ20&lt;&gt;"")),"Merit",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,AND(TH20&gt;=TU$25,TH20&lt;&gt;"",TJ20&gt;=TU$29,TJ20&lt;&gt;""),AND(TK20&gt;=TU$25,TK20&lt;&gt;"",TM20&gt;=TU$29,TM20&lt;&gt;""),AND(TO20&gt;=TU$25,TO20&lt;&gt;"",TQ20&gt;=TU$29,TQ20&lt;&gt;""),AND(TR20&gt;=TU$25,TR20&lt;&gt;"",TT20&gt;=TU$29,TT20&lt;&gt;""),AND(UP20&gt;=VC$25,UP20&lt;&gt;"",UR20&gt;=VC$29,UR20&lt;&gt;""),AND(US20&gt;=VC$25,US20&lt;&gt;"",UU20&gt;=VC$29,UU20&lt;&gt;""),AND(UW20&gt;=VC$25,UW20&lt;&gt;"",UY20&gt;=VC$29,UY20&lt;&gt;""),AND(UZ20&gt;=VC$25,UZ20&lt;&gt;"",VB20&gt;=VC$29,VB20&lt;&gt;""),AND(VX20&gt;=WK$25,VX20&lt;&gt;"",VZ20&gt;=WK$29,VZ20&lt;&gt;""),AND(WA20&gt;=WK$25,WA20&lt;&gt;"",WC20&gt;=WK$29,WC20&lt;&gt;""),AND(WE20&gt;=WK$25,WE20&lt;&gt;"",WG20&gt;=WK$29,WG20&lt;&gt;""),AND(WH20&gt;=WK$25,WH20&lt;&gt;"",WJ20&gt;=WK$29,WJ20&lt;&gt;"")),"Excellence",IF(I20="P","Worlds Team",IF(F20="P","National Team","")))))</f>
        <v/>
      </c>
      <c r="I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,AND(TH20&gt;=TU$24,TH20&lt;&gt;"",TJ20&gt;=TU$28,TJ20&lt;&gt;""),AND(TK20&gt;=TU$24,TK20&lt;&gt;"",TM20&gt;=TU$28,TM20&lt;&gt;""),AND(TO20&gt;=TU$24,TO20&lt;&gt;"",TQ20&gt;=TU$28,TQ20&lt;&gt;""),AND(TR20&gt;=TU$24,TR20&lt;&gt;"",TT20&gt;=TU$28,TT20&lt;&gt;""),AND(UP20&gt;=VC$24,UP20&lt;&gt;"",UR20&gt;=VC$28,UR20&lt;&gt;""),AND(US20&gt;=VC$24,US20&lt;&gt;"",UU20&gt;=VC$28,UU20&lt;&gt;""),AND(UW20&gt;=VC$24,UW20&lt;&gt;"",UY20&gt;=VC$28,UY20&lt;&gt;""),AND(UZ20&gt;=VC$24,UZ20&lt;&gt;"",VB20&gt;=VC$28,VB20&lt;&gt;""),AND(VX20&gt;=WK$24,VX20&lt;&gt;"",VZ20&gt;=WK$28,VZ20&lt;&gt;""),AND(WA20&gt;=WK$24,WA20&lt;&gt;"",WC20&gt;=WK$28,WC20&lt;&gt;""),AND(WE20&gt;=WK$24,WE20&lt;&gt;"",WG20&gt;=WK$28,WG20&lt;&gt;""),AND(WH20&gt;=WK$24,WH20&lt;&gt;"",WJ20&gt;=WK$28,WJ20&lt;&gt;"")),"P","")</f>
        <v/>
      </c>
      <c r="J20" s="8">
        <f>IF(COUNT(AI20,AL20,AP20,BJ20,BM20,BQ20,CK20,CN20,CR20)&gt;0,LARGE((AI20,AL20,AP20,BJ20,BM20,BQ20,CK20,CN20,CR20),1),0)</f>
        <v>0</v>
      </c>
      <c r="K20" s="8" t="str">
        <f>IF(J20="","",IF(OR(J20=CK20,J20=CN20,J20=CR20),$BS$1,IF(OR(J20=BJ20,J20=BM20,J20=BQ20),$AR$1,IF(OR(J20=AI20,J20=AL20,J20=AP20),$Q$1,""))))</f>
        <v/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>
        <f>IF(MAX(CT20,CU20)&gt;0,MAX(CT20,CU20),"")</f>
        <v>35.349999999999994</v>
      </c>
      <c r="O20" s="11" t="str">
        <f>IF(N20="","",IF(N20=CT20,"("&amp;CT$2&amp;")",IF(N20=CU20,"("&amp;CU$2&amp;")")))</f>
        <v>(Prelim)</v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>2024 Pan Am [Club] Championships (May 19)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8"/>
      <c r="AG20" s="39" t="str">
        <f>IF(S20&gt;0,S20,"")</f>
        <v/>
      </c>
      <c r="AH20" s="39" t="str">
        <f>IF(T20&gt;0,T20,"")</f>
        <v/>
      </c>
      <c r="AI20" s="41" t="str">
        <f>IF(SUM(Q20:T20)-U20&gt;0,SUM(Q20:T20)-U20,"")</f>
        <v/>
      </c>
      <c r="AJ20" s="41" t="str">
        <f>IF(X20&gt;0,X20,"")</f>
        <v/>
      </c>
      <c r="AK20" s="41" t="str">
        <f>IF(Y20&gt;0,Y20,"")</f>
        <v/>
      </c>
      <c r="AL20" s="41" t="str">
        <f>IF(SUM(V20:Y20)-Z20&gt;0,SUM(V20:Y20)-Z20,"")</f>
        <v/>
      </c>
      <c r="AM20" s="41" t="str">
        <f>IF(AI20="","",MAX(AI20,AL20))</f>
        <v/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 t="str">
        <f>IF(SUM(AM20,AP20)&gt;0,SUM(AM20,AP20),"")</f>
        <v/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>IF(BU20&gt;0,BU20,"")</f>
        <v/>
      </c>
      <c r="CJ20" s="39" t="str">
        <f>IF(BV20&gt;0,BV20,"")</f>
        <v/>
      </c>
      <c r="CK20" s="41" t="str">
        <f>IF(SUM(BS20:BV20)-BW20&gt;0,SUM(BS20:BV20)-BW20,"")</f>
        <v/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 t="str">
        <f>IF(CK20="","",MAX(CK20,CN20))</f>
        <v/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 t="str">
        <f>IF(SUM(CO20,CR20)&gt;0,SUM(CO20,CR20),"")</f>
        <v/>
      </c>
      <c r="CT20" s="52">
        <f>IF(MAX(DV20,FD20,GL20,HT20,JB20,KJ20,LR20,MZ20,OH20,PP20,QX20,SF20,TN20,UV20,WD20)-IF(L20="",0,L20)&gt;0.001,MAX(DV20,FD20,GL20,HT20,JB20,KJ20,LR20,MZ20,OH20,PP20,QX20,SF20,TN20,UV20,WD20)-IF(L20="",0,L20),"")</f>
        <v>35.349999999999994</v>
      </c>
      <c r="CU20" s="52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IF(SUM(DV20,DY20,EB20)&gt;0,SUM(DV20,DY20,EB20),"")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IF(SUM(FD20,FG20,FJ20)&gt;0,SUM(FD20,FG20,FJ20),"")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IF(SUM(GL20,GO20,GR20)&gt;0,SUM(GL20,GO20,GR20),"")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IF(SUM(HT20,HW20,HZ20)&gt;0,SUM(HT20,HW20,HZ20),"")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IF(SUM(JB20,JE20,JH20)&gt;0,SUM(JB20,JE20,JH20),"")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IF(SUM(KJ20,KM20,KP20)&gt;0,SUM(KJ20,KM20,KP20),"")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IF(SUM(LR20,LU20,LX20)&gt;0,SUM(LR20,LU20,LX20),"")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IF(SUM(MZ20,NC20,NF20)&gt;0,SUM(MZ20,NC20,NF20),"")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IF(SUM(OH20,OK20,ON20)&gt;0,SUM(OH20,OK20,ON20),"")</f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>IF(OR20&gt;0,OR20,"")</f>
        <v/>
      </c>
      <c r="PK20" s="11" t="str">
        <f>IF(OS20&gt;0,OS20,"")</f>
        <v/>
      </c>
      <c r="PL20" s="11" t="str">
        <f>IF(SUM(OP20:OS20)-OT20&gt;0,SUM(OP20:OS20)-OT20,"")</f>
        <v/>
      </c>
      <c r="PM20" s="11" t="str">
        <f>IF(OW20&gt;0,OW20,"")</f>
        <v/>
      </c>
      <c r="PN20" s="11" t="str">
        <f>IF(OX20&gt;0,OX20,"")</f>
        <v/>
      </c>
      <c r="PO20" s="11" t="str">
        <f>IF(SUM(OU20:OX20)-OY20&gt;0,SUM(OU20:OX20)-OY20,"")</f>
        <v/>
      </c>
      <c r="PP20" s="11" t="str">
        <f>IF(MAX(PL20,PO20)&gt;0,MAX(PL20,PO20),"")</f>
        <v/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 t="str">
        <f>IF(SUM(PP20,PS20,PV20)&gt;0,SUM(PP20,PS20,PV20),"")</f>
        <v/>
      </c>
      <c r="PX20" s="17">
        <v>0.7</v>
      </c>
      <c r="PY20" s="17">
        <v>1</v>
      </c>
      <c r="PZ20" s="17">
        <v>1.5</v>
      </c>
      <c r="QA20" s="17">
        <v>1.74</v>
      </c>
      <c r="QB20" s="17">
        <v>0</v>
      </c>
      <c r="QC20" s="17">
        <v>5.6</v>
      </c>
      <c r="QD20" s="17">
        <v>7.25</v>
      </c>
      <c r="QE20" s="17">
        <v>8.8000000000000007</v>
      </c>
      <c r="QF20" s="17">
        <v>13.7</v>
      </c>
      <c r="QG20" s="17">
        <v>0</v>
      </c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>
        <f>IF(PZ20&gt;0,PZ20,"")</f>
        <v>1.5</v>
      </c>
      <c r="QS20" s="41">
        <f>IF(QA20&gt;0,QA20,"")</f>
        <v>1.74</v>
      </c>
      <c r="QT20" s="41">
        <f>IF(SUM(PX20:QA20)-QB20&gt;0,SUM(PX20:QA20)-QB20,"")</f>
        <v>4.9400000000000004</v>
      </c>
      <c r="QU20" s="41">
        <f>IF(QE20&gt;0,QE20,"")</f>
        <v>8.8000000000000007</v>
      </c>
      <c r="QV20" s="41">
        <f>IF(QF20&gt;0,QF20,"")</f>
        <v>13.7</v>
      </c>
      <c r="QW20" s="41">
        <f>IF(SUM(QC20:QF20)-QG20&gt;0,SUM(QC20:QF20)-QG20,"")</f>
        <v>35.349999999999994</v>
      </c>
      <c r="QX20" s="41">
        <f>IF(MAX(QT20,QW20)&gt;0,MAX(QT20,QW20),"")</f>
        <v>35.349999999999994</v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>
        <f>IF(SUM(QX20,RA20,RD20)&gt;0,SUM(QX20,RA20,RD20),"")</f>
        <v>35.349999999999994</v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>IF(RH20&gt;0,RH20,"")</f>
        <v/>
      </c>
      <c r="SA20" s="11" t="str">
        <f>IF(RI20&gt;0,RI20,"")</f>
        <v/>
      </c>
      <c r="SB20" s="11" t="str">
        <f>IF(SUM(RF20:RI20)-RJ20&gt;0,SUM(RF20:RI20)-RJ20,"")</f>
        <v/>
      </c>
      <c r="SC20" s="11" t="str">
        <f>IF(RM20&gt;0,RM20,"")</f>
        <v/>
      </c>
      <c r="SD20" s="11" t="str">
        <f>IF(RN20&gt;0,RN20,"")</f>
        <v/>
      </c>
      <c r="SE20" s="11" t="str">
        <f>IF(SUM(RK20:RN20)-RO20&gt;0,SUM(RK20:RN20)-RO20,"")</f>
        <v/>
      </c>
      <c r="SF20" s="11" t="str">
        <f>IF(MAX(SB20,SE20)&gt;0,MAX(SB20,SE20),"")</f>
        <v/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 t="str">
        <f>IF(SUM(SF20,SI20,SL20)&gt;0,SUM(SF20,SI20,SL20),"")</f>
        <v/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1" t="str">
        <f>IF(SP20&gt;0,SP20,"")</f>
        <v/>
      </c>
      <c r="TI20" s="41" t="str">
        <f>IF(SQ20&gt;0,SQ20,"")</f>
        <v/>
      </c>
      <c r="TJ20" s="41" t="str">
        <f>IF(SUM(SN20:SQ20)-SR20&gt;0,SUM(SN20:SQ20)-SR20,"")</f>
        <v/>
      </c>
      <c r="TK20" s="41" t="str">
        <f>IF(SU20&gt;0,SU20,"")</f>
        <v/>
      </c>
      <c r="TL20" s="41" t="str">
        <f>IF(SV20&gt;0,SV20,"")</f>
        <v/>
      </c>
      <c r="TM20" s="41" t="str">
        <f>IF(SUM(SS20:SV20)-SW20&gt;0,SUM(SS20:SV20)-SW20,"")</f>
        <v/>
      </c>
      <c r="TN20" s="41" t="str">
        <f>IF(MAX(TJ20,TM20)&gt;0,MAX(TJ20,TM20),"")</f>
        <v/>
      </c>
      <c r="TO20" s="41" t="str">
        <f>IF(SZ20&gt;0,SZ20,"")</f>
        <v/>
      </c>
      <c r="TP20" s="41" t="str">
        <f>IF(TA20&gt;0,TA20,"")</f>
        <v/>
      </c>
      <c r="TQ20" s="41" t="str">
        <f>IF(SUM(SX20:TA20)-TB20&gt;0,SUM(SX20:TA20)-TB20,"")</f>
        <v/>
      </c>
      <c r="TR20" s="41" t="str">
        <f>IF(TE20&gt;0,TE20,"")</f>
        <v/>
      </c>
      <c r="TS20" s="41" t="str">
        <f>IF(TF20&gt;0,TF20,"")</f>
        <v/>
      </c>
      <c r="TT20" s="41" t="str">
        <f>IF(SUM(TC20:TF20)-TG20&gt;0,SUM(TC20:TF20)-TG20,"")</f>
        <v/>
      </c>
      <c r="TU20" s="41" t="str">
        <f>IF(SUM(TN20,TQ20,TT20)&gt;0,SUM(TN20,TQ20,TT20),"")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IF(SUM(UV20,UY20,VB20)&gt;0,SUM(UV20,UY20,VB20),"")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1" t="str">
        <f>IF(VF20&gt;0,VF20,"")</f>
        <v/>
      </c>
      <c r="VY20" s="41" t="str">
        <f>IF(VG20&gt;0,VG20,"")</f>
        <v/>
      </c>
      <c r="VZ20" s="41" t="str">
        <f>IF(SUM(VD20:VG20)-VH20&gt;0,SUM(VD20:VG20)-VH20,"")</f>
        <v/>
      </c>
      <c r="WA20" s="41" t="str">
        <f>IF(VK20&gt;0,VK20,"")</f>
        <v/>
      </c>
      <c r="WB20" s="41" t="str">
        <f>IF(VL20&gt;0,VL20,"")</f>
        <v/>
      </c>
      <c r="WC20" s="41" t="str">
        <f>IF(SUM(VI20:VL20)-VM20&gt;0,SUM(VI20:VL20)-VM20,"")</f>
        <v/>
      </c>
      <c r="WD20" s="41" t="str">
        <f>IF(MAX(VZ20,WC20)&gt;0,MAX(VZ20,WC20),"")</f>
        <v/>
      </c>
      <c r="WE20" s="41" t="str">
        <f>IF(VP20&gt;0,VP20,"")</f>
        <v/>
      </c>
      <c r="WF20" s="41" t="str">
        <f>IF(VQ20&gt;0,VQ20,"")</f>
        <v/>
      </c>
      <c r="WG20" s="41" t="str">
        <f>IF(SUM(VN20:VQ20)-VR20&gt;0,SUM(VN20:VQ20)-VR20,"")</f>
        <v/>
      </c>
      <c r="WH20" s="41" t="str">
        <f>IF(VU20&gt;0,VU20,"")</f>
        <v/>
      </c>
      <c r="WI20" s="41" t="str">
        <f>IF(VV20&gt;0,VV20,"")</f>
        <v/>
      </c>
      <c r="WJ20" s="41" t="str">
        <f>IF(SUM(VS20:VV20)-VW20&gt;0,SUM(VS20:VV20)-VW20,"")</f>
        <v/>
      </c>
      <c r="WK20" s="41" t="str">
        <f>IF(SUM(WD20,WG20,WJ20)&gt;0,SUM(WD20,WG20,WJ20),"")</f>
        <v/>
      </c>
      <c r="WL20" s="27">
        <f>IF($CH20="P",BS20,(BS20+AR20)/2)</f>
        <v>0</v>
      </c>
      <c r="WM20" s="27">
        <f>IF($CH20="P",BT20,(BT20+AS20)/2)</f>
        <v>0</v>
      </c>
      <c r="WN20" s="27">
        <f>IF($CH20="P",BU20,(BU20+AT20)/2)</f>
        <v>0</v>
      </c>
      <c r="WO20" s="27">
        <f>IF($CH20="P",BV20,(BV20+AU20)/2)</f>
        <v>0</v>
      </c>
      <c r="WP20" s="27">
        <f>IF($CH20="P",BW20,(BW20+AV20)/2)</f>
        <v>0</v>
      </c>
      <c r="WQ20" s="27">
        <f>IF($CH20="P",BX20,(BX20+AW20)/2)</f>
        <v>0</v>
      </c>
      <c r="WR20" s="27">
        <f>IF($CH20="P",BY20,(BY20+AX20)/2)</f>
        <v>0</v>
      </c>
      <c r="WS20" s="27">
        <f>IF($CH20="P",BZ20,(BZ20+AY20)/2)</f>
        <v>0</v>
      </c>
      <c r="WT20" s="27">
        <f>IF($CH20="P",CA20,(CA20+AZ20)/2)</f>
        <v>0</v>
      </c>
      <c r="WU20" s="27">
        <f>IF($CH20="P",CB20,(CB20+BA20)/2)</f>
        <v>0</v>
      </c>
      <c r="WV20" s="27">
        <f>IF($CH20="P",CC20,(CC20+BB20)/2)</f>
        <v>0</v>
      </c>
      <c r="WW20" s="27">
        <f>IF($CH20="P",CD20,(CD20+BC20)/2)</f>
        <v>0</v>
      </c>
      <c r="WX20" s="27">
        <f>IF($CH20="P",CE20,(CE20+BD20)/2)</f>
        <v>0</v>
      </c>
      <c r="WY20" s="27">
        <f>IF($CH20="P",CF20,(CF20+BE20)/2)</f>
        <v>0</v>
      </c>
      <c r="WZ20" s="27">
        <f>IF($CH20="P",CG20,(CG20+BF20)/2)</f>
        <v>0</v>
      </c>
      <c r="XA20" s="29" t="s">
        <v>56</v>
      </c>
      <c r="XB20" s="11" t="str">
        <f>IF(WN20&gt;0,WN20,"")</f>
        <v/>
      </c>
      <c r="XC20" s="11" t="str">
        <f>IF(WO20&gt;0,WO20,"")</f>
        <v/>
      </c>
      <c r="XD20" s="11" t="str">
        <f>IF(SUM(WL20:WO20)-WP20&gt;0,SUM(WL20:WO20)-WP20,"")</f>
        <v/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 t="str">
        <f>IF(MAX(XD20,XG20)&gt;0,MAX(XD20,XG20),"")</f>
        <v/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 t="str">
        <f>IF(SUM(XH20,XK20)&gt;0,SUM(XH20,XK20),"")</f>
        <v/>
      </c>
    </row>
    <row r="21" spans="1:636" x14ac:dyDescent="0.2">
      <c r="B21" s="5"/>
      <c r="D21" s="1"/>
    </row>
    <row r="22" spans="1:636" x14ac:dyDescent="0.2">
      <c r="G22" s="37"/>
      <c r="I22" s="37"/>
    </row>
    <row r="23" spans="1:6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43">
        <v>10.4</v>
      </c>
      <c r="BK23" s="42"/>
      <c r="BL23" s="42"/>
      <c r="BM23" s="42"/>
      <c r="BO23" s="33"/>
      <c r="BP23" s="33"/>
      <c r="BR23" s="43">
        <v>10.4</v>
      </c>
      <c r="CL23" s="42"/>
      <c r="CM23" s="42"/>
      <c r="CN23" s="42"/>
      <c r="CP23" s="33"/>
      <c r="CQ23" s="33"/>
      <c r="CS23" s="43">
        <v>10.4</v>
      </c>
      <c r="DP23" s="5"/>
      <c r="DQ23" s="5"/>
      <c r="DZ23" s="2"/>
      <c r="EA23" s="2"/>
      <c r="EC23" s="43">
        <v>10.4</v>
      </c>
      <c r="EX23" s="5"/>
      <c r="EY23" s="5"/>
      <c r="FH23" s="2"/>
      <c r="FI23" s="2"/>
      <c r="FK23" s="43">
        <v>10.4</v>
      </c>
      <c r="GF23" s="5"/>
      <c r="GG23" s="5"/>
      <c r="GP23" s="2"/>
      <c r="GQ23" s="2"/>
      <c r="GS23" s="43">
        <v>10.4</v>
      </c>
      <c r="HN23" s="5"/>
      <c r="HO23" s="5"/>
      <c r="HX23" s="2"/>
      <c r="HY23" s="2"/>
      <c r="IA23" s="43">
        <v>10.4</v>
      </c>
      <c r="IV23" s="5"/>
      <c r="IW23" s="5"/>
      <c r="JF23" s="2"/>
      <c r="JG23" s="2"/>
      <c r="JI23" s="43">
        <v>10.4</v>
      </c>
      <c r="KD23" s="5"/>
      <c r="KE23" s="5"/>
      <c r="KN23" s="2"/>
      <c r="KO23" s="2"/>
      <c r="KQ23" s="43">
        <v>10.4</v>
      </c>
      <c r="LL23" s="5"/>
      <c r="LM23" s="5"/>
      <c r="LV23" s="2"/>
      <c r="LW23" s="2"/>
      <c r="LY23" s="43">
        <v>10.4</v>
      </c>
      <c r="MT23" s="5"/>
      <c r="MU23" s="5"/>
      <c r="ND23" s="2"/>
      <c r="NE23" s="2"/>
      <c r="NG23" s="43">
        <v>10.4</v>
      </c>
      <c r="OB23" s="5"/>
      <c r="OC23" s="5"/>
      <c r="OL23" s="2"/>
      <c r="OM23" s="2"/>
      <c r="OO23" s="43">
        <v>10.4</v>
      </c>
      <c r="PJ23" s="5"/>
      <c r="PK23" s="5"/>
      <c r="PT23" s="2"/>
      <c r="PU23" s="2"/>
      <c r="PW23" s="43">
        <v>10.4</v>
      </c>
      <c r="QR23" s="5"/>
      <c r="QS23" s="5"/>
      <c r="RB23" s="2"/>
      <c r="RC23" s="2"/>
      <c r="RE23" s="43">
        <v>10.4</v>
      </c>
      <c r="RZ23" s="5"/>
      <c r="SA23" s="5"/>
      <c r="SJ23" s="2"/>
      <c r="SK23" s="2"/>
      <c r="SM23" s="43">
        <v>10.4</v>
      </c>
      <c r="TH23" s="5"/>
      <c r="TI23" s="5"/>
      <c r="TR23" s="2"/>
      <c r="TS23" s="2"/>
      <c r="TU23" s="43">
        <v>10.4</v>
      </c>
      <c r="UP23" s="5"/>
      <c r="UQ23" s="5"/>
      <c r="UZ23" s="2"/>
      <c r="VA23" s="2"/>
      <c r="VC23" s="43">
        <v>10.4</v>
      </c>
      <c r="VX23" s="5"/>
      <c r="VY23" s="5"/>
      <c r="WH23" s="2"/>
      <c r="WI23" s="2"/>
      <c r="WK23" s="43">
        <v>10.4</v>
      </c>
    </row>
    <row r="24" spans="1:6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11.2</v>
      </c>
      <c r="BK24" s="42"/>
      <c r="BL24" s="42"/>
      <c r="BM24" s="42"/>
      <c r="BO24" s="33"/>
      <c r="BP24" s="33"/>
      <c r="BR24" s="44">
        <v>11.2</v>
      </c>
      <c r="CL24" s="42"/>
      <c r="CM24" s="42"/>
      <c r="CN24" s="42"/>
      <c r="CP24" s="33"/>
      <c r="CQ24" s="33"/>
      <c r="CS24" s="44">
        <v>11.2</v>
      </c>
      <c r="DP24" s="5"/>
      <c r="DQ24" s="5"/>
      <c r="DZ24" s="2"/>
      <c r="EA24" s="2"/>
      <c r="EC24" s="44">
        <v>11.2</v>
      </c>
      <c r="EX24" s="5"/>
      <c r="EY24" s="5"/>
      <c r="FH24" s="2"/>
      <c r="FI24" s="2"/>
      <c r="FK24" s="44">
        <v>11.2</v>
      </c>
      <c r="GF24" s="5"/>
      <c r="GG24" s="5"/>
      <c r="GP24" s="2"/>
      <c r="GQ24" s="2"/>
      <c r="GS24" s="44">
        <v>11.2</v>
      </c>
      <c r="HN24" s="5"/>
      <c r="HO24" s="5"/>
      <c r="HX24" s="2"/>
      <c r="HY24" s="2"/>
      <c r="IA24" s="44">
        <v>11.2</v>
      </c>
      <c r="IV24" s="5"/>
      <c r="IW24" s="5"/>
      <c r="JF24" s="2"/>
      <c r="JG24" s="2"/>
      <c r="JI24" s="44">
        <v>11.2</v>
      </c>
      <c r="KD24" s="5"/>
      <c r="KE24" s="5"/>
      <c r="KN24" s="2"/>
      <c r="KO24" s="2"/>
      <c r="KQ24" s="44">
        <v>11.2</v>
      </c>
      <c r="LL24" s="5"/>
      <c r="LM24" s="5"/>
      <c r="LV24" s="2"/>
      <c r="LW24" s="2"/>
      <c r="LY24" s="44">
        <v>11.2</v>
      </c>
      <c r="MT24" s="5"/>
      <c r="MU24" s="5"/>
      <c r="ND24" s="2"/>
      <c r="NE24" s="2"/>
      <c r="NG24" s="44">
        <v>11.2</v>
      </c>
      <c r="OB24" s="5"/>
      <c r="OC24" s="5"/>
      <c r="OL24" s="2"/>
      <c r="OM24" s="2"/>
      <c r="OO24" s="44">
        <v>11.2</v>
      </c>
      <c r="PJ24" s="5"/>
      <c r="PK24" s="5"/>
      <c r="PT24" s="2"/>
      <c r="PU24" s="2"/>
      <c r="PW24" s="44">
        <v>11.2</v>
      </c>
      <c r="QR24" s="5"/>
      <c r="QS24" s="5"/>
      <c r="RB24" s="2"/>
      <c r="RC24" s="2"/>
      <c r="RE24" s="44">
        <v>11.2</v>
      </c>
      <c r="RZ24" s="5"/>
      <c r="SA24" s="5"/>
      <c r="SJ24" s="2"/>
      <c r="SK24" s="2"/>
      <c r="SM24" s="44">
        <v>11.2</v>
      </c>
      <c r="TH24" s="5"/>
      <c r="TI24" s="5"/>
      <c r="TR24" s="2"/>
      <c r="TS24" s="2"/>
      <c r="TU24" s="44">
        <v>11.2</v>
      </c>
      <c r="UP24" s="5"/>
      <c r="UQ24" s="5"/>
      <c r="UZ24" s="2"/>
      <c r="VA24" s="2"/>
      <c r="VC24" s="44">
        <v>11.2</v>
      </c>
      <c r="VX24" s="5"/>
      <c r="VY24" s="5"/>
      <c r="WH24" s="2"/>
      <c r="WI24" s="2"/>
      <c r="WK24" s="44">
        <v>11.2</v>
      </c>
    </row>
    <row r="25" spans="1:636" x14ac:dyDescent="0.2">
      <c r="A25" s="5"/>
      <c r="B25" s="32" t="s">
        <v>66</v>
      </c>
      <c r="C25" s="5"/>
      <c r="E25" s="2"/>
      <c r="AJ25" s="42"/>
      <c r="AK25" s="42"/>
      <c r="AL25" s="42"/>
      <c r="AM25" s="33"/>
      <c r="AN25" s="33"/>
      <c r="AO25" s="33"/>
      <c r="AP25" s="33"/>
      <c r="AQ25" s="45">
        <v>12</v>
      </c>
      <c r="BK25" s="42"/>
      <c r="BL25" s="42"/>
      <c r="BM25" s="42"/>
      <c r="BO25" s="33"/>
      <c r="BP25" s="33"/>
      <c r="BR25" s="45">
        <v>12</v>
      </c>
      <c r="CL25" s="42"/>
      <c r="CM25" s="42"/>
      <c r="CN25" s="42"/>
      <c r="CO25" s="33"/>
      <c r="CP25" s="33"/>
      <c r="CQ25" s="33"/>
      <c r="CR25" s="33"/>
      <c r="CS25" s="45">
        <v>12</v>
      </c>
      <c r="DP25" s="5"/>
      <c r="DQ25" s="5"/>
      <c r="DZ25" s="2"/>
      <c r="EA25" s="2"/>
      <c r="EC25" s="45">
        <v>12</v>
      </c>
      <c r="EX25" s="5"/>
      <c r="EY25" s="5"/>
      <c r="FH25" s="2"/>
      <c r="FI25" s="2"/>
      <c r="FK25" s="45">
        <v>12</v>
      </c>
      <c r="GF25" s="5"/>
      <c r="GG25" s="5"/>
      <c r="GP25" s="2"/>
      <c r="GQ25" s="2"/>
      <c r="GS25" s="45">
        <v>12</v>
      </c>
      <c r="HN25" s="5"/>
      <c r="HO25" s="5"/>
      <c r="HX25" s="2"/>
      <c r="HY25" s="2"/>
      <c r="IA25" s="45">
        <v>12</v>
      </c>
      <c r="IV25" s="5"/>
      <c r="IW25" s="5"/>
      <c r="JF25" s="2"/>
      <c r="JG25" s="2"/>
      <c r="JI25" s="45">
        <v>12</v>
      </c>
      <c r="KD25" s="5"/>
      <c r="KE25" s="5"/>
      <c r="KN25" s="2"/>
      <c r="KO25" s="2"/>
      <c r="KQ25" s="45">
        <v>12</v>
      </c>
      <c r="LL25" s="5"/>
      <c r="LM25" s="5"/>
      <c r="LV25" s="2"/>
      <c r="LW25" s="2"/>
      <c r="LY25" s="45">
        <v>12</v>
      </c>
      <c r="MT25" s="5"/>
      <c r="MU25" s="5"/>
      <c r="ND25" s="2"/>
      <c r="NE25" s="2"/>
      <c r="NG25" s="45">
        <v>12</v>
      </c>
      <c r="OB25" s="5"/>
      <c r="OC25" s="5"/>
      <c r="OL25" s="2"/>
      <c r="OM25" s="2"/>
      <c r="OO25" s="45">
        <v>12</v>
      </c>
      <c r="PJ25" s="5"/>
      <c r="PK25" s="5"/>
      <c r="PT25" s="2"/>
      <c r="PU25" s="2"/>
      <c r="PW25" s="45">
        <v>12</v>
      </c>
      <c r="QR25" s="5"/>
      <c r="QS25" s="5"/>
      <c r="RB25" s="2"/>
      <c r="RC25" s="2"/>
      <c r="RE25" s="45">
        <v>12</v>
      </c>
      <c r="RZ25" s="5"/>
      <c r="SA25" s="5"/>
      <c r="SJ25" s="2"/>
      <c r="SK25" s="2"/>
      <c r="SM25" s="45">
        <v>12</v>
      </c>
      <c r="TH25" s="5"/>
      <c r="TI25" s="5"/>
      <c r="TR25" s="2"/>
      <c r="TS25" s="2"/>
      <c r="TU25" s="45">
        <v>12</v>
      </c>
      <c r="UP25" s="5"/>
      <c r="UQ25" s="5"/>
      <c r="UZ25" s="2"/>
      <c r="VA25" s="2"/>
      <c r="VC25" s="45">
        <v>12</v>
      </c>
      <c r="VX25" s="5"/>
      <c r="VY25" s="5"/>
      <c r="WH25" s="2"/>
      <c r="WI25" s="2"/>
      <c r="WK25" s="45">
        <v>12</v>
      </c>
    </row>
    <row r="26" spans="1:636" x14ac:dyDescent="0.2">
      <c r="A26" s="5"/>
      <c r="B26" s="36" t="s">
        <v>79</v>
      </c>
      <c r="C26" s="5"/>
      <c r="E26" s="2"/>
      <c r="AJ26" s="42"/>
      <c r="AK26" s="42"/>
      <c r="AL26" s="42"/>
      <c r="AM26" s="33"/>
      <c r="AN26" s="33"/>
      <c r="AO26" s="33"/>
      <c r="AP26" s="33"/>
      <c r="AQ26" s="46">
        <v>12.4</v>
      </c>
      <c r="BK26" s="42"/>
      <c r="BL26" s="42"/>
      <c r="BM26" s="42"/>
      <c r="BO26" s="33"/>
      <c r="BP26" s="33"/>
      <c r="BR26" s="46">
        <v>12.4</v>
      </c>
      <c r="CL26" s="42"/>
      <c r="CM26" s="42"/>
      <c r="CN26" s="42"/>
      <c r="CO26" s="33"/>
      <c r="CP26" s="33"/>
      <c r="CQ26" s="33"/>
      <c r="CR26" s="33"/>
      <c r="CS26" s="46">
        <v>12.4</v>
      </c>
      <c r="DP26" s="5"/>
      <c r="DQ26" s="5"/>
      <c r="DZ26" s="2"/>
      <c r="EA26" s="2"/>
      <c r="EC26" s="46">
        <v>12.4</v>
      </c>
      <c r="EX26" s="5"/>
      <c r="EY26" s="5"/>
      <c r="FH26" s="2"/>
      <c r="FI26" s="2"/>
      <c r="FK26" s="46">
        <v>12.4</v>
      </c>
      <c r="GF26" s="5"/>
      <c r="GG26" s="5"/>
      <c r="GP26" s="2"/>
      <c r="GQ26" s="2"/>
      <c r="GS26" s="46">
        <v>12.4</v>
      </c>
      <c r="HN26" s="5"/>
      <c r="HO26" s="5"/>
      <c r="HX26" s="2"/>
      <c r="HY26" s="2"/>
      <c r="IA26" s="46">
        <v>12.4</v>
      </c>
      <c r="IV26" s="5"/>
      <c r="IW26" s="5"/>
      <c r="JF26" s="2"/>
      <c r="JG26" s="2"/>
      <c r="JI26" s="46">
        <v>12.4</v>
      </c>
      <c r="KD26" s="5"/>
      <c r="KE26" s="5"/>
      <c r="KN26" s="2"/>
      <c r="KO26" s="2"/>
      <c r="KQ26" s="46">
        <v>12.4</v>
      </c>
      <c r="LL26" s="5"/>
      <c r="LM26" s="5"/>
      <c r="LV26" s="2"/>
      <c r="LW26" s="2"/>
      <c r="LY26" s="46">
        <v>12.4</v>
      </c>
      <c r="MT26" s="5"/>
      <c r="MU26" s="5"/>
      <c r="ND26" s="2"/>
      <c r="NE26" s="2"/>
      <c r="NG26" s="46">
        <v>12.4</v>
      </c>
      <c r="OB26" s="5"/>
      <c r="OC26" s="5"/>
      <c r="OL26" s="2"/>
      <c r="OM26" s="2"/>
      <c r="OO26" s="46">
        <v>12.4</v>
      </c>
      <c r="PJ26" s="5"/>
      <c r="PK26" s="5"/>
      <c r="PT26" s="2"/>
      <c r="PU26" s="2"/>
      <c r="PW26" s="46">
        <v>12.4</v>
      </c>
      <c r="QR26" s="5"/>
      <c r="QS26" s="5"/>
      <c r="RB26" s="2"/>
      <c r="RC26" s="2"/>
      <c r="RE26" s="46">
        <v>12.4</v>
      </c>
      <c r="RZ26" s="5"/>
      <c r="SA26" s="5"/>
      <c r="SJ26" s="2"/>
      <c r="SK26" s="2"/>
      <c r="SM26" s="46">
        <v>12.4</v>
      </c>
      <c r="TH26" s="5"/>
      <c r="TI26" s="5"/>
      <c r="TR26" s="2"/>
      <c r="TS26" s="2"/>
      <c r="TU26" s="46">
        <v>12.4</v>
      </c>
      <c r="UP26" s="5"/>
      <c r="UQ26" s="5"/>
      <c r="UZ26" s="2"/>
      <c r="VA26" s="2"/>
      <c r="VC26" s="46">
        <v>12.4</v>
      </c>
      <c r="VX26" s="5"/>
      <c r="VY26" s="5"/>
      <c r="WH26" s="2"/>
      <c r="WI26" s="2"/>
      <c r="WK26" s="46">
        <v>12.4</v>
      </c>
    </row>
    <row r="27" spans="1:6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47">
        <v>44</v>
      </c>
      <c r="BK27" s="42"/>
      <c r="BL27" s="42"/>
      <c r="BM27" s="42"/>
      <c r="BO27" s="33"/>
      <c r="BP27" s="33"/>
      <c r="BR27" s="47">
        <v>44</v>
      </c>
      <c r="CL27" s="42"/>
      <c r="CM27" s="42"/>
      <c r="CN27" s="42"/>
      <c r="CO27" s="33"/>
      <c r="CP27" s="33"/>
      <c r="CQ27" s="33"/>
      <c r="CR27" s="33"/>
      <c r="CS27" s="47">
        <v>44</v>
      </c>
      <c r="DP27" s="5"/>
      <c r="DQ27" s="5"/>
      <c r="DZ27" s="2"/>
      <c r="EA27" s="2"/>
      <c r="EC27" s="47">
        <v>44</v>
      </c>
      <c r="EX27" s="5"/>
      <c r="EY27" s="5"/>
      <c r="FH27" s="2"/>
      <c r="FI27" s="2"/>
      <c r="FK27" s="47">
        <v>44</v>
      </c>
      <c r="GF27" s="5"/>
      <c r="GG27" s="5"/>
      <c r="GP27" s="2"/>
      <c r="GQ27" s="2"/>
      <c r="GS27" s="47">
        <v>44</v>
      </c>
      <c r="HN27" s="5"/>
      <c r="HO27" s="5"/>
      <c r="HX27" s="2"/>
      <c r="HY27" s="2"/>
      <c r="IA27" s="47">
        <v>44</v>
      </c>
      <c r="IV27" s="5"/>
      <c r="IW27" s="5"/>
      <c r="JF27" s="2"/>
      <c r="JG27" s="2"/>
      <c r="JI27" s="47">
        <v>44</v>
      </c>
      <c r="KD27" s="5"/>
      <c r="KE27" s="5"/>
      <c r="KN27" s="2"/>
      <c r="KO27" s="2"/>
      <c r="KQ27" s="47">
        <v>44</v>
      </c>
      <c r="LL27" s="5"/>
      <c r="LM27" s="5"/>
      <c r="LV27" s="2"/>
      <c r="LW27" s="2"/>
      <c r="LY27" s="47">
        <v>44</v>
      </c>
      <c r="MT27" s="5"/>
      <c r="MU27" s="5"/>
      <c r="ND27" s="2"/>
      <c r="NE27" s="2"/>
      <c r="NG27" s="47">
        <v>44</v>
      </c>
      <c r="OB27" s="5"/>
      <c r="OC27" s="5"/>
      <c r="OL27" s="2"/>
      <c r="OM27" s="2"/>
      <c r="OO27" s="47">
        <v>44</v>
      </c>
      <c r="PJ27" s="5"/>
      <c r="PK27" s="5"/>
      <c r="PT27" s="2"/>
      <c r="PU27" s="2"/>
      <c r="PW27" s="47">
        <v>44</v>
      </c>
      <c r="QR27" s="5"/>
      <c r="QS27" s="5"/>
      <c r="RB27" s="2"/>
      <c r="RC27" s="2"/>
      <c r="RE27" s="47">
        <v>44</v>
      </c>
      <c r="RZ27" s="5"/>
      <c r="SA27" s="5"/>
      <c r="SJ27" s="2"/>
      <c r="SK27" s="2"/>
      <c r="SM27" s="47">
        <v>44</v>
      </c>
      <c r="TH27" s="5"/>
      <c r="TI27" s="5"/>
      <c r="TR27" s="2"/>
      <c r="TS27" s="2"/>
      <c r="TU27" s="47">
        <v>44</v>
      </c>
      <c r="UP27" s="5"/>
      <c r="UQ27" s="5"/>
      <c r="UZ27" s="2"/>
      <c r="VA27" s="2"/>
      <c r="VC27" s="47">
        <v>44</v>
      </c>
      <c r="VX27" s="5"/>
      <c r="VY27" s="5"/>
      <c r="WH27" s="2"/>
      <c r="WI27" s="2"/>
      <c r="WK27" s="47">
        <v>44</v>
      </c>
    </row>
    <row r="28" spans="1:6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48">
        <v>45.3</v>
      </c>
      <c r="BK28" s="42"/>
      <c r="BL28" s="42"/>
      <c r="BM28" s="42"/>
      <c r="BO28" s="33"/>
      <c r="BP28" s="33"/>
      <c r="BR28" s="48">
        <v>45.3</v>
      </c>
      <c r="CL28" s="42"/>
      <c r="CM28" s="42"/>
      <c r="CN28" s="42"/>
      <c r="CO28" s="33"/>
      <c r="CP28" s="33"/>
      <c r="CQ28" s="33"/>
      <c r="CR28" s="33"/>
      <c r="CS28" s="48">
        <v>45.3</v>
      </c>
      <c r="DP28" s="5"/>
      <c r="DQ28" s="5"/>
      <c r="DZ28" s="2"/>
      <c r="EA28" s="2"/>
      <c r="EC28" s="48">
        <v>45.3</v>
      </c>
      <c r="EX28" s="5"/>
      <c r="EY28" s="5"/>
      <c r="FH28" s="2"/>
      <c r="FI28" s="2"/>
      <c r="FK28" s="48">
        <v>45.3</v>
      </c>
      <c r="GF28" s="5"/>
      <c r="GG28" s="5"/>
      <c r="GP28" s="2"/>
      <c r="GQ28" s="2"/>
      <c r="GS28" s="48">
        <v>45.3</v>
      </c>
      <c r="HN28" s="5"/>
      <c r="HO28" s="5"/>
      <c r="HX28" s="2"/>
      <c r="HY28" s="2"/>
      <c r="IA28" s="48">
        <v>45.3</v>
      </c>
      <c r="IV28" s="5"/>
      <c r="IW28" s="5"/>
      <c r="JF28" s="2"/>
      <c r="JG28" s="2"/>
      <c r="JI28" s="48">
        <v>45.3</v>
      </c>
      <c r="KD28" s="5"/>
      <c r="KE28" s="5"/>
      <c r="KN28" s="2"/>
      <c r="KO28" s="2"/>
      <c r="KQ28" s="48">
        <v>45.3</v>
      </c>
      <c r="LL28" s="5"/>
      <c r="LM28" s="5"/>
      <c r="LV28" s="2"/>
      <c r="LW28" s="2"/>
      <c r="LY28" s="48">
        <v>45.3</v>
      </c>
      <c r="MT28" s="5"/>
      <c r="MU28" s="5"/>
      <c r="ND28" s="2"/>
      <c r="NE28" s="2"/>
      <c r="NG28" s="48">
        <v>45.3</v>
      </c>
      <c r="OB28" s="5"/>
      <c r="OC28" s="5"/>
      <c r="OL28" s="2"/>
      <c r="OM28" s="2"/>
      <c r="OO28" s="48">
        <v>45.3</v>
      </c>
      <c r="PJ28" s="5"/>
      <c r="PK28" s="5"/>
      <c r="PT28" s="2"/>
      <c r="PU28" s="2"/>
      <c r="PW28" s="48">
        <v>45.3</v>
      </c>
      <c r="QR28" s="5"/>
      <c r="QS28" s="5"/>
      <c r="RB28" s="2"/>
      <c r="RC28" s="2"/>
      <c r="RE28" s="48">
        <v>45.3</v>
      </c>
      <c r="RZ28" s="5"/>
      <c r="SA28" s="5"/>
      <c r="SJ28" s="2"/>
      <c r="SK28" s="2"/>
      <c r="SM28" s="48">
        <v>45.3</v>
      </c>
      <c r="TH28" s="5"/>
      <c r="TI28" s="5"/>
      <c r="TR28" s="2"/>
      <c r="TS28" s="2"/>
      <c r="TU28" s="48">
        <v>45.3</v>
      </c>
      <c r="UP28" s="5"/>
      <c r="UQ28" s="5"/>
      <c r="UZ28" s="2"/>
      <c r="VA28" s="2"/>
      <c r="VC28" s="48">
        <v>45.3</v>
      </c>
      <c r="VX28" s="5"/>
      <c r="VY28" s="5"/>
      <c r="WH28" s="2"/>
      <c r="WI28" s="2"/>
      <c r="WK28" s="48">
        <v>45.3</v>
      </c>
    </row>
    <row r="29" spans="1:636" x14ac:dyDescent="0.2">
      <c r="A29" s="5"/>
      <c r="B29" s="34" t="s">
        <v>65</v>
      </c>
      <c r="C29" s="5"/>
      <c r="AJ29" s="42"/>
      <c r="AK29" s="42"/>
      <c r="AL29" s="42"/>
      <c r="AM29" s="33"/>
      <c r="AN29" s="33"/>
      <c r="AO29" s="33"/>
      <c r="AP29" s="33"/>
      <c r="AQ29" s="49">
        <v>46</v>
      </c>
      <c r="BK29" s="42"/>
      <c r="BL29" s="42"/>
      <c r="BM29" s="42"/>
      <c r="BO29" s="33"/>
      <c r="BP29" s="33"/>
      <c r="BR29" s="49">
        <v>46</v>
      </c>
      <c r="CL29" s="42"/>
      <c r="CM29" s="42"/>
      <c r="CN29" s="42"/>
      <c r="CO29" s="33"/>
      <c r="CP29" s="33"/>
      <c r="CQ29" s="33"/>
      <c r="CR29" s="33"/>
      <c r="CS29" s="49">
        <v>46</v>
      </c>
      <c r="DP29" s="5"/>
      <c r="DQ29" s="5"/>
      <c r="DZ29" s="2"/>
      <c r="EA29" s="2"/>
      <c r="EB29" s="38"/>
      <c r="EC29" s="49">
        <v>46</v>
      </c>
      <c r="EX29" s="5"/>
      <c r="EY29" s="5"/>
      <c r="FH29" s="2"/>
      <c r="FI29" s="2"/>
      <c r="FJ29" s="38"/>
      <c r="FK29" s="49">
        <v>46</v>
      </c>
      <c r="GF29" s="5"/>
      <c r="GG29" s="5"/>
      <c r="GP29" s="2"/>
      <c r="GQ29" s="2"/>
      <c r="GR29" s="38"/>
      <c r="GS29" s="49">
        <v>46</v>
      </c>
      <c r="HN29" s="5"/>
      <c r="HO29" s="5"/>
      <c r="HX29" s="2"/>
      <c r="HY29" s="2"/>
      <c r="HZ29" s="38"/>
      <c r="IA29" s="49">
        <v>46</v>
      </c>
      <c r="IV29" s="5"/>
      <c r="IW29" s="5"/>
      <c r="JF29" s="2"/>
      <c r="JG29" s="2"/>
      <c r="JH29" s="38"/>
      <c r="JI29" s="49">
        <v>46</v>
      </c>
      <c r="KD29" s="5"/>
      <c r="KE29" s="5"/>
      <c r="KN29" s="2"/>
      <c r="KO29" s="2"/>
      <c r="KP29" s="38"/>
      <c r="KQ29" s="49">
        <v>46</v>
      </c>
      <c r="LL29" s="5"/>
      <c r="LM29" s="5"/>
      <c r="LV29" s="2"/>
      <c r="LW29" s="2"/>
      <c r="LX29" s="38"/>
      <c r="LY29" s="49">
        <v>46</v>
      </c>
      <c r="MT29" s="5"/>
      <c r="MU29" s="5"/>
      <c r="ND29" s="2"/>
      <c r="NE29" s="2"/>
      <c r="NF29" s="38"/>
      <c r="NG29" s="49">
        <v>46</v>
      </c>
      <c r="OB29" s="5"/>
      <c r="OC29" s="5"/>
      <c r="OL29" s="2"/>
      <c r="OM29" s="2"/>
      <c r="ON29" s="38"/>
      <c r="OO29" s="49">
        <v>46</v>
      </c>
      <c r="PJ29" s="5"/>
      <c r="PK29" s="5"/>
      <c r="PT29" s="2"/>
      <c r="PU29" s="2"/>
      <c r="PV29" s="38"/>
      <c r="PW29" s="49">
        <v>46</v>
      </c>
      <c r="QR29" s="5"/>
      <c r="QS29" s="5"/>
      <c r="RB29" s="2"/>
      <c r="RC29" s="2"/>
      <c r="RD29" s="38"/>
      <c r="RE29" s="49">
        <v>46</v>
      </c>
      <c r="RZ29" s="5"/>
      <c r="SA29" s="5"/>
      <c r="SJ29" s="2"/>
      <c r="SK29" s="2"/>
      <c r="SL29" s="38"/>
      <c r="SM29" s="49">
        <v>46</v>
      </c>
      <c r="TH29" s="5"/>
      <c r="TI29" s="5"/>
      <c r="TR29" s="2"/>
      <c r="TS29" s="2"/>
      <c r="TT29" s="38"/>
      <c r="TU29" s="49">
        <v>46</v>
      </c>
      <c r="UP29" s="5"/>
      <c r="UQ29" s="5"/>
      <c r="UZ29" s="2"/>
      <c r="VA29" s="2"/>
      <c r="VB29" s="38"/>
      <c r="VC29" s="49">
        <v>46</v>
      </c>
      <c r="VX29" s="5"/>
      <c r="VY29" s="5"/>
      <c r="WH29" s="2"/>
      <c r="WI29" s="2"/>
      <c r="WJ29" s="38"/>
      <c r="WK29" s="49">
        <v>46</v>
      </c>
    </row>
    <row r="30" spans="1:6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50">
        <v>46.6</v>
      </c>
      <c r="BK30" s="42"/>
      <c r="BL30" s="42"/>
      <c r="BM30" s="42"/>
      <c r="BO30" s="42"/>
      <c r="BP30" s="33"/>
      <c r="BR30" s="50">
        <v>46.6</v>
      </c>
      <c r="CL30" s="42"/>
      <c r="CM30" s="42"/>
      <c r="CN30" s="42"/>
      <c r="CO30" s="33"/>
      <c r="CP30" s="42"/>
      <c r="CQ30" s="33"/>
      <c r="CR30" s="33"/>
      <c r="CS30" s="50">
        <v>46.6</v>
      </c>
      <c r="DP30" s="5"/>
      <c r="DQ30" s="5"/>
      <c r="DZ30" s="42"/>
      <c r="EA30" s="2"/>
      <c r="EC30" s="50">
        <v>46.6</v>
      </c>
      <c r="EX30" s="5"/>
      <c r="EY30" s="5"/>
      <c r="FH30" s="42"/>
      <c r="FI30" s="2"/>
      <c r="FK30" s="50">
        <v>46.6</v>
      </c>
      <c r="GF30" s="5"/>
      <c r="GG30" s="5"/>
      <c r="GP30" s="42"/>
      <c r="GQ30" s="2"/>
      <c r="GS30" s="50">
        <v>46.6</v>
      </c>
      <c r="HN30" s="5"/>
      <c r="HO30" s="5"/>
      <c r="HX30" s="42"/>
      <c r="HY30" s="2"/>
      <c r="IA30" s="50">
        <v>46.6</v>
      </c>
      <c r="IV30" s="5"/>
      <c r="IW30" s="5"/>
      <c r="JF30" s="2"/>
      <c r="JG30" s="2"/>
      <c r="JI30" s="50">
        <v>46.6</v>
      </c>
      <c r="KD30" s="5"/>
      <c r="KE30" s="5"/>
      <c r="KN30" s="2"/>
      <c r="KO30" s="2"/>
      <c r="KQ30" s="50">
        <v>46.6</v>
      </c>
      <c r="LL30" s="5"/>
      <c r="LM30" s="5"/>
      <c r="LV30" s="2"/>
      <c r="LW30" s="2"/>
      <c r="LY30" s="50">
        <v>46.6</v>
      </c>
      <c r="MT30" s="5"/>
      <c r="MU30" s="5"/>
      <c r="ND30" s="2"/>
      <c r="NE30" s="2"/>
      <c r="NG30" s="50">
        <v>46.6</v>
      </c>
      <c r="OB30" s="5"/>
      <c r="OC30" s="5"/>
      <c r="OL30" s="2"/>
      <c r="OM30" s="2"/>
      <c r="OO30" s="50">
        <v>46.6</v>
      </c>
      <c r="PJ30" s="5"/>
      <c r="PK30" s="5"/>
      <c r="PT30" s="2"/>
      <c r="PU30" s="2"/>
      <c r="PW30" s="50">
        <v>46.6</v>
      </c>
      <c r="QR30" s="5"/>
      <c r="QS30" s="5"/>
      <c r="RB30" s="2"/>
      <c r="RC30" s="2"/>
      <c r="RE30" s="50">
        <v>46.6</v>
      </c>
      <c r="RZ30" s="5"/>
      <c r="SA30" s="5"/>
      <c r="SJ30" s="2"/>
      <c r="SK30" s="2"/>
      <c r="SM30" s="50">
        <v>46.6</v>
      </c>
      <c r="TH30" s="5"/>
      <c r="TI30" s="5"/>
      <c r="TR30" s="2"/>
      <c r="TS30" s="2"/>
      <c r="TU30" s="50">
        <v>46.6</v>
      </c>
      <c r="UP30" s="5"/>
      <c r="UQ30" s="5"/>
      <c r="UZ30" s="2"/>
      <c r="VA30" s="2"/>
      <c r="VC30" s="50">
        <v>46.6</v>
      </c>
      <c r="VX30" s="5"/>
      <c r="VY30" s="5"/>
      <c r="WH30" s="2"/>
      <c r="WI30" s="2"/>
      <c r="WK30" s="50">
        <v>46.6</v>
      </c>
    </row>
    <row r="31" spans="1:636" s="37" customFormat="1" x14ac:dyDescent="0.2">
      <c r="A31"/>
      <c r="B31" s="30" t="s">
        <v>57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0">
      <sortCondition descending="1" ref="F1:F21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2" type="noConversion"/>
  <conditionalFormatting sqref="H1:H1048576">
    <cfRule type="containsText" dxfId="380" priority="70" operator="containsText" text="No DD">
      <formula>NOT(ISERROR(SEARCH("No DD",H1)))</formula>
    </cfRule>
    <cfRule type="containsText" dxfId="379" priority="71" operator="containsText" text="Merit">
      <formula>NOT(ISERROR(SEARCH("Merit",H1)))</formula>
    </cfRule>
    <cfRule type="containsText" dxfId="378" priority="72" operator="containsText" text="Excellence">
      <formula>NOT(ISERROR(SEARCH("Excellence",H1)))</formula>
    </cfRule>
    <cfRule type="containsText" dxfId="377" priority="73" operator="containsText" text="Worlds Team">
      <formula>NOT(ISERROR(SEARCH("Worlds Team",H1)))</formula>
    </cfRule>
    <cfRule type="containsText" dxfId="376" priority="74" operator="containsText" text="National Team">
      <formula>NOT(ISERROR(SEARCH("National Team",H1)))</formula>
    </cfRule>
  </conditionalFormatting>
  <conditionalFormatting sqref="A4:A1048576">
    <cfRule type="expression" dxfId="375" priority="31">
      <formula>AND(G4&lt;&gt;"",F4="")</formula>
    </cfRule>
    <cfRule type="expression" dxfId="374" priority="75">
      <formula>IF(A4&gt;4,1,0)</formula>
    </cfRule>
  </conditionalFormatting>
  <conditionalFormatting sqref="Q4:AQ20">
    <cfRule type="expression" dxfId="373" priority="76" stopIfTrue="1">
      <formula>IF($AF4&lt;&gt;"",1,0)</formula>
    </cfRule>
  </conditionalFormatting>
  <conditionalFormatting sqref="AR4:BR20">
    <cfRule type="expression" dxfId="372" priority="69" stopIfTrue="1">
      <formula>IF($BG4&lt;&gt;"",1,0)</formula>
    </cfRule>
  </conditionalFormatting>
  <conditionalFormatting sqref="BS4:CS20">
    <cfRule type="expression" dxfId="371" priority="68" stopIfTrue="1">
      <formula>IF($CH4&lt;&gt;"",1,0)</formula>
    </cfRule>
  </conditionalFormatting>
  <conditionalFormatting sqref="BO31:BO1048576 BH1:BH1048576 BK1:BK1048576 BO1:BO29">
    <cfRule type="cellIs" dxfId="370" priority="81" operator="between">
      <formula>$BR$26</formula>
      <formula>1000</formula>
    </cfRule>
    <cfRule type="cellIs" dxfId="369" priority="82" operator="between">
      <formula>$BR$25</formula>
      <formula>$BR$26</formula>
    </cfRule>
    <cfRule type="cellIs" dxfId="368" priority="83" operator="between">
      <formula>$BR$24</formula>
      <formula>$BR$25</formula>
    </cfRule>
    <cfRule type="cellIs" dxfId="367" priority="84" operator="between">
      <formula>$BR$23</formula>
      <formula>$BR$24</formula>
    </cfRule>
  </conditionalFormatting>
  <conditionalFormatting sqref="CP31:CP1048576 CI1:CI1048576 CL1:CL1048576 CP1:CP29">
    <cfRule type="cellIs" dxfId="366" priority="77" operator="between">
      <formula>$CS$26</formula>
      <formula>1000</formula>
    </cfRule>
    <cfRule type="cellIs" dxfId="365" priority="78" operator="between">
      <formula>$CS$25</formula>
      <formula>$CS$26</formula>
    </cfRule>
    <cfRule type="cellIs" dxfId="364" priority="79" operator="between">
      <formula>$CS$24</formula>
      <formula>$CS$25</formula>
    </cfRule>
    <cfRule type="cellIs" dxfId="363" priority="80" operator="between">
      <formula>$CS$23</formula>
      <formula>$CS$24</formula>
    </cfRule>
  </conditionalFormatting>
  <conditionalFormatting sqref="DZ31:DZ1048576 DP1:DP1048576 DS1:DS1048576 DW1:DW1048576 DZ1:DZ29">
    <cfRule type="cellIs" dxfId="362" priority="88" operator="between">
      <formula>$EC$26</formula>
      <formula>1000</formula>
    </cfRule>
    <cfRule type="cellIs" dxfId="361" priority="89" operator="between">
      <formula>$EC$25</formula>
      <formula>$EC$26</formula>
    </cfRule>
    <cfRule type="cellIs" dxfId="360" priority="90" operator="between">
      <formula>$EC$24</formula>
      <formula>$EC$25</formula>
    </cfRule>
    <cfRule type="cellIs" dxfId="359" priority="91" operator="between">
      <formula>$EC$23</formula>
      <formula>$EC$24</formula>
    </cfRule>
  </conditionalFormatting>
  <conditionalFormatting sqref="FH31:FH1048576 EX1:EX1048576 FA1:FA1048576 FE1:FE1048576 FH1:FH29">
    <cfRule type="cellIs" dxfId="358" priority="64" operator="between">
      <formula>$FK$26</formula>
      <formula>1000</formula>
    </cfRule>
    <cfRule type="cellIs" dxfId="357" priority="65" operator="between">
      <formula>$FK$25</formula>
      <formula>$FK$26</formula>
    </cfRule>
    <cfRule type="cellIs" dxfId="356" priority="66" operator="between">
      <formula>$FK$24</formula>
      <formula>$FK$25</formula>
    </cfRule>
    <cfRule type="cellIs" dxfId="355" priority="67" operator="between">
      <formula>$FK$23</formula>
      <formula>$FK$24</formula>
    </cfRule>
  </conditionalFormatting>
  <conditionalFormatting sqref="HX31:HX1048576 HN1:HN1048576 HQ1:HQ1048576 HU1:HU1048576 HX1:HX29">
    <cfRule type="cellIs" dxfId="354" priority="60" operator="between">
      <formula>$IA$26</formula>
      <formula>1000</formula>
    </cfRule>
    <cfRule type="cellIs" dxfId="353" priority="61" operator="between">
      <formula>$IA$25</formula>
      <formula>$IA$26</formula>
    </cfRule>
    <cfRule type="cellIs" dxfId="352" priority="62" operator="between">
      <formula>$IA$24</formula>
      <formula>$IA$25</formula>
    </cfRule>
    <cfRule type="cellIs" dxfId="351" priority="63" operator="between">
      <formula>$IA$23</formula>
      <formula>$IA$24</formula>
    </cfRule>
  </conditionalFormatting>
  <conditionalFormatting sqref="AO30 AG1:AG1048576 AJ1:AJ1048576 AN1:AN1048576">
    <cfRule type="cellIs" dxfId="350" priority="56" operator="between">
      <formula>$AQ$26</formula>
      <formula>1000</formula>
    </cfRule>
    <cfRule type="cellIs" dxfId="349" priority="57" operator="between">
      <formula>$AQ$25</formula>
      <formula>$AQ$26</formula>
    </cfRule>
    <cfRule type="cellIs" dxfId="348" priority="58" operator="between">
      <formula>$AQ$24</formula>
      <formula>$AQ$25</formula>
    </cfRule>
    <cfRule type="cellIs" dxfId="347" priority="59" operator="between">
      <formula>$AQ$23</formula>
      <formula>$AQ$24</formula>
    </cfRule>
  </conditionalFormatting>
  <conditionalFormatting sqref="BO30">
    <cfRule type="cellIs" dxfId="346" priority="52" operator="between">
      <formula>$AQ$26</formula>
      <formula>1000</formula>
    </cfRule>
    <cfRule type="cellIs" dxfId="345" priority="53" operator="between">
      <formula>$AQ$25</formula>
      <formula>$AQ$26</formula>
    </cfRule>
    <cfRule type="cellIs" dxfId="344" priority="54" operator="between">
      <formula>$AQ$24</formula>
      <formula>$AQ$25</formula>
    </cfRule>
    <cfRule type="cellIs" dxfId="343" priority="55" operator="between">
      <formula>$AQ$23</formula>
      <formula>$AQ$24</formula>
    </cfRule>
  </conditionalFormatting>
  <conditionalFormatting sqref="CP30">
    <cfRule type="cellIs" dxfId="342" priority="48" operator="between">
      <formula>$AQ$26</formula>
      <formula>1000</formula>
    </cfRule>
    <cfRule type="cellIs" dxfId="341" priority="49" operator="between">
      <formula>$AQ$25</formula>
      <formula>$AQ$26</formula>
    </cfRule>
    <cfRule type="cellIs" dxfId="340" priority="50" operator="between">
      <formula>$AQ$24</formula>
      <formula>$AQ$25</formula>
    </cfRule>
    <cfRule type="cellIs" dxfId="339" priority="51" operator="between">
      <formula>$AQ$23</formula>
      <formula>$AQ$24</formula>
    </cfRule>
  </conditionalFormatting>
  <conditionalFormatting sqref="DZ30">
    <cfRule type="cellIs" dxfId="338" priority="44" operator="between">
      <formula>$AQ$26</formula>
      <formula>1000</formula>
    </cfRule>
    <cfRule type="cellIs" dxfId="337" priority="45" operator="between">
      <formula>$AQ$25</formula>
      <formula>$AQ$26</formula>
    </cfRule>
    <cfRule type="cellIs" dxfId="336" priority="46" operator="between">
      <formula>$AQ$24</formula>
      <formula>$AQ$25</formula>
    </cfRule>
    <cfRule type="cellIs" dxfId="335" priority="47" operator="between">
      <formula>$AQ$23</formula>
      <formula>$AQ$24</formula>
    </cfRule>
  </conditionalFormatting>
  <conditionalFormatting sqref="FH30">
    <cfRule type="cellIs" dxfId="334" priority="40" operator="between">
      <formula>$AQ$26</formula>
      <formula>1000</formula>
    </cfRule>
    <cfRule type="cellIs" dxfId="333" priority="41" operator="between">
      <formula>$AQ$25</formula>
      <formula>$AQ$26</formula>
    </cfRule>
    <cfRule type="cellIs" dxfId="332" priority="42" operator="between">
      <formula>$AQ$24</formula>
      <formula>$AQ$25</formula>
    </cfRule>
    <cfRule type="cellIs" dxfId="331" priority="43" operator="between">
      <formula>$AQ$23</formula>
      <formula>$AQ$24</formula>
    </cfRule>
  </conditionalFormatting>
  <conditionalFormatting sqref="HX30">
    <cfRule type="cellIs" dxfId="330" priority="36" operator="between">
      <formula>$AQ$26</formula>
      <formula>1000</formula>
    </cfRule>
    <cfRule type="cellIs" dxfId="329" priority="37" operator="between">
      <formula>$AQ$25</formula>
      <formula>$AQ$26</formula>
    </cfRule>
    <cfRule type="cellIs" dxfId="328" priority="38" operator="between">
      <formula>$AQ$24</formula>
      <formula>$AQ$25</formula>
    </cfRule>
    <cfRule type="cellIs" dxfId="327" priority="39" operator="between">
      <formula>$AQ$23</formula>
      <formula>$AQ$24</formula>
    </cfRule>
  </conditionalFormatting>
  <conditionalFormatting sqref="GP31:GP1048576 GF1:GF1048576 GI1:GI1048576 GM1:GM1048576 GP1:GP29">
    <cfRule type="cellIs" dxfId="326" priority="119" operator="between">
      <formula>$GS$26</formula>
      <formula>1000</formula>
    </cfRule>
    <cfRule type="cellIs" dxfId="325" priority="120" operator="between">
      <formula>$GS$25</formula>
      <formula>$GS$26</formula>
    </cfRule>
    <cfRule type="cellIs" dxfId="324" priority="121" operator="between">
      <formula>$GS$24</formula>
      <formula>$GS$25</formula>
    </cfRule>
    <cfRule type="cellIs" dxfId="323" priority="122" operator="between">
      <formula>$GS$23</formula>
      <formula>$GS$24</formula>
    </cfRule>
  </conditionalFormatting>
  <conditionalFormatting sqref="GP30">
    <cfRule type="cellIs" dxfId="322" priority="32" operator="between">
      <formula>$AQ$26</formula>
      <formula>1000</formula>
    </cfRule>
    <cfRule type="cellIs" dxfId="321" priority="33" operator="between">
      <formula>$AQ$25</formula>
      <formula>$AQ$26</formula>
    </cfRule>
    <cfRule type="cellIs" dxfId="320" priority="34" operator="between">
      <formula>$AQ$24</formula>
      <formula>$AQ$25</formula>
    </cfRule>
    <cfRule type="cellIs" dxfId="319" priority="35" operator="between">
      <formula>$AQ$23</formula>
      <formula>$AQ$24</formula>
    </cfRule>
  </conditionalFormatting>
  <conditionalFormatting sqref="K1:K1048576 M1:M1048576">
    <cfRule type="expression" dxfId="318" priority="85" stopIfTrue="1">
      <formula>IF(K1=$BS$1,1,0)</formula>
    </cfRule>
    <cfRule type="expression" dxfId="317" priority="86">
      <formula>IF(K1=$AR$1,1,0)</formula>
    </cfRule>
    <cfRule type="expression" dxfId="316" priority="87">
      <formula>IF(K1=$Q$1,1,0)</formula>
    </cfRule>
  </conditionalFormatting>
  <conditionalFormatting sqref="CN1:CN1048576 AL1:AL1048576">
    <cfRule type="cellIs" dxfId="315" priority="105789" operator="between">
      <formula>AQ$30</formula>
      <formula>1000</formula>
    </cfRule>
    <cfRule type="cellIs" dxfId="314" priority="105790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 TM1:TM30 UU1:UU30 WC1:WC30">
    <cfRule type="cellIs" dxfId="313" priority="105801" operator="between">
      <formula>EC$30</formula>
      <formula>1000</formula>
    </cfRule>
    <cfRule type="cellIs" dxfId="312" priority="105802" operator="between">
      <formula>EC$29</formula>
      <formula>EC$30</formula>
    </cfRule>
  </conditionalFormatting>
  <conditionalFormatting sqref="AI1:AI1048576 AL1:AL1048576 AP1:AP1048576">
    <cfRule type="cellIs" dxfId="311" priority="105873" operator="between">
      <formula>$AQ$30</formula>
      <formula>1000</formula>
    </cfRule>
    <cfRule type="cellIs" dxfId="310" priority="105874" operator="between">
      <formula>$AQ$29</formula>
      <formula>$AQ$30</formula>
    </cfRule>
    <cfRule type="cellIs" dxfId="309" priority="105875" operator="between">
      <formula>$AQ$28</formula>
      <formula>$AQ$29</formula>
    </cfRule>
    <cfRule type="cellIs" dxfId="308" priority="105876" operator="between">
      <formula>$AQ$27</formula>
      <formula>$AQ$28</formula>
    </cfRule>
  </conditionalFormatting>
  <conditionalFormatting sqref="BJ1:BJ1048576 BM1:BM1048576 BQ1:BQ1048576">
    <cfRule type="cellIs" dxfId="307" priority="105909" operator="between">
      <formula>$BR$30</formula>
      <formula>1000</formula>
    </cfRule>
    <cfRule type="cellIs" dxfId="306" priority="105910" operator="between">
      <formula>$BR$29</formula>
      <formula>$BR$30</formula>
    </cfRule>
    <cfRule type="cellIs" dxfId="305" priority="105911" operator="between">
      <formula>$BR$28</formula>
      <formula>$BR$29</formula>
    </cfRule>
    <cfRule type="cellIs" dxfId="304" priority="105912" operator="between">
      <formula>$BR$27</formula>
      <formula>$BR$28</formula>
    </cfRule>
  </conditionalFormatting>
  <conditionalFormatting sqref="CK1:CK1048576 CN1:CN1048576 CR1:CR1048576">
    <cfRule type="cellIs" dxfId="303" priority="105945" operator="between">
      <formula>$CS$30</formula>
      <formula>1000</formula>
    </cfRule>
    <cfRule type="cellIs" dxfId="302" priority="105946" operator="between">
      <formula>$CS$29</formula>
      <formula>$CS$30</formula>
    </cfRule>
    <cfRule type="cellIs" dxfId="301" priority="105947" operator="between">
      <formula>$CS$28</formula>
      <formula>$CS$29</formula>
    </cfRule>
    <cfRule type="cellIs" dxfId="300" priority="105948" operator="between">
      <formula>$CS$27</formula>
      <formula>$CS$28</formula>
    </cfRule>
  </conditionalFormatting>
  <conditionalFormatting sqref="MT1:MT1048576 MW1:MW1048576 NA1:NA1048576 ND1:ND1048576">
    <cfRule type="cellIs" dxfId="299" priority="105981" operator="between">
      <formula>$NG$23</formula>
      <formula>$NG$24</formula>
    </cfRule>
    <cfRule type="cellIs" dxfId="298" priority="105982" operator="between">
      <formula>$NG$24</formula>
      <formula>$NG$25</formula>
    </cfRule>
    <cfRule type="cellIs" dxfId="297" priority="105983" stopIfTrue="1" operator="between">
      <formula>$NG$25</formula>
      <formula>$NG$26</formula>
    </cfRule>
    <cfRule type="cellIs" dxfId="296" priority="105984" stopIfTrue="1" operator="between">
      <formula>$NG$26</formula>
      <formula>1000</formula>
    </cfRule>
  </conditionalFormatting>
  <conditionalFormatting sqref="DR1:DR1048576 DU1:DU1048576 DY1:DY1048576 EB1:EB1048576">
    <cfRule type="cellIs" dxfId="295" priority="106029" operator="between">
      <formula>$EC$30</formula>
      <formula>1000</formula>
    </cfRule>
    <cfRule type="cellIs" dxfId="294" priority="106030" operator="between">
      <formula>$EC$29</formula>
      <formula>$EC$30</formula>
    </cfRule>
    <cfRule type="cellIs" dxfId="293" priority="106031" operator="between">
      <formula>$EC$28</formula>
      <formula>$EC$29</formula>
    </cfRule>
    <cfRule type="cellIs" dxfId="292" priority="106032" operator="between">
      <formula>$EC$27</formula>
      <formula>$EC$28</formula>
    </cfRule>
  </conditionalFormatting>
  <conditionalFormatting sqref="EZ1:EZ1048576 FC1:FC1048576 FG1:FG1048576 FJ1:FJ1048576">
    <cfRule type="cellIs" dxfId="291" priority="106077" operator="between">
      <formula>$FK$30</formula>
      <formula>1000</formula>
    </cfRule>
    <cfRule type="cellIs" dxfId="290" priority="106078" operator="between">
      <formula>$FK$29</formula>
      <formula>$FK$30</formula>
    </cfRule>
    <cfRule type="cellIs" dxfId="289" priority="106079" operator="between">
      <formula>$FK$28</formula>
      <formula>$FK$29</formula>
    </cfRule>
    <cfRule type="cellIs" dxfId="288" priority="106080" operator="between">
      <formula>$FK$27</formula>
      <formula>$FK$28</formula>
    </cfRule>
  </conditionalFormatting>
  <conditionalFormatting sqref="GH1:GH1048576 GK1:GK1048576 GO1:GO1048576 GR1:GR1048576">
    <cfRule type="cellIs" dxfId="287" priority="106125" operator="between">
      <formula>$GS$30</formula>
      <formula>1000</formula>
    </cfRule>
    <cfRule type="cellIs" dxfId="286" priority="106126" operator="between">
      <formula>$GS$29</formula>
      <formula>$GS$30</formula>
    </cfRule>
    <cfRule type="cellIs" dxfId="285" priority="106127" operator="between">
      <formula>$GS$28</formula>
      <formula>$GS$29</formula>
    </cfRule>
    <cfRule type="cellIs" dxfId="284" priority="106128" operator="between">
      <formula>$GS$27</formula>
      <formula>$GS$28</formula>
    </cfRule>
  </conditionalFormatting>
  <conditionalFormatting sqref="HP1:HP1048576 HS1:HS1048576 HW1:HW1048576 HZ1:HZ1048576">
    <cfRule type="cellIs" dxfId="283" priority="106173" operator="between">
      <formula>$IA$30</formula>
      <formula>1000</formula>
    </cfRule>
    <cfRule type="cellIs" dxfId="282" priority="106174" operator="between">
      <formula>$IA$29</formula>
      <formula>$IA$30</formula>
    </cfRule>
    <cfRule type="cellIs" dxfId="281" priority="106175" operator="between">
      <formula>$IA$28</formula>
      <formula>$IA$29</formula>
    </cfRule>
    <cfRule type="cellIs" dxfId="280" priority="106176" operator="between">
      <formula>$IA$27</formula>
      <formula>$IA$28</formula>
    </cfRule>
  </conditionalFormatting>
  <conditionalFormatting sqref="IV1:IV1048576 IY1:IY1048576 JC1:JC1048576 JF1:JF1048576">
    <cfRule type="cellIs" dxfId="279" priority="106221" operator="between">
      <formula>$JI$26</formula>
      <formula>1000</formula>
    </cfRule>
    <cfRule type="cellIs" dxfId="278" priority="106222" operator="between">
      <formula>$JI$25</formula>
      <formula>$JI$26</formula>
    </cfRule>
    <cfRule type="cellIs" dxfId="277" priority="106223" operator="between">
      <formula>$JI$24</formula>
      <formula>$JI$25</formula>
    </cfRule>
    <cfRule type="cellIs" dxfId="276" priority="106224" operator="between">
      <formula>$JI$23</formula>
      <formula>$JI$24</formula>
    </cfRule>
  </conditionalFormatting>
  <conditionalFormatting sqref="IX1:IX1048576 JA1:JA1048576 JE1:JE1048576 JH1:JH1048576">
    <cfRule type="cellIs" dxfId="275" priority="106269" operator="between">
      <formula>$JI$30</formula>
      <formula>1000</formula>
    </cfRule>
    <cfRule type="cellIs" dxfId="274" priority="106270" operator="between">
      <formula>$JI$29</formula>
      <formula>$JI$30</formula>
    </cfRule>
    <cfRule type="cellIs" dxfId="273" priority="106271" operator="between">
      <formula>$JI$28</formula>
      <formula>$JI$29</formula>
    </cfRule>
    <cfRule type="cellIs" dxfId="272" priority="106272" operator="between">
      <formula>$JI$27</formula>
      <formula>$JI$28</formula>
    </cfRule>
  </conditionalFormatting>
  <conditionalFormatting sqref="KD1:KD1048576 KG1:KG1048576 KK1:KK1048576 KN1:KN1048576">
    <cfRule type="cellIs" dxfId="271" priority="106317" operator="between">
      <formula>$KQ$26</formula>
      <formula>1000</formula>
    </cfRule>
    <cfRule type="cellIs" dxfId="270" priority="106318" operator="between">
      <formula>$KQ$25</formula>
      <formula>$KQ$26</formula>
    </cfRule>
    <cfRule type="cellIs" dxfId="269" priority="106319" operator="between">
      <formula>$KQ$24</formula>
      <formula>$KQ$25</formula>
    </cfRule>
    <cfRule type="cellIs" dxfId="268" priority="106320" operator="between">
      <formula>$KQ$23</formula>
      <formula>$KQ$24</formula>
    </cfRule>
  </conditionalFormatting>
  <conditionalFormatting sqref="KF1:KF1048576 KI1:KI1048576 KM1:KM1048576 KP1:KP1048576">
    <cfRule type="cellIs" dxfId="267" priority="106365" operator="between">
      <formula>$KQ$30</formula>
      <formula>1000</formula>
    </cfRule>
    <cfRule type="cellIs" dxfId="266" priority="106366" operator="between">
      <formula>$KQ$29</formula>
      <formula>$KQ$30</formula>
    </cfRule>
    <cfRule type="cellIs" dxfId="265" priority="106367" operator="between">
      <formula>$KQ$28</formula>
      <formula>$KQ$29</formula>
    </cfRule>
    <cfRule type="cellIs" dxfId="264" priority="106368" operator="between">
      <formula>$KQ$27</formula>
      <formula>$KQ$28</formula>
    </cfRule>
  </conditionalFormatting>
  <conditionalFormatting sqref="LL1:LL1048576 LO1:LO1048576 LS1:LS1048576 LV1:LV1048576">
    <cfRule type="cellIs" dxfId="263" priority="106413" operator="between">
      <formula>$LY$26</formula>
      <formula>1000</formula>
    </cfRule>
    <cfRule type="cellIs" dxfId="262" priority="106414" operator="between">
      <formula>$LY$25</formula>
      <formula>$LY$26</formula>
    </cfRule>
    <cfRule type="cellIs" dxfId="261" priority="106415" operator="between">
      <formula>$LY$24</formula>
      <formula>$LY$25</formula>
    </cfRule>
    <cfRule type="cellIs" dxfId="260" priority="106416" operator="between">
      <formula>$LY$23</formula>
      <formula>$LY$24</formula>
    </cfRule>
  </conditionalFormatting>
  <conditionalFormatting sqref="LN1:LN1048576 LQ1:LQ1048576 LU1:LU1048576 LX1:LX1048576">
    <cfRule type="cellIs" dxfId="259" priority="106461" operator="between">
      <formula>$LY$30</formula>
      <formula>1000</formula>
    </cfRule>
    <cfRule type="cellIs" dxfId="258" priority="106462" operator="between">
      <formula>$LY$29</formula>
      <formula>$LY$30</formula>
    </cfRule>
    <cfRule type="cellIs" dxfId="257" priority="106463" operator="between">
      <formula>$LY$28</formula>
      <formula>$LY$29</formula>
    </cfRule>
    <cfRule type="cellIs" dxfId="256" priority="106464" operator="between">
      <formula>$LY$27</formula>
      <formula>$LY$28</formula>
    </cfRule>
  </conditionalFormatting>
  <conditionalFormatting sqref="MV1:MV1048576 MY1:MY1048576 NC1:NC1048576 NF1:NF1048576">
    <cfRule type="cellIs" dxfId="255" priority="106509" operator="between">
      <formula>$NG$30</formula>
      <formula>1000</formula>
    </cfRule>
    <cfRule type="cellIs" dxfId="254" priority="106510" operator="between">
      <formula>$NG$29</formula>
      <formula>$NG$30</formula>
    </cfRule>
    <cfRule type="cellIs" dxfId="253" priority="106511" operator="between">
      <formula>$NG$28</formula>
      <formula>$NG$29</formula>
    </cfRule>
    <cfRule type="cellIs" dxfId="252" priority="106512" operator="between">
      <formula>$NG$27</formula>
      <formula>$NG$28</formula>
    </cfRule>
  </conditionalFormatting>
  <conditionalFormatting sqref="OB1:OB1048576 OE1:OE1048576 OI1:OI1048576 OL1:OL1048576">
    <cfRule type="cellIs" dxfId="251" priority="106557" operator="between">
      <formula>$OO$26</formula>
      <formula>1000</formula>
    </cfRule>
    <cfRule type="cellIs" dxfId="250" priority="106558" operator="between">
      <formula>$OO$25</formula>
      <formula>$OO$26</formula>
    </cfRule>
    <cfRule type="cellIs" dxfId="249" priority="106559" operator="between">
      <formula>$OO$24</formula>
      <formula>$OO$25</formula>
    </cfRule>
    <cfRule type="cellIs" dxfId="248" priority="106560" operator="between">
      <formula>$OO$23</formula>
      <formula>$OO$24</formula>
    </cfRule>
  </conditionalFormatting>
  <conditionalFormatting sqref="OD1:OD1048576 OG1:OG1048576 OK1:OK1048576 ON1:ON1048576">
    <cfRule type="cellIs" dxfId="247" priority="106605" operator="between">
      <formula>$OO$30</formula>
      <formula>1000</formula>
    </cfRule>
    <cfRule type="cellIs" dxfId="246" priority="106606" operator="between">
      <formula>$OO$29</formula>
      <formula>$OO$30</formula>
    </cfRule>
    <cfRule type="cellIs" dxfId="245" priority="106607" operator="between">
      <formula>$OO$28</formula>
      <formula>$OO$29</formula>
    </cfRule>
    <cfRule type="cellIs" dxfId="244" priority="106608" operator="between">
      <formula>$OO$27</formula>
      <formula>$OO$28</formula>
    </cfRule>
  </conditionalFormatting>
  <conditionalFormatting sqref="PJ1:PJ1048576 PM1:PM1048576 PQ1:PQ1048576 PT1:PT1048576">
    <cfRule type="cellIs" dxfId="243" priority="106653" operator="between">
      <formula>$PW$26</formula>
      <formula>1000</formula>
    </cfRule>
    <cfRule type="cellIs" dxfId="242" priority="106654" operator="between">
      <formula>$PW$25</formula>
      <formula>$PW$26</formula>
    </cfRule>
    <cfRule type="cellIs" dxfId="241" priority="106655" operator="between">
      <formula>$PW$24</formula>
      <formula>$PW$25</formula>
    </cfRule>
    <cfRule type="cellIs" dxfId="240" priority="106656" operator="between">
      <formula>$PW$23</formula>
      <formula>$PW$24</formula>
    </cfRule>
  </conditionalFormatting>
  <conditionalFormatting sqref="PL1:PL1048576 PO1:PO1048576 PS1:PS1048576 PV1:PV1048576">
    <cfRule type="cellIs" dxfId="239" priority="106701" operator="between">
      <formula>$PW$30</formula>
      <formula>1000</formula>
    </cfRule>
    <cfRule type="cellIs" dxfId="238" priority="106702" operator="between">
      <formula>$PW$29</formula>
      <formula>$PW$30</formula>
    </cfRule>
    <cfRule type="cellIs" dxfId="237" priority="106703" operator="between">
      <formula>$PW$28</formula>
      <formula>$PW$29</formula>
    </cfRule>
    <cfRule type="cellIs" dxfId="236" priority="106704" operator="between">
      <formula>$PW$27</formula>
      <formula>$PW$28</formula>
    </cfRule>
  </conditionalFormatting>
  <conditionalFormatting sqref="QR1:QR1048576 QU1:QU1048576 QY1:QY1048576 RB1:RB1048576">
    <cfRule type="cellIs" dxfId="235" priority="106749" operator="between">
      <formula>$RE$26</formula>
      <formula>1000</formula>
    </cfRule>
    <cfRule type="cellIs" dxfId="234" priority="106750" operator="between">
      <formula>$RE$25</formula>
      <formula>$RE$26</formula>
    </cfRule>
    <cfRule type="cellIs" dxfId="233" priority="106751" operator="between">
      <formula>$RE$24</formula>
      <formula>$RE$25</formula>
    </cfRule>
    <cfRule type="cellIs" dxfId="232" priority="106752" operator="between">
      <formula>$RE$23</formula>
      <formula>$RE$24</formula>
    </cfRule>
  </conditionalFormatting>
  <conditionalFormatting sqref="QT1:QT1048576 QW1:QW1048576 RA1:RA1048576 RD1:RD1048576">
    <cfRule type="cellIs" dxfId="231" priority="106797" operator="between">
      <formula>$RE$30</formula>
      <formula>1000</formula>
    </cfRule>
    <cfRule type="cellIs" dxfId="230" priority="106798" operator="between">
      <formula>$RE$29</formula>
      <formula>$RE$30</formula>
    </cfRule>
    <cfRule type="cellIs" dxfId="229" priority="106799" operator="between">
      <formula>$RE$28</formula>
      <formula>$RE$29</formula>
    </cfRule>
    <cfRule type="cellIs" dxfId="228" priority="106800" operator="between">
      <formula>$RE$27</formula>
      <formula>$RE$28</formula>
    </cfRule>
  </conditionalFormatting>
  <conditionalFormatting sqref="RZ1:RZ1048576 SC1:SC1048576 SG1:SG1048576 SJ1:SJ1048576 TK1:TK30 TO1:TO30 TR1:TR30 US1:US30 UW1:UW30 UZ1:UZ30 WA1:WA30 WE1:WE30 WH1:WH30 TH1:TH30 UP1:UP30 VX1:VX30">
    <cfRule type="cellIs" dxfId="227" priority="106845" operator="between">
      <formula>$SM$26</formula>
      <formula>1000</formula>
    </cfRule>
    <cfRule type="cellIs" dxfId="226" priority="106846" operator="between">
      <formula>$SM$25</formula>
      <formula>$SM$26</formula>
    </cfRule>
    <cfRule type="cellIs" dxfId="225" priority="106847" operator="between">
      <formula>$SM$24</formula>
      <formula>$SM$25</formula>
    </cfRule>
    <cfRule type="cellIs" dxfId="224" priority="106848" operator="between">
      <formula>$SM$23</formula>
      <formula>$SM$24</formula>
    </cfRule>
  </conditionalFormatting>
  <conditionalFormatting sqref="SB1:SB1048576 SE1:SE1048576 SI1:SI1048576 SL1:SL1048576 TM1:TM30 TQ1:TQ30 TT1:TT30 UU1:UU30 UY1:UY30 VB1:VB30 WC1:WC30 WG1:WG30 WJ1:WJ30 TJ1:TJ30 UR1:UR30 VZ1:VZ30">
    <cfRule type="cellIs" dxfId="223" priority="106965" operator="between">
      <formula>$SM$30</formula>
      <formula>1000</formula>
    </cfRule>
    <cfRule type="cellIs" dxfId="222" priority="106966" operator="between">
      <formula>$SM$29</formula>
      <formula>$SM$30</formula>
    </cfRule>
    <cfRule type="cellIs" dxfId="221" priority="106967" operator="between">
      <formula>$SM$28</formula>
      <formula>$SM$29</formula>
    </cfRule>
    <cfRule type="cellIs" dxfId="220" priority="106968" operator="between">
      <formula>$SM$27</formula>
      <formula>$SM$28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6" t="s">
        <v>11</v>
      </c>
      <c r="H1" s="74" t="s">
        <v>12</v>
      </c>
      <c r="I1" s="76" t="s">
        <v>86</v>
      </c>
      <c r="J1" s="75" t="s">
        <v>117</v>
      </c>
      <c r="K1" s="73" t="s">
        <v>33</v>
      </c>
      <c r="L1" s="75" t="s">
        <v>118</v>
      </c>
      <c r="M1" s="73" t="s">
        <v>33</v>
      </c>
      <c r="N1" s="75" t="s">
        <v>119</v>
      </c>
      <c r="O1" s="73" t="s">
        <v>33</v>
      </c>
      <c r="P1" s="73" t="s">
        <v>13</v>
      </c>
      <c r="Q1" s="73" t="s">
        <v>33</v>
      </c>
      <c r="R1" s="77" t="s">
        <v>14</v>
      </c>
      <c r="S1" s="73" t="s">
        <v>34</v>
      </c>
      <c r="T1" s="73" t="s">
        <v>33</v>
      </c>
      <c r="U1" s="68" t="s">
        <v>206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71" t="s">
        <v>235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276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2" t="s">
        <v>63</v>
      </c>
      <c r="DE1" s="72"/>
      <c r="DF1" s="72"/>
      <c r="DG1" s="68" t="s">
        <v>184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71" t="s">
        <v>201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8" t="s">
        <v>217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71" t="s">
        <v>225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8" t="s">
        <v>290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71" t="s">
        <v>289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71" t="s">
        <v>67</v>
      </c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</row>
    <row r="2" spans="1:559" x14ac:dyDescent="0.2">
      <c r="A2" s="74"/>
      <c r="B2" s="74"/>
      <c r="C2" s="74"/>
      <c r="D2" s="74"/>
      <c r="E2" s="74"/>
      <c r="F2" s="76"/>
      <c r="G2" s="76"/>
      <c r="H2" s="74"/>
      <c r="I2" s="76"/>
      <c r="J2" s="75"/>
      <c r="K2" s="73"/>
      <c r="L2" s="75"/>
      <c r="M2" s="73"/>
      <c r="N2" s="75"/>
      <c r="O2" s="73"/>
      <c r="P2" s="73"/>
      <c r="Q2" s="73"/>
      <c r="R2" s="77"/>
      <c r="S2" s="73"/>
      <c r="T2" s="73"/>
      <c r="U2" s="69" t="s">
        <v>109</v>
      </c>
      <c r="V2" s="69"/>
      <c r="W2" s="69"/>
      <c r="X2" s="69"/>
      <c r="Y2" s="69" t="s">
        <v>110</v>
      </c>
      <c r="Z2" s="69"/>
      <c r="AA2" s="69"/>
      <c r="AB2" s="69"/>
      <c r="AC2" s="69" t="s">
        <v>111</v>
      </c>
      <c r="AD2" s="69"/>
      <c r="AE2" s="69"/>
      <c r="AF2" s="69"/>
      <c r="AG2" s="69" t="s">
        <v>112</v>
      </c>
      <c r="AH2" s="69"/>
      <c r="AI2" s="69"/>
      <c r="AJ2" s="69"/>
      <c r="AK2" s="81" t="s">
        <v>113</v>
      </c>
      <c r="AL2" s="81"/>
      <c r="AM2" s="81"/>
      <c r="AN2" s="81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0" t="s">
        <v>109</v>
      </c>
      <c r="AY2" s="70"/>
      <c r="AZ2" s="70"/>
      <c r="BA2" s="70"/>
      <c r="BB2" s="70" t="s">
        <v>110</v>
      </c>
      <c r="BC2" s="70"/>
      <c r="BD2" s="70"/>
      <c r="BE2" s="70"/>
      <c r="BF2" s="70" t="s">
        <v>111</v>
      </c>
      <c r="BG2" s="70"/>
      <c r="BH2" s="70"/>
      <c r="BI2" s="70"/>
      <c r="BJ2" s="70" t="s">
        <v>112</v>
      </c>
      <c r="BK2" s="70"/>
      <c r="BL2" s="70"/>
      <c r="BM2" s="70"/>
      <c r="BN2" s="79" t="s">
        <v>113</v>
      </c>
      <c r="BO2" s="79"/>
      <c r="BP2" s="79"/>
      <c r="BQ2" s="79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9" t="s">
        <v>109</v>
      </c>
      <c r="CB2" s="69"/>
      <c r="CC2" s="69"/>
      <c r="CD2" s="69"/>
      <c r="CE2" s="69" t="s">
        <v>110</v>
      </c>
      <c r="CF2" s="69"/>
      <c r="CG2" s="69"/>
      <c r="CH2" s="69"/>
      <c r="CI2" s="69" t="s">
        <v>111</v>
      </c>
      <c r="CJ2" s="69"/>
      <c r="CK2" s="69"/>
      <c r="CL2" s="69"/>
      <c r="CM2" s="69" t="s">
        <v>112</v>
      </c>
      <c r="CN2" s="69"/>
      <c r="CO2" s="69"/>
      <c r="CP2" s="69"/>
      <c r="CQ2" s="81" t="s">
        <v>113</v>
      </c>
      <c r="CR2" s="81"/>
      <c r="CS2" s="81"/>
      <c r="CT2" s="81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9" t="s">
        <v>109</v>
      </c>
      <c r="DH2" s="69"/>
      <c r="DI2" s="69"/>
      <c r="DJ2" s="69"/>
      <c r="DK2" s="69" t="s">
        <v>110</v>
      </c>
      <c r="DL2" s="69"/>
      <c r="DM2" s="69"/>
      <c r="DN2" s="69"/>
      <c r="DO2" s="69" t="s">
        <v>111</v>
      </c>
      <c r="DP2" s="69"/>
      <c r="DQ2" s="69"/>
      <c r="DR2" s="69"/>
      <c r="DS2" s="69" t="s">
        <v>112</v>
      </c>
      <c r="DT2" s="69"/>
      <c r="DU2" s="69"/>
      <c r="DV2" s="69"/>
      <c r="DW2" s="78" t="s">
        <v>113</v>
      </c>
      <c r="DX2" s="78"/>
      <c r="DY2" s="78"/>
      <c r="DZ2" s="78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0" t="s">
        <v>109</v>
      </c>
      <c r="EJ2" s="70"/>
      <c r="EK2" s="70"/>
      <c r="EL2" s="70"/>
      <c r="EM2" s="70" t="s">
        <v>110</v>
      </c>
      <c r="EN2" s="70"/>
      <c r="EO2" s="70"/>
      <c r="EP2" s="70"/>
      <c r="EQ2" s="70" t="s">
        <v>111</v>
      </c>
      <c r="ER2" s="70"/>
      <c r="ES2" s="70"/>
      <c r="ET2" s="70"/>
      <c r="EU2" s="70" t="s">
        <v>112</v>
      </c>
      <c r="EV2" s="70"/>
      <c r="EW2" s="70"/>
      <c r="EX2" s="70"/>
      <c r="EY2" s="79" t="s">
        <v>113</v>
      </c>
      <c r="EZ2" s="79"/>
      <c r="FA2" s="79"/>
      <c r="FB2" s="79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9" t="s">
        <v>109</v>
      </c>
      <c r="FL2" s="69"/>
      <c r="FM2" s="69"/>
      <c r="FN2" s="69"/>
      <c r="FO2" s="69" t="s">
        <v>110</v>
      </c>
      <c r="FP2" s="69"/>
      <c r="FQ2" s="69"/>
      <c r="FR2" s="69"/>
      <c r="FS2" s="69" t="s">
        <v>111</v>
      </c>
      <c r="FT2" s="69"/>
      <c r="FU2" s="69"/>
      <c r="FV2" s="69"/>
      <c r="FW2" s="69" t="s">
        <v>112</v>
      </c>
      <c r="FX2" s="69"/>
      <c r="FY2" s="69"/>
      <c r="FZ2" s="69"/>
      <c r="GA2" s="78" t="s">
        <v>113</v>
      </c>
      <c r="GB2" s="78"/>
      <c r="GC2" s="78"/>
      <c r="GD2" s="78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0" t="s">
        <v>109</v>
      </c>
      <c r="GN2" s="70"/>
      <c r="GO2" s="70"/>
      <c r="GP2" s="70"/>
      <c r="GQ2" s="70" t="s">
        <v>110</v>
      </c>
      <c r="GR2" s="70"/>
      <c r="GS2" s="70"/>
      <c r="GT2" s="70"/>
      <c r="GU2" s="70" t="s">
        <v>111</v>
      </c>
      <c r="GV2" s="70"/>
      <c r="GW2" s="70"/>
      <c r="GX2" s="70"/>
      <c r="GY2" s="70" t="s">
        <v>112</v>
      </c>
      <c r="GZ2" s="70"/>
      <c r="HA2" s="70"/>
      <c r="HB2" s="70"/>
      <c r="HC2" s="79" t="s">
        <v>113</v>
      </c>
      <c r="HD2" s="79"/>
      <c r="HE2" s="79"/>
      <c r="HF2" s="79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9" t="s">
        <v>109</v>
      </c>
      <c r="HP2" s="69"/>
      <c r="HQ2" s="69"/>
      <c r="HR2" s="69"/>
      <c r="HS2" s="69" t="s">
        <v>110</v>
      </c>
      <c r="HT2" s="69"/>
      <c r="HU2" s="69"/>
      <c r="HV2" s="69"/>
      <c r="HW2" s="69" t="s">
        <v>111</v>
      </c>
      <c r="HX2" s="69"/>
      <c r="HY2" s="69"/>
      <c r="HZ2" s="69"/>
      <c r="IA2" s="69" t="s">
        <v>112</v>
      </c>
      <c r="IB2" s="69"/>
      <c r="IC2" s="69"/>
      <c r="ID2" s="69"/>
      <c r="IE2" s="78" t="s">
        <v>113</v>
      </c>
      <c r="IF2" s="78"/>
      <c r="IG2" s="78"/>
      <c r="IH2" s="78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0" t="s">
        <v>109</v>
      </c>
      <c r="IR2" s="70"/>
      <c r="IS2" s="70"/>
      <c r="IT2" s="70"/>
      <c r="IU2" s="70" t="s">
        <v>110</v>
      </c>
      <c r="IV2" s="70"/>
      <c r="IW2" s="70"/>
      <c r="IX2" s="70"/>
      <c r="IY2" s="70" t="s">
        <v>111</v>
      </c>
      <c r="IZ2" s="70"/>
      <c r="JA2" s="70"/>
      <c r="JB2" s="70"/>
      <c r="JC2" s="70" t="s">
        <v>112</v>
      </c>
      <c r="JD2" s="70"/>
      <c r="JE2" s="70"/>
      <c r="JF2" s="70"/>
      <c r="JG2" s="79" t="s">
        <v>113</v>
      </c>
      <c r="JH2" s="79"/>
      <c r="JI2" s="79"/>
      <c r="JJ2" s="79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9" t="s">
        <v>109</v>
      </c>
      <c r="JT2" s="69"/>
      <c r="JU2" s="69"/>
      <c r="JV2" s="69"/>
      <c r="JW2" s="69" t="s">
        <v>110</v>
      </c>
      <c r="JX2" s="69"/>
      <c r="JY2" s="69"/>
      <c r="JZ2" s="69"/>
      <c r="KA2" s="69" t="s">
        <v>111</v>
      </c>
      <c r="KB2" s="69"/>
      <c r="KC2" s="69"/>
      <c r="KD2" s="69"/>
      <c r="KE2" s="69" t="s">
        <v>112</v>
      </c>
      <c r="KF2" s="69"/>
      <c r="KG2" s="69"/>
      <c r="KH2" s="69"/>
      <c r="KI2" s="78" t="s">
        <v>113</v>
      </c>
      <c r="KJ2" s="78"/>
      <c r="KK2" s="78"/>
      <c r="KL2" s="78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0" t="s">
        <v>109</v>
      </c>
      <c r="KV2" s="70"/>
      <c r="KW2" s="70"/>
      <c r="KX2" s="70"/>
      <c r="KY2" s="70" t="s">
        <v>110</v>
      </c>
      <c r="KZ2" s="70"/>
      <c r="LA2" s="70"/>
      <c r="LB2" s="70"/>
      <c r="LC2" s="70" t="s">
        <v>111</v>
      </c>
      <c r="LD2" s="70"/>
      <c r="LE2" s="70"/>
      <c r="LF2" s="70"/>
      <c r="LG2" s="70" t="s">
        <v>112</v>
      </c>
      <c r="LH2" s="70"/>
      <c r="LI2" s="70"/>
      <c r="LJ2" s="70"/>
      <c r="LK2" s="79" t="s">
        <v>113</v>
      </c>
      <c r="LL2" s="79"/>
      <c r="LM2" s="79"/>
      <c r="LN2" s="79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9" t="s">
        <v>109</v>
      </c>
      <c r="LX2" s="69"/>
      <c r="LY2" s="69"/>
      <c r="LZ2" s="69"/>
      <c r="MA2" s="69" t="s">
        <v>110</v>
      </c>
      <c r="MB2" s="69"/>
      <c r="MC2" s="69"/>
      <c r="MD2" s="69"/>
      <c r="ME2" s="69" t="s">
        <v>111</v>
      </c>
      <c r="MF2" s="69"/>
      <c r="MG2" s="69"/>
      <c r="MH2" s="69"/>
      <c r="MI2" s="69" t="s">
        <v>112</v>
      </c>
      <c r="MJ2" s="69"/>
      <c r="MK2" s="69"/>
      <c r="ML2" s="69"/>
      <c r="MM2" s="78" t="s">
        <v>113</v>
      </c>
      <c r="MN2" s="78"/>
      <c r="MO2" s="78"/>
      <c r="MP2" s="78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0" t="s">
        <v>109</v>
      </c>
      <c r="MZ2" s="70"/>
      <c r="NA2" s="70"/>
      <c r="NB2" s="70"/>
      <c r="NC2" s="70" t="s">
        <v>110</v>
      </c>
      <c r="ND2" s="70"/>
      <c r="NE2" s="70"/>
      <c r="NF2" s="70"/>
      <c r="NG2" s="70" t="s">
        <v>111</v>
      </c>
      <c r="NH2" s="70"/>
      <c r="NI2" s="70"/>
      <c r="NJ2" s="70"/>
      <c r="NK2" s="70" t="s">
        <v>112</v>
      </c>
      <c r="NL2" s="70"/>
      <c r="NM2" s="70"/>
      <c r="NN2" s="70"/>
      <c r="NO2" s="79" t="s">
        <v>113</v>
      </c>
      <c r="NP2" s="79"/>
      <c r="NQ2" s="79"/>
      <c r="NR2" s="79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9" t="s">
        <v>109</v>
      </c>
      <c r="OB2" s="69"/>
      <c r="OC2" s="69"/>
      <c r="OD2" s="69"/>
      <c r="OE2" s="69" t="s">
        <v>110</v>
      </c>
      <c r="OF2" s="69"/>
      <c r="OG2" s="69"/>
      <c r="OH2" s="69"/>
      <c r="OI2" s="69" t="s">
        <v>111</v>
      </c>
      <c r="OJ2" s="69"/>
      <c r="OK2" s="69"/>
      <c r="OL2" s="69"/>
      <c r="OM2" s="69" t="s">
        <v>112</v>
      </c>
      <c r="ON2" s="69"/>
      <c r="OO2" s="69"/>
      <c r="OP2" s="69"/>
      <c r="OQ2" s="78" t="s">
        <v>113</v>
      </c>
      <c r="OR2" s="78"/>
      <c r="OS2" s="78"/>
      <c r="OT2" s="78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0" t="s">
        <v>109</v>
      </c>
      <c r="PD2" s="70"/>
      <c r="PE2" s="70"/>
      <c r="PF2" s="70"/>
      <c r="PG2" s="70" t="s">
        <v>110</v>
      </c>
      <c r="PH2" s="70"/>
      <c r="PI2" s="70"/>
      <c r="PJ2" s="70"/>
      <c r="PK2" s="70" t="s">
        <v>111</v>
      </c>
      <c r="PL2" s="70"/>
      <c r="PM2" s="70"/>
      <c r="PN2" s="70"/>
      <c r="PO2" s="70" t="s">
        <v>112</v>
      </c>
      <c r="PP2" s="70"/>
      <c r="PQ2" s="70"/>
      <c r="PR2" s="70"/>
      <c r="PS2" s="79" t="s">
        <v>113</v>
      </c>
      <c r="PT2" s="79"/>
      <c r="PU2" s="79"/>
      <c r="PV2" s="79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9" t="s">
        <v>109</v>
      </c>
      <c r="QF2" s="69"/>
      <c r="QG2" s="69"/>
      <c r="QH2" s="69"/>
      <c r="QI2" s="69" t="s">
        <v>110</v>
      </c>
      <c r="QJ2" s="69"/>
      <c r="QK2" s="69"/>
      <c r="QL2" s="69"/>
      <c r="QM2" s="69" t="s">
        <v>111</v>
      </c>
      <c r="QN2" s="69"/>
      <c r="QO2" s="69"/>
      <c r="QP2" s="69"/>
      <c r="QQ2" s="69" t="s">
        <v>112</v>
      </c>
      <c r="QR2" s="69"/>
      <c r="QS2" s="69"/>
      <c r="QT2" s="69"/>
      <c r="QU2" s="78" t="s">
        <v>113</v>
      </c>
      <c r="QV2" s="78"/>
      <c r="QW2" s="78"/>
      <c r="QX2" s="78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0" t="s">
        <v>109</v>
      </c>
      <c r="RH2" s="70"/>
      <c r="RI2" s="70"/>
      <c r="RJ2" s="70"/>
      <c r="RK2" s="70" t="s">
        <v>110</v>
      </c>
      <c r="RL2" s="70"/>
      <c r="RM2" s="70"/>
      <c r="RN2" s="70"/>
      <c r="RO2" s="70" t="s">
        <v>111</v>
      </c>
      <c r="RP2" s="70"/>
      <c r="RQ2" s="70"/>
      <c r="RR2" s="70"/>
      <c r="RS2" s="70" t="s">
        <v>112</v>
      </c>
      <c r="RT2" s="70"/>
      <c r="RU2" s="70"/>
      <c r="RV2" s="70"/>
      <c r="RW2" s="79" t="s">
        <v>113</v>
      </c>
      <c r="RX2" s="79"/>
      <c r="RY2" s="79"/>
      <c r="RZ2" s="79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69" t="s">
        <v>109</v>
      </c>
      <c r="SJ2" s="69"/>
      <c r="SK2" s="69"/>
      <c r="SL2" s="69"/>
      <c r="SM2" s="69" t="s">
        <v>110</v>
      </c>
      <c r="SN2" s="69"/>
      <c r="SO2" s="69"/>
      <c r="SP2" s="69"/>
      <c r="SQ2" s="69" t="s">
        <v>111</v>
      </c>
      <c r="SR2" s="69"/>
      <c r="SS2" s="69"/>
      <c r="ST2" s="69"/>
      <c r="SU2" s="69" t="s">
        <v>112</v>
      </c>
      <c r="SV2" s="69"/>
      <c r="SW2" s="69"/>
      <c r="SX2" s="69"/>
      <c r="SY2" s="78" t="s">
        <v>113</v>
      </c>
      <c r="SZ2" s="78"/>
      <c r="TA2" s="78"/>
      <c r="TB2" s="78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0" t="s">
        <v>109</v>
      </c>
      <c r="TL2" s="70"/>
      <c r="TM2" s="70"/>
      <c r="TN2" s="70"/>
      <c r="TO2" s="70" t="s">
        <v>110</v>
      </c>
      <c r="TP2" s="70"/>
      <c r="TQ2" s="70"/>
      <c r="TR2" s="70"/>
      <c r="TS2" s="70" t="s">
        <v>111</v>
      </c>
      <c r="TT2" s="70"/>
      <c r="TU2" s="70"/>
      <c r="TV2" s="70"/>
      <c r="TW2" s="70" t="s">
        <v>112</v>
      </c>
      <c r="TX2" s="70"/>
      <c r="TY2" s="70"/>
      <c r="TZ2" s="70"/>
      <c r="UA2" s="80" t="s">
        <v>113</v>
      </c>
      <c r="UB2" s="80"/>
      <c r="UC2" s="80"/>
      <c r="UD2" s="80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74"/>
      <c r="B3" s="74"/>
      <c r="C3" s="74"/>
      <c r="D3" s="74"/>
      <c r="E3" s="74"/>
      <c r="F3" s="76"/>
      <c r="G3" s="76"/>
      <c r="H3" s="74"/>
      <c r="I3" s="76"/>
      <c r="J3" s="75"/>
      <c r="K3" s="73"/>
      <c r="L3" s="75"/>
      <c r="M3" s="73"/>
      <c r="N3" s="75"/>
      <c r="O3" s="73"/>
      <c r="P3" s="73"/>
      <c r="Q3" s="73"/>
      <c r="R3" s="77"/>
      <c r="S3" s="73"/>
      <c r="T3" s="73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166</v>
      </c>
      <c r="C4" s="4" t="s">
        <v>3</v>
      </c>
      <c r="D4" s="4">
        <v>2006</v>
      </c>
      <c r="E4" s="9">
        <f>SUM(J4:R4)+SUM(J4:N4)*0.0000001+SUM(J4)*0.0000000000001</f>
        <v>188.0000132200052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51.8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2.9000000000000057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L4="",0,L4)=TE4,$SI$1,IF(R4+IF(L4="",0,L4)=SC4,$RG$1,IF(R4+IF(L4="",0,L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L4="",0,L4)=TI4,$SI$1,IF(R4+IF(L4="",0,L4)=SG4,$RG$1,IF(R4+IF(L4="",0,L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17.8</v>
      </c>
      <c r="V4" s="19">
        <v>8.1999999999999993</v>
      </c>
      <c r="W4" s="19">
        <v>0</v>
      </c>
      <c r="X4" s="19">
        <v>0</v>
      </c>
      <c r="Y4" s="19">
        <v>18.2</v>
      </c>
      <c r="Z4" s="19">
        <v>7.7</v>
      </c>
      <c r="AA4" s="19">
        <v>0</v>
      </c>
      <c r="AB4" s="19">
        <v>0</v>
      </c>
      <c r="AC4" s="19">
        <v>17.600000000000001</v>
      </c>
      <c r="AD4" s="19">
        <v>8.1999999999999993</v>
      </c>
      <c r="AE4" s="19">
        <v>0</v>
      </c>
      <c r="AF4" s="19">
        <v>0</v>
      </c>
      <c r="AG4" s="19">
        <v>18.100000000000001</v>
      </c>
      <c r="AH4" s="19">
        <v>8.1999999999999993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15.899999999999999</v>
      </c>
      <c r="AQ4" s="41">
        <f>IF(SUM(U4:V4,X4:Z4,AB4)-W4-AA4&gt;0,SUM(U4:V4,X4:Z4,AB4)-W4-AA4,"")</f>
        <v>51.900000000000006</v>
      </c>
      <c r="AR4" s="41">
        <f>IF(SUM(AC4:AD4,AF4)-AE4&gt;0,SUM(AC4:AD4,AF4)-AE4,"")</f>
        <v>25.8</v>
      </c>
      <c r="AS4" s="41">
        <f>IF(SUM(V4,Z4,AD4)&gt;0,SUM(V4,Z4,AD4),"")</f>
        <v>24.099999999999998</v>
      </c>
      <c r="AT4" s="41">
        <f>IF(SUM(AQ4,AR4)&gt;0,SUM(AQ4,AR4),"")</f>
        <v>77.7</v>
      </c>
      <c r="AU4" s="41">
        <f>IF(SUM(AH4,AL4)&gt;0,SUM(AH4,AL4),"")</f>
        <v>15.899999999999999</v>
      </c>
      <c r="AV4" s="41">
        <f>IF(SUM(AG4:AH4,AJ4:AL4,AN4)-SUM(AI4,AM4)&gt;0,SUM(AG4:AH4,AJ4:AL4,AN4)-SUM(AI4,AM4),"")</f>
        <v>52.2</v>
      </c>
      <c r="AW4" s="41">
        <f>IF(SUM(AQ4,AR4,AV4)&gt;0,SUM(AQ4,AR4,AV4),"")</f>
        <v>129.9</v>
      </c>
      <c r="AX4" s="18">
        <v>18.600000000000001</v>
      </c>
      <c r="AY4" s="18">
        <v>8.1999999999999993</v>
      </c>
      <c r="AZ4" s="18">
        <v>0</v>
      </c>
      <c r="BA4" s="18">
        <v>0</v>
      </c>
      <c r="BB4" s="18">
        <v>18.399999999999999</v>
      </c>
      <c r="BC4" s="18">
        <v>6.5</v>
      </c>
      <c r="BD4" s="18">
        <v>0</v>
      </c>
      <c r="BE4" s="18">
        <v>0</v>
      </c>
      <c r="BF4" s="18">
        <v>19.2</v>
      </c>
      <c r="BG4" s="18">
        <v>9.3000000000000007</v>
      </c>
      <c r="BH4" s="18">
        <v>0</v>
      </c>
      <c r="BI4" s="18">
        <v>0</v>
      </c>
      <c r="BJ4" s="18">
        <v>18.5</v>
      </c>
      <c r="BK4" s="18">
        <v>8.1999999999999993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14.7</v>
      </c>
      <c r="BT4" s="11">
        <f>IF(SUM(AX4:AY4,BA4:BC4,BE4)-AZ4-BD4&gt;0,SUM(AX4:AY4,BA4:BC4,BE4)-AZ4-BD4,"")</f>
        <v>51.7</v>
      </c>
      <c r="BU4" s="11">
        <f>IF(SUM(BF4:BG4,BI4)-BH4&gt;0,SUM(BF4:BG4,BI4)-BH4,"")</f>
        <v>28.5</v>
      </c>
      <c r="BV4" s="11">
        <f>IF(SUM(AY4,BC4,BG4)&gt;0,SUM(AY4,BC4,BG4),"")</f>
        <v>24</v>
      </c>
      <c r="BW4" s="11">
        <f>IF(SUM(BT4,BU4)&gt;0,SUM(BT4,BU4),"")</f>
        <v>80.2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52.900000000000006</v>
      </c>
      <c r="BZ4" s="11">
        <f>IF(SUM(BT4,BU4,BY4)&gt;0,SUM(BT4,BU4,BY4),"")</f>
        <v>133.10000000000002</v>
      </c>
      <c r="CA4" s="19">
        <v>18.600000000000001</v>
      </c>
      <c r="CB4" s="19">
        <v>8.5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18.399999999999999</v>
      </c>
      <c r="CJ4" s="19">
        <v>7.7</v>
      </c>
      <c r="CK4" s="19">
        <v>0</v>
      </c>
      <c r="CL4" s="19">
        <v>0</v>
      </c>
      <c r="CM4" s="19">
        <v>18.600000000000001</v>
      </c>
      <c r="CN4" s="19">
        <v>6.9</v>
      </c>
      <c r="CO4" s="19">
        <v>0</v>
      </c>
      <c r="CP4" s="19">
        <v>0</v>
      </c>
      <c r="CQ4" s="19">
        <v>18.600000000000001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15</v>
      </c>
      <c r="CW4" s="41">
        <f>IF(SUM(CA4:CB4,CD4:CF4,CH4)-CC4-CG4&gt;0,SUM(CA4:CB4,CD4:CF4,CH4)-CC4-CG4,"")</f>
        <v>51.8</v>
      </c>
      <c r="CX4" s="41">
        <f>IF(SUM(CI4:CJ4,CL4)-CK4&gt;0,SUM(CI4:CJ4,CL4)-CK4,"")</f>
        <v>26.099999999999998</v>
      </c>
      <c r="CY4" s="41">
        <f>IF(SUM(CB4,CF4,CJ4)&gt;0,SUM(CB4,CF4,CJ4),"")</f>
        <v>22.7</v>
      </c>
      <c r="CZ4" s="41">
        <f>IF(SUM(CW4,CX4)&gt;0,SUM(CW4,CX4),"")</f>
        <v>77.899999999999991</v>
      </c>
      <c r="DA4" s="41">
        <f>IF(SUM(CN4,CR4)&gt;0,SUM(CN4,CR4),"")</f>
        <v>13.8</v>
      </c>
      <c r="DB4" s="41">
        <f>IF(SUM(CM4:CN4,CP4:CR4,CT4)-SUM(CO4,CS4)&gt;0,SUM(CM4:CN4,CP4:CR4,CT4)-SUM(CO4,CS4),"")</f>
        <v>51</v>
      </c>
      <c r="DC4" s="41">
        <f>IF(SUM(CW4,CX4,DB4)&gt;0,SUM(CW4,CX4,DB4),"")</f>
        <v>128.89999999999998</v>
      </c>
      <c r="DD4" s="52">
        <f>IF(MAX(EB4,FD4,GF4,HH4,IJ4,JL4,KN4,LP4,MR4,NT4,OV4,PX4,QZ4,SB4,TD4)-IF(L4="",0,L4)&gt;0.001,MAX(EB4,FD4,GF4,HH4,IJ4,JL4,KN4,LP4,MR4,NT4,OV4,PX4,QZ4,SB4,TD4)-IF(L4="",0,L4),"")</f>
        <v>2.9000000000000057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>
        <f>IF(MAX(EG4,FI4,GK4,HM4,IO4,JQ4,KS4,LU4,MW4,NY4,PA4,QC4,RE4,SG4,TI4)-IF(P4="",0,P4)&gt;0.001,MAX(EG4,FI4,GK4,HM4,IO4,JQ4,KS4,LU4,MW4,NY4,PA4,QC4,RE4,SG4,TI4)-IF(P4="",0,P4),"")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18.600000000000001</v>
      </c>
      <c r="TL4" s="27">
        <f>IF($CU4="P",CB4,(CB4+AY4)/2)</f>
        <v>8.35</v>
      </c>
      <c r="TM4" s="27">
        <f>IF($CU4="P",CC4,(CC4+AZ4)/2)</f>
        <v>0</v>
      </c>
      <c r="TN4" s="27">
        <f>IF($CU4="P",CD4,(CD4+BA4)/2)</f>
        <v>0</v>
      </c>
      <c r="TO4" s="27">
        <f>IF($CU4="P",CE4,(CE4+BB4)/2)</f>
        <v>18.299999999999997</v>
      </c>
      <c r="TP4" s="27">
        <f>IF($CU4="P",CF4,(CF4+BC4)/2)</f>
        <v>6.5</v>
      </c>
      <c r="TQ4" s="27">
        <f>IF($CU4="P",CG4,(CG4+BD4)/2)</f>
        <v>0</v>
      </c>
      <c r="TR4" s="27">
        <f>IF($CU4="P",CH4,(CH4+BE4)/2)</f>
        <v>0</v>
      </c>
      <c r="TS4" s="27">
        <f>IF($CU4="P",CI4,(CI4+BF4)/2)</f>
        <v>18.799999999999997</v>
      </c>
      <c r="TT4" s="27">
        <f>IF($CU4="P",CJ4,(CJ4+BG4)/2)</f>
        <v>8.5</v>
      </c>
      <c r="TU4" s="27">
        <f>IF($CU4="P",CK4,(CK4+BH4)/2)</f>
        <v>0</v>
      </c>
      <c r="TV4" s="27">
        <f>IF($CU4="P",CL4,(CL4+BI4)/2)</f>
        <v>0</v>
      </c>
      <c r="TW4" s="27">
        <f>IF($CU4="P",CM4,(CM4+BJ4)/2)</f>
        <v>18.55</v>
      </c>
      <c r="TX4" s="27">
        <f>IF($CU4="P",CN4,(CN4+BK4)/2)</f>
        <v>7.55</v>
      </c>
      <c r="TY4" s="27">
        <f>IF($CU4="P",CO4,(CO4+BL4)/2)</f>
        <v>0</v>
      </c>
      <c r="TZ4" s="27">
        <f>IF($CU4="P",CP4,(CP4+BM4)/2)</f>
        <v>0</v>
      </c>
      <c r="UA4" s="27">
        <f>IF($CU4="P",CQ4,(CQ4+BN4)/2)</f>
        <v>18.55</v>
      </c>
      <c r="UB4" s="27">
        <f>IF($CU4="P",CR4,(CR4+BO4)/2)</f>
        <v>7.3000000000000007</v>
      </c>
      <c r="UC4" s="27">
        <f>IF($CU4="P",CS4,(CS4+BP4)/2)</f>
        <v>0</v>
      </c>
      <c r="UD4" s="27">
        <f>IF($CU4="P",CT4,(CT4+BQ4)/2)</f>
        <v>0</v>
      </c>
      <c r="UE4" s="29" t="s">
        <v>56</v>
      </c>
      <c r="UF4" s="11">
        <f>IF(SUM(TL4,TP4)&gt;0,SUM(TL4,TP4),"")</f>
        <v>14.85</v>
      </c>
      <c r="UG4" s="11">
        <f>IF(SUM(TK4:TL4,TN4:TP4,TR4)-TM4-TQ4&gt;0,SUM(TK4:TL4,TN4:TP4,TR4)-TM4-TQ4,"")</f>
        <v>51.75</v>
      </c>
      <c r="UH4" s="11">
        <f>IF(SUM(TS4:TT4,TV4)-TU4&gt;0,SUM(TS4:TT4,TV4)-TU4,"")</f>
        <v>27.299999999999997</v>
      </c>
      <c r="UI4" s="11">
        <f>IF(SUM(TL4,TP4,TT4)&gt;0,SUM(TL4,TP4,TT4),"")</f>
        <v>23.35</v>
      </c>
      <c r="UJ4" s="11">
        <f>IF(SUM(UG4,UH4)&gt;0,SUM(UG4,UH4),"")</f>
        <v>79.05</v>
      </c>
      <c r="UK4" s="11">
        <f>IF(SUM(TX4,UB4)&gt;0,SUM(TX4,UB4),"")</f>
        <v>14.850000000000001</v>
      </c>
      <c r="UL4" s="11">
        <f>IF(SUM(TW4:TX4,TZ4:UB4,UD4)-SUM(TY4,UC4)&gt;0,SUM(TW4:TX4,TZ4:UB4,UD4)-SUM(TY4,UC4),"")</f>
        <v>51.95</v>
      </c>
      <c r="UM4" s="11">
        <f>IF(SUM(UG4,UH4,UL4)&gt;0,SUM(UG4,UH4,UL4),"")</f>
        <v>131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123</v>
      </c>
      <c r="C5" s="4" t="s">
        <v>3</v>
      </c>
      <c r="D5" s="4">
        <v>2003</v>
      </c>
      <c r="E5" s="9">
        <f>SUM(J5:R5)+SUM(J5:N5)*0.0000001+SUM(J5)*0.0000000000001</f>
        <v>184.25001253000511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,AND(QY5&gt;=RF$14,QZ5&gt;=RF$18,QY5&lt;&gt;""),AND(RD5&gt;=RF$14,RE5&gt;=RF$18,RD5&lt;&gt;""),AND(SA5&gt;=SH$14,SB5&gt;=SH$18,SA5&lt;&gt;""),AND(SF5&gt;=SH$14,SG5&gt;=SH$18,SF5&lt;&gt;""),AND(TC5&gt;=TJ$14,TD5&gt;=TJ$18,TC5&lt;&gt;""),AND(TI5&gt;=TJ$14,TJ5&gt;=TJ$18,TI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,AND(QZ5&gt;=RF$18,QZ5&lt;&gt;""),AND(RE5&gt;=RF$18,RE5&lt;&gt;""),AND(SB5&gt;=SH$18,SB5&lt;&gt;""),AND(SG5&gt;=SH$18,SG5&lt;&gt;""),AND(TD5&gt;=TJ$18,TD5&lt;&gt;""),AND(TJ5&gt;=TJ$18,TJ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Excellence",IF(I5="P","Worlds Team",IF(F5="P","National Team","")))))</f>
        <v>Worlds Team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,AND(RB5&gt;=RF$15,RC5&gt;=RF$19,RB5&lt;&gt;""),AND(SD5&gt;=SH$15,SE5&gt;=SH$19,SD5&lt;&gt;""),AND(TF5&gt;=TJ$15,TG5&gt;=TJ$19,TF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46.8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5.6000000000000014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L5="",0,L5)=TE5,$SI$1,IF(R5+IF(L5="",0,L5)=SC5,$RG$1,IF(R5+IF(L5="",0,L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L5="",0,L5)=TI5,$SI$1,IF(R5+IF(L5="",0,L5)=SG5,$RG$1,IF(R5+IF(L5="",0,L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Championships (Nov 11)</v>
      </c>
      <c r="U5" s="19">
        <v>18.100000000000001</v>
      </c>
      <c r="V5" s="19">
        <v>8.6999999999999993</v>
      </c>
      <c r="W5" s="19">
        <v>0</v>
      </c>
      <c r="X5" s="19">
        <v>0</v>
      </c>
      <c r="Y5" s="19">
        <v>18</v>
      </c>
      <c r="Z5" s="19">
        <v>6.7</v>
      </c>
      <c r="AA5" s="19">
        <v>0</v>
      </c>
      <c r="AB5" s="19">
        <v>0</v>
      </c>
      <c r="AC5" s="19">
        <v>18.399999999999999</v>
      </c>
      <c r="AD5" s="19">
        <v>8.3000000000000007</v>
      </c>
      <c r="AE5" s="19">
        <v>0</v>
      </c>
      <c r="AF5" s="19">
        <v>0</v>
      </c>
      <c r="AG5" s="19">
        <v>18.75</v>
      </c>
      <c r="AH5" s="19">
        <v>8.5</v>
      </c>
      <c r="AI5" s="19">
        <v>0</v>
      </c>
      <c r="AJ5" s="19">
        <v>0</v>
      </c>
      <c r="AK5" s="19">
        <v>18.8</v>
      </c>
      <c r="AL5" s="19">
        <v>7.3000000000000007</v>
      </c>
      <c r="AM5" s="19">
        <v>0</v>
      </c>
      <c r="AN5" s="19">
        <v>0</v>
      </c>
      <c r="AO5" s="28" t="s">
        <v>56</v>
      </c>
      <c r="AP5" s="41">
        <f>IF(SUM(V5,Z5)&gt;0,SUM(V5,Z5),"")</f>
        <v>15.399999999999999</v>
      </c>
      <c r="AQ5" s="41">
        <f>IF(SUM(U5:V5,X5:Z5,AB5)-W5-AA5&gt;0,SUM(U5:V5,X5:Z5,AB5)-W5-AA5,"")</f>
        <v>51.5</v>
      </c>
      <c r="AR5" s="41">
        <f>IF(SUM(AC5:AD5,AF5)-AE5&gt;0,SUM(AC5:AD5,AF5)-AE5,"")</f>
        <v>26.7</v>
      </c>
      <c r="AS5" s="41">
        <f>IF(SUM(V5,Z5,AD5)&gt;0,SUM(V5,Z5,AD5),"")</f>
        <v>23.7</v>
      </c>
      <c r="AT5" s="41">
        <f>IF(SUM(AQ5,AR5)&gt;0,SUM(AQ5,AR5),"")</f>
        <v>78.2</v>
      </c>
      <c r="AU5" s="41">
        <f>IF(SUM(AH5,AL5)&gt;0,SUM(AH5,AL5),"")</f>
        <v>15.8</v>
      </c>
      <c r="AV5" s="41">
        <f>IF(SUM(AG5:AH5,AJ5:AL5,AN5)-SUM(AI5,AM5)&gt;0,SUM(AG5:AH5,AJ5:AL5,AN5)-SUM(AI5,AM5),"")</f>
        <v>53.349999999999994</v>
      </c>
      <c r="AW5" s="41">
        <f>IF(SUM(AQ5,AR5,AV5)&gt;0,SUM(AQ5,AR5,AV5),"")</f>
        <v>131.55000000000001</v>
      </c>
      <c r="AX5" s="18">
        <v>17.2</v>
      </c>
      <c r="AY5" s="18">
        <v>3.7</v>
      </c>
      <c r="AZ5" s="18">
        <v>0</v>
      </c>
      <c r="BA5" s="18">
        <v>0</v>
      </c>
      <c r="BB5" s="18">
        <v>16.100000000000001</v>
      </c>
      <c r="BC5" s="18">
        <v>5.0999999999999996</v>
      </c>
      <c r="BD5" s="18">
        <v>0</v>
      </c>
      <c r="BE5" s="18">
        <v>0</v>
      </c>
      <c r="BF5" s="18">
        <v>18.3</v>
      </c>
      <c r="BG5" s="18">
        <v>8.6999999999999993</v>
      </c>
      <c r="BH5" s="18">
        <v>0</v>
      </c>
      <c r="BI5" s="18">
        <v>0</v>
      </c>
      <c r="BJ5" s="18">
        <v>17.3</v>
      </c>
      <c r="BK5" s="18">
        <v>8.3000000000000007</v>
      </c>
      <c r="BL5" s="18">
        <v>0</v>
      </c>
      <c r="BM5" s="18">
        <v>0</v>
      </c>
      <c r="BN5" s="18">
        <v>18.600000000000001</v>
      </c>
      <c r="BO5" s="18">
        <v>6.1</v>
      </c>
      <c r="BP5" s="18">
        <v>0</v>
      </c>
      <c r="BQ5" s="18">
        <v>0</v>
      </c>
      <c r="BR5" s="29"/>
      <c r="BS5" s="11">
        <f>IF(SUM(AY5,BC5)&gt;0,SUM(AY5,BC5),"")</f>
        <v>8.8000000000000007</v>
      </c>
      <c r="BT5" s="11">
        <f>IF(SUM(AX5:AY5,BA5:BC5,BE5)-AZ5-BD5&gt;0,SUM(AX5:AY5,BA5:BC5,BE5)-AZ5-BD5,"")</f>
        <v>42.1</v>
      </c>
      <c r="BU5" s="11">
        <f>IF(SUM(BF5:BG5,BI5)-BH5&gt;0,SUM(BF5:BG5,BI5)-BH5,"")</f>
        <v>27</v>
      </c>
      <c r="BV5" s="11">
        <f>IF(SUM(AY5,BC5,BG5)&gt;0,SUM(AY5,BC5,BG5),"")</f>
        <v>17.5</v>
      </c>
      <c r="BW5" s="11">
        <f>IF(SUM(BT5,BU5)&gt;0,SUM(BT5,BU5),"")</f>
        <v>69.099999999999994</v>
      </c>
      <c r="BX5" s="11">
        <f>IF(SUM(BK5,BO5)&gt;0,SUM(BK5,BO5),"")</f>
        <v>14.4</v>
      </c>
      <c r="BY5" s="11">
        <f>IF(SUM(BJ5:BK5,BM5:BO5,BQ5)-SUM(BL5,BP5)&gt;0,SUM(BJ5:BK5,BM5:BO5,BQ5)-SUM(BL5,BP5),"")</f>
        <v>50.300000000000004</v>
      </c>
      <c r="BZ5" s="11">
        <f>IF(SUM(BT5,BU5,BY5)&gt;0,SUM(BT5,BU5,BY5),"")</f>
        <v>119.4</v>
      </c>
      <c r="CA5" s="19">
        <v>17.649999999999999</v>
      </c>
      <c r="CB5" s="19">
        <v>6.1999999999999993</v>
      </c>
      <c r="CC5" s="19">
        <v>0</v>
      </c>
      <c r="CD5" s="19">
        <v>0</v>
      </c>
      <c r="CE5" s="19">
        <v>17.05</v>
      </c>
      <c r="CF5" s="19">
        <v>5.9</v>
      </c>
      <c r="CG5" s="19">
        <v>0</v>
      </c>
      <c r="CH5" s="19">
        <v>0</v>
      </c>
      <c r="CI5" s="19">
        <v>18.350000000000001</v>
      </c>
      <c r="CJ5" s="19">
        <v>8.5</v>
      </c>
      <c r="CK5" s="19">
        <v>0</v>
      </c>
      <c r="CL5" s="19">
        <v>0</v>
      </c>
      <c r="CM5" s="19">
        <v>18.024999999999999</v>
      </c>
      <c r="CN5" s="19">
        <v>8.4</v>
      </c>
      <c r="CO5" s="19">
        <v>0</v>
      </c>
      <c r="CP5" s="19">
        <v>0</v>
      </c>
      <c r="CQ5" s="19">
        <v>18.700000000000003</v>
      </c>
      <c r="CR5" s="19">
        <v>6.7</v>
      </c>
      <c r="CS5" s="19">
        <v>0</v>
      </c>
      <c r="CT5" s="19">
        <v>0</v>
      </c>
      <c r="CU5" s="28" t="s">
        <v>56</v>
      </c>
      <c r="CV5" s="41">
        <f>IF(SUM(CB5,CF5)&gt;0,SUM(CB5,CF5),"")</f>
        <v>12.1</v>
      </c>
      <c r="CW5" s="41">
        <f>IF(SUM(CA5:CB5,CD5:CF5,CH5)-CC5-CG5&gt;0,SUM(CA5:CB5,CD5:CF5,CH5)-CC5-CG5,"")</f>
        <v>46.8</v>
      </c>
      <c r="CX5" s="41">
        <f>IF(SUM(CI5:CJ5,CL5)-CK5&gt;0,SUM(CI5:CJ5,CL5)-CK5,"")</f>
        <v>26.85</v>
      </c>
      <c r="CY5" s="41">
        <f>IF(SUM(CB5,CF5,CJ5)&gt;0,SUM(CB5,CF5,CJ5),"")</f>
        <v>20.6</v>
      </c>
      <c r="CZ5" s="41">
        <f>IF(SUM(CW5,CX5)&gt;0,SUM(CW5,CX5),"")</f>
        <v>73.650000000000006</v>
      </c>
      <c r="DA5" s="41">
        <f>IF(SUM(CN5,CR5)&gt;0,SUM(CN5,CR5),"")</f>
        <v>15.100000000000001</v>
      </c>
      <c r="DB5" s="41">
        <f>IF(SUM(CM5:CN5,CP5:CR5,CT5)-SUM(CO5,CS5)&gt;0,SUM(CM5:CN5,CP5:CR5,CT5)-SUM(CO5,CS5),"")</f>
        <v>51.825000000000003</v>
      </c>
      <c r="DC5" s="41">
        <f>IF(SUM(CW5,CX5,DB5)&gt;0,SUM(CW5,CX5,DB5),"")</f>
        <v>125.47500000000001</v>
      </c>
      <c r="DD5" s="52">
        <f>IF(MAX(EB5,FD5,GF5,HH5,IJ5,JL5,KN5,LP5,MR5,NT5,OV5,PX5,QZ5,SB5,TD5)-IF(L5="",0,L5)&gt;0.001,MAX(EB5,FD5,GF5,HH5,IJ5,JL5,KN5,LP5,MR5,NT5,OV5,PX5,QZ5,SB5,TD5)-IF(L5="",0,L5),"")</f>
        <v>5.6000000000000014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17.649999999999999</v>
      </c>
      <c r="TL5" s="27">
        <f>IF($CU5="P",CB5,(CB5+AY5)/2)</f>
        <v>6.1999999999999993</v>
      </c>
      <c r="TM5" s="27">
        <f>IF($CU5="P",CC5,(CC5+AZ5)/2)</f>
        <v>0</v>
      </c>
      <c r="TN5" s="27">
        <f>IF($CU5="P",CD5,(CD5+BA5)/2)</f>
        <v>0</v>
      </c>
      <c r="TO5" s="27">
        <f>IF($CU5="P",CE5,(CE5+BB5)/2)</f>
        <v>17.05</v>
      </c>
      <c r="TP5" s="27">
        <f>IF($CU5="P",CF5,(CF5+BC5)/2)</f>
        <v>5.9</v>
      </c>
      <c r="TQ5" s="27">
        <f>IF($CU5="P",CG5,(CG5+BD5)/2)</f>
        <v>0</v>
      </c>
      <c r="TR5" s="27">
        <f>IF($CU5="P",CH5,(CH5+BE5)/2)</f>
        <v>0</v>
      </c>
      <c r="TS5" s="27">
        <f>IF($CU5="P",CI5,(CI5+BF5)/2)</f>
        <v>18.350000000000001</v>
      </c>
      <c r="TT5" s="27">
        <f>IF($CU5="P",CJ5,(CJ5+BG5)/2)</f>
        <v>8.5</v>
      </c>
      <c r="TU5" s="27">
        <f>IF($CU5="P",CK5,(CK5+BH5)/2)</f>
        <v>0</v>
      </c>
      <c r="TV5" s="27">
        <f>IF($CU5="P",CL5,(CL5+BI5)/2)</f>
        <v>0</v>
      </c>
      <c r="TW5" s="27">
        <f>IF($CU5="P",CM5,(CM5+BJ5)/2)</f>
        <v>18.024999999999999</v>
      </c>
      <c r="TX5" s="27">
        <f>IF($CU5="P",CN5,(CN5+BK5)/2)</f>
        <v>8.4</v>
      </c>
      <c r="TY5" s="27">
        <f>IF($CU5="P",CO5,(CO5+BL5)/2)</f>
        <v>0</v>
      </c>
      <c r="TZ5" s="27">
        <f>IF($CU5="P",CP5,(CP5+BM5)/2)</f>
        <v>0</v>
      </c>
      <c r="UA5" s="27">
        <f>IF($CU5="P",CQ5,(CQ5+BN5)/2)</f>
        <v>18.700000000000003</v>
      </c>
      <c r="UB5" s="27">
        <f>IF($CU5="P",CR5,(CR5+BO5)/2)</f>
        <v>6.7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12.1</v>
      </c>
      <c r="UG5" s="11">
        <f>IF(SUM(TK5:TL5,TN5:TP5,TR5)-TM5-TQ5&gt;0,SUM(TK5:TL5,TN5:TP5,TR5)-TM5-TQ5,"")</f>
        <v>46.8</v>
      </c>
      <c r="UH5" s="11">
        <f>IF(SUM(TS5:TT5,TV5)-TU5&gt;0,SUM(TS5:TT5,TV5)-TU5,"")</f>
        <v>26.85</v>
      </c>
      <c r="UI5" s="11">
        <f>IF(SUM(TL5,TP5,TT5)&gt;0,SUM(TL5,TP5,TT5),"")</f>
        <v>20.6</v>
      </c>
      <c r="UJ5" s="11">
        <f>IF(SUM(UG5,UH5)&gt;0,SUM(UG5,UH5),"")</f>
        <v>73.650000000000006</v>
      </c>
      <c r="UK5" s="11">
        <f>IF(SUM(TX5,UB5)&gt;0,SUM(TX5,UB5),"")</f>
        <v>15.100000000000001</v>
      </c>
      <c r="UL5" s="11">
        <f>IF(SUM(TW5:TX5,TZ5:UB5,UD5)-SUM(TY5,UC5)&gt;0,SUM(TW5:TX5,TZ5:UB5,UD5)-SUM(TY5,UC5),"")</f>
        <v>51.825000000000003</v>
      </c>
      <c r="UM5" s="11">
        <f>IF(SUM(UG5,UH5,UL5)&gt;0,SUM(UG5,UH5,UL5),"")</f>
        <v>125.47500000000001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209</v>
      </c>
      <c r="C6" s="4" t="s">
        <v>8</v>
      </c>
      <c r="D6" s="4">
        <v>2006</v>
      </c>
      <c r="E6" s="9">
        <f>SUM(J6:R6)+SUM(J6:N6)*0.0000001+SUM(J6)*0.0000000000001</f>
        <v>174.90001197000495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,AND(QY6&gt;=RF$14,QZ6&gt;=RF$18,QY6&lt;&gt;""),AND(RD6&gt;=RF$14,RE6&gt;=RF$18,RD6&lt;&gt;""),AND(SA6&gt;=SH$14,SB6&gt;=SH$18,SA6&lt;&gt;""),AND(SF6&gt;=SH$14,SG6&gt;=SH$18,SF6&lt;&gt;""),AND(TC6&gt;=TJ$14,TD6&gt;=TJ$18,TC6&lt;&gt;""),AND(TI6&gt;=TJ$14,TJ6&gt;=TJ$18,TI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,AND(QZ6&gt;=RF$18,QZ6&lt;&gt;""),AND(RE6&gt;=RF$18,RE6&lt;&gt;""),AND(SB6&gt;=SH$18,SB6&lt;&gt;""),AND(SG6&gt;=SH$18,SG6&lt;&gt;""),AND(TD6&gt;=TJ$18,TD6&lt;&gt;""),AND(TJ6&gt;=TJ$18,TJ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Excellence",IF(I6="P","Worlds Team",IF(F6="P","National Team","")))))</f>
        <v>Excellence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,AND(RB6&gt;=RF$15,RC6&gt;=RF$19,RB6&lt;&gt;""),AND(SD6&gt;=SH$15,SE6&gt;=SH$19,SD6&lt;&gt;""),AND(TF6&gt;=TJ$15,TG6&gt;=TJ$19,TF6&lt;&gt;"")),"P","")</f>
        <v>P</v>
      </c>
      <c r="J6" s="8">
        <f>IF(COUNT(AQ6,BT6,CW6)&gt;0,LARGE((AQ6,BT6,CW6),1),0)</f>
        <v>49.4</v>
      </c>
      <c r="K6" s="8" t="str">
        <f>IF(J6=0,"",IF(J6=CW6,$CA$1,IF(J6=BT6,$AX$1,IF(J6=AQ6,$U$1,""))))</f>
        <v>2024 Nationals</v>
      </c>
      <c r="L6" s="8">
        <f>IF(COUNT(AQ6,BT6,CW6)&gt;1,LARGE((AQ6,BT6,CW6),2),0)</f>
        <v>45.1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25.2</v>
      </c>
      <c r="O6" s="8" t="str">
        <f>IF(N6=0,"",IF(N6=CX6,$CA$1,IF(N6=BU6,$AX$1,IF(N6=AR6,$U$1,""))))</f>
        <v>2024 Nationals</v>
      </c>
      <c r="P6" s="8">
        <f>IF(MAX(AV6,BY6,DB6)&gt;0,MAX(AV6,BY6,DB6),0)</f>
        <v>50.4</v>
      </c>
      <c r="Q6" s="8" t="str">
        <f>IF(P6=0,"",IF(P6=DB6,$CA$1,IF(P6=BY6,$AX$1,IF(P6=AV6,$U$1,""))))</f>
        <v>2024 Nationals</v>
      </c>
      <c r="R6" s="8">
        <f>IF(MAX(DD6:DF6)&gt;0,MAX(DD6:DF6),"")</f>
        <v>4.8000000000000043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L6="",0,L6)=TE6,$SI$1,IF(R6+IF(L6="",0,L6)=SC6,$RG$1,IF(R6+IF(L6="",0,L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L6="",0,L6)=TI6,$SI$1,IF(R6+IF(L6="",0,L6)=SG6,$RG$1,IF(R6+IF(L6="",0,L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16.899999999999999</v>
      </c>
      <c r="V6" s="19">
        <v>5.0999999999999996</v>
      </c>
      <c r="W6" s="19">
        <v>0.4</v>
      </c>
      <c r="X6" s="19">
        <v>0</v>
      </c>
      <c r="Y6" s="19">
        <v>17.8</v>
      </c>
      <c r="Z6" s="19">
        <v>5.5</v>
      </c>
      <c r="AA6" s="19">
        <v>0</v>
      </c>
      <c r="AB6" s="19">
        <v>0</v>
      </c>
      <c r="AC6" s="19">
        <v>18.399999999999999</v>
      </c>
      <c r="AD6" s="19">
        <v>5.5</v>
      </c>
      <c r="AE6" s="19">
        <v>0</v>
      </c>
      <c r="AF6" s="19">
        <v>0</v>
      </c>
      <c r="AG6" s="19">
        <v>17</v>
      </c>
      <c r="AH6" s="19">
        <v>6.5</v>
      </c>
      <c r="AI6" s="19">
        <v>0</v>
      </c>
      <c r="AJ6" s="19">
        <v>0</v>
      </c>
      <c r="AK6" s="19">
        <v>17.600000000000001</v>
      </c>
      <c r="AL6" s="19">
        <v>5.5</v>
      </c>
      <c r="AM6" s="19">
        <v>0</v>
      </c>
      <c r="AN6" s="19">
        <v>0</v>
      </c>
      <c r="AO6" s="28"/>
      <c r="AP6" s="41">
        <f>IF(SUM(V6,Z6)&gt;0,SUM(V6,Z6),"")</f>
        <v>10.6</v>
      </c>
      <c r="AQ6" s="41">
        <f>IF(SUM(U6:V6,X6:Z6,AB6)-W6-AA6&gt;0,SUM(U6:V6,X6:Z6,AB6)-W6-AA6,"")</f>
        <v>44.9</v>
      </c>
      <c r="AR6" s="41">
        <f>IF(SUM(AC6:AD6,AF6)-AE6&gt;0,SUM(AC6:AD6,AF6)-AE6,"")</f>
        <v>23.9</v>
      </c>
      <c r="AS6" s="41">
        <f>IF(SUM(V6,Z6,AD6)&gt;0,SUM(V6,Z6,AD6),"")</f>
        <v>16.100000000000001</v>
      </c>
      <c r="AT6" s="41">
        <f>IF(SUM(AQ6,AR6)&gt;0,SUM(AQ6,AR6),"")</f>
        <v>68.8</v>
      </c>
      <c r="AU6" s="41">
        <f>IF(SUM(AH6,AL6)&gt;0,SUM(AH6,AL6),"")</f>
        <v>12</v>
      </c>
      <c r="AV6" s="41">
        <f>IF(SUM(AG6:AH6,AJ6:AL6,AN6)-SUM(AI6,AM6)&gt;0,SUM(AG6:AH6,AJ6:AL6,AN6)-SUM(AI6,AM6),"")</f>
        <v>46.6</v>
      </c>
      <c r="AW6" s="41">
        <f>IF(SUM(AQ6,AR6,AV6)&gt;0,SUM(AQ6,AR6,AV6),"")</f>
        <v>115.4</v>
      </c>
      <c r="AX6" s="18">
        <v>17.2</v>
      </c>
      <c r="AY6" s="18">
        <v>5.3</v>
      </c>
      <c r="AZ6" s="18">
        <v>0.30000000000000004</v>
      </c>
      <c r="BA6" s="18">
        <v>0.15</v>
      </c>
      <c r="BB6" s="18">
        <v>17.3</v>
      </c>
      <c r="BC6" s="18">
        <v>5.3</v>
      </c>
      <c r="BD6" s="18">
        <v>0</v>
      </c>
      <c r="BE6" s="18">
        <v>0.15</v>
      </c>
      <c r="BF6" s="18">
        <v>17.7</v>
      </c>
      <c r="BG6" s="18">
        <v>5.5</v>
      </c>
      <c r="BH6" s="18">
        <v>0.1</v>
      </c>
      <c r="BI6" s="18">
        <v>0.15</v>
      </c>
      <c r="BJ6" s="18">
        <v>17.5</v>
      </c>
      <c r="BK6" s="18">
        <v>6</v>
      </c>
      <c r="BL6" s="18">
        <v>0</v>
      </c>
      <c r="BM6" s="18">
        <v>0.15</v>
      </c>
      <c r="BN6" s="18">
        <v>17.700000000000003</v>
      </c>
      <c r="BO6" s="18">
        <v>5.3</v>
      </c>
      <c r="BP6" s="18">
        <v>0</v>
      </c>
      <c r="BQ6" s="18">
        <v>0.15</v>
      </c>
      <c r="BR6" s="29" t="s">
        <v>56</v>
      </c>
      <c r="BS6" s="11">
        <f>IF(SUM(AY6,BC6)&gt;0,SUM(AY6,BC6),"")</f>
        <v>10.6</v>
      </c>
      <c r="BT6" s="11">
        <f>IF(SUM(AX6:AY6,BA6:BC6,BE6)-AZ6-BD6&gt;0,SUM(AX6:AY6,BA6:BC6,BE6)-AZ6-BD6,"")</f>
        <v>45.1</v>
      </c>
      <c r="BU6" s="11">
        <f>IF(SUM(BF6:BG6,BI6)-BH6&gt;0,SUM(BF6:BG6,BI6)-BH6,"")</f>
        <v>23.249999999999996</v>
      </c>
      <c r="BV6" s="11">
        <f>IF(SUM(AY6,BC6,BG6)&gt;0,SUM(AY6,BC6,BG6),"")</f>
        <v>16.100000000000001</v>
      </c>
      <c r="BW6" s="11">
        <f>IF(SUM(BT6,BU6)&gt;0,SUM(BT6,BU6),"")</f>
        <v>68.349999999999994</v>
      </c>
      <c r="BX6" s="11">
        <f>IF(SUM(BK6,BO6)&gt;0,SUM(BK6,BO6),"")</f>
        <v>11.3</v>
      </c>
      <c r="BY6" s="11">
        <f>IF(SUM(BJ6:BK6,BM6:BO6,BQ6)-SUM(BL6,BP6)&gt;0,SUM(BJ6:BK6,BM6:BO6,BQ6)-SUM(BL6,BP6),"")</f>
        <v>46.8</v>
      </c>
      <c r="BZ6" s="11">
        <f>IF(SUM(BT6,BU6,BY6)&gt;0,SUM(BT6,BU6,BY6),"")</f>
        <v>115.14999999999999</v>
      </c>
      <c r="CA6" s="19">
        <v>18.100000000000001</v>
      </c>
      <c r="CB6" s="19">
        <v>7.1</v>
      </c>
      <c r="CC6" s="19">
        <v>0.2</v>
      </c>
      <c r="CD6" s="19">
        <v>0</v>
      </c>
      <c r="CE6" s="19">
        <v>17.8</v>
      </c>
      <c r="CF6" s="19">
        <v>6.6</v>
      </c>
      <c r="CG6" s="19">
        <v>0</v>
      </c>
      <c r="CH6" s="19">
        <v>0</v>
      </c>
      <c r="CI6" s="19">
        <v>18.3</v>
      </c>
      <c r="CJ6" s="19">
        <v>7.1</v>
      </c>
      <c r="CK6" s="19">
        <v>0.2</v>
      </c>
      <c r="CL6" s="19">
        <v>0</v>
      </c>
      <c r="CM6" s="19">
        <v>18.399999999999999</v>
      </c>
      <c r="CN6" s="19">
        <v>7.2</v>
      </c>
      <c r="CO6" s="19">
        <v>0</v>
      </c>
      <c r="CP6" s="19">
        <v>0</v>
      </c>
      <c r="CQ6" s="19">
        <v>18.3</v>
      </c>
      <c r="CR6" s="19">
        <v>6.5</v>
      </c>
      <c r="CS6" s="19">
        <v>0</v>
      </c>
      <c r="CT6" s="19">
        <v>0</v>
      </c>
      <c r="CU6" s="28"/>
      <c r="CV6" s="41">
        <f>IF(SUM(CB6,CF6)&gt;0,SUM(CB6,CF6),"")</f>
        <v>13.7</v>
      </c>
      <c r="CW6" s="41">
        <f>IF(SUM(CA6:CB6,CD6:CF6,CH6)-CC6-CG6&gt;0,SUM(CA6:CB6,CD6:CF6,CH6)-CC6-CG6,"")</f>
        <v>49.4</v>
      </c>
      <c r="CX6" s="41">
        <f>IF(SUM(CI6:CJ6,CL6)-CK6&gt;0,SUM(CI6:CJ6,CL6)-CK6,"")</f>
        <v>25.2</v>
      </c>
      <c r="CY6" s="41">
        <f>IF(SUM(CB6,CF6,CJ6)&gt;0,SUM(CB6,CF6,CJ6),"")</f>
        <v>20.799999999999997</v>
      </c>
      <c r="CZ6" s="41">
        <f>IF(SUM(CW6,CX6)&gt;0,SUM(CW6,CX6),"")</f>
        <v>74.599999999999994</v>
      </c>
      <c r="DA6" s="41">
        <f>IF(SUM(CN6,CR6)&gt;0,SUM(CN6,CR6),"")</f>
        <v>13.7</v>
      </c>
      <c r="DB6" s="41">
        <f>IF(SUM(CM6:CN6,CP6:CR6,CT6)-SUM(CO6,CS6)&gt;0,SUM(CM6:CN6,CP6:CR6,CT6)-SUM(CO6,CS6),"")</f>
        <v>50.4</v>
      </c>
      <c r="DC6" s="41">
        <f>IF(SUM(CW6,CX6,DB6)&gt;0,SUM(CW6,CX6,DB6),"")</f>
        <v>125</v>
      </c>
      <c r="DD6" s="52">
        <f>IF(MAX(EB6,FD6,GF6,HH6,IJ6,JL6,KN6,LP6,MR6,NT6,OV6,PX6,QZ6,SB6,TD6)-IF(L6="",0,L6)&gt;0.001,MAX(EB6,FD6,GF6,HH6,IJ6,JL6,KN6,LP6,MR6,NT6,OV6,PX6,QZ6,SB6,TD6)-IF(L6="",0,L6),"")</f>
        <v>4.8000000000000043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17.8</v>
      </c>
      <c r="GN6" s="18">
        <v>6.5</v>
      </c>
      <c r="GO6" s="18">
        <v>0</v>
      </c>
      <c r="GP6" s="18">
        <v>0</v>
      </c>
      <c r="GQ6" s="18">
        <v>18.100000000000001</v>
      </c>
      <c r="GR6" s="18">
        <v>7.1</v>
      </c>
      <c r="GS6" s="18">
        <v>0</v>
      </c>
      <c r="GT6" s="18">
        <v>0</v>
      </c>
      <c r="GU6" s="18"/>
      <c r="GV6" s="18"/>
      <c r="GW6" s="18"/>
      <c r="GX6" s="18"/>
      <c r="GY6" s="18">
        <v>18.100000000000001</v>
      </c>
      <c r="GZ6" s="18">
        <v>7.3</v>
      </c>
      <c r="HA6" s="18">
        <v>0</v>
      </c>
      <c r="HB6" s="18">
        <v>0</v>
      </c>
      <c r="HC6" s="18">
        <v>16</v>
      </c>
      <c r="HD6" s="18">
        <v>3.3</v>
      </c>
      <c r="HE6" s="18">
        <v>0</v>
      </c>
      <c r="HF6" s="18">
        <v>0</v>
      </c>
      <c r="HG6" s="11">
        <f>IF(SUM(GN6,GR6)&gt;0,SUM(GN6,GR6),"")</f>
        <v>13.6</v>
      </c>
      <c r="HH6" s="11">
        <f>IF(SUM(GM6:GN6,GP6:GR6,GT6)-GO6-GS6&gt;0,SUM(GM6:GN6,GP6:GR6,GT6)-GO6-GS6,"")</f>
        <v>49.500000000000007</v>
      </c>
      <c r="HI6" s="11" t="str">
        <f>IF(SUM(GU6:GV6,GX6)-GW6&gt;0,SUM(GU6:GV6,GX6)-GW6,"")</f>
        <v/>
      </c>
      <c r="HJ6" s="11">
        <f>IF(SUM(GN6,GR6,GV6)&gt;0,SUM(GN6,GR6,GV6),"")</f>
        <v>13.6</v>
      </c>
      <c r="HK6" s="11">
        <f>IF(SUM(HH6,HI6)&gt;0,SUM(HH6,HI6),"")</f>
        <v>49.500000000000007</v>
      </c>
      <c r="HL6" s="11">
        <f>IF(SUM(GZ6,HD6)&gt;0,SUM(GZ6,HD6),"")</f>
        <v>10.6</v>
      </c>
      <c r="HM6" s="11">
        <f>IF(SUM(GY6:GZ6,HB6:HD6,HF6)-SUM(HA6,HE6)&gt;0,SUM(GY6:GZ6,HB6:HD6,HF6)-SUM(HA6,HE6),"")</f>
        <v>44.7</v>
      </c>
      <c r="HN6" s="11">
        <f>IF(SUM(HH6,HI6,HM6)&gt;0,SUM(HH6,HI6,HM6),"")</f>
        <v>94.200000000000017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>
        <v>17.5</v>
      </c>
      <c r="IR6" s="18">
        <v>7.3</v>
      </c>
      <c r="IS6" s="18">
        <v>0</v>
      </c>
      <c r="IT6" s="18">
        <v>0</v>
      </c>
      <c r="IU6" s="18">
        <v>17.600000000000001</v>
      </c>
      <c r="IV6" s="18">
        <v>7.5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14.8</v>
      </c>
      <c r="JL6" s="11">
        <f>IF(SUM(IQ6:IR6,IT6:IV6,IX6)-IS6-IW6&gt;0,SUM(IQ6:IR6,IT6:IV6,IX6)-IS6-IW6,"")</f>
        <v>49.900000000000006</v>
      </c>
      <c r="JM6" s="11" t="str">
        <f>IF(SUM(IY6:IZ6,JB6)-JA6&gt;0,SUM(IY6:IZ6,JB6)-JA6,"")</f>
        <v/>
      </c>
      <c r="JN6" s="11">
        <f>IF(SUM(IR6,IV6,IZ6)&gt;0,SUM(IR6,IV6,IZ6),"")</f>
        <v>14.8</v>
      </c>
      <c r="JO6" s="11">
        <f>IF(SUM(JL6,JM6)&gt;0,SUM(JL6,JM6),"")</f>
        <v>49.900000000000006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49.900000000000006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17.649999999999999</v>
      </c>
      <c r="TL6" s="27">
        <f>IF($CU6="P",CB6,(CB6+AY6)/2)</f>
        <v>6.1999999999999993</v>
      </c>
      <c r="TM6" s="27">
        <f>IF($CU6="P",CC6,(CC6+AZ6)/2)</f>
        <v>0.25</v>
      </c>
      <c r="TN6" s="27">
        <f>IF($CU6="P",CD6,(CD6+BA6)/2)</f>
        <v>7.4999999999999997E-2</v>
      </c>
      <c r="TO6" s="27">
        <f>IF($CU6="P",CE6,(CE6+BB6)/2)</f>
        <v>17.55</v>
      </c>
      <c r="TP6" s="27">
        <f>IF($CU6="P",CF6,(CF6+BC6)/2)</f>
        <v>5.9499999999999993</v>
      </c>
      <c r="TQ6" s="27">
        <f>IF($CU6="P",CG6,(CG6+BD6)/2)</f>
        <v>0</v>
      </c>
      <c r="TR6" s="27">
        <f>IF($CU6="P",CH6,(CH6+BE6)/2)</f>
        <v>7.4999999999999997E-2</v>
      </c>
      <c r="TS6" s="27">
        <f>IF($CU6="P",CI6,(CI6+BF6)/2)</f>
        <v>18</v>
      </c>
      <c r="TT6" s="27">
        <f>IF($CU6="P",CJ6,(CJ6+BG6)/2)</f>
        <v>6.3</v>
      </c>
      <c r="TU6" s="27">
        <f>IF($CU6="P",CK6,(CK6+BH6)/2)</f>
        <v>0.15000000000000002</v>
      </c>
      <c r="TV6" s="27">
        <f>IF($CU6="P",CL6,(CL6+BI6)/2)</f>
        <v>7.4999999999999997E-2</v>
      </c>
      <c r="TW6" s="27">
        <f>IF($CU6="P",CM6,(CM6+BJ6)/2)</f>
        <v>17.95</v>
      </c>
      <c r="TX6" s="27">
        <f>IF($CU6="P",CN6,(CN6+BK6)/2)</f>
        <v>6.6</v>
      </c>
      <c r="TY6" s="27">
        <f>IF($CU6="P",CO6,(CO6+BL6)/2)</f>
        <v>0</v>
      </c>
      <c r="TZ6" s="27">
        <f>IF($CU6="P",CP6,(CP6+BM6)/2)</f>
        <v>7.4999999999999997E-2</v>
      </c>
      <c r="UA6" s="27">
        <f>IF($CU6="P",CQ6,(CQ6+BN6)/2)</f>
        <v>18</v>
      </c>
      <c r="UB6" s="27">
        <f>IF($CU6="P",CR6,(CR6+BO6)/2)</f>
        <v>5.9</v>
      </c>
      <c r="UC6" s="27">
        <f>IF($CU6="P",CS6,(CS6+BP6)/2)</f>
        <v>0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12.149999999999999</v>
      </c>
      <c r="UG6" s="11">
        <f>IF(SUM(TK6:TL6,TN6:TP6,TR6)-TM6-TQ6&gt;0,SUM(TK6:TL6,TN6:TP6,TR6)-TM6-TQ6,"")</f>
        <v>47.25</v>
      </c>
      <c r="UH6" s="11">
        <f>IF(SUM(TS6:TT6,TV6)-TU6&gt;0,SUM(TS6:TT6,TV6)-TU6,"")</f>
        <v>24.225000000000001</v>
      </c>
      <c r="UI6" s="11">
        <f>IF(SUM(TL6,TP6,TT6)&gt;0,SUM(TL6,TP6,TT6),"")</f>
        <v>18.45</v>
      </c>
      <c r="UJ6" s="11">
        <f>IF(SUM(UG6,UH6)&gt;0,SUM(UG6,UH6),"")</f>
        <v>71.474999999999994</v>
      </c>
      <c r="UK6" s="11">
        <f>IF(SUM(TX6,UB6)&gt;0,SUM(TX6,UB6),"")</f>
        <v>12.5</v>
      </c>
      <c r="UL6" s="11">
        <f>IF(SUM(TW6:TX6,TZ6:UB6,UD6)-SUM(TY6,UC6)&gt;0,SUM(TW6:TX6,TZ6:UB6,UD6)-SUM(TY6,UC6),"")</f>
        <v>48.6</v>
      </c>
      <c r="UM6" s="11">
        <f>IF(SUM(UG6,UH6,UL6)&gt;0,SUM(UG6,UH6,UL6),"")</f>
        <v>120.07499999999999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126</v>
      </c>
      <c r="C7" s="4" t="s">
        <v>5</v>
      </c>
      <c r="D7" s="4">
        <v>2004</v>
      </c>
      <c r="E7" s="9">
        <f>SUM(J7:R7)+SUM(J7:N7)*0.0000001+SUM(J7)*0.0000000000001</f>
        <v>169.70001141000481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,AND(QY7&gt;=RF$14,QZ7&gt;=RF$18,QY7&lt;&gt;""),AND(RD7&gt;=RF$14,RE7&gt;=RF$18,RD7&lt;&gt;""),AND(SA7&gt;=SH$14,SB7&gt;=SH$18,SA7&lt;&gt;""),AND(SF7&gt;=SH$14,SG7&gt;=SH$18,SF7&lt;&gt;""),AND(TC7&gt;=TJ$14,TD7&gt;=TJ$18,TC7&lt;&gt;""),AND(TI7&gt;=TJ$14,TJ7&gt;=TJ$18,TI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,AND(QZ7&gt;=RF$18,QZ7&lt;&gt;""),AND(RE7&gt;=RF$18,RE7&lt;&gt;""),AND(SB7&gt;=SH$18,SB7&lt;&gt;""),AND(SG7&gt;=SH$18,SG7&lt;&gt;""),AND(TD7&gt;=TJ$18,TD7&lt;&gt;""),AND(TJ7&gt;=TJ$18,TJ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,AND(RB7&gt;=RF$15,RC7&gt;=RF$19,RB7&lt;&gt;""),AND(SD7&gt;=SH$15,SE7&gt;=SH$19,SD7&lt;&gt;""),AND(TF7&gt;=TJ$15,TG7&gt;=TJ$19,TF7&lt;&gt;"")),"P","")</f>
        <v>P</v>
      </c>
      <c r="J7" s="8">
        <f>IF(COUNT(AQ7,BT7,CW7)&gt;0,LARGE((AQ7,BT7,CW7),1),0)</f>
        <v>47.900000000000006</v>
      </c>
      <c r="K7" s="8" t="str">
        <f>IF(J7=0,"",IF(J7=CW7,$CA$1,IF(J7=BT7,$AX$1,IF(J7=AQ7,$U$1,""))))</f>
        <v>2024 Elite Canada</v>
      </c>
      <c r="L7" s="8">
        <f>IF(COUNT(AQ7,BT7,CW7)&gt;1,LARGE((AQ7,BT7,CW7),2),0)</f>
        <v>41.6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24.6</v>
      </c>
      <c r="O7" s="8" t="str">
        <f>IF(N7=0,"",IF(N7=CX7,$CA$1,IF(N7=BU7,$AX$1,IF(N7=AR7,$U$1,""))))</f>
        <v>2024 Elite Canada</v>
      </c>
      <c r="P7" s="8">
        <f>IF(MAX(AV7,BY7,DB7)&gt;0,MAX(AV7,BY7,DB7),0)</f>
        <v>49</v>
      </c>
      <c r="Q7" s="8" t="str">
        <f>IF(P7=0,"",IF(P7=DB7,$CA$1,IF(P7=BY7,$AX$1,IF(P7=AV7,$U$1,""))))</f>
        <v>2024 Elite Canada</v>
      </c>
      <c r="R7" s="8">
        <f>IF(MAX(DD7:DF7)&gt;0,MAX(DD7:DF7),"")</f>
        <v>6.5999999999999943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L7="",0,L7)=TE7,$SI$1,IF(R7+IF(L7="",0,L7)=SC7,$RG$1,IF(R7+IF(L7="",0,L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L7="",0,L7)=TI7,$SI$1,IF(R7+IF(L7="",0,L7)=SG7,$RG$1,IF(R7+IF(L7="",0,L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16.7</v>
      </c>
      <c r="V7" s="19">
        <v>7</v>
      </c>
      <c r="W7" s="19">
        <v>0</v>
      </c>
      <c r="X7" s="19">
        <v>0</v>
      </c>
      <c r="Y7" s="19">
        <v>15.3</v>
      </c>
      <c r="Z7" s="19">
        <v>2.6</v>
      </c>
      <c r="AA7" s="19">
        <v>0</v>
      </c>
      <c r="AB7" s="19">
        <v>0</v>
      </c>
      <c r="AC7" s="19">
        <v>17.100000000000001</v>
      </c>
      <c r="AD7" s="19">
        <v>6.2</v>
      </c>
      <c r="AE7" s="19">
        <v>0</v>
      </c>
      <c r="AF7" s="19">
        <v>0</v>
      </c>
      <c r="AG7" s="19">
        <v>12.9</v>
      </c>
      <c r="AH7" s="19">
        <v>3.6</v>
      </c>
      <c r="AI7" s="19">
        <v>0</v>
      </c>
      <c r="AJ7" s="19">
        <v>0</v>
      </c>
      <c r="AK7" s="19">
        <v>17.2</v>
      </c>
      <c r="AL7" s="19">
        <v>5.8</v>
      </c>
      <c r="AM7" s="19">
        <v>0</v>
      </c>
      <c r="AN7" s="19">
        <v>0</v>
      </c>
      <c r="AO7" s="28"/>
      <c r="AP7" s="41">
        <f>IF(SUM(V7,Z7)&gt;0,SUM(V7,Z7),"")</f>
        <v>9.6</v>
      </c>
      <c r="AQ7" s="41">
        <f>IF(SUM(U7:V7,X7:Z7,AB7)-W7-AA7&gt;0,SUM(U7:V7,X7:Z7,AB7)-W7-AA7,"")</f>
        <v>41.6</v>
      </c>
      <c r="AR7" s="41">
        <f>IF(SUM(AC7:AD7,AF7)-AE7&gt;0,SUM(AC7:AD7,AF7)-AE7,"")</f>
        <v>23.3</v>
      </c>
      <c r="AS7" s="41">
        <f>IF(SUM(V7,Z7,AD7)&gt;0,SUM(V7,Z7,AD7),"")</f>
        <v>15.8</v>
      </c>
      <c r="AT7" s="41">
        <f>IF(SUM(AQ7,AR7)&gt;0,SUM(AQ7,AR7),"")</f>
        <v>64.900000000000006</v>
      </c>
      <c r="AU7" s="41">
        <f>IF(SUM(AH7,AL7)&gt;0,SUM(AH7,AL7),"")</f>
        <v>9.4</v>
      </c>
      <c r="AV7" s="41">
        <f>IF(SUM(AG7:AH7,AJ7:AL7,AN7)-SUM(AI7,AM7)&gt;0,SUM(AG7:AH7,AJ7:AL7,AN7)-SUM(AI7,AM7),"")</f>
        <v>39.5</v>
      </c>
      <c r="AW7" s="41">
        <f>IF(SUM(AQ7,AR7,AV7)&gt;0,SUM(AQ7,AR7,AV7),"")</f>
        <v>104.4</v>
      </c>
      <c r="AX7" s="18">
        <v>18.3</v>
      </c>
      <c r="AY7" s="18">
        <v>6.9</v>
      </c>
      <c r="AZ7" s="18">
        <v>0</v>
      </c>
      <c r="BA7" s="18">
        <v>0</v>
      </c>
      <c r="BB7" s="18">
        <v>16.7</v>
      </c>
      <c r="BC7" s="18">
        <v>6</v>
      </c>
      <c r="BD7" s="18">
        <v>0</v>
      </c>
      <c r="BE7" s="18">
        <v>0</v>
      </c>
      <c r="BF7" s="18">
        <v>18.100000000000001</v>
      </c>
      <c r="BG7" s="18">
        <v>6.5</v>
      </c>
      <c r="BH7" s="18">
        <v>0</v>
      </c>
      <c r="BI7" s="18">
        <v>0</v>
      </c>
      <c r="BJ7" s="18">
        <v>17.7</v>
      </c>
      <c r="BK7" s="18">
        <v>6.9</v>
      </c>
      <c r="BL7" s="18">
        <v>0</v>
      </c>
      <c r="BM7" s="18">
        <v>0</v>
      </c>
      <c r="BN7" s="18">
        <v>17.5</v>
      </c>
      <c r="BO7" s="18">
        <v>6.9</v>
      </c>
      <c r="BP7" s="18">
        <v>0</v>
      </c>
      <c r="BQ7" s="18">
        <v>0</v>
      </c>
      <c r="BR7" s="29"/>
      <c r="BS7" s="11">
        <f>IF(SUM(AY7,BC7)&gt;0,SUM(AY7,BC7),"")</f>
        <v>12.9</v>
      </c>
      <c r="BT7" s="11">
        <f>IF(SUM(AX7:AY7,BA7:BC7,BE7)-AZ7-BD7&gt;0,SUM(AX7:AY7,BA7:BC7,BE7)-AZ7-BD7,"")</f>
        <v>47.900000000000006</v>
      </c>
      <c r="BU7" s="11">
        <f>IF(SUM(BF7:BG7,BI7)-BH7&gt;0,SUM(BF7:BG7,BI7)-BH7,"")</f>
        <v>24.6</v>
      </c>
      <c r="BV7" s="11">
        <f>IF(SUM(AY7,BC7,BG7)&gt;0,SUM(AY7,BC7,BG7),"")</f>
        <v>19.399999999999999</v>
      </c>
      <c r="BW7" s="11">
        <f>IF(SUM(BT7,BU7)&gt;0,SUM(BT7,BU7),"")</f>
        <v>72.5</v>
      </c>
      <c r="BX7" s="11">
        <f>IF(SUM(BK7,BO7)&gt;0,SUM(BK7,BO7),"")</f>
        <v>13.8</v>
      </c>
      <c r="BY7" s="11">
        <f>IF(SUM(BJ7:BK7,BM7:BO7,BQ7)-SUM(BL7,BP7)&gt;0,SUM(BJ7:BK7,BM7:BO7,BQ7)-SUM(BL7,BP7),"")</f>
        <v>49</v>
      </c>
      <c r="BZ7" s="11">
        <f>IF(SUM(BT7,BU7,BY7)&gt;0,SUM(BT7,BU7,BY7),"")</f>
        <v>121.5</v>
      </c>
      <c r="CA7" s="19">
        <v>15.2</v>
      </c>
      <c r="CB7" s="19">
        <v>3.4</v>
      </c>
      <c r="CC7" s="19">
        <v>0</v>
      </c>
      <c r="CD7" s="19">
        <v>0</v>
      </c>
      <c r="CE7" s="19">
        <v>15.2</v>
      </c>
      <c r="CF7" s="19">
        <v>2.7</v>
      </c>
      <c r="CG7" s="19">
        <v>0</v>
      </c>
      <c r="CH7" s="19">
        <v>0</v>
      </c>
      <c r="CI7" s="19">
        <v>17.399999999999999</v>
      </c>
      <c r="CJ7" s="19">
        <v>5.6</v>
      </c>
      <c r="CK7" s="19">
        <v>0.4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>IF(SUM(CB7,CF7)&gt;0,SUM(CB7,CF7),"")</f>
        <v>6.1</v>
      </c>
      <c r="CW7" s="41">
        <f>IF(SUM(CA7:CB7,CD7:CF7,CH7)-CC7-CG7&gt;0,SUM(CA7:CB7,CD7:CF7,CH7)-CC7-CG7,"")</f>
        <v>36.5</v>
      </c>
      <c r="CX7" s="41">
        <f>IF(SUM(CI7:CJ7,CL7)-CK7&gt;0,SUM(CI7:CJ7,CL7)-CK7,"")</f>
        <v>22.6</v>
      </c>
      <c r="CY7" s="41">
        <f>IF(SUM(CB7,CF7,CJ7)&gt;0,SUM(CB7,CF7,CJ7),"")</f>
        <v>11.7</v>
      </c>
      <c r="CZ7" s="41">
        <f>IF(SUM(CW7,CX7)&gt;0,SUM(CW7,CX7),"")</f>
        <v>59.1</v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>
        <f>IF(SUM(CW7,CX7,DB7)&gt;0,SUM(CW7,CX7,DB7),"")</f>
        <v>59.1</v>
      </c>
      <c r="DD7" s="52">
        <f>IF(MAX(EB7,FD7,GF7,HH7,IJ7,JL7,KN7,LP7,MR7,NT7,OV7,PX7,QZ7,SB7,TD7)-IF(L7="",0,L7)&gt;0.001,MAX(EB7,FD7,GF7,HH7,IJ7,JL7,KN7,LP7,MR7,NT7,OV7,PX7,QZ7,SB7,TD7)-IF(L7="",0,L7),"")</f>
        <v>6.5999999999999943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17.100000000000001</v>
      </c>
      <c r="EJ7" s="18">
        <v>6.6</v>
      </c>
      <c r="EK7" s="18">
        <v>0</v>
      </c>
      <c r="EL7" s="18">
        <v>0</v>
      </c>
      <c r="EM7" s="18">
        <v>17.7</v>
      </c>
      <c r="EN7" s="18">
        <v>6.2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12.8</v>
      </c>
      <c r="FD7" s="11">
        <f>IF(SUM(EI7:EJ7,EL7:EN7,EP7)-EK7-EO7&gt;0,SUM(EI7:EJ7,EL7:EN7,EP7)-EK7-EO7,"")</f>
        <v>47.600000000000009</v>
      </c>
      <c r="FE7" s="11" t="str">
        <f>IF(SUM(EQ7:ER7,ET7)-ES7&gt;0,SUM(EQ7:ER7,ET7)-ES7,"")</f>
        <v/>
      </c>
      <c r="FF7" s="11">
        <f>IF(SUM(EJ7,EN7,ER7)&gt;0,SUM(EJ7,EN7,ER7),"")</f>
        <v>12.8</v>
      </c>
      <c r="FG7" s="11">
        <f>IF(SUM(FD7,FE7)&gt;0,SUM(FD7,FE7),"")</f>
        <v>47.600000000000009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47.600000000000009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17.399999999999999</v>
      </c>
      <c r="GN7" s="18">
        <v>6.9</v>
      </c>
      <c r="GO7" s="18">
        <v>0</v>
      </c>
      <c r="GP7" s="18">
        <v>0</v>
      </c>
      <c r="GQ7" s="18">
        <v>17</v>
      </c>
      <c r="GR7" s="18">
        <v>6.9</v>
      </c>
      <c r="GS7" s="18">
        <v>0.2</v>
      </c>
      <c r="GT7" s="18">
        <v>0</v>
      </c>
      <c r="GU7" s="18"/>
      <c r="GV7" s="18"/>
      <c r="GW7" s="18"/>
      <c r="GX7" s="18"/>
      <c r="GY7" s="18">
        <v>17.5</v>
      </c>
      <c r="GZ7" s="18">
        <v>7.3</v>
      </c>
      <c r="HA7" s="18">
        <v>0.2</v>
      </c>
      <c r="HB7" s="18">
        <v>0</v>
      </c>
      <c r="HC7" s="18"/>
      <c r="HD7" s="18"/>
      <c r="HE7" s="18"/>
      <c r="HF7" s="18"/>
      <c r="HG7" s="11">
        <f>IF(SUM(GN7,GR7)&gt;0,SUM(GN7,GR7),"")</f>
        <v>13.8</v>
      </c>
      <c r="HH7" s="11">
        <f>IF(SUM(GM7:GN7,GP7:GR7,GT7)-GO7-GS7&gt;0,SUM(GM7:GN7,GP7:GR7,GT7)-GO7-GS7,"")</f>
        <v>47.999999999999993</v>
      </c>
      <c r="HI7" s="11" t="str">
        <f>IF(SUM(GU7:GV7,GX7)-GW7&gt;0,SUM(GU7:GV7,GX7)-GW7,"")</f>
        <v/>
      </c>
      <c r="HJ7" s="11">
        <f>IF(SUM(GN7,GR7,GV7)&gt;0,SUM(GN7,GR7,GV7),"")</f>
        <v>13.8</v>
      </c>
      <c r="HK7" s="11">
        <f>IF(SUM(HH7,HI7)&gt;0,SUM(HH7,HI7),"")</f>
        <v>47.999999999999993</v>
      </c>
      <c r="HL7" s="11">
        <f>IF(SUM(GZ7,HD7)&gt;0,SUM(GZ7,HD7),"")</f>
        <v>7.3</v>
      </c>
      <c r="HM7" s="11">
        <f>IF(SUM(GY7:GZ7,HB7:HD7,HF7)-SUM(HA7,HE7)&gt;0,SUM(GY7:GZ7,HB7:HD7,HF7)-SUM(HA7,HE7),"")</f>
        <v>24.6</v>
      </c>
      <c r="HN7" s="11">
        <f>IF(SUM(HH7,HI7,HM7)&gt;0,SUM(HH7,HI7,HM7),"")</f>
        <v>72.599999999999994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>
        <v>17.399999999999999</v>
      </c>
      <c r="IR7" s="18">
        <v>6.9</v>
      </c>
      <c r="IS7" s="18">
        <v>0</v>
      </c>
      <c r="IT7" s="18">
        <v>0</v>
      </c>
      <c r="IU7" s="18">
        <v>17</v>
      </c>
      <c r="IV7" s="18">
        <v>6.9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13.8</v>
      </c>
      <c r="JL7" s="11">
        <f>IF(SUM(IQ7:IR7,IT7:IV7,IX7)-IS7-IW7&gt;0,SUM(IQ7:IR7,IT7:IV7,IX7)-IS7-IW7,"")</f>
        <v>48.199999999999996</v>
      </c>
      <c r="JM7" s="11" t="str">
        <f>IF(SUM(IY7:IZ7,JB7)-JA7&gt;0,SUM(IY7:IZ7,JB7)-JA7,"")</f>
        <v/>
      </c>
      <c r="JN7" s="11">
        <f>IF(SUM(IR7,IV7,IZ7)&gt;0,SUM(IR7,IV7,IZ7),"")</f>
        <v>13.8</v>
      </c>
      <c r="JO7" s="11">
        <f>IF(SUM(JL7,JM7)&gt;0,SUM(JL7,JM7),"")</f>
        <v>48.199999999999996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IF(SUM(JL7,JM7,JQ7)&gt;0,SUM(JL7,JM7,JQ7),"")</f>
        <v>48.199999999999996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16.75</v>
      </c>
      <c r="TL7" s="27">
        <f>IF($CU7="P",CB7,(CB7+AY7)/2)</f>
        <v>5.15</v>
      </c>
      <c r="TM7" s="27">
        <f>IF($CU7="P",CC7,(CC7+AZ7)/2)</f>
        <v>0</v>
      </c>
      <c r="TN7" s="27">
        <f>IF($CU7="P",CD7,(CD7+BA7)/2)</f>
        <v>0</v>
      </c>
      <c r="TO7" s="27">
        <f>IF($CU7="P",CE7,(CE7+BB7)/2)</f>
        <v>15.95</v>
      </c>
      <c r="TP7" s="27">
        <f>IF($CU7="P",CF7,(CF7+BC7)/2)</f>
        <v>4.3499999999999996</v>
      </c>
      <c r="TQ7" s="27">
        <f>IF($CU7="P",CG7,(CG7+BD7)/2)</f>
        <v>0</v>
      </c>
      <c r="TR7" s="27">
        <f>IF($CU7="P",CH7,(CH7+BE7)/2)</f>
        <v>0</v>
      </c>
      <c r="TS7" s="27">
        <f>IF($CU7="P",CI7,(CI7+BF7)/2)</f>
        <v>17.75</v>
      </c>
      <c r="TT7" s="27">
        <f>IF($CU7="P",CJ7,(CJ7+BG7)/2)</f>
        <v>6.05</v>
      </c>
      <c r="TU7" s="27">
        <f>IF($CU7="P",CK7,(CK7+BH7)/2)</f>
        <v>0.2</v>
      </c>
      <c r="TV7" s="27">
        <f>IF($CU7="P",CL7,(CL7+BI7)/2)</f>
        <v>0</v>
      </c>
      <c r="TW7" s="27">
        <f>IF($CU7="P",CM7,(CM7+BJ7)/2)</f>
        <v>8.85</v>
      </c>
      <c r="TX7" s="27">
        <f>IF($CU7="P",CN7,(CN7+BK7)/2)</f>
        <v>3.45</v>
      </c>
      <c r="TY7" s="27">
        <f>IF($CU7="P",CO7,(CO7+BL7)/2)</f>
        <v>0</v>
      </c>
      <c r="TZ7" s="27">
        <f>IF($CU7="P",CP7,(CP7+BM7)/2)</f>
        <v>0</v>
      </c>
      <c r="UA7" s="27">
        <f>IF($CU7="P",CQ7,(CQ7+BN7)/2)</f>
        <v>8.75</v>
      </c>
      <c r="UB7" s="27">
        <f>IF($CU7="P",CR7,(CR7+BO7)/2)</f>
        <v>3.45</v>
      </c>
      <c r="UC7" s="27">
        <f>IF($CU7="P",CS7,(CS7+BP7)/2)</f>
        <v>0</v>
      </c>
      <c r="UD7" s="27">
        <f>IF($CU7="P",CT7,(CT7+BQ7)/2)</f>
        <v>0</v>
      </c>
      <c r="UE7" s="29" t="s">
        <v>56</v>
      </c>
      <c r="UF7" s="11">
        <f>IF(SUM(TL7,TP7)&gt;0,SUM(TL7,TP7),"")</f>
        <v>9.5</v>
      </c>
      <c r="UG7" s="11">
        <f>IF(SUM(TK7:TL7,TN7:TP7,TR7)-TM7-TQ7&gt;0,SUM(TK7:TL7,TN7:TP7,TR7)-TM7-TQ7,"")</f>
        <v>42.199999999999996</v>
      </c>
      <c r="UH7" s="11">
        <f>IF(SUM(TS7:TT7,TV7)-TU7&gt;0,SUM(TS7:TT7,TV7)-TU7,"")</f>
        <v>23.6</v>
      </c>
      <c r="UI7" s="11">
        <f>IF(SUM(TL7,TP7,TT7)&gt;0,SUM(TL7,TP7,TT7),"")</f>
        <v>15.55</v>
      </c>
      <c r="UJ7" s="11">
        <f>IF(SUM(UG7,UH7)&gt;0,SUM(UG7,UH7),"")</f>
        <v>65.8</v>
      </c>
      <c r="UK7" s="11">
        <f>IF(SUM(TX7,UB7)&gt;0,SUM(TX7,UB7),"")</f>
        <v>6.9</v>
      </c>
      <c r="UL7" s="11">
        <f>IF(SUM(TW7:TX7,TZ7:UB7,UD7)-SUM(TY7,UC7)&gt;0,SUM(TW7:TX7,TZ7:UB7,UD7)-SUM(TY7,UC7),"")</f>
        <v>24.5</v>
      </c>
      <c r="UM7" s="11">
        <f>IF(SUM(UG7,UH7,UL7)&gt;0,SUM(UG7,UH7,UL7),"")</f>
        <v>90.3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154</v>
      </c>
      <c r="C8" s="4" t="s">
        <v>5</v>
      </c>
      <c r="D8" s="4">
        <v>2003</v>
      </c>
      <c r="E8" s="9">
        <f>SUM(J8:R8)+SUM(J8:N8)*0.0000001+SUM(J8)*0.0000000000001</f>
        <v>168.3000119300047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,AND(QY8&gt;=RF$14,QZ8&gt;=RF$18,QY8&lt;&gt;""),AND(RD8&gt;=RF$14,RE8&gt;=RF$18,RD8&lt;&gt;""),AND(SA8&gt;=SH$14,SB8&gt;=SH$18,SA8&lt;&gt;""),AND(SF8&gt;=SH$14,SG8&gt;=SH$18,SF8&lt;&gt;""),AND(TC8&gt;=TJ$14,TD8&gt;=TJ$18,TC8&lt;&gt;""),AND(TI8&gt;=TJ$14,TJ8&gt;=TJ$18,TI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,AND(QZ8&gt;=RF$18,QZ8&lt;&gt;""),AND(RE8&gt;=RF$18,RE8&lt;&gt;""),AND(SB8&gt;=SH$18,SB8&lt;&gt;""),AND(SG8&gt;=SH$18,SG8&lt;&gt;""),AND(TD8&gt;=TJ$18,TD8&lt;&gt;""),AND(TJ8&gt;=TJ$18,TJ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,AND(RB8&gt;=RF$15,RC8&gt;=RF$19,RB8&lt;&gt;""),AND(SD8&gt;=SH$15,SE8&gt;=SH$19,SD8&lt;&gt;""),AND(TF8&gt;=TJ$15,TG8&gt;=TJ$19,TF8&lt;&gt;"")),"P","")</f>
        <v>P</v>
      </c>
      <c r="J8" s="8">
        <f>IF(COUNT(AQ8,BT8,CW8)&gt;0,LARGE((AQ8,BT8,CW8),1),0)</f>
        <v>47.4</v>
      </c>
      <c r="K8" s="8" t="str">
        <f>IF(J8=0,"",IF(J8=CW8,$CA$1,IF(J8=BT8,$AX$1,IF(J8=AQ8,$U$1,""))))</f>
        <v>2024 Elite Canada</v>
      </c>
      <c r="L8" s="8">
        <f>IF(COUNT(AQ8,BT8,CW8)&gt;1,LARGE((AQ8,BT8,CW8),2),0)</f>
        <v>46.8</v>
      </c>
      <c r="M8" s="8" t="str">
        <f>IF(K8=0,"",IF(AND(L8=J8,L8=AQ8,K8=BT8),$U$1,IF(AND(L8=J8,L8=AQ8,L8=CW8),$U$1,IF(AND(L8=J8,L8=CW8,L8=BT8),$AX$1,IF(L8=CW8,$CA$1,IF(L8=BT8,$AX$1,IF(L8=AQ8,$U$1,"")))))))</f>
        <v>2023 Domestic 3rd Trial</v>
      </c>
      <c r="N8" s="8">
        <f>IF(COUNT(AR8,BU8,CX8)&gt;0,LARGE((AR8,BU8,CX8),1),0)</f>
        <v>25.1</v>
      </c>
      <c r="O8" s="8" t="str">
        <f>IF(N8=0,"",IF(N8=CX8,$CA$1,IF(N8=BU8,$AX$1,IF(N8=AR8,$U$1,""))))</f>
        <v>2024 Elite Canada</v>
      </c>
      <c r="P8" s="8">
        <f>IF(MAX(AV8,BY8,DB8)&gt;0,MAX(AV8,BY8,DB8),0)</f>
        <v>47.8</v>
      </c>
      <c r="Q8" s="8" t="str">
        <f>IF(P8=0,"",IF(P8=DB8,$CA$1,IF(P8=BY8,$AX$1,IF(P8=AV8,$U$1,""))))</f>
        <v>2024 Elite Canada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L8="",0,L8)=TE8,$SI$1,IF(R8+IF(L8="",0,L8)=SC8,$RG$1,IF(R8+IF(L8="",0,L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L8="",0,L8)=TI8,$SI$1,IF(R8+IF(L8="",0,L8)=SG8,$RG$1,IF(R8+IF(L8="",0,L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2023 World Championships (Nov 11)</v>
      </c>
      <c r="U8" s="19">
        <v>17.3</v>
      </c>
      <c r="V8" s="19">
        <v>6.1</v>
      </c>
      <c r="W8" s="19">
        <v>0</v>
      </c>
      <c r="X8" s="19">
        <v>0</v>
      </c>
      <c r="Y8" s="19">
        <v>17.899999999999999</v>
      </c>
      <c r="Z8" s="19">
        <v>5.5</v>
      </c>
      <c r="AA8" s="19">
        <v>0</v>
      </c>
      <c r="AB8" s="19">
        <v>0</v>
      </c>
      <c r="AC8" s="19">
        <v>17.600000000000001</v>
      </c>
      <c r="AD8" s="19">
        <v>6.9</v>
      </c>
      <c r="AE8" s="19">
        <v>0</v>
      </c>
      <c r="AF8" s="19">
        <v>0</v>
      </c>
      <c r="AG8" s="19">
        <v>17.5</v>
      </c>
      <c r="AH8" s="19">
        <v>6.1</v>
      </c>
      <c r="AI8" s="19">
        <v>0</v>
      </c>
      <c r="AJ8" s="19">
        <v>0</v>
      </c>
      <c r="AK8" s="19">
        <v>17.899999999999999</v>
      </c>
      <c r="AL8" s="19">
        <v>5.5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46.8</v>
      </c>
      <c r="AR8" s="41">
        <f>IF(SUM(AC8:AD8,AF8)-AE8&gt;0,SUM(AC8:AD8,AF8)-AE8,"")</f>
        <v>24.5</v>
      </c>
      <c r="AS8" s="41">
        <f>IF(SUM(V8,Z8,AD8)&gt;0,SUM(V8,Z8,AD8),"")</f>
        <v>18.5</v>
      </c>
      <c r="AT8" s="41">
        <f>IF(SUM(AQ8,AR8)&gt;0,SUM(AQ8,AR8),"")</f>
        <v>71.3</v>
      </c>
      <c r="AU8" s="41">
        <f>IF(SUM(AH8,AL8)&gt;0,SUM(AH8,AL8),"")</f>
        <v>11.6</v>
      </c>
      <c r="AV8" s="41">
        <f>IF(SUM(AG8:AH8,AJ8:AL8,AN8)-SUM(AI8,AM8)&gt;0,SUM(AG8:AH8,AJ8:AL8,AN8)-SUM(AI8,AM8),"")</f>
        <v>47</v>
      </c>
      <c r="AW8" s="41">
        <f>IF(SUM(AQ8,AR8,AV8)&gt;0,SUM(AQ8,AR8,AV8),"")</f>
        <v>118.3</v>
      </c>
      <c r="AX8" s="18">
        <v>18</v>
      </c>
      <c r="AY8" s="18">
        <v>5.5</v>
      </c>
      <c r="AZ8" s="18">
        <v>0</v>
      </c>
      <c r="BA8" s="18">
        <v>0</v>
      </c>
      <c r="BB8" s="18">
        <v>17.2</v>
      </c>
      <c r="BC8" s="18">
        <v>6.9</v>
      </c>
      <c r="BD8" s="18">
        <v>0.2</v>
      </c>
      <c r="BE8" s="18">
        <v>0</v>
      </c>
      <c r="BF8" s="18">
        <v>18.2</v>
      </c>
      <c r="BG8" s="18">
        <v>6.9</v>
      </c>
      <c r="BH8" s="18">
        <v>0</v>
      </c>
      <c r="BI8" s="18">
        <v>0</v>
      </c>
      <c r="BJ8" s="18">
        <v>18</v>
      </c>
      <c r="BK8" s="18">
        <v>5.5</v>
      </c>
      <c r="BL8" s="18">
        <v>0</v>
      </c>
      <c r="BM8" s="18">
        <v>0</v>
      </c>
      <c r="BN8" s="18">
        <v>17.399999999999999</v>
      </c>
      <c r="BO8" s="18">
        <v>6.9</v>
      </c>
      <c r="BP8" s="18">
        <v>0</v>
      </c>
      <c r="BQ8" s="18">
        <v>0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47.4</v>
      </c>
      <c r="BU8" s="11">
        <f>IF(SUM(BF8:BG8,BI8)-BH8&gt;0,SUM(BF8:BG8,BI8)-BH8,"")</f>
        <v>25.1</v>
      </c>
      <c r="BV8" s="11">
        <f>IF(SUM(AY8,BC8,BG8)&gt;0,SUM(AY8,BC8,BG8),"")</f>
        <v>19.3</v>
      </c>
      <c r="BW8" s="11">
        <f>IF(SUM(BT8,BU8)&gt;0,SUM(BT8,BU8),"")</f>
        <v>72.5</v>
      </c>
      <c r="BX8" s="11">
        <f>IF(SUM(BK8,BO8)&gt;0,SUM(BK8,BO8),"")</f>
        <v>12.4</v>
      </c>
      <c r="BY8" s="11">
        <f>IF(SUM(BJ8:BK8,BM8:BO8,BQ8)-SUM(BL8,BP8)&gt;0,SUM(BJ8:BK8,BM8:BO8,BQ8)-SUM(BL8,BP8),"")</f>
        <v>47.8</v>
      </c>
      <c r="BZ8" s="11">
        <f>IF(SUM(BT8,BU8,BY8)&gt;0,SUM(BT8,BU8,BY8),"")</f>
        <v>120.3</v>
      </c>
      <c r="CA8" s="19">
        <v>15.2</v>
      </c>
      <c r="CB8" s="19">
        <v>5.7</v>
      </c>
      <c r="CC8" s="19">
        <v>0.2</v>
      </c>
      <c r="CD8" s="19">
        <v>0</v>
      </c>
      <c r="CE8" s="19">
        <v>11.3</v>
      </c>
      <c r="CF8" s="19">
        <v>3.6</v>
      </c>
      <c r="CG8" s="19">
        <v>0</v>
      </c>
      <c r="CH8" s="19">
        <v>0</v>
      </c>
      <c r="CI8" s="19">
        <v>16.5</v>
      </c>
      <c r="CJ8" s="19">
        <v>3.3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>IF(SUM(CB8,CF8)&gt;0,SUM(CB8,CF8),"")</f>
        <v>9.3000000000000007</v>
      </c>
      <c r="CW8" s="41">
        <f>IF(SUM(CA8:CB8,CD8:CF8,CH8)-CC8-CG8&gt;0,SUM(CA8:CB8,CD8:CF8,CH8)-CC8-CG8,"")</f>
        <v>35.6</v>
      </c>
      <c r="CX8" s="41">
        <f>IF(SUM(CI8:CJ8,CL8)-CK8&gt;0,SUM(CI8:CJ8,CL8)-CK8,"")</f>
        <v>19.8</v>
      </c>
      <c r="CY8" s="41">
        <f>IF(SUM(CB8,CF8,CJ8)&gt;0,SUM(CB8,CF8,CJ8),"")</f>
        <v>12.600000000000001</v>
      </c>
      <c r="CZ8" s="41">
        <f>IF(SUM(CW8,CX8)&gt;0,SUM(CW8,CX8),"")</f>
        <v>55.400000000000006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IF(SUM(CW8,CX8,DB8)&gt;0,SUM(CW8,CX8,DB8),"")</f>
        <v>55.400000000000006</v>
      </c>
      <c r="DD8" s="52">
        <f>IF(MAX(EB8,FD8,GF8,HH8,IJ8,JL8,KN8,LP8,MR8,NT8,OV8,PX8,QZ8,SB8,TD8)-IF(L8="",0,L8)&gt;0.001,MAX(EB8,FD8,GF8,HH8,IJ8,JL8,KN8,LP8,MR8,NT8,OV8,PX8,QZ8,SB8,TD8)-IF(L8="",0,L8),"")</f>
        <v>1.2000000000000028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18.600000000000001</v>
      </c>
      <c r="FL8" s="17">
        <v>6.1</v>
      </c>
      <c r="FM8" s="17">
        <v>0</v>
      </c>
      <c r="FN8" s="17">
        <v>0</v>
      </c>
      <c r="FO8" s="17">
        <v>17.8</v>
      </c>
      <c r="FP8" s="17">
        <v>5.5</v>
      </c>
      <c r="FQ8" s="17">
        <v>0</v>
      </c>
      <c r="FR8" s="17">
        <v>0</v>
      </c>
      <c r="FS8" s="17">
        <v>17.8</v>
      </c>
      <c r="FT8" s="17">
        <v>4.2</v>
      </c>
      <c r="FU8" s="17">
        <v>0</v>
      </c>
      <c r="FV8" s="17">
        <v>0</v>
      </c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11.6</v>
      </c>
      <c r="GF8" s="41">
        <f>IF(SUM(FK8:FL8,FN8:FP8,FR8)-FM8-FQ8&gt;0,SUM(FK8:FL8,FN8:FP8,FR8)-FM8-FQ8,"")</f>
        <v>48</v>
      </c>
      <c r="GG8" s="41">
        <f>IF(SUM(FS8:FT8,FV8)-FU8&gt;0,SUM(FS8:FT8,FV8)-FU8,"")</f>
        <v>22</v>
      </c>
      <c r="GH8" s="41">
        <f>IF(SUM(FL8,FP8,FT8)&gt;0,SUM(FL8,FP8,FT8),"")</f>
        <v>15.8</v>
      </c>
      <c r="GI8" s="41">
        <f>IF(SUM(GF8,GG8)&gt;0,SUM(GF8,GG8),"")</f>
        <v>70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70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16.600000000000001</v>
      </c>
      <c r="TL8" s="27">
        <f>IF($CU8="P",CB8,(CB8+AY8)/2)</f>
        <v>5.6</v>
      </c>
      <c r="TM8" s="27">
        <f>IF($CU8="P",CC8,(CC8+AZ8)/2)</f>
        <v>0.1</v>
      </c>
      <c r="TN8" s="27">
        <f>IF($CU8="P",CD8,(CD8+BA8)/2)</f>
        <v>0</v>
      </c>
      <c r="TO8" s="27">
        <f>IF($CU8="P",CE8,(CE8+BB8)/2)</f>
        <v>14.25</v>
      </c>
      <c r="TP8" s="27">
        <f>IF($CU8="P",CF8,(CF8+BC8)/2)</f>
        <v>5.25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17.350000000000001</v>
      </c>
      <c r="TT8" s="27">
        <f>IF($CU8="P",CJ8,(CJ8+BG8)/2)</f>
        <v>5.0999999999999996</v>
      </c>
      <c r="TU8" s="27">
        <f>IF($CU8="P",CK8,(CK8+BH8)/2)</f>
        <v>0</v>
      </c>
      <c r="TV8" s="27">
        <f>IF($CU8="P",CL8,(CL8+BI8)/2)</f>
        <v>0</v>
      </c>
      <c r="TW8" s="27">
        <f>IF($CU8="P",CM8,(CM8+BJ8)/2)</f>
        <v>9</v>
      </c>
      <c r="TX8" s="27">
        <f>IF($CU8="P",CN8,(CN8+BK8)/2)</f>
        <v>2.75</v>
      </c>
      <c r="TY8" s="27">
        <f>IF($CU8="P",CO8,(CO8+BL8)/2)</f>
        <v>0</v>
      </c>
      <c r="TZ8" s="27">
        <f>IF($CU8="P",CP8,(CP8+BM8)/2)</f>
        <v>0</v>
      </c>
      <c r="UA8" s="27">
        <f>IF($CU8="P",CQ8,(CQ8+BN8)/2)</f>
        <v>8.6999999999999993</v>
      </c>
      <c r="UB8" s="27">
        <f>IF($CU8="P",CR8,(CR8+BO8)/2)</f>
        <v>3.45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10.85</v>
      </c>
      <c r="UG8" s="11">
        <f>IF(SUM(TK8:TL8,TN8:TP8,TR8)-TM8-TQ8&gt;0,SUM(TK8:TL8,TN8:TP8,TR8)-TM8-TQ8,"")</f>
        <v>41.5</v>
      </c>
      <c r="UH8" s="11">
        <f>IF(SUM(TS8:TT8,TV8)-TU8&gt;0,SUM(TS8:TT8,TV8)-TU8,"")</f>
        <v>22.450000000000003</v>
      </c>
      <c r="UI8" s="11">
        <f>IF(SUM(TL8,TP8,TT8)&gt;0,SUM(TL8,TP8,TT8),"")</f>
        <v>15.95</v>
      </c>
      <c r="UJ8" s="11">
        <f>IF(SUM(UG8,UH8)&gt;0,SUM(UG8,UH8),"")</f>
        <v>63.95</v>
      </c>
      <c r="UK8" s="11">
        <f>IF(SUM(TX8,UB8)&gt;0,SUM(TX8,UB8),"")</f>
        <v>6.2</v>
      </c>
      <c r="UL8" s="11">
        <f>IF(SUM(TW8:TX8,TZ8:UB8,UD8)-SUM(TY8,UC8)&gt;0,SUM(TW8:TX8,TZ8:UB8,UD8)-SUM(TY8,UC8),"")</f>
        <v>23.9</v>
      </c>
      <c r="UM8" s="11">
        <f>IF(SUM(UG8,UH8,UL8)&gt;0,SUM(UG8,UH8,UL8),"")</f>
        <v>87.85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82</v>
      </c>
      <c r="C9" s="4" t="s">
        <v>5</v>
      </c>
      <c r="D9" s="4">
        <v>2002</v>
      </c>
      <c r="E9" s="9">
        <f>SUM(J9:R9)+SUM(J9:N9)*0.0000001+SUM(J9)*0.0000000000001</f>
        <v>165.10001189000474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,AND(QY9&gt;=RF$14,QZ9&gt;=RF$18,QY9&lt;&gt;""),AND(RD9&gt;=RF$14,RE9&gt;=RF$18,RD9&lt;&gt;""),AND(SA9&gt;=SH$14,SB9&gt;=SH$18,SA9&lt;&gt;""),AND(SF9&gt;=SH$14,SG9&gt;=SH$18,SF9&lt;&gt;""),AND(TC9&gt;=TJ$14,TD9&gt;=TJ$18,TC9&lt;&gt;""),AND(TI9&gt;=TJ$14,TJ9&gt;=TJ$18,TI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,AND(QZ9&gt;=RF$18,QZ9&lt;&gt;""),AND(RE9&gt;=RF$18,RE9&lt;&gt;""),AND(SB9&gt;=SH$18,SB9&lt;&gt;""),AND(SG9&gt;=SH$18,SG9&lt;&gt;""),AND(TD9&gt;=TJ$18,TD9&lt;&gt;""),AND(TJ9&gt;=TJ$18,TJ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,AND(RB9&gt;=RF$15,RC9&gt;=RF$19,RB9&lt;&gt;""),AND(SD9&gt;=SH$15,SE9&gt;=SH$19,SD9&lt;&gt;""),AND(TF9&gt;=TJ$15,TG9&gt;=TJ$19,TF9&lt;&gt;"")),"P","")</f>
        <v/>
      </c>
      <c r="J9" s="8">
        <f>IF(COUNT(AQ9,BT9,CW9)&gt;0,LARGE((AQ9,BT9,CW9),1),0)</f>
        <v>47.1</v>
      </c>
      <c r="K9" s="8" t="str">
        <f>IF(J9=0,"",IF(J9=CW9,$CA$1,IF(J9=BT9,$AX$1,IF(J9=AQ9,$U$1,""))))</f>
        <v>2024 Nationals</v>
      </c>
      <c r="L9" s="8">
        <f>IF(COUNT(AQ9,BT9,CW9)&gt;1,LARGE((AQ9,BT9,CW9),2),0)</f>
        <v>46.9</v>
      </c>
      <c r="M9" s="8" t="str">
        <f>IF(K9=0,"",IF(AND(L9=J9,L9=AQ9,K9=BT9),$U$1,IF(AND(L9=J9,L9=AQ9,L9=CW9),$U$1,IF(AND(L9=J9,L9=CW9,L9=BT9),$AX$1,IF(L9=CW9,$CA$1,IF(L9=BT9,$AX$1,IF(L9=AQ9,$U$1,"")))))))</f>
        <v>2023 Domestic 3rd Trial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</v>
      </c>
      <c r="Q9" s="8" t="str">
        <f>IF(P9=0,"",IF(P9=DB9,$CA$1,IF(P9=BY9,$AX$1,IF(P9=AV9,$U$1,""))))</f>
        <v>2024 Nationals</v>
      </c>
      <c r="R9" s="8">
        <f>IF(MAX(DD9:DF9)&gt;0,MAX(DD9:DF9),"")</f>
        <v>0.20000000000000284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L9="",0,L9)=TE9,$SI$1,IF(R9+IF(L9="",0,L9)=SC9,$RG$1,IF(R9+IF(L9="",0,L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L9="",0,L9)=TI9,$SI$1,IF(R9+IF(L9="",0,L9)=SG9,$RG$1,IF(R9+IF(L9="",0,L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World Championships (Nov 11)</v>
      </c>
      <c r="U9" s="19">
        <v>17.7</v>
      </c>
      <c r="V9" s="19">
        <v>5.6</v>
      </c>
      <c r="W9" s="19">
        <v>0</v>
      </c>
      <c r="X9" s="19">
        <v>0</v>
      </c>
      <c r="Y9" s="19">
        <v>17.5</v>
      </c>
      <c r="Z9" s="19">
        <v>6.1</v>
      </c>
      <c r="AA9" s="19">
        <v>0</v>
      </c>
      <c r="AB9" s="19">
        <v>0</v>
      </c>
      <c r="AC9" s="19">
        <v>17.899999999999999</v>
      </c>
      <c r="AD9" s="19">
        <v>5.9</v>
      </c>
      <c r="AE9" s="19">
        <v>0</v>
      </c>
      <c r="AF9" s="19">
        <v>0</v>
      </c>
      <c r="AG9" s="19">
        <v>17.399999999999999</v>
      </c>
      <c r="AH9" s="19">
        <v>6.1</v>
      </c>
      <c r="AI9" s="19">
        <v>0</v>
      </c>
      <c r="AJ9" s="19">
        <v>0</v>
      </c>
      <c r="AK9" s="19">
        <v>15.6</v>
      </c>
      <c r="AL9" s="19">
        <v>3.7</v>
      </c>
      <c r="AM9" s="19">
        <v>0</v>
      </c>
      <c r="AN9" s="19">
        <v>0</v>
      </c>
      <c r="AO9" s="28"/>
      <c r="AP9" s="41">
        <f>IF(SUM(V9,Z9)&gt;0,SUM(V9,Z9),"")</f>
        <v>11.7</v>
      </c>
      <c r="AQ9" s="41">
        <f>IF(SUM(U9:V9,X9:Z9,AB9)-W9-AA9&gt;0,SUM(U9:V9,X9:Z9,AB9)-W9-AA9,"")</f>
        <v>46.9</v>
      </c>
      <c r="AR9" s="41">
        <f>IF(SUM(AC9:AD9,AF9)-AE9&gt;0,SUM(AC9:AD9,AF9)-AE9,"")</f>
        <v>23.799999999999997</v>
      </c>
      <c r="AS9" s="41">
        <f>IF(SUM(V9,Z9,AD9)&gt;0,SUM(V9,Z9,AD9),"")</f>
        <v>17.600000000000001</v>
      </c>
      <c r="AT9" s="41">
        <f>IF(SUM(AQ9,AR9)&gt;0,SUM(AQ9,AR9),"")</f>
        <v>70.699999999999989</v>
      </c>
      <c r="AU9" s="41">
        <f>IF(SUM(AH9,AL9)&gt;0,SUM(AH9,AL9),"")</f>
        <v>9.8000000000000007</v>
      </c>
      <c r="AV9" s="41">
        <f>IF(SUM(AG9:AH9,AJ9:AL9,AN9)-SUM(AI9,AM9)&gt;0,SUM(AG9:AH9,AJ9:AL9,AN9)-SUM(AI9,AM9),"")</f>
        <v>42.800000000000004</v>
      </c>
      <c r="AW9" s="41">
        <f>IF(SUM(AQ9,AR9,AV9)&gt;0,SUM(AQ9,AR9,AV9),"")</f>
        <v>113.5</v>
      </c>
      <c r="AX9" s="18">
        <v>18.399999999999999</v>
      </c>
      <c r="AY9" s="18">
        <v>6</v>
      </c>
      <c r="AZ9" s="18">
        <v>0</v>
      </c>
      <c r="BA9" s="18">
        <v>0</v>
      </c>
      <c r="BB9" s="18">
        <v>16.8</v>
      </c>
      <c r="BC9" s="18">
        <v>3.9</v>
      </c>
      <c r="BD9" s="18">
        <v>2.9</v>
      </c>
      <c r="BE9" s="18">
        <v>0</v>
      </c>
      <c r="BF9" s="18">
        <v>18.600000000000001</v>
      </c>
      <c r="BG9" s="18">
        <v>6.5</v>
      </c>
      <c r="BH9" s="18">
        <v>0.2</v>
      </c>
      <c r="BI9" s="18">
        <v>0</v>
      </c>
      <c r="BJ9" s="18">
        <v>17.8</v>
      </c>
      <c r="BK9" s="18">
        <v>5.9</v>
      </c>
      <c r="BL9" s="18">
        <v>0</v>
      </c>
      <c r="BM9" s="18">
        <v>0</v>
      </c>
      <c r="BN9" s="18">
        <v>17.899999999999999</v>
      </c>
      <c r="BO9" s="18">
        <v>3.3</v>
      </c>
      <c r="BP9" s="18">
        <v>1.2</v>
      </c>
      <c r="BQ9" s="18">
        <v>0</v>
      </c>
      <c r="BR9" s="29"/>
      <c r="BS9" s="11">
        <f>IF(SUM(AY9,BC9)&gt;0,SUM(AY9,BC9),"")</f>
        <v>9.9</v>
      </c>
      <c r="BT9" s="11">
        <f>IF(SUM(AX9:AY9,BA9:BC9,BE9)-AZ9-BD9&gt;0,SUM(AX9:AY9,BA9:BC9,BE9)-AZ9-BD9,"")</f>
        <v>42.2</v>
      </c>
      <c r="BU9" s="11">
        <f>IF(SUM(BF9:BG9,BI9)-BH9&gt;0,SUM(BF9:BG9,BI9)-BH9,"")</f>
        <v>24.900000000000002</v>
      </c>
      <c r="BV9" s="11">
        <f>IF(SUM(AY9,BC9,BG9)&gt;0,SUM(AY9,BC9,BG9),"")</f>
        <v>16.399999999999999</v>
      </c>
      <c r="BW9" s="11">
        <f>IF(SUM(BT9,BU9)&gt;0,SUM(BT9,BU9),"")</f>
        <v>67.100000000000009</v>
      </c>
      <c r="BX9" s="11">
        <f>IF(SUM(BK9,BO9)&gt;0,SUM(BK9,BO9),"")</f>
        <v>9.1999999999999993</v>
      </c>
      <c r="BY9" s="11">
        <f>IF(SUM(BJ9:BK9,BM9:BO9,BQ9)-SUM(BL9,BP9)&gt;0,SUM(BJ9:BK9,BM9:BO9,BQ9)-SUM(BL9,BP9),"")</f>
        <v>43.699999999999996</v>
      </c>
      <c r="BZ9" s="11">
        <f>IF(SUM(BT9,BU9,BY9)&gt;0,SUM(BT9,BU9,BY9),"")</f>
        <v>110.80000000000001</v>
      </c>
      <c r="CA9" s="19">
        <v>17.600000000000001</v>
      </c>
      <c r="CB9" s="19">
        <v>6.1</v>
      </c>
      <c r="CC9" s="19">
        <v>0</v>
      </c>
      <c r="CD9" s="19">
        <v>0</v>
      </c>
      <c r="CE9" s="19">
        <v>17.899999999999999</v>
      </c>
      <c r="CF9" s="19">
        <v>5.5</v>
      </c>
      <c r="CG9" s="19">
        <v>0</v>
      </c>
      <c r="CH9" s="19">
        <v>0</v>
      </c>
      <c r="CI9" s="19">
        <v>18.3</v>
      </c>
      <c r="CJ9" s="19">
        <v>5.9</v>
      </c>
      <c r="CK9" s="19">
        <v>0</v>
      </c>
      <c r="CL9" s="19">
        <v>0</v>
      </c>
      <c r="CM9" s="19">
        <v>16</v>
      </c>
      <c r="CN9" s="19">
        <v>5.7</v>
      </c>
      <c r="CO9" s="19">
        <v>0</v>
      </c>
      <c r="CP9" s="19">
        <v>0</v>
      </c>
      <c r="CQ9" s="19">
        <v>18.2</v>
      </c>
      <c r="CR9" s="19">
        <v>6.1</v>
      </c>
      <c r="CS9" s="19">
        <v>0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47.1</v>
      </c>
      <c r="CX9" s="41">
        <f>IF(SUM(CI9:CJ9,CL9)-CK9&gt;0,SUM(CI9:CJ9,CL9)-CK9,"")</f>
        <v>24.200000000000003</v>
      </c>
      <c r="CY9" s="41">
        <f>IF(SUM(CB9,CF9,CJ9)&gt;0,SUM(CB9,CF9,CJ9),"")</f>
        <v>17.5</v>
      </c>
      <c r="CZ9" s="41">
        <f>IF(SUM(CW9,CX9)&gt;0,SUM(CW9,CX9),"")</f>
        <v>71.300000000000011</v>
      </c>
      <c r="DA9" s="41">
        <f>IF(SUM(CN9,CR9)&gt;0,SUM(CN9,CR9),"")</f>
        <v>11.8</v>
      </c>
      <c r="DB9" s="41">
        <f>IF(SUM(CM9:CN9,CP9:CR9,CT9)-SUM(CO9,CS9)&gt;0,SUM(CM9:CN9,CP9:CR9,CT9)-SUM(CO9,CS9),"")</f>
        <v>46</v>
      </c>
      <c r="DC9" s="41">
        <f>IF(SUM(CW9,CX9,DB9)&gt;0,SUM(CW9,CX9,DB9),"")</f>
        <v>117.30000000000001</v>
      </c>
      <c r="DD9" s="52">
        <f>IF(MAX(EB9,FD9,GF9,HH9,IJ9,JL9,KN9,LP9,MR9,NT9,OV9,PX9,QZ9,SB9,TD9)-IF(L9="",0,L9)&gt;0.001,MAX(EB9,FD9,GF9,HH9,IJ9,JL9,KN9,LP9,MR9,NT9,OV9,PX9,QZ9,SB9,TD9)-IF(L9="",0,L9),"")</f>
        <v>0.20000000000000284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12</v>
      </c>
      <c r="GF9" s="41">
        <f>IF(SUM(FK9:FL9,FN9:FP9,FR9)-FM9-FQ9&gt;0,SUM(FK9:FL9,FN9:FP9,FR9)-FM9-FQ9,"")</f>
        <v>47.1</v>
      </c>
      <c r="GG9" s="41" t="str">
        <f>IF(SUM(FS9:FT9,FV9)-FU9&gt;0,SUM(FS9:FT9,FV9)-FU9,"")</f>
        <v/>
      </c>
      <c r="GH9" s="41">
        <f>IF(SUM(FL9,FP9,FT9)&gt;0,SUM(FL9,FP9,FT9),"")</f>
        <v>12</v>
      </c>
      <c r="GI9" s="41">
        <f>IF(SUM(GF9,GG9)&gt;0,SUM(GF9,GG9),"")</f>
        <v>47.1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</v>
      </c>
      <c r="TL9" s="27">
        <f>IF($CU9="P",CB9,(CB9+AY9)/2)</f>
        <v>6.05</v>
      </c>
      <c r="TM9" s="27">
        <f>IF($CU9="P",CC9,(CC9+AZ9)/2)</f>
        <v>0</v>
      </c>
      <c r="TN9" s="27">
        <f>IF($CU9="P",CD9,(CD9+BA9)/2)</f>
        <v>0</v>
      </c>
      <c r="TO9" s="27">
        <f>IF($CU9="P",CE9,(CE9+BB9)/2)</f>
        <v>17.350000000000001</v>
      </c>
      <c r="TP9" s="27">
        <f>IF($CU9="P",CF9,(CF9+BC9)/2)</f>
        <v>4.7</v>
      </c>
      <c r="TQ9" s="27">
        <f>IF($CU9="P",CG9,(CG9+BD9)/2)</f>
        <v>1.45</v>
      </c>
      <c r="TR9" s="27">
        <f>IF($CU9="P",CH9,(CH9+BE9)/2)</f>
        <v>0</v>
      </c>
      <c r="TS9" s="27">
        <f>IF($CU9="P",CI9,(CI9+BF9)/2)</f>
        <v>18.450000000000003</v>
      </c>
      <c r="TT9" s="27">
        <f>IF($CU9="P",CJ9,(CJ9+BG9)/2)</f>
        <v>6.2</v>
      </c>
      <c r="TU9" s="27">
        <f>IF($CU9="P",CK9,(CK9+BH9)/2)</f>
        <v>0.1</v>
      </c>
      <c r="TV9" s="27">
        <f>IF($CU9="P",CL9,(CL9+BI9)/2)</f>
        <v>0</v>
      </c>
      <c r="TW9" s="27">
        <f>IF($CU9="P",CM9,(CM9+BJ9)/2)</f>
        <v>16.899999999999999</v>
      </c>
      <c r="TX9" s="27">
        <f>IF($CU9="P",CN9,(CN9+BK9)/2)</f>
        <v>5.8000000000000007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18.049999999999997</v>
      </c>
      <c r="UB9" s="27">
        <f>IF($CU9="P",CR9,(CR9+BO9)/2)</f>
        <v>4.6999999999999993</v>
      </c>
      <c r="UC9" s="27">
        <f>IF($CU9="P",CS9,(CS9+BP9)/2)</f>
        <v>0.6</v>
      </c>
      <c r="UD9" s="27">
        <f>IF($CU9="P",CT9,(CT9+BQ9)/2)</f>
        <v>0</v>
      </c>
      <c r="UE9" s="29" t="s">
        <v>56</v>
      </c>
      <c r="UF9" s="11">
        <f>IF(SUM(TL9,TP9)&gt;0,SUM(TL9,TP9),"")</f>
        <v>10.75</v>
      </c>
      <c r="UG9" s="11">
        <f>IF(SUM(TK9:TL9,TN9:TP9,TR9)-TM9-TQ9&gt;0,SUM(TK9:TL9,TN9:TP9,TR9)-TM9-TQ9,"")</f>
        <v>44.650000000000006</v>
      </c>
      <c r="UH9" s="11">
        <f>IF(SUM(TS9:TT9,TV9)-TU9&gt;0,SUM(TS9:TT9,TV9)-TU9,"")</f>
        <v>24.55</v>
      </c>
      <c r="UI9" s="11">
        <f>IF(SUM(TL9,TP9,TT9)&gt;0,SUM(TL9,TP9,TT9),"")</f>
        <v>16.95</v>
      </c>
      <c r="UJ9" s="11">
        <f>IF(SUM(UG9,UH9)&gt;0,SUM(UG9,UH9),"")</f>
        <v>69.2</v>
      </c>
      <c r="UK9" s="11">
        <f>IF(SUM(TX9,UB9)&gt;0,SUM(TX9,UB9),"")</f>
        <v>10.5</v>
      </c>
      <c r="UL9" s="11">
        <f>IF(SUM(TW9:TX9,TZ9:UB9,UD9)-SUM(TY9,UC9)&gt;0,SUM(TW9:TX9,TZ9:UB9,UD9)-SUM(TY9,UC9),"")</f>
        <v>44.85</v>
      </c>
      <c r="UM9" s="11">
        <f>IF(SUM(UG9,UH9,UL9)&gt;0,SUM(UG9,UH9,UL9),"")</f>
        <v>114.05000000000001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85</v>
      </c>
      <c r="C10" s="4" t="s">
        <v>5</v>
      </c>
      <c r="D10" s="4">
        <v>2003</v>
      </c>
      <c r="E10" s="9">
        <f>SUM(J10:R10)+SUM(J10:N10)*0.0000001+SUM(J10)*0.0000000000001</f>
        <v>153.80001078000444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,AND(QY10&gt;=RF$14,QZ10&gt;=RF$18,QY10&lt;&gt;""),AND(RD10&gt;=RF$14,RE10&gt;=RF$18,RD10&lt;&gt;""),AND(SA10&gt;=SH$14,SB10&gt;=SH$18,SA10&lt;&gt;""),AND(SF10&gt;=SH$14,SG10&gt;=SH$18,SF10&lt;&gt;""),AND(TC10&gt;=TJ$14,TD10&gt;=TJ$18,TC10&lt;&gt;""),AND(TI10&gt;=TJ$14,TJ10&gt;=TJ$18,TI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,AND(QZ10&gt;=RF$18,QZ10&lt;&gt;""),AND(RE10&gt;=RF$18,RE10&lt;&gt;""),AND(SB10&gt;=SH$18,SB10&lt;&gt;""),AND(SG10&gt;=SH$18,SG10&lt;&gt;""),AND(TD10&gt;=TJ$18,TD10&lt;&gt;""),AND(TJ10&gt;=TJ$18,TJ10&lt;&gt;"")),"P","")</f>
        <v/>
      </c>
      <c r="H10" s="37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,AND(RB10&gt;=RF$15,RC10&gt;=RF$19,RB10&lt;&gt;""),AND(SD10&gt;=SH$15,SE10&gt;=SH$19,SD10&lt;&gt;""),AND(TF10&gt;=TJ$15,TG10&gt;=TJ$19,TF10&lt;&gt;"")),"P","")</f>
        <v/>
      </c>
      <c r="J10" s="8">
        <f>IF(COUNT(AQ10,BT10,CW10)&gt;0,LARGE((AQ10,BT10,CW10),1),0)</f>
        <v>44.2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41.4</v>
      </c>
      <c r="M10" s="8" t="str">
        <f>IF(K10=0,"",IF(AND(L10=J10,L10=AQ10,K10=BT10),$U$1,IF(AND(L10=J10,L10=AQ10,L10=CW10),$U$1,IF(AND(L10=J10,L10=CW10,L10=BT10),$AX$1,IF(L10=CW10,$CA$1,IF(L10=BT10,$AX$1,IF(L10=AQ10,$U$1,"")))))))</f>
        <v>2023 Domestic 3rd Trial</v>
      </c>
      <c r="N10" s="8">
        <f>IF(COUNT(AR10,BU10,CX10)&gt;0,LARGE((AR10,BU10,CX10),1),0)</f>
        <v>22.2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</v>
      </c>
      <c r="Q10" s="8" t="str">
        <f>IF(P10=0,"",IF(P10=DB10,$CA$1,IF(P10=BY10,$AX$1,IF(P10=AV10,$U$1,""))))</f>
        <v>2024 Elite Canada</v>
      </c>
      <c r="R10" s="8">
        <f>IF(MAX(DD10:DF10)&gt;0,MAX(DD10:DF10),"")</f>
        <v>3.2000000000000028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L10="",0,L10)=TE10,$SI$1,IF(R10+IF(L10="",0,L10)=SC10,$RG$1,IF(R10+IF(L10="",0,L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L10="",0,L10)=TI10,$SI$1,IF(R10+IF(L10="",0,L10)=SG10,$RG$1,IF(R10+IF(L10="",0,L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16.2</v>
      </c>
      <c r="V10" s="19">
        <v>6</v>
      </c>
      <c r="W10" s="19">
        <v>2</v>
      </c>
      <c r="X10" s="19">
        <v>0</v>
      </c>
      <c r="Y10" s="19">
        <v>16.3</v>
      </c>
      <c r="Z10" s="19">
        <v>4.9000000000000004</v>
      </c>
      <c r="AA10" s="19">
        <v>0</v>
      </c>
      <c r="AB10" s="19">
        <v>0</v>
      </c>
      <c r="AC10" s="19">
        <v>16.5</v>
      </c>
      <c r="AD10" s="19">
        <v>5.7</v>
      </c>
      <c r="AE10" s="19">
        <v>0</v>
      </c>
      <c r="AF10" s="19">
        <v>0</v>
      </c>
      <c r="AG10" s="19">
        <v>15.3</v>
      </c>
      <c r="AH10" s="19">
        <v>6</v>
      </c>
      <c r="AI10" s="19">
        <v>0</v>
      </c>
      <c r="AJ10" s="19">
        <v>0</v>
      </c>
      <c r="AK10" s="19">
        <v>14.8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10.9</v>
      </c>
      <c r="AQ10" s="41">
        <f>IF(SUM(U10:V10,X10:Z10,AB10)-W10-AA10&gt;0,SUM(U10:V10,X10:Z10,AB10)-W10-AA10,"")</f>
        <v>41.4</v>
      </c>
      <c r="AR10" s="41">
        <f>IF(SUM(AC10:AD10,AF10)-AE10&gt;0,SUM(AC10:AD10,AF10)-AE10,"")</f>
        <v>22.2</v>
      </c>
      <c r="AS10" s="41">
        <f>IF(SUM(V10,Z10,AD10)&gt;0,SUM(V10,Z10,AD10),"")</f>
        <v>16.600000000000001</v>
      </c>
      <c r="AT10" s="41">
        <f>IF(SUM(AQ10,AR10)&gt;0,SUM(AQ10,AR10),"")</f>
        <v>63.599999999999994</v>
      </c>
      <c r="AU10" s="41">
        <f>IF(SUM(AH10,AL10)&gt;0,SUM(AH10,AL10),"")</f>
        <v>9.6999999999999993</v>
      </c>
      <c r="AV10" s="41">
        <f>IF(SUM(AG10:AH10,AJ10:AL10,AN10)-SUM(AI10,AM10)&gt;0,SUM(AG10:AH10,AJ10:AL10,AN10)-SUM(AI10,AM10),"")</f>
        <v>39.800000000000004</v>
      </c>
      <c r="AW10" s="41">
        <f>IF(SUM(AQ10,AR10,AV10)&gt;0,SUM(AQ10,AR10,AV10),"")</f>
        <v>103.4</v>
      </c>
      <c r="AX10" s="18">
        <v>16.8</v>
      </c>
      <c r="AY10" s="18">
        <v>5.3</v>
      </c>
      <c r="AZ10" s="18">
        <v>0.2</v>
      </c>
      <c r="BA10" s="18">
        <v>0</v>
      </c>
      <c r="BB10" s="18">
        <v>17.3</v>
      </c>
      <c r="BC10" s="18">
        <v>5</v>
      </c>
      <c r="BD10" s="18">
        <v>0</v>
      </c>
      <c r="BE10" s="18">
        <v>0</v>
      </c>
      <c r="BF10" s="18">
        <v>15.8</v>
      </c>
      <c r="BG10" s="18">
        <v>5.3</v>
      </c>
      <c r="BH10" s="18">
        <v>0.4</v>
      </c>
      <c r="BI10" s="18">
        <v>0</v>
      </c>
      <c r="BJ10" s="18">
        <v>14.8</v>
      </c>
      <c r="BK10" s="18">
        <v>6.1</v>
      </c>
      <c r="BL10" s="18">
        <v>0.4</v>
      </c>
      <c r="BM10" s="18">
        <v>0</v>
      </c>
      <c r="BN10" s="18">
        <v>16.5</v>
      </c>
      <c r="BO10" s="18">
        <v>5.8</v>
      </c>
      <c r="BP10" s="18">
        <v>0</v>
      </c>
      <c r="BQ10" s="18">
        <v>0</v>
      </c>
      <c r="BR10" s="29"/>
      <c r="BS10" s="11">
        <f>IF(SUM(AY10,BC10)&gt;0,SUM(AY10,BC10),"")</f>
        <v>10.3</v>
      </c>
      <c r="BT10" s="11">
        <f>IF(SUM(AX10:AY10,BA10:BC10,BE10)-AZ10-BD10&gt;0,SUM(AX10:AY10,BA10:BC10,BE10)-AZ10-BD10,"")</f>
        <v>44.2</v>
      </c>
      <c r="BU10" s="11">
        <f>IF(SUM(BF10:BG10,BI10)-BH10&gt;0,SUM(BF10:BG10,BI10)-BH10,"")</f>
        <v>20.700000000000003</v>
      </c>
      <c r="BV10" s="11">
        <f>IF(SUM(AY10,BC10,BG10)&gt;0,SUM(AY10,BC10,BG10),"")</f>
        <v>15.600000000000001</v>
      </c>
      <c r="BW10" s="11">
        <f>IF(SUM(BT10,BU10)&gt;0,SUM(BT10,BU10),"")</f>
        <v>64.900000000000006</v>
      </c>
      <c r="BX10" s="11">
        <f>IF(SUM(BK10,BO10)&gt;0,SUM(BK10,BO10),"")</f>
        <v>11.899999999999999</v>
      </c>
      <c r="BY10" s="11">
        <f>IF(SUM(BJ10:BK10,BM10:BO10,BQ10)-SUM(BL10,BP10)&gt;0,SUM(BJ10:BK10,BM10:BO10,BQ10)-SUM(BL10,BP10),"")</f>
        <v>42.8</v>
      </c>
      <c r="BZ10" s="11">
        <f>IF(SUM(BT10,BU10,BY10)&gt;0,SUM(BT10,BU10,BY10),"")</f>
        <v>107.7</v>
      </c>
      <c r="CA10" s="19">
        <v>15.8</v>
      </c>
      <c r="CB10" s="19">
        <v>4.9000000000000004</v>
      </c>
      <c r="CC10" s="19">
        <v>4.5999999999999996</v>
      </c>
      <c r="CD10" s="19">
        <v>0</v>
      </c>
      <c r="CE10" s="19">
        <v>14.4</v>
      </c>
      <c r="CF10" s="19">
        <v>8.1</v>
      </c>
      <c r="CG10" s="19">
        <v>4.4000000000000004</v>
      </c>
      <c r="CH10" s="19">
        <v>0</v>
      </c>
      <c r="CI10" s="19">
        <v>16.7</v>
      </c>
      <c r="CJ10" s="19">
        <v>5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13</v>
      </c>
      <c r="CW10" s="41">
        <f>IF(SUM(CA10:CB10,CD10:CF10,CH10)-CC10-CG10&gt;0,SUM(CA10:CB10,CD10:CF10,CH10)-CC10-CG10,"")</f>
        <v>34.200000000000003</v>
      </c>
      <c r="CX10" s="41">
        <f>IF(SUM(CI10:CJ10,CL10)-CK10&gt;0,SUM(CI10:CJ10,CL10)-CK10,"")</f>
        <v>21.7</v>
      </c>
      <c r="CY10" s="41">
        <f>IF(SUM(CB10,CF10,CJ10)&gt;0,SUM(CB10,CF10,CJ10),"")</f>
        <v>18</v>
      </c>
      <c r="CZ10" s="41">
        <f>IF(SUM(CW10,CX10)&gt;0,SUM(CW10,CX10),"")</f>
        <v>55.900000000000006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55.900000000000006</v>
      </c>
      <c r="DD10" s="52">
        <f>IF(MAX(EB10,FD10,GF10,HH10,IJ10,JL10,KN10,LP10,MR10,NT10,OV10,PX10,QZ10,SB10,TD10)-IF(L10="",0,L10)&gt;0.001,MAX(EB10,FD10,GF10,HH10,IJ10,JL10,KN10,LP10,MR10,NT10,OV10,PX10,QZ10,SB10,TD10)-IF(L10="",0,L10),"")</f>
        <v>2.7000000000000028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>
        <f>IF(MAX(EG10,FI10,GK10,HM10,IO10,JQ10,KS10,LU10,MW10,NY10,PA10,QC10,RE10,SG10,TI10)-IF(P10="",0,P10)&gt;0.001,MAX(EG10,FI10,GK10,HM10,IO10,JQ10,KS10,LU10,MW10,NY10,PA10,QC10,RE10,SG10,TI10)-IF(P10="",0,P10),"")</f>
        <v>3.2000000000000028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17.399999999999999</v>
      </c>
      <c r="GN10" s="18">
        <v>4.2</v>
      </c>
      <c r="GO10" s="18">
        <v>0</v>
      </c>
      <c r="GP10" s="18">
        <v>0</v>
      </c>
      <c r="GQ10" s="18">
        <v>16.8</v>
      </c>
      <c r="GR10" s="18">
        <v>5.7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9.9</v>
      </c>
      <c r="HH10" s="11">
        <f>IF(SUM(GM10:GN10,GP10:GR10,GT10)-GO10-GS10&gt;0,SUM(GM10:GN10,GP10:GR10,GT10)-GO10-GS10,"")</f>
        <v>44.1</v>
      </c>
      <c r="HI10" s="11" t="str">
        <f>IF(SUM(GU10:GV10,GX10)-GW10&gt;0,SUM(GU10:GV10,GX10)-GW10,"")</f>
        <v/>
      </c>
      <c r="HJ10" s="11">
        <f>IF(SUM(GN10,GR10,GV10)&gt;0,SUM(GN10,GR10,GV10),"")</f>
        <v>9.9</v>
      </c>
      <c r="HK10" s="11">
        <f>IF(SUM(HH10,HI10)&gt;0,SUM(HH10,HI10),"")</f>
        <v>44.1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44.1</v>
      </c>
      <c r="HO10" s="17">
        <v>15.6</v>
      </c>
      <c r="HP10" s="17">
        <v>5.5</v>
      </c>
      <c r="HQ10" s="17">
        <v>0</v>
      </c>
      <c r="HR10" s="17">
        <v>0</v>
      </c>
      <c r="HS10" s="17">
        <v>14.5</v>
      </c>
      <c r="HT10" s="17">
        <v>7.3</v>
      </c>
      <c r="HU10" s="17">
        <v>0</v>
      </c>
      <c r="HV10" s="17">
        <v>0</v>
      </c>
      <c r="HW10" s="17"/>
      <c r="HX10" s="17"/>
      <c r="HY10" s="17"/>
      <c r="HZ10" s="17"/>
      <c r="IA10" s="17">
        <v>14.9</v>
      </c>
      <c r="IB10" s="17">
        <v>7.7</v>
      </c>
      <c r="IC10" s="17">
        <v>0</v>
      </c>
      <c r="ID10" s="17">
        <v>0</v>
      </c>
      <c r="IE10" s="17">
        <v>17</v>
      </c>
      <c r="IF10" s="17">
        <v>6.4</v>
      </c>
      <c r="IG10" s="17">
        <v>0</v>
      </c>
      <c r="IH10" s="17">
        <v>0</v>
      </c>
      <c r="II10" s="41">
        <f>IF(SUM(HP10,HT10)&gt;0,SUM(HP10,HT10),"")</f>
        <v>12.8</v>
      </c>
      <c r="IJ10" s="41">
        <f>IF(SUM(HO10:HP10,HR10:HT10,HV10)-HQ10-HU10&gt;0,SUM(HO10:HP10,HR10:HT10,HV10)-HQ10-HU10,"")</f>
        <v>42.9</v>
      </c>
      <c r="IK10" s="41" t="str">
        <f>IF(SUM(HW10:HX10,HZ10)-HY10&gt;0,SUM(HW10:HX10,HZ10)-HY10,"")</f>
        <v/>
      </c>
      <c r="IL10" s="41">
        <f>IF(SUM(HP10,HT10,HX10)&gt;0,SUM(HP10,HT10,HX10),"")</f>
        <v>12.8</v>
      </c>
      <c r="IM10" s="41">
        <f>IF(SUM(IJ10,IK10)&gt;0,SUM(IJ10,IK10),"")</f>
        <v>42.9</v>
      </c>
      <c r="IN10" s="41">
        <f>IF(SUM(IB10,IF10)&gt;0,SUM(IB10,IF10),"")</f>
        <v>14.100000000000001</v>
      </c>
      <c r="IO10" s="41">
        <f>IF(SUM(IA10:IB10,ID10:IF10,IH10)-SUM(IC10,IG10)&gt;0,SUM(IA10:IB10,ID10:IF10,IH10)-SUM(IC10,IG10),"")</f>
        <v>46</v>
      </c>
      <c r="IP10" s="41">
        <f>IF(SUM(IJ10,IK10,IO10)&gt;0,SUM(IJ10,IK10,IO10),"")</f>
        <v>88.9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16.3</v>
      </c>
      <c r="TL10" s="27">
        <f>IF($CU10="P",CB10,(CB10+AY10)/2)</f>
        <v>5.0999999999999996</v>
      </c>
      <c r="TM10" s="27">
        <f>IF($CU10="P",CC10,(CC10+AZ10)/2)</f>
        <v>2.4</v>
      </c>
      <c r="TN10" s="27">
        <f>IF($CU10="P",CD10,(CD10+BA10)/2)</f>
        <v>0</v>
      </c>
      <c r="TO10" s="27">
        <f>IF($CU10="P",CE10,(CE10+BB10)/2)</f>
        <v>15.850000000000001</v>
      </c>
      <c r="TP10" s="27">
        <f>IF($CU10="P",CF10,(CF10+BC10)/2)</f>
        <v>6.55</v>
      </c>
      <c r="TQ10" s="27">
        <f>IF($CU10="P",CG10,(CG10+BD10)/2)</f>
        <v>2.2000000000000002</v>
      </c>
      <c r="TR10" s="27">
        <f>IF($CU10="P",CH10,(CH10+BE10)/2)</f>
        <v>0</v>
      </c>
      <c r="TS10" s="27">
        <f>IF($CU10="P",CI10,(CI10+BF10)/2)</f>
        <v>16.25</v>
      </c>
      <c r="TT10" s="27">
        <f>IF($CU10="P",CJ10,(CJ10+BG10)/2)</f>
        <v>5.15</v>
      </c>
      <c r="TU10" s="27">
        <f>IF($CU10="P",CK10,(CK10+BH10)/2)</f>
        <v>0.2</v>
      </c>
      <c r="TV10" s="27">
        <f>IF($CU10="P",CL10,(CL10+BI10)/2)</f>
        <v>0</v>
      </c>
      <c r="TW10" s="27">
        <f>IF($CU10="P",CM10,(CM10+BJ10)/2)</f>
        <v>7.4</v>
      </c>
      <c r="TX10" s="27">
        <f>IF($CU10="P",CN10,(CN10+BK10)/2)</f>
        <v>3.05</v>
      </c>
      <c r="TY10" s="27">
        <f>IF($CU10="P",CO10,(CO10+BL10)/2)</f>
        <v>0.2</v>
      </c>
      <c r="TZ10" s="27">
        <f>IF($CU10="P",CP10,(CP10+BM10)/2)</f>
        <v>0</v>
      </c>
      <c r="UA10" s="27">
        <f>IF($CU10="P",CQ10,(CQ10+BN10)/2)</f>
        <v>8.25</v>
      </c>
      <c r="UB10" s="27">
        <f>IF($CU10="P",CR10,(CR10+BO10)/2)</f>
        <v>2.9</v>
      </c>
      <c r="UC10" s="27">
        <f>IF($CU10="P",CS10,(CS10+BP10)/2)</f>
        <v>0</v>
      </c>
      <c r="UD10" s="27">
        <f>IF($CU10="P",CT10,(CT10+BQ10)/2)</f>
        <v>0</v>
      </c>
      <c r="UE10" s="29" t="s">
        <v>56</v>
      </c>
      <c r="UF10" s="11">
        <f>IF(SUM(TL10,TP10)&gt;0,SUM(TL10,TP10),"")</f>
        <v>11.649999999999999</v>
      </c>
      <c r="UG10" s="11">
        <f>IF(SUM(TK10:TL10,TN10:TP10,TR10)-TM10-TQ10&gt;0,SUM(TK10:TL10,TN10:TP10,TR10)-TM10-TQ10,"")</f>
        <v>39.199999999999996</v>
      </c>
      <c r="UH10" s="11">
        <f>IF(SUM(TS10:TT10,TV10)-TU10&gt;0,SUM(TS10:TT10,TV10)-TU10,"")</f>
        <v>21.2</v>
      </c>
      <c r="UI10" s="11">
        <f>IF(SUM(TL10,TP10,TT10)&gt;0,SUM(TL10,TP10,TT10),"")</f>
        <v>16.799999999999997</v>
      </c>
      <c r="UJ10" s="11">
        <f>IF(SUM(UG10,UH10)&gt;0,SUM(UG10,UH10),"")</f>
        <v>60.399999999999991</v>
      </c>
      <c r="UK10" s="11">
        <f>IF(SUM(TX10,UB10)&gt;0,SUM(TX10,UB10),"")</f>
        <v>5.9499999999999993</v>
      </c>
      <c r="UL10" s="11">
        <f>IF(SUM(TW10:TX10,TZ10:UB10,UD10)-SUM(TY10,UC10)&gt;0,SUM(TW10:TX10,TZ10:UB10,UD10)-SUM(TY10,UC10),"")</f>
        <v>21.4</v>
      </c>
      <c r="UM10" s="11">
        <f>IF(SUM(UG10,UH10,UL10)&gt;0,SUM(UG10,UH10,UL10),"")</f>
        <v>81.799999999999983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155</v>
      </c>
      <c r="C11" s="4" t="s">
        <v>3</v>
      </c>
      <c r="D11" s="4">
        <v>2003</v>
      </c>
      <c r="E11" s="9">
        <f>SUM(J11:R11)+SUM(J11:N11)*0.0000001+SUM(J11)*0.0000000000001</f>
        <v>38.099999999999994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,AND(QY11&gt;=RF$14,QZ11&gt;=RF$18,QY11&lt;&gt;""),AND(RD11&gt;=RF$14,RE11&gt;=RF$18,RD11&lt;&gt;""),AND(SA11&gt;=SH$14,SB11&gt;=SH$18,SA11&lt;&gt;""),AND(SF11&gt;=SH$14,SG11&gt;=SH$18,SF11&lt;&gt;""),AND(TC11&gt;=TJ$14,TD11&gt;=TJ$18,TC11&lt;&gt;""),AND(TI11&gt;=TJ$14,TJ11&gt;=TJ$18,TI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,AND(QZ11&gt;=RF$18,QZ11&lt;&gt;""),AND(RE11&gt;=RF$18,RE11&lt;&gt;""),AND(SB11&gt;=SH$18,SB11&lt;&gt;""),AND(SG11&gt;=SH$18,SG11&lt;&gt;""),AND(TD11&gt;=TJ$18,TD11&lt;&gt;""),AND(TJ11&gt;=TJ$18,TJ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,AND(RB11&gt;=RF$15,RC11&gt;=RF$19,RB11&lt;&gt;""),AND(SD11&gt;=SH$15,SE11&gt;=SH$19,SD11&lt;&gt;""),AND(TF11&gt;=TJ$15,TG11&gt;=TJ$19,TF11&lt;&gt;"")),"P",""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IF(K11=0,"",IF(AND(L11=J11,L11=AQ11,K11=BT11),$U$1,IF(AND(L11=J11,L11=AQ11,L11=CW11),$U$1,IF(AND(L11=J11,L11=CW11,L11=BT11),$AX$1,IF(L11=CW11,$CA$1,IF(L11=BT11,$AX$1,IF(L11=AQ11,$U$1,"")))))))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38.099999999999994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L11="",0,L11)=TE11,$SI$1,IF(R11+IF(L11="",0,L11)=SC11,$RG$1,IF(R11+IF(L11="",0,L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L11="",0,L11)=TI11,$SI$1,IF(R11+IF(L11="",0,L11)=SG11,$RG$1,IF(R11+IF(L11="",0,L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USA (Aug 5)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IF(MAX(EB11,FD11,GF11,HH11,IJ11,JL11,KN11,LP11,MR11,NT11,OV11,PX11,QZ11,SB11,TD11)-IF(L11="",0,L11)&gt;0.001,MAX(EB11,FD11,GF11,HH11,IJ11,JL11,KN11,LP11,MR11,NT11,OV11,PX11,QZ11,SB11,TD11)-IF(L11="",0,L11),"")</f>
        <v>38.099999999999994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16</v>
      </c>
      <c r="EJ11" s="18">
        <v>3.3</v>
      </c>
      <c r="EK11" s="18">
        <v>0</v>
      </c>
      <c r="EL11" s="18">
        <v>0</v>
      </c>
      <c r="EM11" s="18">
        <v>15.5</v>
      </c>
      <c r="EN11" s="18">
        <v>3.3</v>
      </c>
      <c r="EO11" s="18">
        <v>0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6.6</v>
      </c>
      <c r="FD11" s="11">
        <f>IF(SUM(EI11:EJ11,EL11:EN11,EP11)-EK11-EO11&gt;0,SUM(EI11:EJ11,EL11:EN11,EP11)-EK11-EO11,"")</f>
        <v>38.099999999999994</v>
      </c>
      <c r="FE11" s="11" t="str">
        <f>IF(SUM(EQ11:ER11,ET11)-ES11&gt;0,SUM(EQ11:ER11,ET11)-ES11,"")</f>
        <v/>
      </c>
      <c r="FF11" s="11">
        <f>IF(SUM(EJ11,EN11,ER11)&gt;0,SUM(EJ11,EN11,ER11),"")</f>
        <v>6.6</v>
      </c>
      <c r="FG11" s="11">
        <f>IF(SUM(FD11,FE11)&gt;0,SUM(FD11,FE11),"")</f>
        <v>38.099999999999994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38.099999999999994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0</v>
      </c>
      <c r="TL11" s="27">
        <f>IF($CU11="P",CB11,(CB11+AY11)/2)</f>
        <v>0</v>
      </c>
      <c r="TM11" s="27">
        <f>IF($CU11="P",CC11,(CC11+AZ11)/2)</f>
        <v>0</v>
      </c>
      <c r="TN11" s="27">
        <f>IF($CU11="P",CD11,(CD11+BA11)/2)</f>
        <v>0</v>
      </c>
      <c r="TO11" s="27">
        <f>IF($CU11="P",CE11,(CE11+BB11)/2)</f>
        <v>0</v>
      </c>
      <c r="TP11" s="27">
        <f>IF($CU11="P",CF11,(CF11+BC11)/2)</f>
        <v>0</v>
      </c>
      <c r="TQ11" s="27">
        <f>IF($CU11="P",CG11,(CG11+BD11)/2)</f>
        <v>0</v>
      </c>
      <c r="TR11" s="27">
        <f>IF($CU11="P",CH11,(CH11+BE11)/2)</f>
        <v>0</v>
      </c>
      <c r="TS11" s="27">
        <f>IF($CU11="P",CI11,(CI11+BF11)/2)</f>
        <v>0</v>
      </c>
      <c r="TT11" s="27">
        <f>IF($CU11="P",CJ11,(CJ11+BG11)/2)</f>
        <v>0</v>
      </c>
      <c r="TU11" s="27">
        <f>IF($CU11="P",CK11,(CK11+BH11)/2)</f>
        <v>0</v>
      </c>
      <c r="TV11" s="27">
        <f>IF($CU11="P",CL11,(CL11+BI11)/2)</f>
        <v>0</v>
      </c>
      <c r="TW11" s="27">
        <f>IF($CU11="P",CM11,(CM11+BJ11)/2)</f>
        <v>0</v>
      </c>
      <c r="TX11" s="27">
        <f>IF($CU11="P",CN11,(CN11+BK11)/2)</f>
        <v>0</v>
      </c>
      <c r="TY11" s="27">
        <f>IF($CU11="P",CO11,(CO11+BL11)/2)</f>
        <v>0</v>
      </c>
      <c r="TZ11" s="27">
        <f>IF($CU11="P",CP11,(CP11+BM11)/2)</f>
        <v>0</v>
      </c>
      <c r="UA11" s="27">
        <f>IF($CU11="P",CQ11,(CQ11+BN11)/2)</f>
        <v>0</v>
      </c>
      <c r="UB11" s="27">
        <f>IF($CU11="P",CR11,(CR11+BO11)/2)</f>
        <v>0</v>
      </c>
      <c r="UC11" s="27">
        <f>IF($CU11="P",CS11,(CS11+BP11)/2)</f>
        <v>0</v>
      </c>
      <c r="UD11" s="27">
        <f>IF($CU11="P",CT11,(CT11+BQ11)/2)</f>
        <v>0</v>
      </c>
      <c r="UE11" s="29" t="s">
        <v>56</v>
      </c>
      <c r="UF11" s="11" t="str">
        <f>IF(SUM(TL11,TP11)&gt;0,SUM(TL11,TP11),"")</f>
        <v/>
      </c>
      <c r="UG11" s="11" t="str">
        <f>IF(SUM(TK11:TL11,TN11:TP11,TR11)-TM11-TQ11&gt;0,SUM(TK11:TL11,TN11:TP11,TR11)-TM11-TQ11,"")</f>
        <v/>
      </c>
      <c r="UH11" s="11" t="str">
        <f>IF(SUM(TS11:TT11,TV11)-TU11&gt;0,SUM(TS11:TT11,TV11)-TU11,"")</f>
        <v/>
      </c>
      <c r="UI11" s="11" t="str">
        <f>IF(SUM(TL11,TP11,TT11)&gt;0,SUM(TL11,TP11,TT11),"")</f>
        <v/>
      </c>
      <c r="UJ11" s="11" t="str">
        <f>IF(SUM(UG11,UH11)&gt;0,SUM(UG11,UH11),"")</f>
        <v/>
      </c>
      <c r="UK11" s="11" t="str">
        <f>IF(SUM(TX11,UB11)&gt;0,SUM(TX11,UB11),"")</f>
        <v/>
      </c>
      <c r="UL11" s="11" t="str">
        <f>IF(SUM(TW11:TX11,TZ11:UB11,UD11)-SUM(TY11,UC11)&gt;0,SUM(TW11:TX11,TZ11:UB11,UD11)-SUM(TY11,UC11),"")</f>
        <v/>
      </c>
      <c r="UM11" s="11" t="str">
        <f>IF(SUM(UG11,UH11,UL11)&gt;0,SUM(UG11,UH11,UL11),"")</f>
        <v/>
      </c>
    </row>
    <row r="12" spans="1:559" ht="17" x14ac:dyDescent="0.2">
      <c r="R12" s="10"/>
      <c r="S12" s="10"/>
      <c r="T12" s="10"/>
      <c r="QY12" s="37"/>
      <c r="RG12"/>
      <c r="SA12" s="37"/>
      <c r="SB12" s="37"/>
      <c r="SC12" s="37"/>
      <c r="SD12" s="37"/>
      <c r="SE12" s="37"/>
      <c r="SF12" s="37"/>
      <c r="SG12" s="37"/>
      <c r="SH12" s="37"/>
      <c r="TC12" s="37"/>
      <c r="TD12" s="37"/>
      <c r="TE12" s="37"/>
      <c r="TF12" s="37"/>
      <c r="TG12" s="37"/>
      <c r="TH12" s="37"/>
      <c r="TI12" s="37"/>
      <c r="TJ12" s="37"/>
    </row>
    <row r="13" spans="1:559" ht="17" x14ac:dyDescent="0.2">
      <c r="R13" s="10"/>
      <c r="S13" s="10"/>
      <c r="T13" s="10"/>
      <c r="QY13" s="37"/>
      <c r="RG13"/>
      <c r="SA13" s="37"/>
      <c r="SB13" s="37"/>
      <c r="SC13" s="37"/>
      <c r="SD13" s="37"/>
      <c r="SE13" s="37"/>
      <c r="SF13" s="37"/>
      <c r="SG13" s="37"/>
      <c r="SH13" s="37"/>
      <c r="TC13" s="37"/>
      <c r="TD13" s="37"/>
      <c r="TE13" s="37"/>
      <c r="TF13" s="37"/>
      <c r="TG13" s="37"/>
      <c r="TH13" s="37"/>
      <c r="TI13" s="37"/>
      <c r="TJ13" s="37"/>
    </row>
    <row r="14" spans="1:559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  <c r="QY14" s="4"/>
      <c r="RF14" s="43">
        <v>11.4</v>
      </c>
      <c r="RG14"/>
      <c r="SA14" s="4"/>
      <c r="SB14" s="37"/>
      <c r="SC14" s="37"/>
      <c r="SD14" s="37"/>
      <c r="SE14" s="37"/>
      <c r="SF14" s="37"/>
      <c r="SG14" s="37"/>
      <c r="SH14" s="43">
        <v>11.4</v>
      </c>
      <c r="TC14" s="4"/>
      <c r="TD14" s="37"/>
      <c r="TE14" s="37"/>
      <c r="TF14" s="37"/>
      <c r="TG14" s="37"/>
      <c r="TH14" s="37"/>
      <c r="TI14" s="37"/>
      <c r="TJ14" s="43">
        <v>11.4</v>
      </c>
    </row>
    <row r="15" spans="1:559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  <c r="QY15" s="4"/>
      <c r="RF15" s="53">
        <v>17.7</v>
      </c>
      <c r="RG15"/>
      <c r="SA15" s="4"/>
      <c r="SB15" s="37"/>
      <c r="SC15" s="37"/>
      <c r="SD15" s="37"/>
      <c r="SE15" s="37"/>
      <c r="SF15" s="37"/>
      <c r="SG15" s="37"/>
      <c r="SH15" s="53">
        <v>17.7</v>
      </c>
      <c r="TC15" s="4"/>
      <c r="TD15" s="37"/>
      <c r="TE15" s="37"/>
      <c r="TF15" s="37"/>
      <c r="TG15" s="37"/>
      <c r="TH15" s="37"/>
      <c r="TI15" s="37"/>
      <c r="TJ15" s="53">
        <v>17.7</v>
      </c>
    </row>
    <row r="16" spans="1:559" ht="17" x14ac:dyDescent="0.2">
      <c r="A16" s="5"/>
      <c r="B16" s="32" t="s">
        <v>66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  <c r="QY16" s="4"/>
      <c r="RF16" s="45">
        <v>20.7</v>
      </c>
      <c r="RG16"/>
      <c r="SA16" s="4"/>
      <c r="SB16" s="37"/>
      <c r="SC16" s="37"/>
      <c r="SD16" s="37"/>
      <c r="SE16" s="37"/>
      <c r="SF16" s="37"/>
      <c r="SG16" s="37"/>
      <c r="SH16" s="45">
        <v>20.7</v>
      </c>
      <c r="TC16" s="4"/>
      <c r="TD16" s="37"/>
      <c r="TE16" s="37"/>
      <c r="TF16" s="37"/>
      <c r="TG16" s="37"/>
      <c r="TH16" s="37"/>
      <c r="TI16" s="37"/>
      <c r="TJ16" s="45">
        <v>20.7</v>
      </c>
    </row>
    <row r="17" spans="1:530" ht="17" x14ac:dyDescent="0.2">
      <c r="A17" s="5"/>
      <c r="B17" s="36" t="s">
        <v>79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  <c r="QY17" s="4"/>
      <c r="RF17" s="46">
        <v>20.7</v>
      </c>
      <c r="RG17"/>
      <c r="SA17" s="4"/>
      <c r="SB17" s="37"/>
      <c r="SC17" s="37"/>
      <c r="SD17" s="37"/>
      <c r="SE17" s="37"/>
      <c r="SF17" s="37"/>
      <c r="SG17" s="37"/>
      <c r="SH17" s="46">
        <v>20.7</v>
      </c>
      <c r="TC17" s="4"/>
      <c r="TD17" s="37"/>
      <c r="TE17" s="37"/>
      <c r="TF17" s="37"/>
      <c r="TG17" s="37"/>
      <c r="TH17" s="37"/>
      <c r="TI17" s="37"/>
      <c r="TJ17" s="46">
        <v>20.7</v>
      </c>
    </row>
    <row r="18" spans="1:530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  <c r="QY18" s="4"/>
      <c r="RF18" s="47">
        <v>46.2</v>
      </c>
      <c r="RG18"/>
      <c r="SA18" s="4"/>
      <c r="SB18" s="37"/>
      <c r="SC18" s="37"/>
      <c r="SD18" s="37"/>
      <c r="SE18" s="37"/>
      <c r="SF18" s="37"/>
      <c r="SG18" s="37"/>
      <c r="SH18" s="47">
        <v>46.2</v>
      </c>
      <c r="TC18" s="4"/>
      <c r="TD18" s="37"/>
      <c r="TE18" s="37"/>
      <c r="TF18" s="37"/>
      <c r="TG18" s="37"/>
      <c r="TH18" s="37"/>
      <c r="TI18" s="37"/>
      <c r="TJ18" s="47">
        <v>46.2</v>
      </c>
    </row>
    <row r="19" spans="1:530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  <c r="QY19" s="4"/>
      <c r="RF19" s="48">
        <v>70.5</v>
      </c>
      <c r="RG19"/>
      <c r="SA19" s="4"/>
      <c r="SB19" s="37"/>
      <c r="SC19" s="37"/>
      <c r="SD19" s="37"/>
      <c r="SE19" s="37"/>
      <c r="SF19" s="37"/>
      <c r="SG19" s="37"/>
      <c r="SH19" s="48">
        <v>70.5</v>
      </c>
      <c r="TC19" s="4"/>
      <c r="TD19" s="37"/>
      <c r="TE19" s="37"/>
      <c r="TF19" s="37"/>
      <c r="TG19" s="37"/>
      <c r="TH19" s="37"/>
      <c r="TI19" s="37"/>
      <c r="TJ19" s="48">
        <v>70.5</v>
      </c>
    </row>
    <row r="20" spans="1:530" ht="17" x14ac:dyDescent="0.2">
      <c r="A20" s="5"/>
      <c r="B20" s="34" t="s">
        <v>65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  <c r="QY20" s="4"/>
      <c r="RF20" s="49">
        <v>74.400000000000006</v>
      </c>
      <c r="RG20"/>
      <c r="SA20" s="4"/>
      <c r="SB20" s="37"/>
      <c r="SC20" s="37"/>
      <c r="SD20" s="37"/>
      <c r="SE20" s="37"/>
      <c r="SF20" s="37"/>
      <c r="SG20" s="37"/>
      <c r="SH20" s="49">
        <v>74.400000000000006</v>
      </c>
      <c r="TC20" s="4"/>
      <c r="TD20" s="37"/>
      <c r="TE20" s="37"/>
      <c r="TF20" s="37"/>
      <c r="TG20" s="37"/>
      <c r="TH20" s="37"/>
      <c r="TI20" s="37"/>
      <c r="TJ20" s="49">
        <v>74.400000000000006</v>
      </c>
    </row>
    <row r="21" spans="1:530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  <c r="QY21" s="4"/>
      <c r="RF21" s="50">
        <v>76.7</v>
      </c>
      <c r="RG21"/>
      <c r="SA21" s="4"/>
      <c r="SB21" s="37"/>
      <c r="SC21" s="37"/>
      <c r="SD21" s="37"/>
      <c r="SE21" s="37"/>
      <c r="SF21" s="37"/>
      <c r="SG21" s="37"/>
      <c r="SH21" s="50">
        <v>76.7</v>
      </c>
      <c r="TC21" s="4"/>
      <c r="TD21" s="37"/>
      <c r="TE21" s="37"/>
      <c r="TF21" s="37"/>
      <c r="TG21" s="37"/>
      <c r="TH21" s="37"/>
      <c r="TI21" s="37"/>
      <c r="TJ21" s="50">
        <v>76.7</v>
      </c>
    </row>
    <row r="22" spans="1:530" x14ac:dyDescent="0.2">
      <c r="B22" s="30" t="s">
        <v>57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1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1">
      <sortCondition descending="1" ref="F1:F12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1">
    <cfRule type="expression" dxfId="219" priority="61" stopIfTrue="1">
      <formula>IF($AO4&lt;&gt;"",1,0)</formula>
    </cfRule>
  </conditionalFormatting>
  <conditionalFormatting sqref="AX4:BZ11">
    <cfRule type="expression" dxfId="218" priority="60" stopIfTrue="1">
      <formula>IF($BR4&lt;&gt;"",1,0)</formula>
    </cfRule>
  </conditionalFormatting>
  <conditionalFormatting sqref="M1:M3 O1:O3 K1:K1048576 Q1:Q1048576 M4:O1048576">
    <cfRule type="expression" dxfId="217" priority="57">
      <formula>IF(K1=$CA$1,1,0)</formula>
    </cfRule>
    <cfRule type="expression" dxfId="216" priority="58">
      <formula>IF(K1=$AX$1,1,0)</formula>
    </cfRule>
    <cfRule type="expression" dxfId="215" priority="59">
      <formula>IF(K1=$U$1,1,0)</formula>
    </cfRule>
  </conditionalFormatting>
  <conditionalFormatting sqref="CA4:DC11">
    <cfRule type="expression" dxfId="214" priority="47" stopIfTrue="1">
      <formula>IF($CU4&lt;&gt;"",1,0)</formula>
    </cfRule>
  </conditionalFormatting>
  <conditionalFormatting sqref="A4:A1048576">
    <cfRule type="expression" dxfId="213" priority="33">
      <formula>AND(G4="P",F4="")</formula>
    </cfRule>
    <cfRule type="expression" dxfId="212" priority="55" stopIfTrue="1">
      <formula>IF(A4&gt;8,1,0)</formula>
    </cfRule>
  </conditionalFormatting>
  <conditionalFormatting sqref="H1:H1048576">
    <cfRule type="containsText" dxfId="211" priority="50" operator="containsText" text="No DD">
      <formula>NOT(ISERROR(SEARCH("No DD",H1)))</formula>
    </cfRule>
    <cfRule type="containsText" dxfId="210" priority="51" operator="containsText" text="Merit">
      <formula>NOT(ISERROR(SEARCH("Merit",H1)))</formula>
    </cfRule>
    <cfRule type="containsText" dxfId="209" priority="52" operator="containsText" text="Excellence">
      <formula>NOT(ISERROR(SEARCH("Excellence",H1)))</formula>
    </cfRule>
    <cfRule type="containsText" dxfId="208" priority="53" operator="containsText" text="Worlds Team">
      <formula>NOT(ISERROR(SEARCH("Worlds Team",H1)))</formula>
    </cfRule>
    <cfRule type="containsText" dxfId="207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206" priority="48" operator="between">
      <formula>AW$21</formula>
      <formula>1000</formula>
    </cfRule>
    <cfRule type="cellIs" dxfId="205" priority="49" operator="between">
      <formula>AW$20</formula>
      <formula>AW$21</formula>
    </cfRule>
    <cfRule type="cellIs" dxfId="204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203" priority="107838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202" priority="107889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201" priority="107940" operator="between">
      <formula>AW$14</formula>
      <formula>AW$15</formula>
    </cfRule>
    <cfRule type="cellIs" dxfId="200" priority="107941" operator="between">
      <formula>AW$15</formula>
      <formula>AW$16</formula>
    </cfRule>
    <cfRule type="cellIs" dxfId="199" priority="107942" operator="between">
      <formula>AW$16</formula>
      <formula>AW$17</formula>
    </cfRule>
    <cfRule type="cellIs" dxfId="198" priority="107943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97" priority="108144" operator="between">
      <formula>AW$18</formula>
      <formula>AW$19</formula>
    </cfRule>
    <cfRule type="cellIs" dxfId="196" priority="108145" operator="between">
      <formula>AW$19</formula>
      <formula>AW$20</formula>
    </cfRule>
    <cfRule type="cellIs" dxfId="195" priority="108146" operator="between">
      <formula>AW$20</formula>
      <formula>AW$21</formula>
    </cfRule>
    <cfRule type="cellIs" dxfId="194" priority="108147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93" priority="108348" operator="between">
      <formula>AW$17</formula>
      <formula>1000</formula>
    </cfRule>
    <cfRule type="cellIs" dxfId="192" priority="108349" operator="between">
      <formula>AW$16</formula>
      <formula>AW$17</formula>
    </cfRule>
    <cfRule type="cellIs" dxfId="191" priority="108350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6" t="s">
        <v>11</v>
      </c>
      <c r="H1" s="74" t="s">
        <v>12</v>
      </c>
      <c r="I1" s="76" t="s">
        <v>86</v>
      </c>
      <c r="J1" s="75" t="s">
        <v>117</v>
      </c>
      <c r="K1" s="73" t="s">
        <v>33</v>
      </c>
      <c r="L1" s="75" t="s">
        <v>118</v>
      </c>
      <c r="M1" s="73" t="s">
        <v>33</v>
      </c>
      <c r="N1" s="75" t="s">
        <v>119</v>
      </c>
      <c r="O1" s="73" t="s">
        <v>33</v>
      </c>
      <c r="P1" s="73" t="s">
        <v>13</v>
      </c>
      <c r="Q1" s="73" t="s">
        <v>33</v>
      </c>
      <c r="R1" s="77" t="s">
        <v>14</v>
      </c>
      <c r="S1" s="73" t="s">
        <v>34</v>
      </c>
      <c r="T1" s="73" t="s">
        <v>33</v>
      </c>
      <c r="U1" s="68" t="s">
        <v>206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71" t="s">
        <v>235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276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2" t="s">
        <v>63</v>
      </c>
      <c r="DE1" s="72"/>
      <c r="DF1" s="72"/>
      <c r="DG1" s="68" t="s">
        <v>184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71" t="s">
        <v>201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8" t="s">
        <v>217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71" t="s">
        <v>225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8" t="s">
        <v>290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71" t="s">
        <v>289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71" t="s">
        <v>67</v>
      </c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</row>
    <row r="2" spans="1:559" x14ac:dyDescent="0.2">
      <c r="A2" s="74"/>
      <c r="B2" s="74"/>
      <c r="C2" s="74"/>
      <c r="D2" s="74"/>
      <c r="E2" s="74"/>
      <c r="F2" s="76"/>
      <c r="G2" s="76"/>
      <c r="H2" s="74"/>
      <c r="I2" s="76"/>
      <c r="J2" s="75"/>
      <c r="K2" s="73"/>
      <c r="L2" s="75"/>
      <c r="M2" s="73"/>
      <c r="N2" s="75"/>
      <c r="O2" s="73"/>
      <c r="P2" s="73"/>
      <c r="Q2" s="73"/>
      <c r="R2" s="77"/>
      <c r="S2" s="73"/>
      <c r="T2" s="73"/>
      <c r="U2" s="69" t="s">
        <v>109</v>
      </c>
      <c r="V2" s="69"/>
      <c r="W2" s="69"/>
      <c r="X2" s="69"/>
      <c r="Y2" s="69" t="s">
        <v>110</v>
      </c>
      <c r="Z2" s="69"/>
      <c r="AA2" s="69"/>
      <c r="AB2" s="69"/>
      <c r="AC2" s="69" t="s">
        <v>111</v>
      </c>
      <c r="AD2" s="69"/>
      <c r="AE2" s="69"/>
      <c r="AF2" s="69"/>
      <c r="AG2" s="69" t="s">
        <v>112</v>
      </c>
      <c r="AH2" s="69"/>
      <c r="AI2" s="69"/>
      <c r="AJ2" s="69"/>
      <c r="AK2" s="81" t="s">
        <v>113</v>
      </c>
      <c r="AL2" s="81"/>
      <c r="AM2" s="81"/>
      <c r="AN2" s="81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0" t="s">
        <v>109</v>
      </c>
      <c r="AY2" s="70"/>
      <c r="AZ2" s="70"/>
      <c r="BA2" s="70"/>
      <c r="BB2" s="70" t="s">
        <v>110</v>
      </c>
      <c r="BC2" s="70"/>
      <c r="BD2" s="70"/>
      <c r="BE2" s="70"/>
      <c r="BF2" s="70" t="s">
        <v>111</v>
      </c>
      <c r="BG2" s="70"/>
      <c r="BH2" s="70"/>
      <c r="BI2" s="70"/>
      <c r="BJ2" s="70" t="s">
        <v>112</v>
      </c>
      <c r="BK2" s="70"/>
      <c r="BL2" s="70"/>
      <c r="BM2" s="70"/>
      <c r="BN2" s="79" t="s">
        <v>113</v>
      </c>
      <c r="BO2" s="79"/>
      <c r="BP2" s="79"/>
      <c r="BQ2" s="79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9" t="s">
        <v>109</v>
      </c>
      <c r="CB2" s="69"/>
      <c r="CC2" s="69"/>
      <c r="CD2" s="69"/>
      <c r="CE2" s="69" t="s">
        <v>110</v>
      </c>
      <c r="CF2" s="69"/>
      <c r="CG2" s="69"/>
      <c r="CH2" s="69"/>
      <c r="CI2" s="69" t="s">
        <v>111</v>
      </c>
      <c r="CJ2" s="69"/>
      <c r="CK2" s="69"/>
      <c r="CL2" s="69"/>
      <c r="CM2" s="69" t="s">
        <v>112</v>
      </c>
      <c r="CN2" s="69"/>
      <c r="CO2" s="69"/>
      <c r="CP2" s="69"/>
      <c r="CQ2" s="81" t="s">
        <v>113</v>
      </c>
      <c r="CR2" s="81"/>
      <c r="CS2" s="81"/>
      <c r="CT2" s="81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9" t="s">
        <v>109</v>
      </c>
      <c r="DH2" s="69"/>
      <c r="DI2" s="69"/>
      <c r="DJ2" s="69"/>
      <c r="DK2" s="69" t="s">
        <v>110</v>
      </c>
      <c r="DL2" s="69"/>
      <c r="DM2" s="69"/>
      <c r="DN2" s="69"/>
      <c r="DO2" s="69" t="s">
        <v>111</v>
      </c>
      <c r="DP2" s="69"/>
      <c r="DQ2" s="69"/>
      <c r="DR2" s="69"/>
      <c r="DS2" s="69" t="s">
        <v>112</v>
      </c>
      <c r="DT2" s="69"/>
      <c r="DU2" s="69"/>
      <c r="DV2" s="69"/>
      <c r="DW2" s="78" t="s">
        <v>113</v>
      </c>
      <c r="DX2" s="78"/>
      <c r="DY2" s="78"/>
      <c r="DZ2" s="78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0" t="s">
        <v>109</v>
      </c>
      <c r="EJ2" s="70"/>
      <c r="EK2" s="70"/>
      <c r="EL2" s="70"/>
      <c r="EM2" s="70" t="s">
        <v>110</v>
      </c>
      <c r="EN2" s="70"/>
      <c r="EO2" s="70"/>
      <c r="EP2" s="70"/>
      <c r="EQ2" s="70" t="s">
        <v>111</v>
      </c>
      <c r="ER2" s="70"/>
      <c r="ES2" s="70"/>
      <c r="ET2" s="70"/>
      <c r="EU2" s="70" t="s">
        <v>112</v>
      </c>
      <c r="EV2" s="70"/>
      <c r="EW2" s="70"/>
      <c r="EX2" s="70"/>
      <c r="EY2" s="79" t="s">
        <v>113</v>
      </c>
      <c r="EZ2" s="79"/>
      <c r="FA2" s="79"/>
      <c r="FB2" s="79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9" t="s">
        <v>109</v>
      </c>
      <c r="FL2" s="69"/>
      <c r="FM2" s="69"/>
      <c r="FN2" s="69"/>
      <c r="FO2" s="69" t="s">
        <v>110</v>
      </c>
      <c r="FP2" s="69"/>
      <c r="FQ2" s="69"/>
      <c r="FR2" s="69"/>
      <c r="FS2" s="69" t="s">
        <v>111</v>
      </c>
      <c r="FT2" s="69"/>
      <c r="FU2" s="69"/>
      <c r="FV2" s="69"/>
      <c r="FW2" s="69" t="s">
        <v>112</v>
      </c>
      <c r="FX2" s="69"/>
      <c r="FY2" s="69"/>
      <c r="FZ2" s="69"/>
      <c r="GA2" s="78" t="s">
        <v>113</v>
      </c>
      <c r="GB2" s="78"/>
      <c r="GC2" s="78"/>
      <c r="GD2" s="78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0" t="s">
        <v>109</v>
      </c>
      <c r="GN2" s="70"/>
      <c r="GO2" s="70"/>
      <c r="GP2" s="70"/>
      <c r="GQ2" s="70" t="s">
        <v>110</v>
      </c>
      <c r="GR2" s="70"/>
      <c r="GS2" s="70"/>
      <c r="GT2" s="70"/>
      <c r="GU2" s="70" t="s">
        <v>111</v>
      </c>
      <c r="GV2" s="70"/>
      <c r="GW2" s="70"/>
      <c r="GX2" s="70"/>
      <c r="GY2" s="70" t="s">
        <v>112</v>
      </c>
      <c r="GZ2" s="70"/>
      <c r="HA2" s="70"/>
      <c r="HB2" s="70"/>
      <c r="HC2" s="79" t="s">
        <v>113</v>
      </c>
      <c r="HD2" s="79"/>
      <c r="HE2" s="79"/>
      <c r="HF2" s="79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9" t="s">
        <v>109</v>
      </c>
      <c r="HP2" s="69"/>
      <c r="HQ2" s="69"/>
      <c r="HR2" s="69"/>
      <c r="HS2" s="69" t="s">
        <v>110</v>
      </c>
      <c r="HT2" s="69"/>
      <c r="HU2" s="69"/>
      <c r="HV2" s="69"/>
      <c r="HW2" s="69" t="s">
        <v>111</v>
      </c>
      <c r="HX2" s="69"/>
      <c r="HY2" s="69"/>
      <c r="HZ2" s="69"/>
      <c r="IA2" s="69" t="s">
        <v>112</v>
      </c>
      <c r="IB2" s="69"/>
      <c r="IC2" s="69"/>
      <c r="ID2" s="69"/>
      <c r="IE2" s="78" t="s">
        <v>113</v>
      </c>
      <c r="IF2" s="78"/>
      <c r="IG2" s="78"/>
      <c r="IH2" s="78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0" t="s">
        <v>109</v>
      </c>
      <c r="IR2" s="70"/>
      <c r="IS2" s="70"/>
      <c r="IT2" s="70"/>
      <c r="IU2" s="70" t="s">
        <v>110</v>
      </c>
      <c r="IV2" s="70"/>
      <c r="IW2" s="70"/>
      <c r="IX2" s="70"/>
      <c r="IY2" s="70" t="s">
        <v>111</v>
      </c>
      <c r="IZ2" s="70"/>
      <c r="JA2" s="70"/>
      <c r="JB2" s="70"/>
      <c r="JC2" s="70" t="s">
        <v>112</v>
      </c>
      <c r="JD2" s="70"/>
      <c r="JE2" s="70"/>
      <c r="JF2" s="70"/>
      <c r="JG2" s="79" t="s">
        <v>113</v>
      </c>
      <c r="JH2" s="79"/>
      <c r="JI2" s="79"/>
      <c r="JJ2" s="79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9" t="s">
        <v>109</v>
      </c>
      <c r="JT2" s="69"/>
      <c r="JU2" s="69"/>
      <c r="JV2" s="69"/>
      <c r="JW2" s="69" t="s">
        <v>110</v>
      </c>
      <c r="JX2" s="69"/>
      <c r="JY2" s="69"/>
      <c r="JZ2" s="69"/>
      <c r="KA2" s="69" t="s">
        <v>111</v>
      </c>
      <c r="KB2" s="69"/>
      <c r="KC2" s="69"/>
      <c r="KD2" s="69"/>
      <c r="KE2" s="69" t="s">
        <v>112</v>
      </c>
      <c r="KF2" s="69"/>
      <c r="KG2" s="69"/>
      <c r="KH2" s="69"/>
      <c r="KI2" s="78" t="s">
        <v>113</v>
      </c>
      <c r="KJ2" s="78"/>
      <c r="KK2" s="78"/>
      <c r="KL2" s="78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0" t="s">
        <v>109</v>
      </c>
      <c r="KV2" s="70"/>
      <c r="KW2" s="70"/>
      <c r="KX2" s="70"/>
      <c r="KY2" s="70" t="s">
        <v>110</v>
      </c>
      <c r="KZ2" s="70"/>
      <c r="LA2" s="70"/>
      <c r="LB2" s="70"/>
      <c r="LC2" s="70" t="s">
        <v>111</v>
      </c>
      <c r="LD2" s="70"/>
      <c r="LE2" s="70"/>
      <c r="LF2" s="70"/>
      <c r="LG2" s="70" t="s">
        <v>112</v>
      </c>
      <c r="LH2" s="70"/>
      <c r="LI2" s="70"/>
      <c r="LJ2" s="70"/>
      <c r="LK2" s="79" t="s">
        <v>113</v>
      </c>
      <c r="LL2" s="79"/>
      <c r="LM2" s="79"/>
      <c r="LN2" s="79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9" t="s">
        <v>109</v>
      </c>
      <c r="LX2" s="69"/>
      <c r="LY2" s="69"/>
      <c r="LZ2" s="69"/>
      <c r="MA2" s="69" t="s">
        <v>110</v>
      </c>
      <c r="MB2" s="69"/>
      <c r="MC2" s="69"/>
      <c r="MD2" s="69"/>
      <c r="ME2" s="69" t="s">
        <v>111</v>
      </c>
      <c r="MF2" s="69"/>
      <c r="MG2" s="69"/>
      <c r="MH2" s="69"/>
      <c r="MI2" s="69" t="s">
        <v>112</v>
      </c>
      <c r="MJ2" s="69"/>
      <c r="MK2" s="69"/>
      <c r="ML2" s="69"/>
      <c r="MM2" s="78" t="s">
        <v>113</v>
      </c>
      <c r="MN2" s="78"/>
      <c r="MO2" s="78"/>
      <c r="MP2" s="78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0" t="s">
        <v>109</v>
      </c>
      <c r="MZ2" s="70"/>
      <c r="NA2" s="70"/>
      <c r="NB2" s="70"/>
      <c r="NC2" s="70" t="s">
        <v>110</v>
      </c>
      <c r="ND2" s="70"/>
      <c r="NE2" s="70"/>
      <c r="NF2" s="70"/>
      <c r="NG2" s="70" t="s">
        <v>111</v>
      </c>
      <c r="NH2" s="70"/>
      <c r="NI2" s="70"/>
      <c r="NJ2" s="70"/>
      <c r="NK2" s="70" t="s">
        <v>112</v>
      </c>
      <c r="NL2" s="70"/>
      <c r="NM2" s="70"/>
      <c r="NN2" s="70"/>
      <c r="NO2" s="79" t="s">
        <v>113</v>
      </c>
      <c r="NP2" s="79"/>
      <c r="NQ2" s="79"/>
      <c r="NR2" s="79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9" t="s">
        <v>109</v>
      </c>
      <c r="OB2" s="69"/>
      <c r="OC2" s="69"/>
      <c r="OD2" s="69"/>
      <c r="OE2" s="69" t="s">
        <v>110</v>
      </c>
      <c r="OF2" s="69"/>
      <c r="OG2" s="69"/>
      <c r="OH2" s="69"/>
      <c r="OI2" s="69" t="s">
        <v>111</v>
      </c>
      <c r="OJ2" s="69"/>
      <c r="OK2" s="69"/>
      <c r="OL2" s="69"/>
      <c r="OM2" s="69" t="s">
        <v>112</v>
      </c>
      <c r="ON2" s="69"/>
      <c r="OO2" s="69"/>
      <c r="OP2" s="69"/>
      <c r="OQ2" s="78" t="s">
        <v>113</v>
      </c>
      <c r="OR2" s="78"/>
      <c r="OS2" s="78"/>
      <c r="OT2" s="78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0" t="s">
        <v>109</v>
      </c>
      <c r="PD2" s="70"/>
      <c r="PE2" s="70"/>
      <c r="PF2" s="70"/>
      <c r="PG2" s="70" t="s">
        <v>110</v>
      </c>
      <c r="PH2" s="70"/>
      <c r="PI2" s="70"/>
      <c r="PJ2" s="70"/>
      <c r="PK2" s="70" t="s">
        <v>111</v>
      </c>
      <c r="PL2" s="70"/>
      <c r="PM2" s="70"/>
      <c r="PN2" s="70"/>
      <c r="PO2" s="70" t="s">
        <v>112</v>
      </c>
      <c r="PP2" s="70"/>
      <c r="PQ2" s="70"/>
      <c r="PR2" s="70"/>
      <c r="PS2" s="79" t="s">
        <v>113</v>
      </c>
      <c r="PT2" s="79"/>
      <c r="PU2" s="79"/>
      <c r="PV2" s="79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9" t="s">
        <v>109</v>
      </c>
      <c r="QF2" s="69"/>
      <c r="QG2" s="69"/>
      <c r="QH2" s="69"/>
      <c r="QI2" s="69" t="s">
        <v>110</v>
      </c>
      <c r="QJ2" s="69"/>
      <c r="QK2" s="69"/>
      <c r="QL2" s="69"/>
      <c r="QM2" s="69" t="s">
        <v>111</v>
      </c>
      <c r="QN2" s="69"/>
      <c r="QO2" s="69"/>
      <c r="QP2" s="69"/>
      <c r="QQ2" s="69" t="s">
        <v>112</v>
      </c>
      <c r="QR2" s="69"/>
      <c r="QS2" s="69"/>
      <c r="QT2" s="69"/>
      <c r="QU2" s="78" t="s">
        <v>113</v>
      </c>
      <c r="QV2" s="78"/>
      <c r="QW2" s="78"/>
      <c r="QX2" s="78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0" t="s">
        <v>109</v>
      </c>
      <c r="RH2" s="70"/>
      <c r="RI2" s="70"/>
      <c r="RJ2" s="70"/>
      <c r="RK2" s="70" t="s">
        <v>110</v>
      </c>
      <c r="RL2" s="70"/>
      <c r="RM2" s="70"/>
      <c r="RN2" s="70"/>
      <c r="RO2" s="70" t="s">
        <v>111</v>
      </c>
      <c r="RP2" s="70"/>
      <c r="RQ2" s="70"/>
      <c r="RR2" s="70"/>
      <c r="RS2" s="70" t="s">
        <v>112</v>
      </c>
      <c r="RT2" s="70"/>
      <c r="RU2" s="70"/>
      <c r="RV2" s="70"/>
      <c r="RW2" s="79" t="s">
        <v>113</v>
      </c>
      <c r="RX2" s="79"/>
      <c r="RY2" s="79"/>
      <c r="RZ2" s="79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69" t="s">
        <v>109</v>
      </c>
      <c r="SJ2" s="69"/>
      <c r="SK2" s="69"/>
      <c r="SL2" s="69"/>
      <c r="SM2" s="69" t="s">
        <v>110</v>
      </c>
      <c r="SN2" s="69"/>
      <c r="SO2" s="69"/>
      <c r="SP2" s="69"/>
      <c r="SQ2" s="69" t="s">
        <v>111</v>
      </c>
      <c r="SR2" s="69"/>
      <c r="SS2" s="69"/>
      <c r="ST2" s="69"/>
      <c r="SU2" s="69" t="s">
        <v>112</v>
      </c>
      <c r="SV2" s="69"/>
      <c r="SW2" s="69"/>
      <c r="SX2" s="69"/>
      <c r="SY2" s="78" t="s">
        <v>113</v>
      </c>
      <c r="SZ2" s="78"/>
      <c r="TA2" s="78"/>
      <c r="TB2" s="78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0" t="s">
        <v>109</v>
      </c>
      <c r="TL2" s="70"/>
      <c r="TM2" s="70"/>
      <c r="TN2" s="70"/>
      <c r="TO2" s="70" t="s">
        <v>110</v>
      </c>
      <c r="TP2" s="70"/>
      <c r="TQ2" s="70"/>
      <c r="TR2" s="70"/>
      <c r="TS2" s="70" t="s">
        <v>111</v>
      </c>
      <c r="TT2" s="70"/>
      <c r="TU2" s="70"/>
      <c r="TV2" s="70"/>
      <c r="TW2" s="70" t="s">
        <v>112</v>
      </c>
      <c r="TX2" s="70"/>
      <c r="TY2" s="70"/>
      <c r="TZ2" s="70"/>
      <c r="UA2" s="80" t="s">
        <v>113</v>
      </c>
      <c r="UB2" s="80"/>
      <c r="UC2" s="80"/>
      <c r="UD2" s="80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74"/>
      <c r="B3" s="74"/>
      <c r="C3" s="74"/>
      <c r="D3" s="74"/>
      <c r="E3" s="74"/>
      <c r="F3" s="76"/>
      <c r="G3" s="76"/>
      <c r="H3" s="74"/>
      <c r="I3" s="76"/>
      <c r="J3" s="75"/>
      <c r="K3" s="73"/>
      <c r="L3" s="75"/>
      <c r="M3" s="73"/>
      <c r="N3" s="75"/>
      <c r="O3" s="73"/>
      <c r="P3" s="73"/>
      <c r="Q3" s="73"/>
      <c r="R3" s="77"/>
      <c r="S3" s="73"/>
      <c r="T3" s="73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198</v>
      </c>
      <c r="C4" s="4" t="s">
        <v>5</v>
      </c>
      <c r="D4" s="4">
        <v>2006</v>
      </c>
      <c r="E4" s="9">
        <f>SUM(J4:R4)+SUM(J4:N4)*0.0000001+SUM(J4)*0.0000000000001</f>
        <v>157.50001108500453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7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45.199999999999996</v>
      </c>
      <c r="K4" s="8" t="str">
        <f>IF(J4=0,"",IF(J4=CW4,$CA$1,IF(J4=BT4,$AX$1,IF(J4=AQ4,$U$1,""))))</f>
        <v>2024 Nationals</v>
      </c>
      <c r="L4" s="8">
        <f>IF(COUNT(AQ4,BT4,CW4)&gt;1,LARGE((AQ4,BT4,CW4),2),0)</f>
        <v>43.250000000000007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22.400000000000002</v>
      </c>
      <c r="O4" s="8" t="str">
        <f>IF(N4=0,"",IF(N4=CX4,$CA$1,IF(N4=BU4,$AX$1,IF(N4=AR4,$U$1,""))))</f>
        <v>2023 Domestic 3rd Trial</v>
      </c>
      <c r="P4" s="8">
        <f>IF(MAX(AV4,BY4,DB4)&gt;0,MAX(AV4,BY4,DB4),0)</f>
        <v>44.4</v>
      </c>
      <c r="Q4" s="8" t="str">
        <f>IF(P4=0,"",IF(P4=DB4,$CA$1,IF(P4=BY4,$AX$1,IF(P4=AV4,$U$1,""))))</f>
        <v>2024 Nationals</v>
      </c>
      <c r="R4" s="8">
        <f>IF(MAX(DD4:DF4)&gt;0,MAX(DD4:DF4),"")</f>
        <v>2.2499999999999929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L4="",0,L4)=TE4,$SI$1,IF(R4+IF(L4="",0,L4)=SC4,$RG$1,IF(R4+IF(L4="",0,L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L4="",0,L4)=TI4,$SI$1,IF(R4+IF(L4="",0,L4)=SG4,$RG$1,IF(R4+IF(L4="",0,L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16.8</v>
      </c>
      <c r="V4" s="19">
        <v>5</v>
      </c>
      <c r="W4" s="19">
        <v>0</v>
      </c>
      <c r="X4" s="19">
        <v>0.6</v>
      </c>
      <c r="Y4" s="19">
        <v>15.5</v>
      </c>
      <c r="Z4" s="19">
        <v>4.5999999999999996</v>
      </c>
      <c r="AA4" s="19">
        <v>0</v>
      </c>
      <c r="AB4" s="19">
        <v>0.6</v>
      </c>
      <c r="AC4" s="19">
        <v>16.8</v>
      </c>
      <c r="AD4" s="19">
        <v>5</v>
      </c>
      <c r="AE4" s="19">
        <v>0</v>
      </c>
      <c r="AF4" s="19">
        <v>0.6</v>
      </c>
      <c r="AG4" s="19">
        <v>16.5</v>
      </c>
      <c r="AH4" s="19">
        <v>4.8</v>
      </c>
      <c r="AI4" s="19">
        <v>0</v>
      </c>
      <c r="AJ4" s="19">
        <v>0.6</v>
      </c>
      <c r="AK4" s="19">
        <v>16.5</v>
      </c>
      <c r="AL4" s="19">
        <v>4.5999999999999996</v>
      </c>
      <c r="AM4" s="19">
        <v>0</v>
      </c>
      <c r="AN4" s="19">
        <v>0.6</v>
      </c>
      <c r="AO4" s="28"/>
      <c r="AP4" s="41">
        <f>IF(SUM(V4,Z4)&gt;0,SUM(V4,Z4),"")</f>
        <v>9.6</v>
      </c>
      <c r="AQ4" s="41">
        <f>IF(SUM(U4:V4,X4:Z4,AB4)-W4-AA4&gt;0,SUM(U4:V4,X4:Z4,AB4)-W4-AA4,"")</f>
        <v>43.100000000000009</v>
      </c>
      <c r="AR4" s="41">
        <f>IF(SUM(AC4:AD4,AF4)-AE4&gt;0,SUM(AC4:AD4,AF4)-AE4,"")</f>
        <v>22.400000000000002</v>
      </c>
      <c r="AS4" s="41">
        <f>IF(SUM(V4,Z4,AD4)&gt;0,SUM(V4,Z4,AD4),"")</f>
        <v>14.6</v>
      </c>
      <c r="AT4" s="41">
        <f>IF(SUM(AQ4,AR4)&gt;0,SUM(AQ4,AR4),"")</f>
        <v>65.500000000000014</v>
      </c>
      <c r="AU4" s="41">
        <f>IF(SUM(AH4,AL4)&gt;0,SUM(AH4,AL4),"")</f>
        <v>9.3999999999999986</v>
      </c>
      <c r="AV4" s="41">
        <f>IF(SUM(AG4:AH4,AJ4:AL4,AN4)-SUM(AI4,AM4)&gt;0,SUM(AG4:AH4,AJ4:AL4,AN4)-SUM(AI4,AM4),"")</f>
        <v>43.600000000000009</v>
      </c>
      <c r="AW4" s="41">
        <f>IF(SUM(AQ4,AR4,AV4)&gt;0,SUM(AQ4,AR4,AV4),"")</f>
        <v>109.10000000000002</v>
      </c>
      <c r="AX4" s="18">
        <v>16.850000000000001</v>
      </c>
      <c r="AY4" s="18">
        <v>4.6500000000000004</v>
      </c>
      <c r="AZ4" s="18">
        <v>0</v>
      </c>
      <c r="BA4" s="18">
        <v>0.44999999999999996</v>
      </c>
      <c r="BB4" s="18">
        <v>16</v>
      </c>
      <c r="BC4" s="18">
        <v>4.6999999999999993</v>
      </c>
      <c r="BD4" s="18">
        <v>0</v>
      </c>
      <c r="BE4" s="18">
        <v>0.6</v>
      </c>
      <c r="BF4" s="18">
        <v>16.25</v>
      </c>
      <c r="BG4" s="18">
        <v>4.4000000000000004</v>
      </c>
      <c r="BH4" s="18">
        <v>0</v>
      </c>
      <c r="BI4" s="18">
        <v>0.44999999999999996</v>
      </c>
      <c r="BJ4" s="18">
        <v>16.899999999999999</v>
      </c>
      <c r="BK4" s="18">
        <v>4.9000000000000004</v>
      </c>
      <c r="BL4" s="18">
        <v>0</v>
      </c>
      <c r="BM4" s="18">
        <v>0.6</v>
      </c>
      <c r="BN4" s="18">
        <v>16.3</v>
      </c>
      <c r="BO4" s="18">
        <v>3.5999999999999996</v>
      </c>
      <c r="BP4" s="18">
        <v>0</v>
      </c>
      <c r="BQ4" s="18">
        <v>0.6</v>
      </c>
      <c r="BR4" s="29" t="s">
        <v>56</v>
      </c>
      <c r="BS4" s="11">
        <f>IF(SUM(AY4,BC4)&gt;0,SUM(AY4,BC4),"")</f>
        <v>9.35</v>
      </c>
      <c r="BT4" s="11">
        <f>IF(SUM(AX4:AY4,BA4:BC4,BE4)-AZ4-BD4&gt;0,SUM(AX4:AY4,BA4:BC4,BE4)-AZ4-BD4,"")</f>
        <v>43.250000000000007</v>
      </c>
      <c r="BU4" s="11">
        <f>IF(SUM(BF4:BG4,BI4)-BH4&gt;0,SUM(BF4:BG4,BI4)-BH4,"")</f>
        <v>21.099999999999998</v>
      </c>
      <c r="BV4" s="11">
        <f>IF(SUM(AY4,BC4,BG4)&gt;0,SUM(AY4,BC4,BG4),"")</f>
        <v>13.75</v>
      </c>
      <c r="BW4" s="11">
        <f>IF(SUM(BT4,BU4)&gt;0,SUM(BT4,BU4),"")</f>
        <v>64.350000000000009</v>
      </c>
      <c r="BX4" s="11">
        <f>IF(SUM(BK4,BO4)&gt;0,SUM(BK4,BO4),"")</f>
        <v>8.5</v>
      </c>
      <c r="BY4" s="11">
        <f>IF(SUM(BJ4:BK4,BM4:BO4,BQ4)-SUM(BL4,BP4)&gt;0,SUM(BJ4:BK4,BM4:BO4,BQ4)-SUM(BL4,BP4),"")</f>
        <v>42.900000000000006</v>
      </c>
      <c r="BZ4" s="11">
        <f>IF(SUM(BT4,BU4,BY4)&gt;0,SUM(BT4,BU4,BY4),"")</f>
        <v>107.25000000000001</v>
      </c>
      <c r="CA4" s="19">
        <v>17.2</v>
      </c>
      <c r="CB4" s="19">
        <v>5</v>
      </c>
      <c r="CC4" s="19">
        <v>0</v>
      </c>
      <c r="CD4" s="19">
        <v>0.6</v>
      </c>
      <c r="CE4" s="19">
        <v>17</v>
      </c>
      <c r="CF4" s="19">
        <v>4.8</v>
      </c>
      <c r="CG4" s="19">
        <v>0</v>
      </c>
      <c r="CH4" s="19">
        <v>0.6</v>
      </c>
      <c r="CI4" s="19">
        <v>16.5</v>
      </c>
      <c r="CJ4" s="19">
        <v>4.8</v>
      </c>
      <c r="CK4" s="19">
        <v>0</v>
      </c>
      <c r="CL4" s="19">
        <v>0.6</v>
      </c>
      <c r="CM4" s="19">
        <v>16.7</v>
      </c>
      <c r="CN4" s="19">
        <v>4.8</v>
      </c>
      <c r="CO4" s="19">
        <v>0</v>
      </c>
      <c r="CP4" s="19">
        <v>0.6</v>
      </c>
      <c r="CQ4" s="19">
        <v>16.899999999999999</v>
      </c>
      <c r="CR4" s="19">
        <v>5</v>
      </c>
      <c r="CS4" s="19">
        <v>0.2</v>
      </c>
      <c r="CT4" s="19">
        <v>0.6</v>
      </c>
      <c r="CU4" s="28"/>
      <c r="CV4" s="41">
        <f>IF(SUM(CB4,CF4)&gt;0,SUM(CB4,CF4),"")</f>
        <v>9.8000000000000007</v>
      </c>
      <c r="CW4" s="41">
        <f>IF(SUM(CA4:CB4,CD4:CF4,CH4)-CC4-CG4&gt;0,SUM(CA4:CB4,CD4:CF4,CH4)-CC4-CG4,"")</f>
        <v>45.199999999999996</v>
      </c>
      <c r="CX4" s="41">
        <f>IF(SUM(CI4:CJ4,CL4)-CK4&gt;0,SUM(CI4:CJ4,CL4)-CK4,"")</f>
        <v>21.900000000000002</v>
      </c>
      <c r="CY4" s="41">
        <f>IF(SUM(CB4,CF4,CJ4)&gt;0,SUM(CB4,CF4,CJ4),"")</f>
        <v>14.600000000000001</v>
      </c>
      <c r="CZ4" s="41">
        <f>IF(SUM(CW4,CX4)&gt;0,SUM(CW4,CX4),"")</f>
        <v>67.099999999999994</v>
      </c>
      <c r="DA4" s="41">
        <f>IF(SUM(CN4,CR4)&gt;0,SUM(CN4,CR4),"")</f>
        <v>9.8000000000000007</v>
      </c>
      <c r="DB4" s="41">
        <f>IF(SUM(CM4:CN4,CP4:CR4,CT4)-SUM(CO4,CS4)&gt;0,SUM(CM4:CN4,CP4:CR4,CT4)-SUM(CO4,CS4),"")</f>
        <v>44.4</v>
      </c>
      <c r="DC4" s="41">
        <f>IF(SUM(CW4,CX4,DB4)&gt;0,SUM(CW4,CX4,DB4),"")</f>
        <v>111.5</v>
      </c>
      <c r="DD4" s="52">
        <f>IF(MAX(EB4,FD4,GF4,HH4,IJ4,JL4,KN4,LP4,MR4,NT4,OV4,PX4,QZ4,SB4,TD4)-IF(L4="",0,L4)&gt;0.001,MAX(EB4,FD4,GF4,HH4,IJ4,JL4,KN4,LP4,MR4,NT4,OV4,PX4,QZ4,SB4,TD4)-IF(L4="",0,L4),"")</f>
        <v>2.2499999999999929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17.2</v>
      </c>
      <c r="FL4" s="17">
        <v>6.1</v>
      </c>
      <c r="FM4" s="17">
        <v>0</v>
      </c>
      <c r="FN4" s="17">
        <v>0</v>
      </c>
      <c r="FO4" s="17">
        <v>17.2</v>
      </c>
      <c r="FP4" s="17">
        <v>5</v>
      </c>
      <c r="FQ4" s="17">
        <v>0</v>
      </c>
      <c r="FR4" s="17">
        <v>0</v>
      </c>
      <c r="FS4" s="17">
        <v>16.600000000000001</v>
      </c>
      <c r="FT4" s="17">
        <v>6.1</v>
      </c>
      <c r="FU4" s="17">
        <v>0.4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11.1</v>
      </c>
      <c r="GF4" s="41">
        <f>IF(SUM(FK4:FL4,FN4:FP4,FR4)-FM4-FQ4&gt;0,SUM(FK4:FL4,FN4:FP4,FR4)-FM4-FQ4,"")</f>
        <v>45.5</v>
      </c>
      <c r="GG4" s="41">
        <f>IF(SUM(FS4:FT4,FV4)-FU4&gt;0,SUM(FS4:FT4,FV4)-FU4,"")</f>
        <v>22.300000000000004</v>
      </c>
      <c r="GH4" s="41">
        <f>IF(SUM(FL4,FP4,FT4)&gt;0,SUM(FL4,FP4,FT4),"")</f>
        <v>17.2</v>
      </c>
      <c r="GI4" s="41">
        <f>IF(SUM(GF4,GG4)&gt;0,SUM(GF4,GG4),"")</f>
        <v>67.800000000000011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67.800000000000011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>
        <v>16.600000000000001</v>
      </c>
      <c r="IR4" s="18">
        <v>3.8</v>
      </c>
      <c r="IS4" s="18">
        <v>0</v>
      </c>
      <c r="IT4" s="18">
        <v>0</v>
      </c>
      <c r="IU4" s="18">
        <v>17</v>
      </c>
      <c r="IV4" s="18">
        <v>4.8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>IF(SUM(IR4,IV4)&gt;0,SUM(IR4,IV4),"")</f>
        <v>8.6</v>
      </c>
      <c r="JL4" s="11">
        <f>IF(SUM(IQ4:IR4,IT4:IV4,IX4)-IS4-IW4&gt;0,SUM(IQ4:IR4,IT4:IV4,IX4)-IS4-IW4,"")</f>
        <v>42.2</v>
      </c>
      <c r="JM4" s="11" t="str">
        <f>IF(SUM(IY4:IZ4,JB4)-JA4&gt;0,SUM(IY4:IZ4,JB4)-JA4,"")</f>
        <v/>
      </c>
      <c r="JN4" s="11">
        <f>IF(SUM(IR4,IV4,IZ4)&gt;0,SUM(IR4,IV4,IZ4),"")</f>
        <v>8.6</v>
      </c>
      <c r="JO4" s="11">
        <f>IF(SUM(JL4,JM4)&gt;0,SUM(JL4,JM4),"")</f>
        <v>42.2</v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>
        <f>IF(SUM(JL4,JM4,JQ4)&gt;0,SUM(JL4,JM4,JQ4),"")</f>
        <v>42.2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17.024999999999999</v>
      </c>
      <c r="TL4" s="27">
        <f>IF($CU4="P",CB4,(CB4+AY4)/2)</f>
        <v>4.8250000000000002</v>
      </c>
      <c r="TM4" s="27">
        <f>IF($CU4="P",CC4,(CC4+AZ4)/2)</f>
        <v>0</v>
      </c>
      <c r="TN4" s="27">
        <f>IF($CU4="P",CD4,(CD4+BA4)/2)</f>
        <v>0.52499999999999991</v>
      </c>
      <c r="TO4" s="27">
        <f>IF($CU4="P",CE4,(CE4+BB4)/2)</f>
        <v>16.5</v>
      </c>
      <c r="TP4" s="27">
        <f>IF($CU4="P",CF4,(CF4+BC4)/2)</f>
        <v>4.75</v>
      </c>
      <c r="TQ4" s="27">
        <f>IF($CU4="P",CG4,(CG4+BD4)/2)</f>
        <v>0</v>
      </c>
      <c r="TR4" s="27">
        <f>IF($CU4="P",CH4,(CH4+BE4)/2)</f>
        <v>0.6</v>
      </c>
      <c r="TS4" s="27">
        <f>IF($CU4="P",CI4,(CI4+BF4)/2)</f>
        <v>16.375</v>
      </c>
      <c r="TT4" s="27">
        <f>IF($CU4="P",CJ4,(CJ4+BG4)/2)</f>
        <v>4.5999999999999996</v>
      </c>
      <c r="TU4" s="27">
        <f>IF($CU4="P",CK4,(CK4+BH4)/2)</f>
        <v>0</v>
      </c>
      <c r="TV4" s="27">
        <f>IF($CU4="P",CL4,(CL4+BI4)/2)</f>
        <v>0.52499999999999991</v>
      </c>
      <c r="TW4" s="27">
        <f>IF($CU4="P",CM4,(CM4+BJ4)/2)</f>
        <v>16.799999999999997</v>
      </c>
      <c r="TX4" s="27">
        <f>IF($CU4="P",CN4,(CN4+BK4)/2)</f>
        <v>4.8499999999999996</v>
      </c>
      <c r="TY4" s="27">
        <f>IF($CU4="P",CO4,(CO4+BL4)/2)</f>
        <v>0</v>
      </c>
      <c r="TZ4" s="27">
        <f>IF($CU4="P",CP4,(CP4+BM4)/2)</f>
        <v>0.6</v>
      </c>
      <c r="UA4" s="27">
        <f>IF($CU4="P",CQ4,(CQ4+BN4)/2)</f>
        <v>16.600000000000001</v>
      </c>
      <c r="UB4" s="27">
        <f>IF($CU4="P",CR4,(CR4+BO4)/2)</f>
        <v>4.3</v>
      </c>
      <c r="UC4" s="27">
        <f>IF($CU4="P",CS4,(CS4+BP4)/2)</f>
        <v>0.1</v>
      </c>
      <c r="UD4" s="27">
        <f>IF($CU4="P",CT4,(CT4+BQ4)/2)</f>
        <v>0.6</v>
      </c>
      <c r="UE4" s="29" t="s">
        <v>56</v>
      </c>
      <c r="UF4" s="11">
        <f>IF(SUM(TL4,TP4)&gt;0,SUM(TL4,TP4),"")</f>
        <v>9.5749999999999993</v>
      </c>
      <c r="UG4" s="11">
        <f>IF(SUM(TK4:TL4,TN4:TP4,TR4)-TM4-TQ4&gt;0,SUM(TK4:TL4,TN4:TP4,TR4)-TM4-TQ4,"")</f>
        <v>44.225000000000001</v>
      </c>
      <c r="UH4" s="11">
        <f>IF(SUM(TS4:TT4,TV4)-TU4&gt;0,SUM(TS4:TT4,TV4)-TU4,"")</f>
        <v>21.5</v>
      </c>
      <c r="UI4" s="11">
        <f>IF(SUM(TL4,TP4,TT4)&gt;0,SUM(TL4,TP4,TT4),"")</f>
        <v>14.174999999999999</v>
      </c>
      <c r="UJ4" s="11">
        <f>IF(SUM(UG4,UH4)&gt;0,SUM(UG4,UH4),"")</f>
        <v>65.724999999999994</v>
      </c>
      <c r="UK4" s="11">
        <f>IF(SUM(TX4,UB4)&gt;0,SUM(TX4,UB4),"")</f>
        <v>9.1499999999999986</v>
      </c>
      <c r="UL4" s="11">
        <f>IF(SUM(TW4:TX4,TZ4:UB4,UD4)-SUM(TY4,UC4)&gt;0,SUM(TW4:TX4,TZ4:UB4,UD4)-SUM(TY4,UC4),"")</f>
        <v>43.65</v>
      </c>
      <c r="UM4" s="11">
        <f>IF(SUM(UG4,UH4,UL4)&gt;0,SUM(UG4,UH4,UL4),"")</f>
        <v>109.375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77</v>
      </c>
      <c r="C5" s="4" t="s">
        <v>6</v>
      </c>
      <c r="D5" s="4">
        <v>2003</v>
      </c>
      <c r="E5" s="9">
        <f>SUM(J5:R5)+SUM(J5:N5)*0.0000001+SUM(J5)*0.0000000000001</f>
        <v>155.20001091000449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7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43.2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20.900000000000002</v>
      </c>
      <c r="O5" s="8" t="str">
        <f>IF(N5=0,"",IF(N5=CX5,$CA$1,IF(N5=BU5,$AX$1,IF(N5=AR5,$U$1,""))))</f>
        <v>2024 Elite Canada</v>
      </c>
      <c r="P5" s="8">
        <f>IF(MAX(AV5,BY5,DB5)&gt;0,MAX(AV5,BY5,DB5),0)</f>
        <v>44.500000000000007</v>
      </c>
      <c r="Q5" s="8" t="str">
        <f>IF(P5=0,"",IF(P5=DB5,$CA$1,IF(P5=BY5,$AX$1,IF(P5=AV5,$U$1,""))))</f>
        <v>2024 Elite Canada</v>
      </c>
      <c r="R5" s="8">
        <f>IF(MAX(DD5:DF5)&gt;0,MAX(DD5:DF5),"")</f>
        <v>1.6000000000000014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L5="",0,L5)=TE5,$SI$1,IF(R5+IF(L5="",0,L5)=SC5,$RG$1,IF(R5+IF(L5="",0,L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L5="",0,L5)=TI5,$SI$1,IF(R5+IF(L5="",0,L5)=SG5,$RG$1,IF(R5+IF(L5="",0,L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USA (Aug 5)</v>
      </c>
      <c r="U5" s="19">
        <v>15.4</v>
      </c>
      <c r="V5" s="19">
        <v>5</v>
      </c>
      <c r="W5" s="19">
        <v>0</v>
      </c>
      <c r="X5" s="19">
        <v>0.6</v>
      </c>
      <c r="Y5" s="19">
        <v>17</v>
      </c>
      <c r="Z5" s="19">
        <v>4.5999999999999996</v>
      </c>
      <c r="AA5" s="19">
        <v>0</v>
      </c>
      <c r="AB5" s="19">
        <v>0.6</v>
      </c>
      <c r="AC5" s="19">
        <v>15.9</v>
      </c>
      <c r="AD5" s="19">
        <v>2.6</v>
      </c>
      <c r="AE5" s="19">
        <v>0</v>
      </c>
      <c r="AF5" s="19">
        <v>0.6</v>
      </c>
      <c r="AG5" s="19">
        <v>16.3</v>
      </c>
      <c r="AH5" s="19">
        <v>4.5999999999999996</v>
      </c>
      <c r="AI5" s="19">
        <v>0</v>
      </c>
      <c r="AJ5" s="19">
        <v>0.6</v>
      </c>
      <c r="AK5" s="19">
        <v>16.5</v>
      </c>
      <c r="AL5" s="19">
        <v>4.8</v>
      </c>
      <c r="AM5" s="19">
        <v>0</v>
      </c>
      <c r="AN5" s="19">
        <v>0.6</v>
      </c>
      <c r="AO5" s="28"/>
      <c r="AP5" s="41">
        <f>IF(SUM(V5,Z5)&gt;0,SUM(V5,Z5),"")</f>
        <v>9.6</v>
      </c>
      <c r="AQ5" s="41">
        <f>IF(SUM(U5:V5,X5:Z5,AB5)-W5-AA5&gt;0,SUM(U5:V5,X5:Z5,AB5)-W5-AA5,"")</f>
        <v>43.2</v>
      </c>
      <c r="AR5" s="41">
        <f>IF(SUM(AC5:AD5,AF5)-AE5&gt;0,SUM(AC5:AD5,AF5)-AE5,"")</f>
        <v>19.100000000000001</v>
      </c>
      <c r="AS5" s="41">
        <f>IF(SUM(V5,Z5,AD5)&gt;0,SUM(V5,Z5,AD5),"")</f>
        <v>12.2</v>
      </c>
      <c r="AT5" s="41">
        <f>IF(SUM(AQ5,AR5)&gt;0,SUM(AQ5,AR5),"")</f>
        <v>62.300000000000004</v>
      </c>
      <c r="AU5" s="41">
        <f>IF(SUM(AH5,AL5)&gt;0,SUM(AH5,AL5),"")</f>
        <v>9.3999999999999986</v>
      </c>
      <c r="AV5" s="41">
        <f>IF(SUM(AG5:AH5,AJ5:AL5,AN5)-SUM(AI5,AM5)&gt;0,SUM(AG5:AH5,AJ5:AL5,AN5)-SUM(AI5,AM5),"")</f>
        <v>43.4</v>
      </c>
      <c r="AW5" s="41">
        <f>IF(SUM(AQ5,AR5,AV5)&gt;0,SUM(AQ5,AR5,AV5),"")</f>
        <v>105.7</v>
      </c>
      <c r="AX5" s="18">
        <v>17.100000000000001</v>
      </c>
      <c r="AY5" s="18">
        <v>5</v>
      </c>
      <c r="AZ5" s="18">
        <v>0.2</v>
      </c>
      <c r="BA5" s="18">
        <v>0.6</v>
      </c>
      <c r="BB5" s="18">
        <v>16.899999999999999</v>
      </c>
      <c r="BC5" s="18">
        <v>5.2</v>
      </c>
      <c r="BD5" s="18">
        <v>0.2</v>
      </c>
      <c r="BE5" s="18">
        <v>0.6</v>
      </c>
      <c r="BF5" s="18">
        <v>15.5</v>
      </c>
      <c r="BG5" s="18">
        <v>5</v>
      </c>
      <c r="BH5" s="18">
        <v>0.2</v>
      </c>
      <c r="BI5" s="18">
        <v>0.6</v>
      </c>
      <c r="BJ5" s="18">
        <v>16.399999999999999</v>
      </c>
      <c r="BK5" s="18">
        <v>5</v>
      </c>
      <c r="BL5" s="18">
        <v>0</v>
      </c>
      <c r="BM5" s="18">
        <v>0.6</v>
      </c>
      <c r="BN5" s="18">
        <v>16.7</v>
      </c>
      <c r="BO5" s="18">
        <v>5.2</v>
      </c>
      <c r="BP5" s="18">
        <v>0</v>
      </c>
      <c r="BQ5" s="18">
        <v>0.6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</v>
      </c>
      <c r="BU5" s="11">
        <f>IF(SUM(BF5:BG5,BI5)-BH5&gt;0,SUM(BF5:BG5,BI5)-BH5,"")</f>
        <v>20.900000000000002</v>
      </c>
      <c r="BV5" s="11">
        <f>IF(SUM(AY5,BC5,BG5)&gt;0,SUM(AY5,BC5,BG5),"")</f>
        <v>15.2</v>
      </c>
      <c r="BW5" s="11">
        <f>IF(SUM(BT5,BU5)&gt;0,SUM(BT5,BU5),"")</f>
        <v>65.900000000000006</v>
      </c>
      <c r="BX5" s="11">
        <f>IF(SUM(BK5,BO5)&gt;0,SUM(BK5,BO5),"")</f>
        <v>10.199999999999999</v>
      </c>
      <c r="BY5" s="11">
        <f>IF(SUM(BJ5:BK5,BM5:BO5,BQ5)-SUM(BL5,BP5)&gt;0,SUM(BJ5:BK5,BM5:BO5,BQ5)-SUM(BL5,BP5),"")</f>
        <v>44.500000000000007</v>
      </c>
      <c r="BZ5" s="11">
        <f>IF(SUM(BT5,BU5,BY5)&gt;0,SUM(BT5,BU5,BY5),"")</f>
        <v>110.4</v>
      </c>
      <c r="CA5" s="19">
        <v>16.7</v>
      </c>
      <c r="CB5" s="19">
        <v>5</v>
      </c>
      <c r="CC5" s="19">
        <v>0</v>
      </c>
      <c r="CD5" s="19">
        <v>0.6</v>
      </c>
      <c r="CE5" s="19">
        <v>16.100000000000001</v>
      </c>
      <c r="CF5" s="19">
        <v>2.6</v>
      </c>
      <c r="CG5" s="19">
        <v>0</v>
      </c>
      <c r="CH5" s="19">
        <v>0.6</v>
      </c>
      <c r="CI5" s="19">
        <v>15.6</v>
      </c>
      <c r="CJ5" s="19">
        <v>2.6</v>
      </c>
      <c r="CK5" s="19">
        <v>0</v>
      </c>
      <c r="CL5" s="19">
        <v>0.6</v>
      </c>
      <c r="CM5" s="19">
        <v>15.9</v>
      </c>
      <c r="CN5" s="19">
        <v>5.3</v>
      </c>
      <c r="CO5" s="19">
        <v>0</v>
      </c>
      <c r="CP5" s="19">
        <v>0.6</v>
      </c>
      <c r="CQ5" s="19">
        <v>16.100000000000001</v>
      </c>
      <c r="CR5" s="19">
        <v>5.5</v>
      </c>
      <c r="CS5" s="19">
        <v>0</v>
      </c>
      <c r="CT5" s="19">
        <v>0.6</v>
      </c>
      <c r="CU5" s="28"/>
      <c r="CV5" s="41">
        <f>IF(SUM(CB5,CF5)&gt;0,SUM(CB5,CF5),"")</f>
        <v>7.6</v>
      </c>
      <c r="CW5" s="41">
        <f>IF(SUM(CA5:CB5,CD5:CF5,CH5)-CC5-CG5&gt;0,SUM(CA5:CB5,CD5:CF5,CH5)-CC5-CG5,"")</f>
        <v>41.600000000000009</v>
      </c>
      <c r="CX5" s="41">
        <f>IF(SUM(CI5:CJ5,CL5)-CK5&gt;0,SUM(CI5:CJ5,CL5)-CK5,"")</f>
        <v>18.8</v>
      </c>
      <c r="CY5" s="41">
        <f>IF(SUM(CB5,CF5,CJ5)&gt;0,SUM(CB5,CF5,CJ5),"")</f>
        <v>10.199999999999999</v>
      </c>
      <c r="CZ5" s="41">
        <f>IF(SUM(CW5,CX5)&gt;0,SUM(CW5,CX5),"")</f>
        <v>60.400000000000006</v>
      </c>
      <c r="DA5" s="41">
        <f>IF(SUM(CN5,CR5)&gt;0,SUM(CN5,CR5),"")</f>
        <v>10.8</v>
      </c>
      <c r="DB5" s="41">
        <f>IF(SUM(CM5:CN5,CP5:CR5,CT5)-SUM(CO5,CS5)&gt;0,SUM(CM5:CN5,CP5:CR5,CT5)-SUM(CO5,CS5),"")</f>
        <v>44.000000000000007</v>
      </c>
      <c r="DC5" s="41">
        <f>IF(SUM(CW5,CX5,DB5)&gt;0,SUM(CW5,CX5,DB5),"")</f>
        <v>104.4</v>
      </c>
      <c r="DD5" s="52">
        <f>IF(MAX(EB5,FD5,GF5,HH5,IJ5,JL5,KN5,LP5,MR5,NT5,OV5,PX5,QZ5,SB5,TD5)-IF(L5="",0,L5)&gt;0.001,MAX(EB5,FD5,GF5,HH5,IJ5,JL5,KN5,LP5,MR5,NT5,OV5,PX5,QZ5,SB5,TD5)-IF(L5="",0,L5),"")</f>
        <v>1.6000000000000014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16.7</v>
      </c>
      <c r="DH5" s="17">
        <v>4.3</v>
      </c>
      <c r="DI5" s="17">
        <v>0</v>
      </c>
      <c r="DJ5" s="17">
        <v>0</v>
      </c>
      <c r="DK5" s="17">
        <v>15.1</v>
      </c>
      <c r="DL5" s="17">
        <v>5.2</v>
      </c>
      <c r="DM5" s="17">
        <v>0.2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9.5</v>
      </c>
      <c r="EB5" s="41">
        <f>IF(SUM(DG5:DH5,DJ5:DL5,DN5)-DI5-DM5&gt;0,SUM(DG5:DH5,DJ5:DL5,DN5)-DI5-DM5,"")</f>
        <v>41.1</v>
      </c>
      <c r="EC5" s="41" t="str">
        <f>IF(SUM(DO5:DP5,DR5)-DQ5&gt;0,SUM(DO5:DP5,DR5)-DQ5,"")</f>
        <v/>
      </c>
      <c r="ED5" s="41">
        <f>IF(SUM(DH5,DL5,DP5)&gt;0,SUM(DH5,DL5,DP5),"")</f>
        <v>9.5</v>
      </c>
      <c r="EE5" s="41">
        <f>IF(SUM(EB5,EC5)&gt;0,SUM(EB5,EC5),"")</f>
        <v>41.1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41.1</v>
      </c>
      <c r="EI5" s="18">
        <v>17.100000000000001</v>
      </c>
      <c r="EJ5" s="18">
        <v>5</v>
      </c>
      <c r="EK5" s="18">
        <v>0</v>
      </c>
      <c r="EL5" s="18">
        <v>0</v>
      </c>
      <c r="EM5" s="18">
        <v>17.5</v>
      </c>
      <c r="EN5" s="18">
        <v>5.2</v>
      </c>
      <c r="EO5" s="18">
        <v>0</v>
      </c>
      <c r="EP5" s="18">
        <v>0</v>
      </c>
      <c r="EQ5" s="18"/>
      <c r="ER5" s="18"/>
      <c r="ES5" s="18"/>
      <c r="ET5" s="18"/>
      <c r="EU5" s="18">
        <v>16.899999999999999</v>
      </c>
      <c r="EV5" s="18">
        <v>5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10.199999999999999</v>
      </c>
      <c r="FD5" s="11">
        <f>IF(SUM(EI5:EJ5,EL5:EN5,EP5)-EK5-EO5&gt;0,SUM(EI5:EJ5,EL5:EN5,EP5)-EK5-EO5,"")</f>
        <v>44.800000000000004</v>
      </c>
      <c r="FE5" s="11" t="str">
        <f>IF(SUM(EQ5:ER5,ET5)-ES5&gt;0,SUM(EQ5:ER5,ET5)-ES5,"")</f>
        <v/>
      </c>
      <c r="FF5" s="11">
        <f>IF(SUM(EJ5,EN5,ER5)&gt;0,SUM(EJ5,EN5,ER5),"")</f>
        <v>10.199999999999999</v>
      </c>
      <c r="FG5" s="11">
        <f>IF(SUM(FD5,FE5)&gt;0,SUM(FD5,FE5),"")</f>
        <v>44.800000000000004</v>
      </c>
      <c r="FH5" s="11">
        <f>IF(SUM(EV5,EZ5)&gt;0,SUM(EV5,EZ5),"")</f>
        <v>5</v>
      </c>
      <c r="FI5" s="11">
        <f>IF(SUM(EU5:EV5,EX5:EZ5,FB5)-SUM(EW5,FA5)&gt;0,SUM(EU5:EV5,EX5:EZ5,FB5)-SUM(EW5,FA5),"")</f>
        <v>21.9</v>
      </c>
      <c r="FJ5" s="11">
        <f>IF(SUM(FD5,FE5,FI5)&gt;0,SUM(FD5,FE5,FI5),"")</f>
        <v>66.7</v>
      </c>
      <c r="FK5" s="17">
        <v>16.5</v>
      </c>
      <c r="FL5" s="17">
        <v>5</v>
      </c>
      <c r="FM5" s="17">
        <v>0.2</v>
      </c>
      <c r="FN5" s="17">
        <v>0</v>
      </c>
      <c r="FO5" s="17">
        <v>17.2</v>
      </c>
      <c r="FP5" s="17">
        <v>5</v>
      </c>
      <c r="FQ5" s="17">
        <v>0.2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10</v>
      </c>
      <c r="GF5" s="41">
        <f>IF(SUM(FK5:FL5,FN5:FP5,FR5)-FM5-FQ5&gt;0,SUM(FK5:FL5,FN5:FP5,FR5)-FM5-FQ5,"")</f>
        <v>43.3</v>
      </c>
      <c r="GG5" s="41" t="str">
        <f>IF(SUM(FS5:FT5,FV5)-FU5&gt;0,SUM(FS5:FT5,FV5)-FU5,"")</f>
        <v/>
      </c>
      <c r="GH5" s="41">
        <f>IF(SUM(FL5,FP5,FT5)&gt;0,SUM(FL5,FP5,FT5),"")</f>
        <v>10</v>
      </c>
      <c r="GI5" s="41">
        <f>IF(SUM(GF5,GG5)&gt;0,SUM(GF5,GG5),"")</f>
        <v>43.3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43.3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16.899999999999999</v>
      </c>
      <c r="TL5" s="27">
        <f>IF($CU5="P",CB5,(CB5+AY5)/2)</f>
        <v>5</v>
      </c>
      <c r="TM5" s="27">
        <f>IF($CU5="P",CC5,(CC5+AZ5)/2)</f>
        <v>0.1</v>
      </c>
      <c r="TN5" s="27">
        <f>IF($CU5="P",CD5,(CD5+BA5)/2)</f>
        <v>0.6</v>
      </c>
      <c r="TO5" s="27">
        <f>IF($CU5="P",CE5,(CE5+BB5)/2)</f>
        <v>16.5</v>
      </c>
      <c r="TP5" s="27">
        <f>IF($CU5="P",CF5,(CF5+BC5)/2)</f>
        <v>3.9000000000000004</v>
      </c>
      <c r="TQ5" s="27">
        <f>IF($CU5="P",CG5,(CG5+BD5)/2)</f>
        <v>0.1</v>
      </c>
      <c r="TR5" s="27">
        <f>IF($CU5="P",CH5,(CH5+BE5)/2)</f>
        <v>0.6</v>
      </c>
      <c r="TS5" s="27">
        <f>IF($CU5="P",CI5,(CI5+BF5)/2)</f>
        <v>15.55</v>
      </c>
      <c r="TT5" s="27">
        <f>IF($CU5="P",CJ5,(CJ5+BG5)/2)</f>
        <v>3.8</v>
      </c>
      <c r="TU5" s="27">
        <f>IF($CU5="P",CK5,(CK5+BH5)/2)</f>
        <v>0.1</v>
      </c>
      <c r="TV5" s="27">
        <f>IF($CU5="P",CL5,(CL5+BI5)/2)</f>
        <v>0.6</v>
      </c>
      <c r="TW5" s="27">
        <f>IF($CU5="P",CM5,(CM5+BJ5)/2)</f>
        <v>16.149999999999999</v>
      </c>
      <c r="TX5" s="27">
        <f>IF($CU5="P",CN5,(CN5+BK5)/2)</f>
        <v>5.15</v>
      </c>
      <c r="TY5" s="27">
        <f>IF($CU5="P",CO5,(CO5+BL5)/2)</f>
        <v>0</v>
      </c>
      <c r="TZ5" s="27">
        <f>IF($CU5="P",CP5,(CP5+BM5)/2)</f>
        <v>0.6</v>
      </c>
      <c r="UA5" s="27">
        <f>IF($CU5="P",CQ5,(CQ5+BN5)/2)</f>
        <v>16.399999999999999</v>
      </c>
      <c r="UB5" s="27">
        <f>IF($CU5="P",CR5,(CR5+BO5)/2)</f>
        <v>5.35</v>
      </c>
      <c r="UC5" s="27">
        <f>IF($CU5="P",CS5,(CS5+BP5)/2)</f>
        <v>0</v>
      </c>
      <c r="UD5" s="27">
        <f>IF($CU5="P",CT5,(CT5+BQ5)/2)</f>
        <v>0.6</v>
      </c>
      <c r="UE5" s="29" t="s">
        <v>56</v>
      </c>
      <c r="UF5" s="11">
        <f>IF(SUM(TL5,TP5)&gt;0,SUM(TL5,TP5),"")</f>
        <v>8.9</v>
      </c>
      <c r="UG5" s="11">
        <f>IF(SUM(TK5:TL5,TN5:TP5,TR5)-TM5-TQ5&gt;0,SUM(TK5:TL5,TN5:TP5,TR5)-TM5-TQ5,"")</f>
        <v>43.3</v>
      </c>
      <c r="UH5" s="11">
        <f>IF(SUM(TS5:TT5,TV5)-TU5&gt;0,SUM(TS5:TT5,TV5)-TU5,"")</f>
        <v>19.850000000000001</v>
      </c>
      <c r="UI5" s="11">
        <f>IF(SUM(TL5,TP5,TT5)&gt;0,SUM(TL5,TP5,TT5),"")</f>
        <v>12.7</v>
      </c>
      <c r="UJ5" s="11">
        <f>IF(SUM(UG5,UH5)&gt;0,SUM(UG5,UH5),"")</f>
        <v>63.15</v>
      </c>
      <c r="UK5" s="11">
        <f>IF(SUM(TX5,UB5)&gt;0,SUM(TX5,UB5),"")</f>
        <v>10.5</v>
      </c>
      <c r="UL5" s="11">
        <f>IF(SUM(TW5:TX5,TZ5:UB5,UD5)-SUM(TY5,UC5)&gt;0,SUM(TW5:TX5,TZ5:UB5,UD5)-SUM(TY5,UC5),"")</f>
        <v>44.25</v>
      </c>
      <c r="UM5" s="11">
        <f>IF(SUM(UG5,UH5,UL5)&gt;0,SUM(UG5,UH5,UL5),"")</f>
        <v>107.4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281</v>
      </c>
      <c r="C6" s="4" t="s">
        <v>8</v>
      </c>
      <c r="D6" s="4">
        <v>2003</v>
      </c>
      <c r="E6" s="9">
        <f>SUM(J6:R6)+SUM(J6:N6)*0.0000001+SUM(J6)*0.0000000000001</f>
        <v>152.90001092000441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7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44.399999999999991</v>
      </c>
      <c r="K6" s="8" t="str">
        <f>IF(J6=0,"",IF(J6=CW6,$CA$1,IF(J6=BT6,$AX$1,IF(J6=AQ6,$U$1,""))))</f>
        <v>2024 Nationals</v>
      </c>
      <c r="L6" s="8">
        <f>IF(COUNT(AQ6,BT6,CW6)&gt;1,LARGE((AQ6,BT6,CW6),2),0)</f>
        <v>42.79999999999999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</v>
      </c>
      <c r="O6" s="8" t="str">
        <f>IF(N6=0,"",IF(N6=CX6,$CA$1,IF(N6=BU6,$AX$1,IF(N6=AR6,$U$1,""))))</f>
        <v>2024 Elite Canada</v>
      </c>
      <c r="P6" s="8">
        <f>IF(MAX(AV6,BY6,DB6)&gt;0,MAX(AV6,BY6,DB6),0)</f>
        <v>43.699999999999996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L6="",0,L6)=TE6,$SI$1,IF(R6+IF(L6="",0,L6)=SC6,$RG$1,IF(R6+IF(L6="",0,L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L6="",0,L6)=TI6,$SI$1,IF(R6+IF(L6="",0,L6)=SG6,$RG$1,IF(R6+IF(L6="",0,L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16.7</v>
      </c>
      <c r="AY6" s="18">
        <v>4.0999999999999996</v>
      </c>
      <c r="AZ6" s="18">
        <v>0</v>
      </c>
      <c r="BA6" s="18">
        <v>0.3</v>
      </c>
      <c r="BB6" s="18">
        <v>17.5</v>
      </c>
      <c r="BC6" s="18">
        <v>3.9</v>
      </c>
      <c r="BD6" s="18">
        <v>0</v>
      </c>
      <c r="BE6" s="18">
        <v>0.3</v>
      </c>
      <c r="BF6" s="18">
        <v>17.8</v>
      </c>
      <c r="BG6" s="18">
        <v>3.9</v>
      </c>
      <c r="BH6" s="18">
        <v>0</v>
      </c>
      <c r="BI6" s="18">
        <v>0.3</v>
      </c>
      <c r="BJ6" s="18">
        <v>17</v>
      </c>
      <c r="BK6" s="18">
        <v>3.9</v>
      </c>
      <c r="BL6" s="18">
        <v>0</v>
      </c>
      <c r="BM6" s="18">
        <v>0.3</v>
      </c>
      <c r="BN6" s="18">
        <v>17.3</v>
      </c>
      <c r="BO6" s="18">
        <v>4.0999999999999996</v>
      </c>
      <c r="BP6" s="18">
        <v>0</v>
      </c>
      <c r="BQ6" s="18">
        <v>0.3</v>
      </c>
      <c r="BR6" s="29"/>
      <c r="BS6" s="11">
        <f>IF(SUM(AY6,BC6)&gt;0,SUM(AY6,BC6),"")</f>
        <v>8</v>
      </c>
      <c r="BT6" s="11">
        <f>IF(SUM(AX6:AY6,BA6:BC6,BE6)-AZ6-BD6&gt;0,SUM(AX6:AY6,BA6:BC6,BE6)-AZ6-BD6,"")</f>
        <v>42.79999999999999</v>
      </c>
      <c r="BU6" s="11">
        <f>IF(SUM(BF6:BG6,BI6)-BH6&gt;0,SUM(BF6:BG6,BI6)-BH6,"")</f>
        <v>22</v>
      </c>
      <c r="BV6" s="11">
        <f>IF(SUM(AY6,BC6,BG6)&gt;0,SUM(AY6,BC6,BG6),"")</f>
        <v>11.9</v>
      </c>
      <c r="BW6" s="11">
        <f>IF(SUM(BT6,BU6)&gt;0,SUM(BT6,BU6),"")</f>
        <v>64.799999999999983</v>
      </c>
      <c r="BX6" s="11">
        <f>IF(SUM(BK6,BO6)&gt;0,SUM(BK6,BO6),"")</f>
        <v>8</v>
      </c>
      <c r="BY6" s="11">
        <f>IF(SUM(BJ6:BK6,BM6:BO6,BQ6)-SUM(BL6,BP6)&gt;0,SUM(BJ6:BK6,BM6:BO6,BQ6)-SUM(BL6,BP6),"")</f>
        <v>42.9</v>
      </c>
      <c r="BZ6" s="11">
        <f>IF(SUM(BT6,BU6,BY6)&gt;0,SUM(BT6,BU6,BY6),"")</f>
        <v>107.69999999999999</v>
      </c>
      <c r="CA6" s="19">
        <v>16.7</v>
      </c>
      <c r="CB6" s="19">
        <v>4.5999999999999996</v>
      </c>
      <c r="CC6" s="19">
        <v>0</v>
      </c>
      <c r="CD6" s="19">
        <v>0.6</v>
      </c>
      <c r="CE6" s="19">
        <v>17.899999999999999</v>
      </c>
      <c r="CF6" s="19">
        <v>4.3</v>
      </c>
      <c r="CG6" s="19">
        <v>0</v>
      </c>
      <c r="CH6" s="19">
        <v>0.3</v>
      </c>
      <c r="CI6" s="19">
        <v>17.5</v>
      </c>
      <c r="CJ6" s="19">
        <v>4.0999999999999996</v>
      </c>
      <c r="CK6" s="19">
        <v>0</v>
      </c>
      <c r="CL6" s="19">
        <v>0.3</v>
      </c>
      <c r="CM6" s="19">
        <v>17.7</v>
      </c>
      <c r="CN6" s="19">
        <v>3.9</v>
      </c>
      <c r="CO6" s="19">
        <v>0</v>
      </c>
      <c r="CP6" s="19">
        <v>0.3</v>
      </c>
      <c r="CQ6" s="19">
        <v>17.399999999999999</v>
      </c>
      <c r="CR6" s="19">
        <v>4.0999999999999996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44.399999999999991</v>
      </c>
      <c r="CX6" s="41">
        <f>IF(SUM(CI6:CJ6,CL6)-CK6&gt;0,SUM(CI6:CJ6,CL6)-CK6,"")</f>
        <v>21.900000000000002</v>
      </c>
      <c r="CY6" s="41">
        <f>IF(SUM(CB6,CF6,CJ6)&gt;0,SUM(CB6,CF6,CJ6),"")</f>
        <v>12.999999999999998</v>
      </c>
      <c r="CZ6" s="41">
        <f>IF(SUM(CW6,CX6)&gt;0,SUM(CW6,CX6),"")</f>
        <v>66.3</v>
      </c>
      <c r="DA6" s="41">
        <f>IF(SUM(CN6,CR6)&gt;0,SUM(CN6,CR6),"")</f>
        <v>8</v>
      </c>
      <c r="DB6" s="41">
        <f>IF(SUM(CM6:CN6,CP6:CR6,CT6)-SUM(CO6,CS6)&gt;0,SUM(CM6:CN6,CP6:CR6,CT6)-SUM(CO6,CS6),"")</f>
        <v>43.699999999999996</v>
      </c>
      <c r="DC6" s="41">
        <f>IF(SUM(CW6,CX6,DB6)&gt;0,SUM(CW6,CX6,DB6),"")</f>
        <v>110</v>
      </c>
      <c r="DD6" s="52" t="str">
        <f>IF(MAX(EB6,FD6,GF6,HH6,IJ6,JL6,KN6,LP6,MR6,NT6,OV6,PX6,QZ6,SB6,TD6)-IF(L6="",0,L6)&gt;0.001,MAX(EB6,FD6,GF6,HH6,IJ6,JL6,KN6,LP6,MR6,NT6,OV6,PX6,QZ6,SB6,TD6)-IF(L6="",0,L6),"")</f>
        <v/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16.7</v>
      </c>
      <c r="HP6" s="17">
        <v>4.3</v>
      </c>
      <c r="HQ6" s="17">
        <v>0</v>
      </c>
      <c r="HR6" s="17">
        <v>0</v>
      </c>
      <c r="HS6" s="17">
        <v>16.600000000000001</v>
      </c>
      <c r="HT6" s="17">
        <v>4.0999999999999996</v>
      </c>
      <c r="HU6" s="17">
        <v>0.2</v>
      </c>
      <c r="HV6" s="17">
        <v>0</v>
      </c>
      <c r="HW6" s="17"/>
      <c r="HX6" s="17"/>
      <c r="HY6" s="17"/>
      <c r="HZ6" s="17"/>
      <c r="IA6" s="17">
        <v>16.899999999999999</v>
      </c>
      <c r="IB6" s="17">
        <v>3.9</v>
      </c>
      <c r="IC6" s="17">
        <v>0</v>
      </c>
      <c r="ID6" s="17">
        <v>0</v>
      </c>
      <c r="IE6" s="17"/>
      <c r="IF6" s="17"/>
      <c r="IG6" s="17"/>
      <c r="IH6" s="17"/>
      <c r="II6" s="41">
        <f>IF(SUM(HP6,HT6)&gt;0,SUM(HP6,HT6),"")</f>
        <v>8.3999999999999986</v>
      </c>
      <c r="IJ6" s="41">
        <f>IF(SUM(HO6:HP6,HR6:HT6,HV6)-HQ6-HU6&gt;0,SUM(HO6:HP6,HR6:HT6,HV6)-HQ6-HU6,"")</f>
        <v>41.5</v>
      </c>
      <c r="IK6" s="41" t="str">
        <f>IF(SUM(HW6:HX6,HZ6)-HY6&gt;0,SUM(HW6:HX6,HZ6)-HY6,"")</f>
        <v/>
      </c>
      <c r="IL6" s="41">
        <f>IF(SUM(HP6,HT6,HX6)&gt;0,SUM(HP6,HT6,HX6),"")</f>
        <v>8.3999999999999986</v>
      </c>
      <c r="IM6" s="41">
        <f>IF(SUM(IJ6,IK6)&gt;0,SUM(IJ6,IK6),"")</f>
        <v>41.5</v>
      </c>
      <c r="IN6" s="41">
        <f>IF(SUM(IB6,IF6)&gt;0,SUM(IB6,IF6),"")</f>
        <v>3.9</v>
      </c>
      <c r="IO6" s="41">
        <f>IF(SUM(IA6:IB6,ID6:IF6,IH6)-SUM(IC6,IG6)&gt;0,SUM(IA6:IB6,ID6:IF6,IH6)-SUM(IC6,IG6),"")</f>
        <v>20.799999999999997</v>
      </c>
      <c r="IP6" s="41">
        <f>IF(SUM(IJ6,IK6,IO6)&gt;0,SUM(IJ6,IK6,IO6),"")</f>
        <v>62.3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16.7</v>
      </c>
      <c r="TL6" s="27">
        <f>IF($CU6="P",CB6,(CB6+AY6)/2)</f>
        <v>4.3499999999999996</v>
      </c>
      <c r="TM6" s="27">
        <f>IF($CU6="P",CC6,(CC6+AZ6)/2)</f>
        <v>0</v>
      </c>
      <c r="TN6" s="27">
        <f>IF($CU6="P",CD6,(CD6+BA6)/2)</f>
        <v>0.44999999999999996</v>
      </c>
      <c r="TO6" s="27">
        <f>IF($CU6="P",CE6,(CE6+BB6)/2)</f>
        <v>17.7</v>
      </c>
      <c r="TP6" s="27">
        <f>IF($CU6="P",CF6,(CF6+BC6)/2)</f>
        <v>4.0999999999999996</v>
      </c>
      <c r="TQ6" s="27">
        <f>IF($CU6="P",CG6,(CG6+BD6)/2)</f>
        <v>0</v>
      </c>
      <c r="TR6" s="27">
        <f>IF($CU6="P",CH6,(CH6+BE6)/2)</f>
        <v>0.3</v>
      </c>
      <c r="TS6" s="27">
        <f>IF($CU6="P",CI6,(CI6+BF6)/2)</f>
        <v>17.649999999999999</v>
      </c>
      <c r="TT6" s="27">
        <f>IF($CU6="P",CJ6,(CJ6+BG6)/2)</f>
        <v>4</v>
      </c>
      <c r="TU6" s="27">
        <f>IF($CU6="P",CK6,(CK6+BH6)/2)</f>
        <v>0</v>
      </c>
      <c r="TV6" s="27">
        <f>IF($CU6="P",CL6,(CL6+BI6)/2)</f>
        <v>0.3</v>
      </c>
      <c r="TW6" s="27">
        <f>IF($CU6="P",CM6,(CM6+BJ6)/2)</f>
        <v>17.350000000000001</v>
      </c>
      <c r="TX6" s="27">
        <f>IF($CU6="P",CN6,(CN6+BK6)/2)</f>
        <v>3.9</v>
      </c>
      <c r="TY6" s="27">
        <f>IF($CU6="P",CO6,(CO6+BL6)/2)</f>
        <v>0</v>
      </c>
      <c r="TZ6" s="27">
        <f>IF($CU6="P",CP6,(CP6+BM6)/2)</f>
        <v>0.3</v>
      </c>
      <c r="UA6" s="27">
        <f>IF($CU6="P",CQ6,(CQ6+BN6)/2)</f>
        <v>17.350000000000001</v>
      </c>
      <c r="UB6" s="27">
        <f>IF($CU6="P",CR6,(CR6+BO6)/2)</f>
        <v>4.0999999999999996</v>
      </c>
      <c r="UC6" s="27">
        <f>IF($CU6="P",CS6,(CS6+BP6)/2)</f>
        <v>0</v>
      </c>
      <c r="UD6" s="27">
        <f>IF($CU6="P",CT6,(CT6+BQ6)/2)</f>
        <v>0.3</v>
      </c>
      <c r="UE6" s="29" t="s">
        <v>56</v>
      </c>
      <c r="UF6" s="11">
        <f>IF(SUM(TL6,TP6)&gt;0,SUM(TL6,TP6),"")</f>
        <v>8.4499999999999993</v>
      </c>
      <c r="UG6" s="11">
        <f>IF(SUM(TK6:TL6,TN6:TP6,TR6)-TM6-TQ6&gt;0,SUM(TK6:TL6,TN6:TP6,TR6)-TM6-TQ6,"")</f>
        <v>43.599999999999994</v>
      </c>
      <c r="UH6" s="11">
        <f>IF(SUM(TS6:TT6,TV6)-TU6&gt;0,SUM(TS6:TT6,TV6)-TU6,"")</f>
        <v>21.95</v>
      </c>
      <c r="UI6" s="11">
        <f>IF(SUM(TL6,TP6,TT6)&gt;0,SUM(TL6,TP6,TT6),"")</f>
        <v>12.45</v>
      </c>
      <c r="UJ6" s="11">
        <f>IF(SUM(UG6,UH6)&gt;0,SUM(UG6,UH6),"")</f>
        <v>65.55</v>
      </c>
      <c r="UK6" s="11">
        <f>IF(SUM(TX6,UB6)&gt;0,SUM(TX6,UB6),"")</f>
        <v>8</v>
      </c>
      <c r="UL6" s="11">
        <f>IF(SUM(TW6:TX6,TZ6:UB6,UD6)-SUM(TY6,UC6)&gt;0,SUM(TW6:TX6,TZ6:UB6,UD6)-SUM(TY6,UC6),"")</f>
        <v>43.300000000000004</v>
      </c>
      <c r="UM6" s="11">
        <f>IF(SUM(UG6,UH6,UL6)&gt;0,SUM(UG6,UH6,UL6),"")</f>
        <v>108.85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162</v>
      </c>
      <c r="C7" s="4" t="s">
        <v>5</v>
      </c>
      <c r="D7" s="4">
        <v>2003</v>
      </c>
      <c r="E7" s="9">
        <f>SUM(J7:R7)+SUM(J7:N7)*0.0000001+SUM(J7)*0.0000000000001</f>
        <v>149.30001016000443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7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37.099999999999987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20.200000000000003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41.4</v>
      </c>
      <c r="Q7" s="8" t="str">
        <f>IF(P7=0,"",IF(P7=DB7,$CA$1,IF(P7=BY7,$AX$1,IF(P7=AV7,$U$1,""))))</f>
        <v>2024 Elite Canada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L7="",0,L7)=TE7,$SI$1,IF(R7+IF(L7="",0,L7)=SC7,$RG$1,IF(R7+IF(L7="",0,L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L7="",0,L7)=TI7,$SI$1,IF(R7+IF(L7="",0,L7)=SG7,$RG$1,IF(R7+IF(L7="",0,L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USA (Aug 5)</v>
      </c>
      <c r="U7" s="19">
        <v>17.5</v>
      </c>
      <c r="V7" s="19">
        <v>4.3</v>
      </c>
      <c r="W7" s="19">
        <v>0</v>
      </c>
      <c r="X7" s="19">
        <v>0.3</v>
      </c>
      <c r="Y7" s="19">
        <v>17</v>
      </c>
      <c r="Z7" s="19">
        <v>4.5999999999999996</v>
      </c>
      <c r="AA7" s="19">
        <v>0</v>
      </c>
      <c r="AB7" s="19">
        <v>0.6</v>
      </c>
      <c r="AC7" s="19">
        <v>15</v>
      </c>
      <c r="AD7" s="19">
        <v>4.5999999999999996</v>
      </c>
      <c r="AE7" s="19">
        <v>0</v>
      </c>
      <c r="AF7" s="19">
        <v>0.6</v>
      </c>
      <c r="AG7" s="19">
        <v>15.1</v>
      </c>
      <c r="AH7" s="19">
        <v>3.9</v>
      </c>
      <c r="AI7" s="19">
        <v>0.2</v>
      </c>
      <c r="AJ7" s="19">
        <v>0.3</v>
      </c>
      <c r="AK7" s="19">
        <v>16.899999999999999</v>
      </c>
      <c r="AL7" s="19">
        <v>4.8</v>
      </c>
      <c r="AM7" s="19">
        <v>0</v>
      </c>
      <c r="AN7" s="19">
        <v>0.6</v>
      </c>
      <c r="AO7" s="28"/>
      <c r="AP7" s="41">
        <f>IF(SUM(V7,Z7)&gt;0,SUM(V7,Z7),"")</f>
        <v>8.8999999999999986</v>
      </c>
      <c r="AQ7" s="41">
        <f>IF(SUM(U7:V7,X7:Z7,AB7)-W7-AA7&gt;0,SUM(U7:V7,X7:Z7,AB7)-W7-AA7,"")</f>
        <v>44.300000000000004</v>
      </c>
      <c r="AR7" s="41">
        <f>IF(SUM(AC7:AD7,AF7)-AE7&gt;0,SUM(AC7:AD7,AF7)-AE7,"")</f>
        <v>20.200000000000003</v>
      </c>
      <c r="AS7" s="41">
        <f>IF(SUM(V7,Z7,AD7)&gt;0,SUM(V7,Z7,AD7),"")</f>
        <v>13.499999999999998</v>
      </c>
      <c r="AT7" s="41">
        <f>IF(SUM(AQ7,AR7)&gt;0,SUM(AQ7,AR7),"")</f>
        <v>64.5</v>
      </c>
      <c r="AU7" s="41">
        <f>IF(SUM(AH7,AL7)&gt;0,SUM(AH7,AL7),"")</f>
        <v>8.6999999999999993</v>
      </c>
      <c r="AV7" s="41">
        <f>IF(SUM(AG7:AH7,AJ7:AL7,AN7)-SUM(AI7,AM7)&gt;0,SUM(AG7:AH7,AJ7:AL7,AN7)-SUM(AI7,AM7),"")</f>
        <v>41.4</v>
      </c>
      <c r="AW7" s="41">
        <f>IF(SUM(AQ7,AR7,AV7)&gt;0,SUM(AQ7,AR7,AV7),"")</f>
        <v>105.9</v>
      </c>
      <c r="AX7" s="18">
        <v>16.5</v>
      </c>
      <c r="AY7" s="18">
        <v>3.4</v>
      </c>
      <c r="AZ7" s="18">
        <v>0.2</v>
      </c>
      <c r="BA7" s="18">
        <v>0.3</v>
      </c>
      <c r="BB7" s="18">
        <v>17.899999999999999</v>
      </c>
      <c r="BC7" s="18">
        <v>1.9</v>
      </c>
      <c r="BD7" s="18">
        <v>3</v>
      </c>
      <c r="BE7" s="18">
        <v>0.3</v>
      </c>
      <c r="BF7" s="18">
        <v>15.8</v>
      </c>
      <c r="BG7" s="18">
        <v>2.9</v>
      </c>
      <c r="BH7" s="18">
        <v>0</v>
      </c>
      <c r="BI7" s="18">
        <v>0.3</v>
      </c>
      <c r="BJ7" s="18">
        <v>16.5</v>
      </c>
      <c r="BK7" s="18">
        <v>6.1</v>
      </c>
      <c r="BL7" s="18">
        <v>0</v>
      </c>
      <c r="BM7" s="18">
        <v>0.3</v>
      </c>
      <c r="BN7" s="18">
        <v>17.3</v>
      </c>
      <c r="BO7" s="18">
        <v>1.9</v>
      </c>
      <c r="BP7" s="18">
        <v>1</v>
      </c>
      <c r="BQ7" s="18">
        <v>0.3</v>
      </c>
      <c r="BR7" s="29"/>
      <c r="BS7" s="11">
        <f>IF(SUM(AY7,BC7)&gt;0,SUM(AY7,BC7),"")</f>
        <v>5.3</v>
      </c>
      <c r="BT7" s="11">
        <f>IF(SUM(AX7:AY7,BA7:BC7,BE7)-AZ7-BD7&gt;0,SUM(AX7:AY7,BA7:BC7,BE7)-AZ7-BD7,"")</f>
        <v>37.099999999999987</v>
      </c>
      <c r="BU7" s="11">
        <f>IF(SUM(BF7:BG7,BI7)-BH7&gt;0,SUM(BF7:BG7,BI7)-BH7,"")</f>
        <v>19</v>
      </c>
      <c r="BV7" s="11">
        <f>IF(SUM(AY7,BC7,BG7)&gt;0,SUM(AY7,BC7,BG7),"")</f>
        <v>8.1999999999999993</v>
      </c>
      <c r="BW7" s="11">
        <f>IF(SUM(BT7,BU7)&gt;0,SUM(BT7,BU7),"")</f>
        <v>56.099999999999987</v>
      </c>
      <c r="BX7" s="11">
        <f>IF(SUM(BK7,BO7)&gt;0,SUM(BK7,BO7),"")</f>
        <v>8</v>
      </c>
      <c r="BY7" s="11">
        <f>IF(SUM(BJ7:BK7,BM7:BO7,BQ7)-SUM(BL7,BP7)&gt;0,SUM(BJ7:BK7,BM7:BO7,BQ7)-SUM(BL7,BP7),"")</f>
        <v>41.4</v>
      </c>
      <c r="BZ7" s="11">
        <f>IF(SUM(BT7,BU7,BY7)&gt;0,SUM(BT7,BU7,BY7),"")</f>
        <v>97.499999999999986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63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6.3000000000000114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8.25</v>
      </c>
      <c r="TL7" s="27">
        <f>IF($CU7="P",CB7,(CB7+AY7)/2)</f>
        <v>1.7</v>
      </c>
      <c r="TM7" s="27">
        <f>IF($CU7="P",CC7,(CC7+AZ7)/2)</f>
        <v>0.1</v>
      </c>
      <c r="TN7" s="27">
        <f>IF($CU7="P",CD7,(CD7+BA7)/2)</f>
        <v>0.15</v>
      </c>
      <c r="TO7" s="27">
        <f>IF($CU7="P",CE7,(CE7+BB7)/2)</f>
        <v>8.9499999999999993</v>
      </c>
      <c r="TP7" s="27">
        <f>IF($CU7="P",CF7,(CF7+BC7)/2)</f>
        <v>0.95</v>
      </c>
      <c r="TQ7" s="27">
        <f>IF($CU7="P",CG7,(CG7+BD7)/2)</f>
        <v>1.5</v>
      </c>
      <c r="TR7" s="27">
        <f>IF($CU7="P",CH7,(CH7+BE7)/2)</f>
        <v>0.15</v>
      </c>
      <c r="TS7" s="27">
        <f>IF($CU7="P",CI7,(CI7+BF7)/2)</f>
        <v>7.9</v>
      </c>
      <c r="TT7" s="27">
        <f>IF($CU7="P",CJ7,(CJ7+BG7)/2)</f>
        <v>1.45</v>
      </c>
      <c r="TU7" s="27">
        <f>IF($CU7="P",CK7,(CK7+BH7)/2)</f>
        <v>0</v>
      </c>
      <c r="TV7" s="27">
        <f>IF($CU7="P",CL7,(CL7+BI7)/2)</f>
        <v>0.15</v>
      </c>
      <c r="TW7" s="27">
        <f>IF($CU7="P",CM7,(CM7+BJ7)/2)</f>
        <v>8.25</v>
      </c>
      <c r="TX7" s="27">
        <f>IF($CU7="P",CN7,(CN7+BK7)/2)</f>
        <v>3.05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8.65</v>
      </c>
      <c r="UB7" s="27">
        <f>IF($CU7="P",CR7,(CR7+BO7)/2)</f>
        <v>0.95</v>
      </c>
      <c r="UC7" s="27">
        <f>IF($CU7="P",CS7,(CS7+BP7)/2)</f>
        <v>0.5</v>
      </c>
      <c r="UD7" s="27">
        <f>IF($CU7="P",CT7,(CT7+BQ7)/2)</f>
        <v>0.15</v>
      </c>
      <c r="UE7" s="29" t="s">
        <v>56</v>
      </c>
      <c r="UF7" s="11">
        <f>IF(SUM(TL7,TP7)&gt;0,SUM(TL7,TP7),"")</f>
        <v>2.65</v>
      </c>
      <c r="UG7" s="11">
        <f>IF(SUM(TK7:TL7,TN7:TP7,TR7)-TM7-TQ7&gt;0,SUM(TK7:TL7,TN7:TP7,TR7)-TM7-TQ7,"")</f>
        <v>18.549999999999994</v>
      </c>
      <c r="UH7" s="11">
        <f>IF(SUM(TS7:TT7,TV7)-TU7&gt;0,SUM(TS7:TT7,TV7)-TU7,"")</f>
        <v>9.5</v>
      </c>
      <c r="UI7" s="11">
        <f>IF(SUM(TL7,TP7,TT7)&gt;0,SUM(TL7,TP7,TT7),"")</f>
        <v>4.0999999999999996</v>
      </c>
      <c r="UJ7" s="11">
        <f>IF(SUM(UG7,UH7)&gt;0,SUM(UG7,UH7),"")</f>
        <v>28.049999999999994</v>
      </c>
      <c r="UK7" s="11">
        <f>IF(SUM(TX7,UB7)&gt;0,SUM(TX7,UB7),"")</f>
        <v>4</v>
      </c>
      <c r="UL7" s="11">
        <f>IF(SUM(TW7:TX7,TZ7:UB7,UD7)-SUM(TY7,UC7)&gt;0,SUM(TW7:TX7,TZ7:UB7,UD7)-SUM(TY7,UC7),"")</f>
        <v>20.7</v>
      </c>
      <c r="UM7" s="11">
        <f>IF(SUM(UG7,UH7,UL7)&gt;0,SUM(UG7,UH7,UL7),"")</f>
        <v>48.749999999999993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253</v>
      </c>
      <c r="C8" s="4" t="s">
        <v>3</v>
      </c>
      <c r="D8" s="4">
        <v>2007</v>
      </c>
      <c r="E8" s="9">
        <f>SUM(J8:R8)+SUM(J8:N8)*0.0000001+SUM(J8)*0.0000000000001</f>
        <v>149.20001045000424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7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42.6</v>
      </c>
      <c r="K8" s="8" t="str">
        <f>IF(J8=0,"",IF(J8=CW8,$CA$1,IF(J8=BT8,$AX$1,IF(J8=AQ8,$U$1,""))))</f>
        <v>2024 Nationals</v>
      </c>
      <c r="L8" s="8">
        <f>IF(COUNT(AQ8,BT8,CW8)&gt;1,LARGE((AQ8,BT8,CW8),2),0)</f>
        <v>39.599999999999994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22.300000000000004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42.1</v>
      </c>
      <c r="Q8" s="8" t="str">
        <f>IF(P8=0,"",IF(P8=DB8,$CA$1,IF(P8=BY8,$AX$1,IF(P8=AV8,$U$1,""))))</f>
        <v>2024 Nationals</v>
      </c>
      <c r="R8" s="8">
        <f>IF(MAX(DD8:DF8)&gt;0,MAX(DD8:DF8),"")</f>
        <v>2.6000000000000085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L8="",0,L8)=TE8,$SI$1,IF(R8+IF(L8="",0,L8)=SC8,$RG$1,IF(R8+IF(L8="",0,L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L8="",0,L8)=TI8,$SI$1,IF(R8+IF(L8="",0,L8)=SG8,$RG$1,IF(R8+IF(L8="",0,L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Coimbra Gym Fest (July 7)</v>
      </c>
      <c r="U8" s="19">
        <v>16.100000000000001</v>
      </c>
      <c r="V8" s="19">
        <v>1.9</v>
      </c>
      <c r="W8" s="19">
        <v>0</v>
      </c>
      <c r="X8" s="19">
        <v>0.3</v>
      </c>
      <c r="Y8" s="19">
        <v>15.7</v>
      </c>
      <c r="Z8" s="19">
        <v>1.9</v>
      </c>
      <c r="AA8" s="19">
        <v>0</v>
      </c>
      <c r="AB8" s="19">
        <v>0.3</v>
      </c>
      <c r="AC8" s="19">
        <v>16.100000000000001</v>
      </c>
      <c r="AD8" s="19">
        <v>1.9</v>
      </c>
      <c r="AE8" s="19">
        <v>0</v>
      </c>
      <c r="AF8" s="19">
        <v>0.3</v>
      </c>
      <c r="AG8" s="19">
        <v>16.5</v>
      </c>
      <c r="AH8" s="19">
        <v>3.9</v>
      </c>
      <c r="AI8" s="19">
        <v>0</v>
      </c>
      <c r="AJ8" s="19">
        <v>0.3</v>
      </c>
      <c r="AK8" s="19">
        <v>16.399999999999999</v>
      </c>
      <c r="AL8" s="19">
        <v>4.0999999999999996</v>
      </c>
      <c r="AM8" s="19">
        <v>0</v>
      </c>
      <c r="AN8" s="19">
        <v>0.3</v>
      </c>
      <c r="AO8" s="28"/>
      <c r="AP8" s="41">
        <f>IF(SUM(V8,Z8)&gt;0,SUM(V8,Z8),"")</f>
        <v>3.8</v>
      </c>
      <c r="AQ8" s="41">
        <f>IF(SUM(U8:V8,X8:Z8,AB8)-W8-AA8&gt;0,SUM(U8:V8,X8:Z8,AB8)-W8-AA8,"")</f>
        <v>36.199999999999996</v>
      </c>
      <c r="AR8" s="41">
        <f>IF(SUM(AC8:AD8,AF8)-AE8&gt;0,SUM(AC8:AD8,AF8)-AE8,"")</f>
        <v>18.3</v>
      </c>
      <c r="AS8" s="41">
        <f>IF(SUM(V8,Z8,AD8)&gt;0,SUM(V8,Z8,AD8),"")</f>
        <v>5.6999999999999993</v>
      </c>
      <c r="AT8" s="41">
        <f>IF(SUM(AQ8,AR8)&gt;0,SUM(AQ8,AR8),"")</f>
        <v>54.5</v>
      </c>
      <c r="AU8" s="41">
        <f>IF(SUM(AH8,AL8)&gt;0,SUM(AH8,AL8),"")</f>
        <v>8</v>
      </c>
      <c r="AV8" s="41">
        <f>IF(SUM(AG8:AH8,AJ8:AL8,AN8)-SUM(AI8,AM8)&gt;0,SUM(AG8:AH8,AJ8:AL8,AN8)-SUM(AI8,AM8),"")</f>
        <v>41.499999999999993</v>
      </c>
      <c r="AW8" s="41">
        <f>IF(SUM(AQ8,AR8,AV8)&gt;0,SUM(AQ8,AR8,AV8),"")</f>
        <v>96</v>
      </c>
      <c r="AX8" s="18">
        <v>16.899999999999999</v>
      </c>
      <c r="AY8" s="18">
        <v>3.9</v>
      </c>
      <c r="AZ8" s="18">
        <v>0</v>
      </c>
      <c r="BA8" s="18">
        <v>0.3</v>
      </c>
      <c r="BB8" s="18">
        <v>16.3</v>
      </c>
      <c r="BC8" s="18">
        <v>1.9</v>
      </c>
      <c r="BD8" s="18">
        <v>0</v>
      </c>
      <c r="BE8" s="18">
        <v>0.3</v>
      </c>
      <c r="BF8" s="18">
        <v>17.100000000000001</v>
      </c>
      <c r="BG8" s="18">
        <v>4.5999999999999996</v>
      </c>
      <c r="BH8" s="18">
        <v>0</v>
      </c>
      <c r="BI8" s="18">
        <v>0.6</v>
      </c>
      <c r="BJ8" s="18">
        <v>16.7</v>
      </c>
      <c r="BK8" s="18">
        <v>4.5999999999999996</v>
      </c>
      <c r="BL8" s="18">
        <v>0</v>
      </c>
      <c r="BM8" s="18">
        <v>0.6</v>
      </c>
      <c r="BN8" s="18">
        <v>15.6</v>
      </c>
      <c r="BO8" s="18">
        <v>2.6</v>
      </c>
      <c r="BP8" s="18">
        <v>0</v>
      </c>
      <c r="BQ8" s="18">
        <v>0.6</v>
      </c>
      <c r="BR8" s="29"/>
      <c r="BS8" s="11">
        <f>IF(SUM(AY8,BC8)&gt;0,SUM(AY8,BC8),"")</f>
        <v>5.8</v>
      </c>
      <c r="BT8" s="11">
        <f>IF(SUM(AX8:AY8,BA8:BC8,BE8)-AZ8-BD8&gt;0,SUM(AX8:AY8,BA8:BC8,BE8)-AZ8-BD8,"")</f>
        <v>39.599999999999994</v>
      </c>
      <c r="BU8" s="11">
        <f>IF(SUM(BF8:BG8,BI8)-BH8&gt;0,SUM(BF8:BG8,BI8)-BH8,"")</f>
        <v>22.300000000000004</v>
      </c>
      <c r="BV8" s="11">
        <f>IF(SUM(AY8,BC8,BG8)&gt;0,SUM(AY8,BC8,BG8),"")</f>
        <v>10.399999999999999</v>
      </c>
      <c r="BW8" s="11">
        <f>IF(SUM(BT8,BU8)&gt;0,SUM(BT8,BU8),"")</f>
        <v>61.9</v>
      </c>
      <c r="BX8" s="11">
        <f>IF(SUM(BK8,BO8)&gt;0,SUM(BK8,BO8),"")</f>
        <v>7.1999999999999993</v>
      </c>
      <c r="BY8" s="11">
        <f>IF(SUM(BJ8:BK8,BM8:BO8,BQ8)-SUM(BL8,BP8)&gt;0,SUM(BJ8:BK8,BM8:BO8,BQ8)-SUM(BL8,BP8),"")</f>
        <v>40.700000000000003</v>
      </c>
      <c r="BZ8" s="11">
        <f>IF(SUM(BT8,BU8,BY8)&gt;0,SUM(BT8,BU8,BY8),"")</f>
        <v>102.6</v>
      </c>
      <c r="CA8" s="19">
        <v>16.8</v>
      </c>
      <c r="CB8" s="19">
        <v>4.2</v>
      </c>
      <c r="CC8" s="19">
        <v>0.2</v>
      </c>
      <c r="CD8" s="19">
        <v>0.3</v>
      </c>
      <c r="CE8" s="19">
        <v>16.3</v>
      </c>
      <c r="CF8" s="19">
        <v>4.5999999999999996</v>
      </c>
      <c r="CG8" s="19">
        <v>0</v>
      </c>
      <c r="CH8" s="19">
        <v>0.6</v>
      </c>
      <c r="CI8" s="19">
        <v>16.5</v>
      </c>
      <c r="CJ8" s="19">
        <v>4.5999999999999996</v>
      </c>
      <c r="CK8" s="19">
        <v>0</v>
      </c>
      <c r="CL8" s="19">
        <v>0.6</v>
      </c>
      <c r="CM8" s="19">
        <v>15.9</v>
      </c>
      <c r="CN8" s="19">
        <v>4.2</v>
      </c>
      <c r="CO8" s="19">
        <v>0.4</v>
      </c>
      <c r="CP8" s="19">
        <v>0.3</v>
      </c>
      <c r="CQ8" s="19">
        <v>16.899999999999999</v>
      </c>
      <c r="CR8" s="19">
        <v>4.5999999999999996</v>
      </c>
      <c r="CS8" s="19">
        <v>0</v>
      </c>
      <c r="CT8" s="19">
        <v>0.6</v>
      </c>
      <c r="CU8" s="28"/>
      <c r="CV8" s="41">
        <f>IF(SUM(CB8,CF8)&gt;0,SUM(CB8,CF8),"")</f>
        <v>8.8000000000000007</v>
      </c>
      <c r="CW8" s="41">
        <f>IF(SUM(CA8:CB8,CD8:CF8,CH8)-CC8-CG8&gt;0,SUM(CA8:CB8,CD8:CF8,CH8)-CC8-CG8,"")</f>
        <v>42.6</v>
      </c>
      <c r="CX8" s="41">
        <f>IF(SUM(CI8:CJ8,CL8)-CK8&gt;0,SUM(CI8:CJ8,CL8)-CK8,"")</f>
        <v>21.700000000000003</v>
      </c>
      <c r="CY8" s="41">
        <f>IF(SUM(CB8,CF8,CJ8)&gt;0,SUM(CB8,CF8,CJ8),"")</f>
        <v>13.4</v>
      </c>
      <c r="CZ8" s="41">
        <f>IF(SUM(CW8,CX8)&gt;0,SUM(CW8,CX8),"")</f>
        <v>64.300000000000011</v>
      </c>
      <c r="DA8" s="41">
        <f>IF(SUM(CN8,CR8)&gt;0,SUM(CN8,CR8),"")</f>
        <v>8.8000000000000007</v>
      </c>
      <c r="DB8" s="41">
        <f>IF(SUM(CM8:CN8,CP8:CR8,CT8)-SUM(CO8,CS8)&gt;0,SUM(CM8:CN8,CP8:CR8,CT8)-SUM(CO8,CS8),"")</f>
        <v>42.1</v>
      </c>
      <c r="DC8" s="41">
        <f>IF(SUM(CW8,CX8,DB8)&gt;0,SUM(CW8,CX8,DB8),"")</f>
        <v>106.4</v>
      </c>
      <c r="DD8" s="52">
        <f>IF(MAX(EB8,FD8,GF8,HH8,IJ8,JL8,KN8,LP8,MR8,NT8,OV8,PX8,QZ8,SB8,TD8)-IF(L8="",0,L8)&gt;0.001,MAX(EB8,FD8,GF8,HH8,IJ8,JL8,KN8,LP8,MR8,NT8,OV8,PX8,QZ8,SB8,TD8)-IF(L8="",0,L8),"")</f>
        <v>2.6000000000000085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>
        <f>IF(MAX(EG8,FI8,GK8,HM8,IO8,JQ8,KS8,LU8,MW8,NY8,PA8,QC8,RE8,SG8,TI8)-IF(P8="",0,P8)&gt;0.001,MAX(EG8,FI8,GK8,HM8,IO8,JQ8,KS8,LU8,MW8,NY8,PA8,QC8,RE8,SG8,TI8)-IF(P8="",0,P8),"")</f>
        <v>1.7999999999999972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16</v>
      </c>
      <c r="HP8" s="17">
        <v>5.3</v>
      </c>
      <c r="HQ8" s="17">
        <v>0</v>
      </c>
      <c r="HR8" s="17">
        <v>1</v>
      </c>
      <c r="HS8" s="17">
        <v>16.399999999999999</v>
      </c>
      <c r="HT8" s="17">
        <v>3.5</v>
      </c>
      <c r="HU8" s="17">
        <v>0</v>
      </c>
      <c r="HV8" s="17">
        <v>0</v>
      </c>
      <c r="HW8" s="17"/>
      <c r="HX8" s="17"/>
      <c r="HY8" s="17"/>
      <c r="HZ8" s="17"/>
      <c r="IA8" s="17">
        <v>16.899999999999999</v>
      </c>
      <c r="IB8" s="17">
        <v>4.5999999999999996</v>
      </c>
      <c r="IC8" s="17">
        <v>0</v>
      </c>
      <c r="ID8" s="17">
        <v>0</v>
      </c>
      <c r="IE8" s="17">
        <v>17.600000000000001</v>
      </c>
      <c r="IF8" s="17">
        <v>4.8</v>
      </c>
      <c r="IG8" s="17">
        <v>0</v>
      </c>
      <c r="IH8" s="17">
        <v>0</v>
      </c>
      <c r="II8" s="41">
        <f>IF(SUM(HP8,HT8)&gt;0,SUM(HP8,HT8),"")</f>
        <v>8.8000000000000007</v>
      </c>
      <c r="IJ8" s="41">
        <f>IF(SUM(HO8:HP8,HR8:HT8,HV8)-HQ8-HU8&gt;0,SUM(HO8:HP8,HR8:HT8,HV8)-HQ8-HU8,"")</f>
        <v>42.2</v>
      </c>
      <c r="IK8" s="41" t="str">
        <f>IF(SUM(HW8:HX8,HZ8)-HY8&gt;0,SUM(HW8:HX8,HZ8)-HY8,"")</f>
        <v/>
      </c>
      <c r="IL8" s="41">
        <f>IF(SUM(HP8,HT8,HX8)&gt;0,SUM(HP8,HT8,HX8),"")</f>
        <v>8.8000000000000007</v>
      </c>
      <c r="IM8" s="41">
        <f>IF(SUM(IJ8,IK8)&gt;0,SUM(IJ8,IK8),"")</f>
        <v>42.2</v>
      </c>
      <c r="IN8" s="41">
        <f>IF(SUM(IB8,IF8)&gt;0,SUM(IB8,IF8),"")</f>
        <v>9.3999999999999986</v>
      </c>
      <c r="IO8" s="41">
        <f>IF(SUM(IA8:IB8,ID8:IF8,IH8)-SUM(IC8,IG8)&gt;0,SUM(IA8:IB8,ID8:IF8,IH8)-SUM(IC8,IG8),"")</f>
        <v>43.9</v>
      </c>
      <c r="IP8" s="41">
        <f>IF(SUM(IJ8,IK8,IO8)&gt;0,SUM(IJ8,IK8,IO8),"")</f>
        <v>86.1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16.850000000000001</v>
      </c>
      <c r="TL8" s="27">
        <f>IF($CU8="P",CB8,(CB8+AY8)/2)</f>
        <v>4.05</v>
      </c>
      <c r="TM8" s="27">
        <f>IF($CU8="P",CC8,(CC8+AZ8)/2)</f>
        <v>0.1</v>
      </c>
      <c r="TN8" s="27">
        <f>IF($CU8="P",CD8,(CD8+BA8)/2)</f>
        <v>0.3</v>
      </c>
      <c r="TO8" s="27">
        <f>IF($CU8="P",CE8,(CE8+BB8)/2)</f>
        <v>16.3</v>
      </c>
      <c r="TP8" s="27">
        <f>IF($CU8="P",CF8,(CF8+BC8)/2)</f>
        <v>3.25</v>
      </c>
      <c r="TQ8" s="27">
        <f>IF($CU8="P",CG8,(CG8+BD8)/2)</f>
        <v>0</v>
      </c>
      <c r="TR8" s="27">
        <f>IF($CU8="P",CH8,(CH8+BE8)/2)</f>
        <v>0.44999999999999996</v>
      </c>
      <c r="TS8" s="27">
        <f>IF($CU8="P",CI8,(CI8+BF8)/2)</f>
        <v>16.8</v>
      </c>
      <c r="TT8" s="27">
        <f>IF($CU8="P",CJ8,(CJ8+BG8)/2)</f>
        <v>4.5999999999999996</v>
      </c>
      <c r="TU8" s="27">
        <f>IF($CU8="P",CK8,(CK8+BH8)/2)</f>
        <v>0</v>
      </c>
      <c r="TV8" s="27">
        <f>IF($CU8="P",CL8,(CL8+BI8)/2)</f>
        <v>0.6</v>
      </c>
      <c r="TW8" s="27">
        <f>IF($CU8="P",CM8,(CM8+BJ8)/2)</f>
        <v>16.3</v>
      </c>
      <c r="TX8" s="27">
        <f>IF($CU8="P",CN8,(CN8+BK8)/2)</f>
        <v>4.4000000000000004</v>
      </c>
      <c r="TY8" s="27">
        <f>IF($CU8="P",CO8,(CO8+BL8)/2)</f>
        <v>0.2</v>
      </c>
      <c r="TZ8" s="27">
        <f>IF($CU8="P",CP8,(CP8+BM8)/2)</f>
        <v>0.44999999999999996</v>
      </c>
      <c r="UA8" s="27">
        <f>IF($CU8="P",CQ8,(CQ8+BN8)/2)</f>
        <v>16.25</v>
      </c>
      <c r="UB8" s="27">
        <f>IF($CU8="P",CR8,(CR8+BO8)/2)</f>
        <v>3.5999999999999996</v>
      </c>
      <c r="UC8" s="27">
        <f>IF($CU8="P",CS8,(CS8+BP8)/2)</f>
        <v>0</v>
      </c>
      <c r="UD8" s="27">
        <f>IF($CU8="P",CT8,(CT8+BQ8)/2)</f>
        <v>0.6</v>
      </c>
      <c r="UE8" s="29" t="s">
        <v>56</v>
      </c>
      <c r="UF8" s="11">
        <f>IF(SUM(TL8,TP8)&gt;0,SUM(TL8,TP8),"")</f>
        <v>7.3</v>
      </c>
      <c r="UG8" s="11">
        <f>IF(SUM(TK8:TL8,TN8:TP8,TR8)-TM8-TQ8&gt;0,SUM(TK8:TL8,TN8:TP8,TR8)-TM8-TQ8,"")</f>
        <v>41.1</v>
      </c>
      <c r="UH8" s="11">
        <f>IF(SUM(TS8:TT8,TV8)-TU8&gt;0,SUM(TS8:TT8,TV8)-TU8,"")</f>
        <v>22</v>
      </c>
      <c r="UI8" s="11">
        <f>IF(SUM(TL8,TP8,TT8)&gt;0,SUM(TL8,TP8,TT8),"")</f>
        <v>11.899999999999999</v>
      </c>
      <c r="UJ8" s="11">
        <f>IF(SUM(UG8,UH8)&gt;0,SUM(UG8,UH8),"")</f>
        <v>63.1</v>
      </c>
      <c r="UK8" s="11">
        <f>IF(SUM(TX8,UB8)&gt;0,SUM(TX8,UB8),"")</f>
        <v>8</v>
      </c>
      <c r="UL8" s="11">
        <f>IF(SUM(TW8:TX8,TZ8:UB8,UD8)-SUM(TY8,UC8)&gt;0,SUM(TW8:TX8,TZ8:UB8,UD8)-SUM(TY8,UC8),"")</f>
        <v>41.400000000000006</v>
      </c>
      <c r="UM8" s="11">
        <f>IF(SUM(UG8,UH8,UL8)&gt;0,SUM(UG8,UH8,UL8),"")</f>
        <v>104.5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92</v>
      </c>
      <c r="C9" s="4" t="s">
        <v>6</v>
      </c>
      <c r="D9" s="4">
        <v>2004</v>
      </c>
      <c r="E9" s="9">
        <f>SUM(J9:R9)+SUM(J9:N9)*0.0000001+SUM(J9)*0.0000000000001</f>
        <v>148.20001012000415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7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41.499999999999993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21.800000000000004</v>
      </c>
      <c r="O9" s="8" t="str">
        <f>IF(N9=0,"",IF(N9=CX9,$CA$1,IF(N9=BU9,$AX$1,IF(N9=AR9,$U$1,""))))</f>
        <v>2024 Elite Canada</v>
      </c>
      <c r="P9" s="8">
        <f>IF(MAX(AV9,BY9,DB9)&gt;0,MAX(AV9,BY9,DB9),0)</f>
        <v>41.4</v>
      </c>
      <c r="Q9" s="8" t="str">
        <f>IF(P9=0,"",IF(P9=DB9,$CA$1,IF(P9=BY9,$AX$1,IF(P9=AV9,$U$1,""))))</f>
        <v>2023 Domestic 3rd Trial</v>
      </c>
      <c r="R9" s="8">
        <f>IF(MAX(DD9:DF9)&gt;0,MAX(DD9:DF9),"")</f>
        <v>5.6000000000000014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L9="",0,L9)=TE9,$SI$1,IF(R9+IF(L9="",0,L9)=SC9,$RG$1,IF(R9+IF(L9="",0,L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L9="",0,L9)=TI9,$SI$1,IF(R9+IF(L9="",0,L9)=SG9,$RG$1,IF(R9+IF(L9="",0,L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WAGC (Nov 17)</v>
      </c>
      <c r="U9" s="19">
        <v>15.8</v>
      </c>
      <c r="V9" s="19">
        <v>1.2</v>
      </c>
      <c r="W9" s="19">
        <v>0</v>
      </c>
      <c r="X9" s="19">
        <v>0</v>
      </c>
      <c r="Y9" s="19">
        <v>16</v>
      </c>
      <c r="Z9" s="19">
        <v>3.5</v>
      </c>
      <c r="AA9" s="19">
        <v>0.4</v>
      </c>
      <c r="AB9" s="19">
        <v>0.6</v>
      </c>
      <c r="AC9" s="19">
        <v>16.3</v>
      </c>
      <c r="AD9" s="19">
        <v>4.5999999999999996</v>
      </c>
      <c r="AE9" s="19">
        <v>0</v>
      </c>
      <c r="AF9" s="19">
        <v>0.6</v>
      </c>
      <c r="AG9" s="19">
        <v>16</v>
      </c>
      <c r="AH9" s="19">
        <v>4.8</v>
      </c>
      <c r="AI9" s="19">
        <v>0</v>
      </c>
      <c r="AJ9" s="19">
        <v>0.6</v>
      </c>
      <c r="AK9" s="19">
        <v>16</v>
      </c>
      <c r="AL9" s="19">
        <v>3.9</v>
      </c>
      <c r="AM9" s="19">
        <v>0.2</v>
      </c>
      <c r="AN9" s="19">
        <v>0.3</v>
      </c>
      <c r="AO9" s="28"/>
      <c r="AP9" s="41">
        <f>IF(SUM(V9,Z9)&gt;0,SUM(V9,Z9),"")</f>
        <v>4.7</v>
      </c>
      <c r="AQ9" s="41">
        <f>IF(SUM(U9:V9,X9:Z9,AB9)-W9-AA9&gt;0,SUM(U9:V9,X9:Z9,AB9)-W9-AA9,"")</f>
        <v>36.700000000000003</v>
      </c>
      <c r="AR9" s="41">
        <f>IF(SUM(AC9:AD9,AF9)-AE9&gt;0,SUM(AC9:AD9,AF9)-AE9,"")</f>
        <v>21.5</v>
      </c>
      <c r="AS9" s="41">
        <f>IF(SUM(V9,Z9,AD9)&gt;0,SUM(V9,Z9,AD9),"")</f>
        <v>9.3000000000000007</v>
      </c>
      <c r="AT9" s="41">
        <f>IF(SUM(AQ9,AR9)&gt;0,SUM(AQ9,AR9),"")</f>
        <v>58.2</v>
      </c>
      <c r="AU9" s="41">
        <f>IF(SUM(AH9,AL9)&gt;0,SUM(AH9,AL9),"")</f>
        <v>8.6999999999999993</v>
      </c>
      <c r="AV9" s="41">
        <f>IF(SUM(AG9:AH9,AJ9:AL9,AN9)-SUM(AI9,AM9)&gt;0,SUM(AG9:AH9,AJ9:AL9,AN9)-SUM(AI9,AM9),"")</f>
        <v>41.4</v>
      </c>
      <c r="AW9" s="41">
        <f>IF(SUM(AQ9,AR9,AV9)&gt;0,SUM(AQ9,AR9,AV9),"")</f>
        <v>99.6</v>
      </c>
      <c r="AX9" s="18">
        <v>15.8</v>
      </c>
      <c r="AY9" s="18">
        <v>4.5</v>
      </c>
      <c r="AZ9" s="18">
        <v>0.2</v>
      </c>
      <c r="BA9" s="18">
        <v>0.3</v>
      </c>
      <c r="BB9" s="18">
        <v>16.899999999999999</v>
      </c>
      <c r="BC9" s="18">
        <v>3.9</v>
      </c>
      <c r="BD9" s="18">
        <v>0</v>
      </c>
      <c r="BE9" s="18">
        <v>0.3</v>
      </c>
      <c r="BF9" s="18">
        <v>17.600000000000001</v>
      </c>
      <c r="BG9" s="18">
        <v>4.0999999999999996</v>
      </c>
      <c r="BH9" s="18">
        <v>0.2</v>
      </c>
      <c r="BI9" s="18">
        <v>0.3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>IF(SUM(AY9,BC9)&gt;0,SUM(AY9,BC9),"")</f>
        <v>8.4</v>
      </c>
      <c r="BT9" s="11">
        <f>IF(SUM(AX9:AY9,BA9:BC9,BE9)-AZ9-BD9&gt;0,SUM(AX9:AY9,BA9:BC9,BE9)-AZ9-BD9,"")</f>
        <v>41.499999999999993</v>
      </c>
      <c r="BU9" s="11">
        <f>IF(SUM(BF9:BG9,BI9)-BH9&gt;0,SUM(BF9:BG9,BI9)-BH9,"")</f>
        <v>21.800000000000004</v>
      </c>
      <c r="BV9" s="11">
        <f>IF(SUM(AY9,BC9,BG9)&gt;0,SUM(AY9,BC9,BG9),"")</f>
        <v>12.5</v>
      </c>
      <c r="BW9" s="11">
        <f>IF(SUM(BT9,BU9)&gt;0,SUM(BT9,BU9),"")</f>
        <v>63.3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63.3</v>
      </c>
      <c r="CA9" s="19">
        <v>16.5</v>
      </c>
      <c r="CB9" s="19">
        <v>3.4</v>
      </c>
      <c r="CC9" s="19">
        <v>0.2</v>
      </c>
      <c r="CD9" s="19">
        <v>0</v>
      </c>
      <c r="CE9" s="19">
        <v>17.399999999999999</v>
      </c>
      <c r="CF9" s="19">
        <v>3.2</v>
      </c>
      <c r="CG9" s="19">
        <v>2.4</v>
      </c>
      <c r="CH9" s="19">
        <v>0</v>
      </c>
      <c r="CI9" s="19">
        <v>17.600000000000001</v>
      </c>
      <c r="CJ9" s="19">
        <v>3.4</v>
      </c>
      <c r="CK9" s="19">
        <v>0.2</v>
      </c>
      <c r="CL9" s="19">
        <v>0</v>
      </c>
      <c r="CM9" s="19">
        <v>15.8</v>
      </c>
      <c r="CN9" s="19">
        <v>3.4</v>
      </c>
      <c r="CO9" s="19">
        <v>0.2</v>
      </c>
      <c r="CP9" s="19">
        <v>0</v>
      </c>
      <c r="CQ9" s="19">
        <v>17.7</v>
      </c>
      <c r="CR9" s="19">
        <v>3.2</v>
      </c>
      <c r="CS9" s="19">
        <v>0.4</v>
      </c>
      <c r="CT9" s="19">
        <v>0</v>
      </c>
      <c r="CU9" s="28"/>
      <c r="CV9" s="41">
        <f>IF(SUM(CB9,CF9)&gt;0,SUM(CB9,CF9),"")</f>
        <v>6.6</v>
      </c>
      <c r="CW9" s="41">
        <f>IF(SUM(CA9:CB9,CD9:CF9,CH9)-CC9-CG9&gt;0,SUM(CA9:CB9,CD9:CF9,CH9)-CC9-CG9,"")</f>
        <v>37.9</v>
      </c>
      <c r="CX9" s="41">
        <f>IF(SUM(CI9:CJ9,CL9)-CK9&gt;0,SUM(CI9:CJ9,CL9)-CK9,"")</f>
        <v>20.8</v>
      </c>
      <c r="CY9" s="41">
        <f>IF(SUM(CB9,CF9,CJ9)&gt;0,SUM(CB9,CF9,CJ9),"")</f>
        <v>10</v>
      </c>
      <c r="CZ9" s="41">
        <f>IF(SUM(CW9,CX9)&gt;0,SUM(CW9,CX9),"")</f>
        <v>58.7</v>
      </c>
      <c r="DA9" s="41">
        <f>IF(SUM(CN9,CR9)&gt;0,SUM(CN9,CR9),"")</f>
        <v>6.6</v>
      </c>
      <c r="DB9" s="41">
        <f>IF(SUM(CM9:CN9,CP9:CR9,CT9)-SUM(CO9,CS9)&gt;0,SUM(CM9:CN9,CP9:CR9,CT9)-SUM(CO9,CS9),"")</f>
        <v>39.5</v>
      </c>
      <c r="DC9" s="41">
        <f>IF(SUM(CW9,CX9,DB9)&gt;0,SUM(CW9,CX9,DB9),"")</f>
        <v>98.2</v>
      </c>
      <c r="DD9" s="52">
        <f>IF(MAX(EB9,FD9,GF9,HH9,IJ9,JL9,KN9,LP9,MR9,NT9,OV9,PX9,QZ9,SB9,TD9)-IF(L9="",0,L9)&gt;0.001,MAX(EB9,FD9,GF9,HH9,IJ9,JL9,KN9,LP9,MR9,NT9,OV9,PX9,QZ9,SB9,TD9)-IF(L9="",0,L9),"")</f>
        <v>5.6000000000000014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16.600000000000001</v>
      </c>
      <c r="GN9" s="18">
        <v>5.3</v>
      </c>
      <c r="GO9" s="18">
        <v>0</v>
      </c>
      <c r="GP9" s="18">
        <v>0</v>
      </c>
      <c r="GQ9" s="18">
        <v>16.100000000000001</v>
      </c>
      <c r="GR9" s="18">
        <v>5.5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10.8</v>
      </c>
      <c r="HH9" s="11">
        <f>IF(SUM(GM9:GN9,GP9:GR9,GT9)-GO9-GS9&gt;0,SUM(GM9:GN9,GP9:GR9,GT9)-GO9-GS9,"")</f>
        <v>43.5</v>
      </c>
      <c r="HI9" s="11" t="str">
        <f>IF(SUM(GU9:GV9,GX9)-GW9&gt;0,SUM(GU9:GV9,GX9)-GW9,"")</f>
        <v/>
      </c>
      <c r="HJ9" s="11">
        <f>IF(SUM(GN9,GR9,GV9)&gt;0,SUM(GN9,GR9,GV9),"")</f>
        <v>10.8</v>
      </c>
      <c r="HK9" s="11">
        <f>IF(SUM(HH9,HI9)&gt;0,SUM(HH9,HI9),"")</f>
        <v>43.5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IF(SUM(HH9,HI9,HM9)&gt;0,SUM(HH9,HI9,HM9),"")</f>
        <v>43.5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>
        <v>16.899999999999999</v>
      </c>
      <c r="IR9" s="18">
        <v>3.5</v>
      </c>
      <c r="IS9" s="18">
        <v>0.4</v>
      </c>
      <c r="IT9" s="18">
        <v>0</v>
      </c>
      <c r="IU9" s="18">
        <v>17.3</v>
      </c>
      <c r="IV9" s="18">
        <v>3.8</v>
      </c>
      <c r="IW9" s="18">
        <v>0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7.3</v>
      </c>
      <c r="JL9" s="11">
        <f>IF(SUM(IQ9:IR9,IT9:IV9,IX9)-IS9-IW9&gt;0,SUM(IQ9:IR9,IT9:IV9,IX9)-IS9-IW9,"")</f>
        <v>41.1</v>
      </c>
      <c r="JM9" s="11" t="str">
        <f>IF(SUM(IY9:IZ9,JB9)-JA9&gt;0,SUM(IY9:IZ9,JB9)-JA9,"")</f>
        <v/>
      </c>
      <c r="JN9" s="11">
        <f>IF(SUM(IR9,IV9,IZ9)&gt;0,SUM(IR9,IV9,IZ9),"")</f>
        <v>7.3</v>
      </c>
      <c r="JO9" s="11">
        <f>IF(SUM(JL9,JM9)&gt;0,SUM(JL9,JM9),"")</f>
        <v>41.1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IF(SUM(JL9,JM9,JQ9)&gt;0,SUM(JL9,JM9,JQ9),"")</f>
        <v>41.1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16.149999999999999</v>
      </c>
      <c r="TL9" s="27">
        <f>IF($CU9="P",CB9,(CB9+AY9)/2)</f>
        <v>3.95</v>
      </c>
      <c r="TM9" s="27">
        <f>IF($CU9="P",CC9,(CC9+AZ9)/2)</f>
        <v>0.2</v>
      </c>
      <c r="TN9" s="27">
        <f>IF($CU9="P",CD9,(CD9+BA9)/2)</f>
        <v>0.15</v>
      </c>
      <c r="TO9" s="27">
        <f>IF($CU9="P",CE9,(CE9+BB9)/2)</f>
        <v>17.149999999999999</v>
      </c>
      <c r="TP9" s="27">
        <f>IF($CU9="P",CF9,(CF9+BC9)/2)</f>
        <v>3.55</v>
      </c>
      <c r="TQ9" s="27">
        <f>IF($CU9="P",CG9,(CG9+BD9)/2)</f>
        <v>1.2</v>
      </c>
      <c r="TR9" s="27">
        <f>IF($CU9="P",CH9,(CH9+BE9)/2)</f>
        <v>0.15</v>
      </c>
      <c r="TS9" s="27">
        <f>IF($CU9="P",CI9,(CI9+BF9)/2)</f>
        <v>17.600000000000001</v>
      </c>
      <c r="TT9" s="27">
        <f>IF($CU9="P",CJ9,(CJ9+BG9)/2)</f>
        <v>3.75</v>
      </c>
      <c r="TU9" s="27">
        <f>IF($CU9="P",CK9,(CK9+BH9)/2)</f>
        <v>0.2</v>
      </c>
      <c r="TV9" s="27">
        <f>IF($CU9="P",CL9,(CL9+BI9)/2)</f>
        <v>0.15</v>
      </c>
      <c r="TW9" s="27">
        <f>IF($CU9="P",CM9,(CM9+BJ9)/2)</f>
        <v>7.9</v>
      </c>
      <c r="TX9" s="27">
        <f>IF($CU9="P",CN9,(CN9+BK9)/2)</f>
        <v>1.7</v>
      </c>
      <c r="TY9" s="27">
        <f>IF($CU9="P",CO9,(CO9+BL9)/2)</f>
        <v>0.1</v>
      </c>
      <c r="TZ9" s="27">
        <f>IF($CU9="P",CP9,(CP9+BM9)/2)</f>
        <v>0</v>
      </c>
      <c r="UA9" s="27">
        <f>IF($CU9="P",CQ9,(CQ9+BN9)/2)</f>
        <v>8.85</v>
      </c>
      <c r="UB9" s="27">
        <f>IF($CU9="P",CR9,(CR9+BO9)/2)</f>
        <v>1.6</v>
      </c>
      <c r="UC9" s="27">
        <f>IF($CU9="P",CS9,(CS9+BP9)/2)</f>
        <v>0.2</v>
      </c>
      <c r="UD9" s="27">
        <f>IF($CU9="P",CT9,(CT9+BQ9)/2)</f>
        <v>0</v>
      </c>
      <c r="UE9" s="29" t="s">
        <v>56</v>
      </c>
      <c r="UF9" s="11">
        <f>IF(SUM(TL9,TP9)&gt;0,SUM(TL9,TP9),"")</f>
        <v>7.5</v>
      </c>
      <c r="UG9" s="11">
        <f>IF(SUM(TK9:TL9,TN9:TP9,TR9)-TM9-TQ9&gt;0,SUM(TK9:TL9,TN9:TP9,TR9)-TM9-TQ9,"")</f>
        <v>39.699999999999982</v>
      </c>
      <c r="UH9" s="11">
        <f>IF(SUM(TS9:TT9,TV9)-TU9&gt;0,SUM(TS9:TT9,TV9)-TU9,"")</f>
        <v>21.3</v>
      </c>
      <c r="UI9" s="11">
        <f>IF(SUM(TL9,TP9,TT9)&gt;0,SUM(TL9,TP9,TT9),"")</f>
        <v>11.25</v>
      </c>
      <c r="UJ9" s="11">
        <f>IF(SUM(UG9,UH9)&gt;0,SUM(UG9,UH9),"")</f>
        <v>60.999999999999986</v>
      </c>
      <c r="UK9" s="11">
        <f>IF(SUM(TX9,UB9)&gt;0,SUM(TX9,UB9),"")</f>
        <v>3.3</v>
      </c>
      <c r="UL9" s="11">
        <f>IF(SUM(TW9:TX9,TZ9:UB9,UD9)-SUM(TY9,UC9)&gt;0,SUM(TW9:TX9,TZ9:UB9,UD9)-SUM(TY9,UC9),"")</f>
        <v>19.75</v>
      </c>
      <c r="UM9" s="11">
        <f>IF(SUM(UG9,UH9,UL9)&gt;0,SUM(UG9,UH9,UL9),"")</f>
        <v>80.749999999999986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138</v>
      </c>
      <c r="C10" s="4" t="s">
        <v>5</v>
      </c>
      <c r="D10" s="4">
        <v>2003</v>
      </c>
      <c r="E10" s="9">
        <f>SUM(J10:R10)+SUM(J10:N10)*0.0000001+SUM(J10)*0.0000000000001</f>
        <v>147.75000617000435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7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43.500000000000007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0</v>
      </c>
      <c r="M10" s="8" t="str">
        <f>IF(K10=0,"",IF(AND(L10=J10,L10=AQ10,K10=BT10),$U$1,IF(AND(L10=J10,L10=AQ10,L10=CW10),$U$1,IF(AND(L10=J10,L10=CW10,L10=BT10),$AX$1,IF(L10=CW10,$CA$1,IF(L10=BT10,$AX$1,IF(L10=AQ10,$U$1,"")))))))</f>
        <v/>
      </c>
      <c r="N10" s="8">
        <f>IF(COUNT(AR10,BU10,CX10)&gt;0,LARGE((AR10,BU10,CX10),1),0)</f>
        <v>18.2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42.449999999999996</v>
      </c>
      <c r="Q10" s="8" t="str">
        <f>IF(P10=0,"",IF(P10=DB10,$CA$1,IF(P10=BY10,$AX$1,IF(P10=AV10,$U$1,""))))</f>
        <v>2023 Domestic 3rd Trial</v>
      </c>
      <c r="R10" s="8">
        <f>IF(MAX(DD10:DF10)&gt;0,MAX(DD10:DF10),"")</f>
        <v>43.599999999999994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L10="",0,L10)=TE10,$SI$1,IF(R10+IF(L10="",0,L10)=SC10,$RG$1,IF(R10+IF(L10="",0,L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L10="",0,L10)=TI10,$SI$1,IF(R10+IF(L10="",0,L10)=SG10,$RG$1,IF(R10+IF(L10="",0,L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World Championships (Nov 11)</v>
      </c>
      <c r="U10" s="19">
        <v>17.5</v>
      </c>
      <c r="V10" s="19">
        <v>4.3</v>
      </c>
      <c r="W10" s="19">
        <v>0</v>
      </c>
      <c r="X10" s="19">
        <v>0.3</v>
      </c>
      <c r="Y10" s="19">
        <v>16.600000000000001</v>
      </c>
      <c r="Z10" s="19">
        <v>4.5999999999999996</v>
      </c>
      <c r="AA10" s="19">
        <v>0.4</v>
      </c>
      <c r="AB10" s="19">
        <v>0.6</v>
      </c>
      <c r="AC10" s="19">
        <v>16</v>
      </c>
      <c r="AD10" s="19">
        <v>1.9</v>
      </c>
      <c r="AE10" s="19">
        <v>0</v>
      </c>
      <c r="AF10" s="19">
        <v>0.3</v>
      </c>
      <c r="AG10" s="19">
        <v>17.2</v>
      </c>
      <c r="AH10" s="19">
        <v>4.3499999999999996</v>
      </c>
      <c r="AI10" s="19">
        <v>0.1</v>
      </c>
      <c r="AJ10" s="19">
        <v>0.44999999999999996</v>
      </c>
      <c r="AK10" s="19">
        <v>16.850000000000001</v>
      </c>
      <c r="AL10" s="19">
        <v>3.25</v>
      </c>
      <c r="AM10" s="19">
        <v>0</v>
      </c>
      <c r="AN10" s="19">
        <v>0.44999999999999996</v>
      </c>
      <c r="AO10" s="28"/>
      <c r="AP10" s="41">
        <f>IF(SUM(V10,Z10)&gt;0,SUM(V10,Z10),"")</f>
        <v>8.8999999999999986</v>
      </c>
      <c r="AQ10" s="41">
        <f>IF(SUM(U10:V10,X10:Z10,AB10)-W10-AA10&gt;0,SUM(U10:V10,X10:Z10,AB10)-W10-AA10,"")</f>
        <v>43.500000000000007</v>
      </c>
      <c r="AR10" s="41">
        <f>IF(SUM(AC10:AD10,AF10)-AE10&gt;0,SUM(AC10:AD10,AF10)-AE10,"")</f>
        <v>18.2</v>
      </c>
      <c r="AS10" s="41">
        <f>IF(SUM(V10,Z10,AD10)&gt;0,SUM(V10,Z10,AD10),"")</f>
        <v>10.799999999999999</v>
      </c>
      <c r="AT10" s="41">
        <f>IF(SUM(AQ10,AR10)&gt;0,SUM(AQ10,AR10),"")</f>
        <v>61.7</v>
      </c>
      <c r="AU10" s="41">
        <f>IF(SUM(AH10,AL10)&gt;0,SUM(AH10,AL10),"")</f>
        <v>7.6</v>
      </c>
      <c r="AV10" s="41">
        <f>IF(SUM(AG10:AH10,AJ10:AL10,AN10)-SUM(AI10,AM10)&gt;0,SUM(AG10:AH10,AJ10:AL10,AN10)-SUM(AI10,AM10),"")</f>
        <v>42.449999999999996</v>
      </c>
      <c r="AW10" s="41">
        <f>IF(SUM(AQ10,AR10,AV10)&gt;0,SUM(AQ10,AR10,AV10),"")</f>
        <v>104.15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IF(SUM(BT10,BU10,BY10)&gt;0,SUM(BT10,BU10,BY10),"")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62"/>
      <c r="CN10" s="62"/>
      <c r="CO10" s="62"/>
      <c r="CP10" s="62"/>
      <c r="CQ10" s="62"/>
      <c r="CR10" s="62"/>
      <c r="CS10" s="62"/>
      <c r="CT10" s="62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64" t="str">
        <f>IF(SUM(CN10,CR10)&gt;0,SUM(CN10,CR10),"")</f>
        <v/>
      </c>
      <c r="DB10" s="64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>
        <f>IF(MAX(EB10,FD10,GF10,HH10,IJ10,JL10,KN10,LP10,MR10,NT10,OV10,PX10,QZ10,SB10,TD10)-IF(L10="",0,L10)&gt;0.001,MAX(EB10,FD10,GF10,HH10,IJ10,JL10,KN10,LP10,MR10,NT10,OV10,PX10,QZ10,SB10,TD10)-IF(L10="",0,L10),"")</f>
        <v>43.599999999999994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16.8</v>
      </c>
      <c r="EJ10" s="18">
        <v>1.9</v>
      </c>
      <c r="EK10" s="18">
        <v>0</v>
      </c>
      <c r="EL10" s="18">
        <v>0</v>
      </c>
      <c r="EM10" s="18">
        <v>16.600000000000001</v>
      </c>
      <c r="EN10" s="18">
        <v>3.5</v>
      </c>
      <c r="EO10" s="18">
        <v>0.4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5.4</v>
      </c>
      <c r="FD10" s="11">
        <f>IF(SUM(EI10:EJ10,EL10:EN10,EP10)-EK10-EO10&gt;0,SUM(EI10:EJ10,EL10:EN10,EP10)-EK10-EO10,"")</f>
        <v>38.4</v>
      </c>
      <c r="FE10" s="11" t="str">
        <f>IF(SUM(EQ10:ER10,ET10)-ES10&gt;0,SUM(EQ10:ER10,ET10)-ES10,"")</f>
        <v/>
      </c>
      <c r="FF10" s="11">
        <f>IF(SUM(EJ10,EN10,ER10)&gt;0,SUM(EJ10,EN10,ER10),"")</f>
        <v>5.4</v>
      </c>
      <c r="FG10" s="11">
        <f>IF(SUM(FD10,FE10)&gt;0,SUM(FD10,FE10),"")</f>
        <v>38.4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38.4</v>
      </c>
      <c r="FK10" s="17">
        <v>17.600000000000001</v>
      </c>
      <c r="FL10" s="17">
        <v>3.9</v>
      </c>
      <c r="FM10" s="17">
        <v>0.2</v>
      </c>
      <c r="FN10" s="17">
        <v>0</v>
      </c>
      <c r="FO10" s="17">
        <v>18</v>
      </c>
      <c r="FP10" s="17">
        <v>4.3</v>
      </c>
      <c r="FQ10" s="17">
        <v>0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>IF(SUM(FL10,FP10)&gt;0,SUM(FL10,FP10),"")</f>
        <v>8.1999999999999993</v>
      </c>
      <c r="GF10" s="41">
        <f>IF(SUM(FK10:FL10,FN10:FP10,FR10)-FM10-FQ10&gt;0,SUM(FK10:FL10,FN10:FP10,FR10)-FM10-FQ10,"")</f>
        <v>43.599999999999994</v>
      </c>
      <c r="GG10" s="41" t="str">
        <f>IF(SUM(FS10:FT10,FV10)-FU10&gt;0,SUM(FS10:FT10,FV10)-FU10,"")</f>
        <v/>
      </c>
      <c r="GH10" s="41">
        <f>IF(SUM(FL10,FP10,FT10)&gt;0,SUM(FL10,FP10,FT10),"")</f>
        <v>8.1999999999999993</v>
      </c>
      <c r="GI10" s="41">
        <f>IF(SUM(GF10,GG10)&gt;0,SUM(GF10,GG10),"")</f>
        <v>43.599999999999994</v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>
        <f>IF(SUM(GF10,GG10,GK10)&gt;0,SUM(GF10,GG10,GK10),"")</f>
        <v>43.599999999999994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0</v>
      </c>
      <c r="TL10" s="27">
        <f>IF($CU10="P",CB10,(CB10+AY10)/2)</f>
        <v>0</v>
      </c>
      <c r="TM10" s="27">
        <f>IF($CU10="P",CC10,(CC10+AZ10)/2)</f>
        <v>0</v>
      </c>
      <c r="TN10" s="27">
        <f>IF($CU10="P",CD10,(CD10+BA10)/2)</f>
        <v>0</v>
      </c>
      <c r="TO10" s="27">
        <f>IF($CU10="P",CE10,(CE10+BB10)/2)</f>
        <v>0</v>
      </c>
      <c r="TP10" s="27">
        <f>IF($CU10="P",CF10,(CF10+BC10)/2)</f>
        <v>0</v>
      </c>
      <c r="TQ10" s="27">
        <f>IF($CU10="P",CG10,(CG10+BD10)/2)</f>
        <v>0</v>
      </c>
      <c r="TR10" s="27">
        <f>IF($CU10="P",CH10,(CH10+BE10)/2)</f>
        <v>0</v>
      </c>
      <c r="TS10" s="27">
        <f>IF($CU10="P",CI10,(CI10+BF10)/2)</f>
        <v>0</v>
      </c>
      <c r="TT10" s="27">
        <f>IF($CU10="P",CJ10,(CJ10+BG10)/2)</f>
        <v>0</v>
      </c>
      <c r="TU10" s="27">
        <f>IF($CU10="P",CK10,(CK10+BH10)/2)</f>
        <v>0</v>
      </c>
      <c r="TV10" s="27">
        <f>IF($CU10="P",CL10,(CL10+BI10)/2)</f>
        <v>0</v>
      </c>
      <c r="TW10" s="27">
        <f>IF($CU10="P",CM10,(CM10+BJ10)/2)</f>
        <v>0</v>
      </c>
      <c r="TX10" s="27">
        <f>IF($CU10="P",CN10,(CN10+BK10)/2)</f>
        <v>0</v>
      </c>
      <c r="TY10" s="27">
        <f>IF($CU10="P",CO10,(CO10+BL10)/2)</f>
        <v>0</v>
      </c>
      <c r="TZ10" s="27">
        <f>IF($CU10="P",CP10,(CP10+BM10)/2)</f>
        <v>0</v>
      </c>
      <c r="UA10" s="27">
        <f>IF($CU10="P",CQ10,(CQ10+BN10)/2)</f>
        <v>0</v>
      </c>
      <c r="UB10" s="27">
        <f>IF($CU10="P",CR10,(CR10+BO10)/2)</f>
        <v>0</v>
      </c>
      <c r="UC10" s="27">
        <f>IF($CU10="P",CS10,(CS10+BP10)/2)</f>
        <v>0</v>
      </c>
      <c r="UD10" s="27">
        <f>IF($CU10="P",CT10,(CT10+BQ10)/2)</f>
        <v>0</v>
      </c>
      <c r="UE10" s="29" t="s">
        <v>56</v>
      </c>
      <c r="UF10" s="11" t="str">
        <f>IF(SUM(TL10,TP10)&gt;0,SUM(TL10,TP10),"")</f>
        <v/>
      </c>
      <c r="UG10" s="11" t="str">
        <f>IF(SUM(TK10:TL10,TN10:TP10,TR10)-TM10-TQ10&gt;0,SUM(TK10:TL10,TN10:TP10,TR10)-TM10-TQ10,"")</f>
        <v/>
      </c>
      <c r="UH10" s="11" t="str">
        <f>IF(SUM(TS10:TT10,TV10)-TU10&gt;0,SUM(TS10:TT10,TV10)-TU10,"")</f>
        <v/>
      </c>
      <c r="UI10" s="11" t="str">
        <f>IF(SUM(TL10,TP10,TT10)&gt;0,SUM(TL10,TP10,TT10),"")</f>
        <v/>
      </c>
      <c r="UJ10" s="11" t="str">
        <f>IF(SUM(UG10,UH10)&gt;0,SUM(UG10,UH10),"")</f>
        <v/>
      </c>
      <c r="UK10" s="11" t="str">
        <f>IF(SUM(TX10,UB10)&gt;0,SUM(TX10,UB10),"")</f>
        <v/>
      </c>
      <c r="UL10" s="11" t="str">
        <f>IF(SUM(TW10:TX10,TZ10:UB10,UD10)-SUM(TY10,UC10)&gt;0,SUM(TW10:TX10,TZ10:UB10,UD10)-SUM(TY10,UC10),"")</f>
        <v/>
      </c>
      <c r="UM10" s="11" t="str">
        <f>IF(SUM(UG10,UH10,UL10)&gt;0,SUM(UG10,UH10,UL10),"")</f>
        <v/>
      </c>
    </row>
    <row r="11" spans="1:55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156</v>
      </c>
      <c r="C11" s="4" t="s">
        <v>3</v>
      </c>
      <c r="D11" s="4">
        <v>2004</v>
      </c>
      <c r="E11" s="9">
        <f>SUM(J11:R11)+SUM(J11:N11)*0.0000001+SUM(J11)*0.0000000000001</f>
        <v>148.12001043700417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/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/>
      </c>
      <c r="H11" s="37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/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41.65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41.65</v>
      </c>
      <c r="M11" s="8" t="str">
        <f>IF(K11=0,"",IF(AND(L11=J11,L11=AQ11,K11=BT11),$U$1,IF(AND(L11=J11,L11=AQ11,L11=CW11),$U$1,IF(AND(L11=J11,L11=CW11,L11=BT11),$AX$1,IF(L11=CW11,$CA$1,IF(L11=BT11,$AX$1,IF(L11=AQ11,$U$1,"")))))))</f>
        <v>2024 Elite Canada</v>
      </c>
      <c r="N11" s="8">
        <f>IF(COUNT(AR11,BU11,CX11)&gt;0,LARGE((AR11,BU11,CX11),1),0)</f>
        <v>21.070000000000004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43.4</v>
      </c>
      <c r="Q11" s="8" t="str">
        <f>IF(P11=0,"",IF(P11=DB11,$CA$1,IF(P11=BY11,$AX$1,IF(P11=AV11,$U$1,""))))</f>
        <v>2024 Elite Canada</v>
      </c>
      <c r="R11" s="8">
        <f>IF(MAX(DD11:DF11)&gt;0,MAX(DD11:DF11),"")</f>
        <v>0.35000000000000853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L11="",0,L11)=TE11,$SI$1,IF(R11+IF(L11="",0,L11)=SC11,$RG$1,IF(R11+IF(L11="",0,L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L11="",0,L11)=TI11,$SI$1,IF(R11+IF(L11="",0,L11)=SG11,$RG$1,IF(R11+IF(L11="",0,L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WAGC (Nov 17)</v>
      </c>
      <c r="U11" s="19">
        <v>16.600000000000001</v>
      </c>
      <c r="V11" s="19">
        <v>3.95</v>
      </c>
      <c r="W11" s="19">
        <v>0.1</v>
      </c>
      <c r="X11" s="19">
        <v>0.15</v>
      </c>
      <c r="Y11" s="19">
        <v>16.75</v>
      </c>
      <c r="Z11" s="19">
        <v>4.0999999999999996</v>
      </c>
      <c r="AA11" s="19">
        <v>0.1</v>
      </c>
      <c r="AB11" s="19">
        <v>0.3</v>
      </c>
      <c r="AC11" s="19">
        <v>16.670000000000002</v>
      </c>
      <c r="AD11" s="19">
        <v>4.0999999999999996</v>
      </c>
      <c r="AE11" s="19">
        <v>0</v>
      </c>
      <c r="AF11" s="19">
        <v>0.3</v>
      </c>
      <c r="AG11" s="19">
        <v>17.3</v>
      </c>
      <c r="AH11" s="19">
        <v>4.1999999999999993</v>
      </c>
      <c r="AI11" s="19">
        <v>0.1</v>
      </c>
      <c r="AJ11" s="19">
        <v>0.3</v>
      </c>
      <c r="AK11" s="19">
        <v>17.399999999999999</v>
      </c>
      <c r="AL11" s="19">
        <v>4</v>
      </c>
      <c r="AM11" s="19">
        <v>0</v>
      </c>
      <c r="AN11" s="19">
        <v>0.3</v>
      </c>
      <c r="AO11" s="28" t="s">
        <v>56</v>
      </c>
      <c r="AP11" s="41">
        <f>IF(SUM(V11,Z11)&gt;0,SUM(V11,Z11),"")</f>
        <v>8.0500000000000007</v>
      </c>
      <c r="AQ11" s="41">
        <f>IF(SUM(U11:V11,X11:Z11,AB11)-W11-AA11&gt;0,SUM(U11:V11,X11:Z11,AB11)-W11-AA11,"")</f>
        <v>41.65</v>
      </c>
      <c r="AR11" s="41">
        <f>IF(SUM(AC11:AD11,AF11)-AE11&gt;0,SUM(AC11:AD11,AF11)-AE11,"")</f>
        <v>21.070000000000004</v>
      </c>
      <c r="AS11" s="41">
        <f>IF(SUM(V11,Z11,AD11)&gt;0,SUM(V11,Z11,AD11),"")</f>
        <v>12.15</v>
      </c>
      <c r="AT11" s="41">
        <f>IF(SUM(AQ11,AR11)&gt;0,SUM(AQ11,AR11),"")</f>
        <v>62.72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43.4</v>
      </c>
      <c r="AW11" s="41">
        <f>IF(SUM(AQ11,AR11,AV11)&gt;0,SUM(AQ11,AR11,AV11),"")</f>
        <v>106.12</v>
      </c>
      <c r="AX11" s="18">
        <v>16.600000000000001</v>
      </c>
      <c r="AY11" s="18">
        <v>3.95</v>
      </c>
      <c r="AZ11" s="18">
        <v>0.1</v>
      </c>
      <c r="BA11" s="18">
        <v>0.15</v>
      </c>
      <c r="BB11" s="18">
        <v>16.75</v>
      </c>
      <c r="BC11" s="18">
        <v>4.0999999999999996</v>
      </c>
      <c r="BD11" s="18">
        <v>0.1</v>
      </c>
      <c r="BE11" s="18">
        <v>0.3</v>
      </c>
      <c r="BF11" s="18">
        <v>16.670000000000002</v>
      </c>
      <c r="BG11" s="18">
        <v>4.0999999999999996</v>
      </c>
      <c r="BH11" s="18">
        <v>0</v>
      </c>
      <c r="BI11" s="18">
        <v>0.3</v>
      </c>
      <c r="BJ11" s="18">
        <v>17.3</v>
      </c>
      <c r="BK11" s="18">
        <v>4.1999999999999993</v>
      </c>
      <c r="BL11" s="18">
        <v>0.1</v>
      </c>
      <c r="BM11" s="18">
        <v>0.3</v>
      </c>
      <c r="BN11" s="18">
        <v>17.399999999999999</v>
      </c>
      <c r="BO11" s="18">
        <v>4</v>
      </c>
      <c r="BP11" s="18">
        <v>0</v>
      </c>
      <c r="BQ11" s="18">
        <v>0.3</v>
      </c>
      <c r="BR11" s="29" t="s">
        <v>56</v>
      </c>
      <c r="BS11" s="11">
        <f>IF(SUM(AY11,BC11)&gt;0,SUM(AY11,BC11),"")</f>
        <v>8.0500000000000007</v>
      </c>
      <c r="BT11" s="11">
        <f>IF(SUM(AX11:AY11,BA11:BC11,BE11)-AZ11-BD11&gt;0,SUM(AX11:AY11,BA11:BC11,BE11)-AZ11-BD11,"")</f>
        <v>41.65</v>
      </c>
      <c r="BU11" s="11">
        <f>IF(SUM(BF11:BG11,BI11)-BH11&gt;0,SUM(BF11:BG11,BI11)-BH11,"")</f>
        <v>21.070000000000004</v>
      </c>
      <c r="BV11" s="11">
        <f>IF(SUM(AY11,BC11,BG11)&gt;0,SUM(AY11,BC11,BG11),"")</f>
        <v>12.15</v>
      </c>
      <c r="BW11" s="11">
        <f>IF(SUM(BT11,BU11)&gt;0,SUM(BT11,BU11),"")</f>
        <v>62.72</v>
      </c>
      <c r="BX11" s="11">
        <f>IF(SUM(BK11,BO11)&gt;0,SUM(BK11,BO11),"")</f>
        <v>8.1999999999999993</v>
      </c>
      <c r="BY11" s="11">
        <f>IF(SUM(BJ11:BK11,BM11:BO11,BQ11)-SUM(BL11,BP11)&gt;0,SUM(BJ11:BK11,BM11:BO11,BQ11)-SUM(BL11,BP11),"")</f>
        <v>43.4</v>
      </c>
      <c r="BZ11" s="11">
        <f>IF(SUM(BT11,BU11,BY11)&gt;0,SUM(BT11,BU11,BY11),"")</f>
        <v>106.12</v>
      </c>
      <c r="CA11" s="19">
        <v>15.7</v>
      </c>
      <c r="CB11" s="19">
        <v>1.9</v>
      </c>
      <c r="CC11" s="19">
        <v>0</v>
      </c>
      <c r="CD11" s="19">
        <v>0.3</v>
      </c>
      <c r="CE11" s="19">
        <v>15.6</v>
      </c>
      <c r="CF11" s="19">
        <v>1.9</v>
      </c>
      <c r="CG11" s="19">
        <v>0</v>
      </c>
      <c r="CH11" s="19">
        <v>0.3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>
        <f>IF(SUM(CB11,CF11)&gt;0,SUM(CB11,CF11),"")</f>
        <v>3.8</v>
      </c>
      <c r="CW11" s="41">
        <f>IF(SUM(CA11:CB11,CD11:CF11,CH11)-CC11-CG11&gt;0,SUM(CA11:CB11,CD11:CF11,CH11)-CC11-CG11,"")</f>
        <v>35.699999999999996</v>
      </c>
      <c r="CX11" s="41" t="str">
        <f>IF(SUM(CI11:CJ11,CL11)-CK11&gt;0,SUM(CI11:CJ11,CL11)-CK11,"")</f>
        <v/>
      </c>
      <c r="CY11" s="41">
        <f>IF(SUM(CB11,CF11,CJ11)&gt;0,SUM(CB11,CF11,CJ11),"")</f>
        <v>3.8</v>
      </c>
      <c r="CZ11" s="41">
        <f>IF(SUM(CW11,CX11)&gt;0,SUM(CW11,CX11),"")</f>
        <v>35.699999999999996</v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>
        <f>IF(SUM(CW11,CX11,DB11)&gt;0,SUM(CW11,CX11,DB11),"")</f>
        <v>35.699999999999996</v>
      </c>
      <c r="DD11" s="52">
        <f>IF(MAX(EB11,FD11,GF11,HH11,IJ11,JL11,KN11,LP11,MR11,NT11,OV11,PX11,QZ11,SB11,TD11)-IF(L11="",0,L11)&gt;0.001,MAX(EB11,FD11,GF11,HH11,IJ11,JL11,KN11,LP11,MR11,NT11,OV11,PX11,QZ11,SB11,TD11)-IF(L11="",0,L11),"")</f>
        <v>0.35000000000000853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15.3</v>
      </c>
      <c r="EJ11" s="18">
        <v>4.3</v>
      </c>
      <c r="EK11" s="18">
        <v>0</v>
      </c>
      <c r="EL11" s="18">
        <v>0</v>
      </c>
      <c r="EM11" s="18">
        <v>17.600000000000001</v>
      </c>
      <c r="EN11" s="18">
        <v>4.0999999999999996</v>
      </c>
      <c r="EO11" s="18">
        <v>0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8.3999999999999986</v>
      </c>
      <c r="FD11" s="11">
        <f>IF(SUM(EI11:EJ11,EL11:EN11,EP11)-EK11-EO11&gt;0,SUM(EI11:EJ11,EL11:EN11,EP11)-EK11-EO11,"")</f>
        <v>41.300000000000004</v>
      </c>
      <c r="FE11" s="11" t="str">
        <f>IF(SUM(EQ11:ER11,ET11)-ES11&gt;0,SUM(EQ11:ER11,ET11)-ES11,"")</f>
        <v/>
      </c>
      <c r="FF11" s="11">
        <f>IF(SUM(EJ11,EN11,ER11)&gt;0,SUM(EJ11,EN11,ER11),"")</f>
        <v>8.3999999999999986</v>
      </c>
      <c r="FG11" s="11">
        <f>IF(SUM(FD11,FE11)&gt;0,SUM(FD11,FE11),"")</f>
        <v>41.300000000000004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41.300000000000004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16.5</v>
      </c>
      <c r="GN11" s="18">
        <v>4.3</v>
      </c>
      <c r="GO11" s="18">
        <v>0</v>
      </c>
      <c r="GP11" s="18">
        <v>0</v>
      </c>
      <c r="GQ11" s="18">
        <v>16.600000000000001</v>
      </c>
      <c r="GR11" s="18">
        <v>4.5999999999999996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8.8999999999999986</v>
      </c>
      <c r="HH11" s="11">
        <f>IF(SUM(GM11:GN11,GP11:GR11,GT11)-GO11-GS11&gt;0,SUM(GM11:GN11,GP11:GR11,GT11)-GO11-GS11,"")</f>
        <v>42.000000000000007</v>
      </c>
      <c r="HI11" s="11" t="str">
        <f>IF(SUM(GU11:GV11,GX11)-GW11&gt;0,SUM(GU11:GV11,GX11)-GW11,"")</f>
        <v/>
      </c>
      <c r="HJ11" s="11">
        <f>IF(SUM(GN11,GR11,GV11)&gt;0,SUM(GN11,GR11,GV11),"")</f>
        <v>8.8999999999999986</v>
      </c>
      <c r="HK11" s="11">
        <f>IF(SUM(HH11,HI11)&gt;0,SUM(HH11,HI11),"")</f>
        <v>42.000000000000007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42.000000000000007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16.149999999999999</v>
      </c>
      <c r="TL11" s="27">
        <f>IF($CU11="P",CB11,(CB11+AY11)/2)</f>
        <v>2.9249999999999998</v>
      </c>
      <c r="TM11" s="27">
        <f>IF($CU11="P",CC11,(CC11+AZ11)/2)</f>
        <v>0.05</v>
      </c>
      <c r="TN11" s="27">
        <f>IF($CU11="P",CD11,(CD11+BA11)/2)</f>
        <v>0.22499999999999998</v>
      </c>
      <c r="TO11" s="27">
        <f>IF($CU11="P",CE11,(CE11+BB11)/2)</f>
        <v>16.175000000000001</v>
      </c>
      <c r="TP11" s="27">
        <f>IF($CU11="P",CF11,(CF11+BC11)/2)</f>
        <v>3</v>
      </c>
      <c r="TQ11" s="27">
        <f>IF($CU11="P",CG11,(CG11+BD11)/2)</f>
        <v>0.05</v>
      </c>
      <c r="TR11" s="27">
        <f>IF($CU11="P",CH11,(CH11+BE11)/2)</f>
        <v>0.3</v>
      </c>
      <c r="TS11" s="27">
        <f>IF($CU11="P",CI11,(CI11+BF11)/2)</f>
        <v>8.3350000000000009</v>
      </c>
      <c r="TT11" s="27">
        <f>IF($CU11="P",CJ11,(CJ11+BG11)/2)</f>
        <v>2.0499999999999998</v>
      </c>
      <c r="TU11" s="27">
        <f>IF($CU11="P",CK11,(CK11+BH11)/2)</f>
        <v>0</v>
      </c>
      <c r="TV11" s="27">
        <f>IF($CU11="P",CL11,(CL11+BI11)/2)</f>
        <v>0.15</v>
      </c>
      <c r="TW11" s="27">
        <f>IF($CU11="P",CM11,(CM11+BJ11)/2)</f>
        <v>8.65</v>
      </c>
      <c r="TX11" s="27">
        <f>IF($CU11="P",CN11,(CN11+BK11)/2)</f>
        <v>2.0999999999999996</v>
      </c>
      <c r="TY11" s="27">
        <f>IF($CU11="P",CO11,(CO11+BL11)/2)</f>
        <v>0.05</v>
      </c>
      <c r="TZ11" s="27">
        <f>IF($CU11="P",CP11,(CP11+BM11)/2)</f>
        <v>0.15</v>
      </c>
      <c r="UA11" s="27">
        <f>IF($CU11="P",CQ11,(CQ11+BN11)/2)</f>
        <v>8.6999999999999993</v>
      </c>
      <c r="UB11" s="27">
        <f>IF($CU11="P",CR11,(CR11+BO11)/2)</f>
        <v>2</v>
      </c>
      <c r="UC11" s="27">
        <f>IF($CU11="P",CS11,(CS11+BP11)/2)</f>
        <v>0</v>
      </c>
      <c r="UD11" s="27">
        <f>IF($CU11="P",CT11,(CT11+BQ11)/2)</f>
        <v>0.15</v>
      </c>
      <c r="UE11" s="29" t="s">
        <v>56</v>
      </c>
      <c r="UF11" s="11">
        <f>IF(SUM(TL11,TP11)&gt;0,SUM(TL11,TP11),"")</f>
        <v>5.9249999999999998</v>
      </c>
      <c r="UG11" s="11">
        <f>IF(SUM(TK11:TL11,TN11:TP11,TR11)-TM11-TQ11&gt;0,SUM(TK11:TL11,TN11:TP11,TR11)-TM11-TQ11,"")</f>
        <v>38.675000000000004</v>
      </c>
      <c r="UH11" s="11">
        <f>IF(SUM(TS11:TT11,TV11)-TU11&gt;0,SUM(TS11:TT11,TV11)-TU11,"")</f>
        <v>10.535000000000002</v>
      </c>
      <c r="UI11" s="11">
        <f>IF(SUM(TL11,TP11,TT11)&gt;0,SUM(TL11,TP11,TT11),"")</f>
        <v>7.9749999999999996</v>
      </c>
      <c r="UJ11" s="11">
        <f>IF(SUM(UG11,UH11)&gt;0,SUM(UG11,UH11),"")</f>
        <v>49.210000000000008</v>
      </c>
      <c r="UK11" s="11">
        <f>IF(SUM(TX11,UB11)&gt;0,SUM(TX11,UB11),"")</f>
        <v>4.0999999999999996</v>
      </c>
      <c r="UL11" s="11">
        <f>IF(SUM(TW11:TX11,TZ11:UB11,UD11)-SUM(TY11,UC11)&gt;0,SUM(TW11:TX11,TZ11:UB11,UD11)-SUM(TY11,UC11),"")</f>
        <v>21.7</v>
      </c>
      <c r="UM11" s="11">
        <f>IF(SUM(UG11,UH11,UL11)&gt;0,SUM(UG11,UH11,UL11),"")</f>
        <v>70.910000000000011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140</v>
      </c>
      <c r="C12" s="4" t="s">
        <v>5</v>
      </c>
      <c r="D12" s="4">
        <v>2001</v>
      </c>
      <c r="E12" s="9">
        <f>SUM(J12:R12)+SUM(J12:N12)*0.0000001+SUM(J12)*0.0000000000001</f>
        <v>140.9000100500042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7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42.2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36.5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21.800000000000004</v>
      </c>
      <c r="O12" s="8" t="str">
        <f>IF(N12=0,"",IF(N12=CX12,$CA$1,IF(N12=BU12,$AX$1,IF(N12=AR12,$U$1,""))))</f>
        <v>2024 Nationals</v>
      </c>
      <c r="P12" s="8">
        <f>IF(MAX(AV12,BY12,DB12)&gt;0,MAX(AV12,BY12,DB12),0)</f>
        <v>40.4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L12="",0,L12)=TE12,$SI$1,IF(R12+IF(L12="",0,L12)=SC12,$RG$1,IF(R12+IF(L12="",0,L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L12="",0,L12)=TI12,$SI$1,IF(R12+IF(L12="",0,L12)=SG12,$RG$1,IF(R12+IF(L12="",0,L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15.9</v>
      </c>
      <c r="V12" s="19">
        <v>4.5999999999999996</v>
      </c>
      <c r="W12" s="19">
        <v>0</v>
      </c>
      <c r="X12" s="19">
        <v>0.6</v>
      </c>
      <c r="Y12" s="19">
        <v>17.5</v>
      </c>
      <c r="Z12" s="19">
        <v>3.6</v>
      </c>
      <c r="AA12" s="19">
        <v>0</v>
      </c>
      <c r="AB12" s="19">
        <v>0</v>
      </c>
      <c r="AC12" s="19">
        <v>15.6</v>
      </c>
      <c r="AD12" s="19">
        <v>2.6</v>
      </c>
      <c r="AE12" s="19">
        <v>0</v>
      </c>
      <c r="AF12" s="19">
        <v>0.6</v>
      </c>
      <c r="AG12" s="19">
        <v>15.6</v>
      </c>
      <c r="AH12" s="19">
        <v>1.9</v>
      </c>
      <c r="AI12" s="19">
        <v>0</v>
      </c>
      <c r="AJ12" s="19">
        <v>0.3</v>
      </c>
      <c r="AK12" s="19">
        <v>16.7</v>
      </c>
      <c r="AL12" s="19">
        <v>4.5999999999999996</v>
      </c>
      <c r="AM12" s="19">
        <v>0</v>
      </c>
      <c r="AN12" s="19">
        <v>0.6</v>
      </c>
      <c r="AO12" s="28"/>
      <c r="AP12" s="41">
        <f>IF(SUM(V12,Z12)&gt;0,SUM(V12,Z12),"")</f>
        <v>8.1999999999999993</v>
      </c>
      <c r="AQ12" s="41">
        <f>IF(SUM(U12:V12,X12:Z12,AB12)-W12-AA12&gt;0,SUM(U12:V12,X12:Z12,AB12)-W12-AA12,"")</f>
        <v>42.2</v>
      </c>
      <c r="AR12" s="41">
        <f>IF(SUM(AC12:AD12,AF12)-AE12&gt;0,SUM(AC12:AD12,AF12)-AE12,"")</f>
        <v>18.8</v>
      </c>
      <c r="AS12" s="41">
        <f>IF(SUM(V12,Z12,AD12)&gt;0,SUM(V12,Z12,AD12),"")</f>
        <v>10.799999999999999</v>
      </c>
      <c r="AT12" s="41">
        <f>IF(SUM(AQ12,AR12)&gt;0,SUM(AQ12,AR12),"")</f>
        <v>61</v>
      </c>
      <c r="AU12" s="41">
        <f>IF(SUM(AH12,AL12)&gt;0,SUM(AH12,AL12),"")</f>
        <v>6.5</v>
      </c>
      <c r="AV12" s="41">
        <f>IF(SUM(AG12:AH12,AJ12:AL12,AN12)-SUM(AI12,AM12)&gt;0,SUM(AG12:AH12,AJ12:AL12,AN12)-SUM(AI12,AM12),"")</f>
        <v>39.700000000000003</v>
      </c>
      <c r="AW12" s="41">
        <f>IF(SUM(AQ12,AR12,AV12)&gt;0,SUM(AQ12,AR12,AV12),"")</f>
        <v>100.7</v>
      </c>
      <c r="AX12" s="18">
        <v>16.600000000000001</v>
      </c>
      <c r="AY12" s="18">
        <v>1.2</v>
      </c>
      <c r="AZ12" s="18">
        <v>0</v>
      </c>
      <c r="BA12" s="18">
        <v>0</v>
      </c>
      <c r="BB12" s="18">
        <v>15.5</v>
      </c>
      <c r="BC12" s="18">
        <v>2.6</v>
      </c>
      <c r="BD12" s="18">
        <v>0</v>
      </c>
      <c r="BE12" s="18">
        <v>0.6</v>
      </c>
      <c r="BF12" s="18">
        <v>17.399999999999999</v>
      </c>
      <c r="BG12" s="18">
        <v>4.0999999999999996</v>
      </c>
      <c r="BH12" s="18">
        <v>0</v>
      </c>
      <c r="BI12" s="18">
        <v>0.3</v>
      </c>
      <c r="BJ12" s="18">
        <v>15.6</v>
      </c>
      <c r="BK12" s="18">
        <v>2.6</v>
      </c>
      <c r="BL12" s="18">
        <v>0</v>
      </c>
      <c r="BM12" s="18">
        <v>0.6</v>
      </c>
      <c r="BN12" s="18">
        <v>17.2</v>
      </c>
      <c r="BO12" s="18">
        <v>4.0999999999999996</v>
      </c>
      <c r="BP12" s="18">
        <v>0</v>
      </c>
      <c r="BQ12" s="18">
        <v>0.3</v>
      </c>
      <c r="BR12" s="29"/>
      <c r="BS12" s="11">
        <f>IF(SUM(AY12,BC12)&gt;0,SUM(AY12,BC12),"")</f>
        <v>3.8</v>
      </c>
      <c r="BT12" s="11">
        <f>IF(SUM(AX12:AY12,BA12:BC12,BE12)-AZ12-BD12&gt;0,SUM(AX12:AY12,BA12:BC12,BE12)-AZ12-BD12,"")</f>
        <v>36.5</v>
      </c>
      <c r="BU12" s="11">
        <f>IF(SUM(BF12:BG12,BI12)-BH12&gt;0,SUM(BF12:BG12,BI12)-BH12,"")</f>
        <v>21.8</v>
      </c>
      <c r="BV12" s="11">
        <f>IF(SUM(AY12,BC12,BG12)&gt;0,SUM(AY12,BC12,BG12),"")</f>
        <v>7.8999999999999995</v>
      </c>
      <c r="BW12" s="11">
        <f>IF(SUM(BT12,BU12)&gt;0,SUM(BT12,BU12),"")</f>
        <v>58.3</v>
      </c>
      <c r="BX12" s="11">
        <f>IF(SUM(BK12,BO12)&gt;0,SUM(BK12,BO12),"")</f>
        <v>6.6999999999999993</v>
      </c>
      <c r="BY12" s="11">
        <f>IF(SUM(BJ12:BK12,BM12:BO12,BQ12)-SUM(BL12,BP12)&gt;0,SUM(BJ12:BK12,BM12:BO12,BQ12)-SUM(BL12,BP12),"")</f>
        <v>40.4</v>
      </c>
      <c r="BZ12" s="11">
        <f>IF(SUM(BT12,BU12,BY12)&gt;0,SUM(BT12,BU12,BY12),"")</f>
        <v>98.699999999999989</v>
      </c>
      <c r="CA12" s="19">
        <v>17</v>
      </c>
      <c r="CB12" s="19">
        <v>3.5</v>
      </c>
      <c r="CC12" s="19">
        <v>2.1</v>
      </c>
      <c r="CD12" s="19">
        <v>0.6</v>
      </c>
      <c r="CE12" s="19">
        <v>17.100000000000001</v>
      </c>
      <c r="CF12" s="19">
        <v>3.2</v>
      </c>
      <c r="CG12" s="19">
        <v>4.4000000000000004</v>
      </c>
      <c r="CH12" s="19">
        <v>0.6</v>
      </c>
      <c r="CI12" s="19">
        <v>16.600000000000001</v>
      </c>
      <c r="CJ12" s="19">
        <v>4.5999999999999996</v>
      </c>
      <c r="CK12" s="19">
        <v>0</v>
      </c>
      <c r="CL12" s="19">
        <v>0.6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6.7</v>
      </c>
      <c r="CW12" s="41">
        <f>IF(SUM(CA12:CB12,CD12:CF12,CH12)-CC12-CG12&gt;0,SUM(CA12:CB12,CD12:CF12,CH12)-CC12-CG12,"")</f>
        <v>35.500000000000007</v>
      </c>
      <c r="CX12" s="41">
        <f>IF(SUM(CI12:CJ12,CL12)-CK12&gt;0,SUM(CI12:CJ12,CL12)-CK12,"")</f>
        <v>21.800000000000004</v>
      </c>
      <c r="CY12" s="41">
        <f>IF(SUM(CB12,CF12,CJ12)&gt;0,SUM(CB12,CF12,CJ12),"")</f>
        <v>11.3</v>
      </c>
      <c r="CZ12" s="41">
        <f>IF(SUM(CW12,CX12)&gt;0,SUM(CW12,CX12),"")</f>
        <v>57.300000000000011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57.300000000000011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16.8</v>
      </c>
      <c r="TL12" s="27">
        <f>IF($CU12="P",CB12,(CB12+AY12)/2)</f>
        <v>2.35</v>
      </c>
      <c r="TM12" s="27">
        <f>IF($CU12="P",CC12,(CC12+AZ12)/2)</f>
        <v>1.05</v>
      </c>
      <c r="TN12" s="27">
        <f>IF($CU12="P",CD12,(CD12+BA12)/2)</f>
        <v>0.3</v>
      </c>
      <c r="TO12" s="27">
        <f>IF($CU12="P",CE12,(CE12+BB12)/2)</f>
        <v>16.3</v>
      </c>
      <c r="TP12" s="27">
        <f>IF($CU12="P",CF12,(CF12+BC12)/2)</f>
        <v>2.9000000000000004</v>
      </c>
      <c r="TQ12" s="27">
        <f>IF($CU12="P",CG12,(CG12+BD12)/2)</f>
        <v>2.2000000000000002</v>
      </c>
      <c r="TR12" s="27">
        <f>IF($CU12="P",CH12,(CH12+BE12)/2)</f>
        <v>0.6</v>
      </c>
      <c r="TS12" s="27">
        <f>IF($CU12="P",CI12,(CI12+BF12)/2)</f>
        <v>17</v>
      </c>
      <c r="TT12" s="27">
        <f>IF($CU12="P",CJ12,(CJ12+BG12)/2)</f>
        <v>4.3499999999999996</v>
      </c>
      <c r="TU12" s="27">
        <f>IF($CU12="P",CK12,(CK12+BH12)/2)</f>
        <v>0</v>
      </c>
      <c r="TV12" s="27">
        <f>IF($CU12="P",CL12,(CL12+BI12)/2)</f>
        <v>0.44999999999999996</v>
      </c>
      <c r="TW12" s="27">
        <f>IF($CU12="P",CM12,(CM12+BJ12)/2)</f>
        <v>7.8</v>
      </c>
      <c r="TX12" s="27">
        <f>IF($CU12="P",CN12,(CN12+BK12)/2)</f>
        <v>1.3</v>
      </c>
      <c r="TY12" s="27">
        <f>IF($CU12="P",CO12,(CO12+BL12)/2)</f>
        <v>0</v>
      </c>
      <c r="TZ12" s="27">
        <f>IF($CU12="P",CP12,(CP12+BM12)/2)</f>
        <v>0.3</v>
      </c>
      <c r="UA12" s="27">
        <f>IF($CU12="P",CQ12,(CQ12+BN12)/2)</f>
        <v>8.6</v>
      </c>
      <c r="UB12" s="27">
        <f>IF($CU12="P",CR12,(CR12+BO12)/2)</f>
        <v>2.0499999999999998</v>
      </c>
      <c r="UC12" s="27">
        <f>IF($CU12="P",CS12,(CS12+BP12)/2)</f>
        <v>0</v>
      </c>
      <c r="UD12" s="27">
        <f>IF($CU12="P",CT12,(CT12+BQ12)/2)</f>
        <v>0.15</v>
      </c>
      <c r="UE12" s="29" t="s">
        <v>56</v>
      </c>
      <c r="UF12" s="11">
        <f>IF(SUM(TL12,TP12)&gt;0,SUM(TL12,TP12),"")</f>
        <v>5.25</v>
      </c>
      <c r="UG12" s="11">
        <f>IF(SUM(TK12:TL12,TN12:TP12,TR12)-TM12-TQ12&gt;0,SUM(TK12:TL12,TN12:TP12,TR12)-TM12-TQ12,"")</f>
        <v>36</v>
      </c>
      <c r="UH12" s="11">
        <f>IF(SUM(TS12:TT12,TV12)-TU12&gt;0,SUM(TS12:TT12,TV12)-TU12,"")</f>
        <v>21.8</v>
      </c>
      <c r="UI12" s="11">
        <f>IF(SUM(TL12,TP12,TT12)&gt;0,SUM(TL12,TP12,TT12),"")</f>
        <v>9.6</v>
      </c>
      <c r="UJ12" s="11">
        <f>IF(SUM(UG12,UH12)&gt;0,SUM(UG12,UH12),"")</f>
        <v>57.8</v>
      </c>
      <c r="UK12" s="11">
        <f>IF(SUM(TX12,UB12)&gt;0,SUM(TX12,UB12),"")</f>
        <v>3.3499999999999996</v>
      </c>
      <c r="UL12" s="11">
        <f>IF(SUM(TW12:TX12,TZ12:UB12,UD12)-SUM(TY12,UC12)&gt;0,SUM(TW12:TX12,TZ12:UB12,UD12)-SUM(TY12,UC12),"")</f>
        <v>20.2</v>
      </c>
      <c r="UM12" s="11">
        <f>IF(SUM(UG12,UH12,UL12)&gt;0,SUM(UG12,UH12,UL12),"")</f>
        <v>78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74</v>
      </c>
      <c r="C13" s="4" t="s">
        <v>6</v>
      </c>
      <c r="D13" s="4">
        <v>2001</v>
      </c>
      <c r="E13" s="9">
        <f>SUM(J13:R13)+SUM(J13:N13)*0.0000001+SUM(J13)*0.0000000000001</f>
        <v>136.70000913000413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7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41.1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31.700000000000003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18.5</v>
      </c>
      <c r="O13" s="8" t="str">
        <f>IF(N13=0,"",IF(N13=CX13,$CA$1,IF(N13=BU13,$AX$1,IF(N13=AR13,$U$1,""))))</f>
        <v>2024 Nationals</v>
      </c>
      <c r="P13" s="8">
        <f>IF(MAX(AV13,BY13,DB13)&gt;0,MAX(AV13,BY13,DB13),0)</f>
        <v>38.4</v>
      </c>
      <c r="Q13" s="8" t="str">
        <f>IF(P13=0,"",IF(P13=DB13,$CA$1,IF(P13=BY13,$AX$1,IF(P13=AV13,$U$1,""))))</f>
        <v>2023 Domestic 3rd Trial</v>
      </c>
      <c r="R13" s="8">
        <f>IF(MAX(DD13:DF13)&gt;0,MAX(DD13:DF13),"")</f>
        <v>6.9999999999999929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L13="",0,L13)=TE13,$SI$1,IF(R13+IF(L13="",0,L13)=SC13,$RG$1,IF(R13+IF(L13="",0,L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L13="",0,L13)=TI13,$SI$1,IF(R13+IF(L13="",0,L13)=SG13,$RG$1,IF(R13+IF(L13="",0,L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Coimbra Gym Fest (July 7)</v>
      </c>
      <c r="U13" s="19">
        <v>16.399999999999999</v>
      </c>
      <c r="V13" s="19">
        <v>4.0999999999999996</v>
      </c>
      <c r="W13" s="19">
        <v>0</v>
      </c>
      <c r="X13" s="19">
        <v>0.3</v>
      </c>
      <c r="Y13" s="19">
        <v>16.100000000000001</v>
      </c>
      <c r="Z13" s="19">
        <v>3.9</v>
      </c>
      <c r="AA13" s="19">
        <v>0</v>
      </c>
      <c r="AB13" s="19">
        <v>0.3</v>
      </c>
      <c r="AC13" s="19">
        <v>14.7</v>
      </c>
      <c r="AD13" s="19">
        <v>4.0999999999999996</v>
      </c>
      <c r="AE13" s="19">
        <v>1</v>
      </c>
      <c r="AF13" s="19">
        <v>0.3</v>
      </c>
      <c r="AG13" s="19">
        <v>16.600000000000001</v>
      </c>
      <c r="AH13" s="19">
        <v>3.9</v>
      </c>
      <c r="AI13" s="19">
        <v>0</v>
      </c>
      <c r="AJ13" s="19">
        <v>0.3</v>
      </c>
      <c r="AK13" s="19">
        <v>15.9</v>
      </c>
      <c r="AL13" s="19">
        <v>2.4</v>
      </c>
      <c r="AM13" s="19">
        <v>1</v>
      </c>
      <c r="AN13" s="19">
        <v>0.3</v>
      </c>
      <c r="AO13" s="28"/>
      <c r="AP13" s="41">
        <f>IF(SUM(V13,Z13)&gt;0,SUM(V13,Z13),"")</f>
        <v>8</v>
      </c>
      <c r="AQ13" s="41">
        <f>IF(SUM(U13:V13,X13:Z13,AB13)-W13-AA13&gt;0,SUM(U13:V13,X13:Z13,AB13)-W13-AA13,"")</f>
        <v>41.1</v>
      </c>
      <c r="AR13" s="41">
        <f>IF(SUM(AC13:AD13,AF13)-AE13&gt;0,SUM(AC13:AD13,AF13)-AE13,"")</f>
        <v>18.099999999999998</v>
      </c>
      <c r="AS13" s="41">
        <f>IF(SUM(V13,Z13,AD13)&gt;0,SUM(V13,Z13,AD13),"")</f>
        <v>12.1</v>
      </c>
      <c r="AT13" s="41">
        <f>IF(SUM(AQ13,AR13)&gt;0,SUM(AQ13,AR13),"")</f>
        <v>59.2</v>
      </c>
      <c r="AU13" s="41">
        <f>IF(SUM(AH13,AL13)&gt;0,SUM(AH13,AL13),"")</f>
        <v>6.3</v>
      </c>
      <c r="AV13" s="41">
        <f>IF(SUM(AG13:AH13,AJ13:AL13,AN13)-SUM(AI13,AM13)&gt;0,SUM(AG13:AH13,AJ13:AL13,AN13)-SUM(AI13,AM13),"")</f>
        <v>38.4</v>
      </c>
      <c r="AW13" s="41">
        <f>IF(SUM(AQ13,AR13,AV13)&gt;0,SUM(AQ13,AR13,AV13),"")</f>
        <v>97.6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>
        <v>17.7</v>
      </c>
      <c r="CB13" s="19">
        <v>2.5</v>
      </c>
      <c r="CC13" s="19">
        <v>3</v>
      </c>
      <c r="CD13" s="19">
        <v>0.3</v>
      </c>
      <c r="CE13" s="19">
        <v>18</v>
      </c>
      <c r="CF13" s="19">
        <v>1.2</v>
      </c>
      <c r="CG13" s="19">
        <v>5</v>
      </c>
      <c r="CH13" s="19">
        <v>0</v>
      </c>
      <c r="CI13" s="19">
        <v>16.7</v>
      </c>
      <c r="CJ13" s="19">
        <v>2.5</v>
      </c>
      <c r="CK13" s="19">
        <v>1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3.7</v>
      </c>
      <c r="CW13" s="41">
        <f>IF(SUM(CA13:CB13,CD13:CF13,CH13)-CC13-CG13&gt;0,SUM(CA13:CB13,CD13:CF13,CH13)-CC13-CG13,"")</f>
        <v>31.700000000000003</v>
      </c>
      <c r="CX13" s="41">
        <f>IF(SUM(CI13:CJ13,CL13)-CK13&gt;0,SUM(CI13:CJ13,CL13)-CK13,"")</f>
        <v>18.5</v>
      </c>
      <c r="CY13" s="41">
        <f>IF(SUM(CB13,CF13,CJ13)&gt;0,SUM(CB13,CF13,CJ13),"")</f>
        <v>6.2</v>
      </c>
      <c r="CZ13" s="41">
        <f>IF(SUM(CW13,CX13)&gt;0,SUM(CW13,CX13),"")</f>
        <v>50.2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50.2</v>
      </c>
      <c r="DD13" s="52">
        <f>IF(MAX(EB13,FD13,GF13,HH13,IJ13,JL13,KN13,LP13,MR13,NT13,OV13,PX13,QZ13,SB13,TD13)-IF(L13="",0,L13)&gt;0.001,MAX(EB13,FD13,GF13,HH13,IJ13,JL13,KN13,LP13,MR13,NT13,OV13,PX13,QZ13,SB13,TD13)-IF(L13="",0,L13),"")</f>
        <v>6.9999999999999929</v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>
        <v>14.6</v>
      </c>
      <c r="HP13" s="17">
        <v>4.0999999999999996</v>
      </c>
      <c r="HQ13" s="17">
        <v>0</v>
      </c>
      <c r="HR13" s="17">
        <v>0</v>
      </c>
      <c r="HS13" s="17">
        <v>16.100000000000001</v>
      </c>
      <c r="HT13" s="17">
        <v>3.9</v>
      </c>
      <c r="HU13" s="17">
        <v>0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>IF(SUM(HP13,HT13)&gt;0,SUM(HP13,HT13),"")</f>
        <v>8</v>
      </c>
      <c r="IJ13" s="41">
        <f>IF(SUM(HO13:HP13,HR13:HT13,HV13)-HQ13-HU13&gt;0,SUM(HO13:HP13,HR13:HT13,HV13)-HQ13-HU13,"")</f>
        <v>38.699999999999996</v>
      </c>
      <c r="IK13" s="41" t="str">
        <f>IF(SUM(HW13:HX13,HZ13)-HY13&gt;0,SUM(HW13:HX13,HZ13)-HY13,"")</f>
        <v/>
      </c>
      <c r="IL13" s="41">
        <f>IF(SUM(HP13,HT13,HX13)&gt;0,SUM(HP13,HT13,HX13),"")</f>
        <v>8</v>
      </c>
      <c r="IM13" s="41">
        <f>IF(SUM(IJ13,IK13)&gt;0,SUM(IJ13,IK13),"")</f>
        <v>38.699999999999996</v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>
        <f>IF(SUM(IJ13,IK13,IO13)&gt;0,SUM(IJ13,IK13,IO13),"")</f>
        <v>38.699999999999996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8.85</v>
      </c>
      <c r="TL13" s="27">
        <f>IF($CU13="P",CB13,(CB13+AY13)/2)</f>
        <v>1.25</v>
      </c>
      <c r="TM13" s="27">
        <f>IF($CU13="P",CC13,(CC13+AZ13)/2)</f>
        <v>1.5</v>
      </c>
      <c r="TN13" s="27">
        <f>IF($CU13="P",CD13,(CD13+BA13)/2)</f>
        <v>0.15</v>
      </c>
      <c r="TO13" s="27">
        <f>IF($CU13="P",CE13,(CE13+BB13)/2)</f>
        <v>9</v>
      </c>
      <c r="TP13" s="27">
        <f>IF($CU13="P",CF13,(CF13+BC13)/2)</f>
        <v>0.6</v>
      </c>
      <c r="TQ13" s="27">
        <f>IF($CU13="P",CG13,(CG13+BD13)/2)</f>
        <v>2.5</v>
      </c>
      <c r="TR13" s="27">
        <f>IF($CU13="P",CH13,(CH13+BE13)/2)</f>
        <v>0</v>
      </c>
      <c r="TS13" s="27">
        <f>IF($CU13="P",CI13,(CI13+BF13)/2)</f>
        <v>8.35</v>
      </c>
      <c r="TT13" s="27">
        <f>IF($CU13="P",CJ13,(CJ13+BG13)/2)</f>
        <v>1.25</v>
      </c>
      <c r="TU13" s="27">
        <f>IF($CU13="P",CK13,(CK13+BH13)/2)</f>
        <v>0.5</v>
      </c>
      <c r="TV13" s="27">
        <f>IF($CU13="P",CL13,(CL13+BI13)/2)</f>
        <v>0.15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1.85</v>
      </c>
      <c r="UG13" s="11">
        <f>IF(SUM(TK13:TL13,TN13:TP13,TR13)-TM13-TQ13&gt;0,SUM(TK13:TL13,TN13:TP13,TR13)-TM13-TQ13,"")</f>
        <v>15.850000000000001</v>
      </c>
      <c r="UH13" s="11">
        <f>IF(SUM(TS13:TT13,TV13)-TU13&gt;0,SUM(TS13:TT13,TV13)-TU13,"")</f>
        <v>9.25</v>
      </c>
      <c r="UI13" s="11">
        <f>IF(SUM(TL13,TP13,TT13)&gt;0,SUM(TL13,TP13,TT13),"")</f>
        <v>3.1</v>
      </c>
      <c r="UJ13" s="11">
        <f>IF(SUM(UG13,UH13)&gt;0,SUM(UG13,UH13),"")</f>
        <v>25.1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25.1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255</v>
      </c>
      <c r="C14" s="4" t="s">
        <v>5</v>
      </c>
      <c r="D14" s="4">
        <v>2002</v>
      </c>
      <c r="E14" s="9">
        <f>SUM(J14:R14)+SUM(J14:N14)*0.0000001+SUM(J14)*0.0000000000001</f>
        <v>130.00000882000421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7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26.800000000000011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19.3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41.8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L14="",0,L14)=TE14,$SI$1,IF(R14+IF(L14="",0,L14)=SC14,$RG$1,IF(R14+IF(L14="",0,L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L14="",0,L14)=TI14,$SI$1,IF(R14+IF(L14="",0,L14)=SG14,$RG$1,IF(R14+IF(L14="",0,L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16.600000000000001</v>
      </c>
      <c r="V14" s="19">
        <v>3.9</v>
      </c>
      <c r="W14" s="19">
        <v>0</v>
      </c>
      <c r="X14" s="19">
        <v>0.3</v>
      </c>
      <c r="Y14" s="19">
        <v>16.899999999999999</v>
      </c>
      <c r="Z14" s="19">
        <v>4.0999999999999996</v>
      </c>
      <c r="AA14" s="19">
        <v>0</v>
      </c>
      <c r="AB14" s="19">
        <v>0.3</v>
      </c>
      <c r="AC14" s="19">
        <v>15.1</v>
      </c>
      <c r="AD14" s="19">
        <v>3.9</v>
      </c>
      <c r="AE14" s="19">
        <v>0</v>
      </c>
      <c r="AF14" s="19">
        <v>0.3</v>
      </c>
      <c r="AG14" s="19">
        <v>16.399999999999999</v>
      </c>
      <c r="AH14" s="19">
        <v>3.9</v>
      </c>
      <c r="AI14" s="19">
        <v>0</v>
      </c>
      <c r="AJ14" s="19">
        <v>0.3</v>
      </c>
      <c r="AK14" s="19">
        <v>16.8</v>
      </c>
      <c r="AL14" s="19">
        <v>4.0999999999999996</v>
      </c>
      <c r="AM14" s="19">
        <v>0</v>
      </c>
      <c r="AN14" s="19">
        <v>0.3</v>
      </c>
      <c r="AO14" s="28"/>
      <c r="AP14" s="41">
        <f>IF(SUM(V14,Z14)&gt;0,SUM(V14,Z14),"")</f>
        <v>8</v>
      </c>
      <c r="AQ14" s="41">
        <f>IF(SUM(U14:V14,X14:Z14,AB14)-W14-AA14&gt;0,SUM(U14:V14,X14:Z14,AB14)-W14-AA14,"")</f>
        <v>42.1</v>
      </c>
      <c r="AR14" s="41">
        <f>IF(SUM(AC14:AD14,AF14)-AE14&gt;0,SUM(AC14:AD14,AF14)-AE14,"")</f>
        <v>19.3</v>
      </c>
      <c r="AS14" s="41">
        <f>IF(SUM(V14,Z14,AD14)&gt;0,SUM(V14,Z14,AD14),"")</f>
        <v>11.9</v>
      </c>
      <c r="AT14" s="41">
        <f>IF(SUM(AQ14,AR14)&gt;0,SUM(AQ14,AR14),"")</f>
        <v>61.400000000000006</v>
      </c>
      <c r="AU14" s="41">
        <f>IF(SUM(AH14,AL14)&gt;0,SUM(AH14,AL14),"")</f>
        <v>8</v>
      </c>
      <c r="AV14" s="41">
        <f>IF(SUM(AG14:AH14,AJ14:AL14,AN14)-SUM(AI14,AM14)&gt;0,SUM(AG14:AH14,AJ14:AL14,AN14)-SUM(AI14,AM14),"")</f>
        <v>41.8</v>
      </c>
      <c r="AW14" s="41">
        <f>IF(SUM(AQ14,AR14,AV14)&gt;0,SUM(AQ14,AR14,AV14),"")</f>
        <v>103.2</v>
      </c>
      <c r="AX14" s="18">
        <v>16.7</v>
      </c>
      <c r="AY14" s="18">
        <v>1.9</v>
      </c>
      <c r="AZ14" s="18">
        <v>0</v>
      </c>
      <c r="BA14" s="18">
        <v>0.3</v>
      </c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1.9</v>
      </c>
      <c r="BT14" s="11">
        <f>IF(SUM(AX14:AY14,BA14:BC14,BE14)-AZ14-BD14&gt;0,SUM(AX14:AY14,BA14:BC14,BE14)-AZ14-BD14,"")</f>
        <v>18.899999999999999</v>
      </c>
      <c r="BU14" s="11" t="str">
        <f>IF(SUM(BF14:BG14,BI14)-BH14&gt;0,SUM(BF14:BG14,BI14)-BH14,"")</f>
        <v/>
      </c>
      <c r="BV14" s="11">
        <f>IF(SUM(AY14,BC14,BG14)&gt;0,SUM(AY14,BC14,BG14),"")</f>
        <v>1.9</v>
      </c>
      <c r="BW14" s="11">
        <f>IF(SUM(BT14,BU14)&gt;0,SUM(BT14,BU14),"")</f>
        <v>18.899999999999999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18.899999999999999</v>
      </c>
      <c r="CA14" s="19">
        <v>14.3</v>
      </c>
      <c r="CB14" s="19">
        <v>3.1</v>
      </c>
      <c r="CC14" s="19">
        <v>2.9</v>
      </c>
      <c r="CD14" s="19">
        <v>0.6</v>
      </c>
      <c r="CE14" s="19">
        <v>13.9</v>
      </c>
      <c r="CF14" s="19">
        <v>2.6</v>
      </c>
      <c r="CG14" s="19">
        <v>5.4</v>
      </c>
      <c r="CH14" s="19">
        <v>0.6</v>
      </c>
      <c r="CI14" s="19">
        <v>14.8</v>
      </c>
      <c r="CJ14" s="19">
        <v>3.5</v>
      </c>
      <c r="CK14" s="19">
        <v>0.5</v>
      </c>
      <c r="CL14" s="19">
        <v>0.6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5.7</v>
      </c>
      <c r="CW14" s="41">
        <f>IF(SUM(CA14:CB14,CD14:CF14,CH14)-CC14-CG14&gt;0,SUM(CA14:CB14,CD14:CF14,CH14)-CC14-CG14,"")</f>
        <v>26.800000000000011</v>
      </c>
      <c r="CX14" s="41">
        <f>IF(SUM(CI14:CJ14,CL14)-CK14&gt;0,SUM(CI14:CJ14,CL14)-CK14,"")</f>
        <v>18.400000000000002</v>
      </c>
      <c r="CY14" s="41">
        <f>IF(SUM(CB14,CF14,CJ14)&gt;0,SUM(CB14,CF14,CJ14),"")</f>
        <v>9.1999999999999993</v>
      </c>
      <c r="CZ14" s="41">
        <f>IF(SUM(CW14,CX14)&gt;0,SUM(CW14,CX14),"")</f>
        <v>45.200000000000017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45.200000000000017</v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15.5</v>
      </c>
      <c r="TL14" s="27">
        <f>IF($CU14="P",CB14,(CB14+AY14)/2)</f>
        <v>2.5</v>
      </c>
      <c r="TM14" s="27">
        <f>IF($CU14="P",CC14,(CC14+AZ14)/2)</f>
        <v>1.45</v>
      </c>
      <c r="TN14" s="27">
        <f>IF($CU14="P",CD14,(CD14+BA14)/2)</f>
        <v>0.44999999999999996</v>
      </c>
      <c r="TO14" s="27">
        <f>IF($CU14="P",CE14,(CE14+BB14)/2)</f>
        <v>6.95</v>
      </c>
      <c r="TP14" s="27">
        <f>IF($CU14="P",CF14,(CF14+BC14)/2)</f>
        <v>1.3</v>
      </c>
      <c r="TQ14" s="27">
        <f>IF($CU14="P",CG14,(CG14+BD14)/2)</f>
        <v>2.7</v>
      </c>
      <c r="TR14" s="27">
        <f>IF($CU14="P",CH14,(CH14+BE14)/2)</f>
        <v>0.3</v>
      </c>
      <c r="TS14" s="27">
        <f>IF($CU14="P",CI14,(CI14+BF14)/2)</f>
        <v>7.4</v>
      </c>
      <c r="TT14" s="27">
        <f>IF($CU14="P",CJ14,(CJ14+BG14)/2)</f>
        <v>1.75</v>
      </c>
      <c r="TU14" s="27">
        <f>IF($CU14="P",CK14,(CK14+BH14)/2)</f>
        <v>0.25</v>
      </c>
      <c r="TV14" s="27">
        <f>IF($CU14="P",CL14,(CL14+BI14)/2)</f>
        <v>0.3</v>
      </c>
      <c r="TW14" s="27">
        <f>IF($CU14="P",CM14,(CM14+BJ14)/2)</f>
        <v>0</v>
      </c>
      <c r="TX14" s="27">
        <f>IF($CU14="P",CN14,(CN14+BK14)/2)</f>
        <v>0</v>
      </c>
      <c r="TY14" s="27">
        <f>IF($CU14="P",CO14,(CO14+BL14)/2)</f>
        <v>0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3.8</v>
      </c>
      <c r="UG14" s="11">
        <f>IF(SUM(TK14:TL14,TN14:TP14,TR14)-TM14-TQ14&gt;0,SUM(TK14:TL14,TN14:TP14,TR14)-TM14-TQ14,"")</f>
        <v>22.85</v>
      </c>
      <c r="UH14" s="11">
        <f>IF(SUM(TS14:TT14,TV14)-TU14&gt;0,SUM(TS14:TT14,TV14)-TU14,"")</f>
        <v>9.2000000000000011</v>
      </c>
      <c r="UI14" s="11">
        <f>IF(SUM(TL14,TP14,TT14)&gt;0,SUM(TL14,TP14,TT14),"")</f>
        <v>5.55</v>
      </c>
      <c r="UJ14" s="11">
        <f>IF(SUM(UG14,UH14)&gt;0,SUM(UG14,UH14),"")</f>
        <v>32.050000000000004</v>
      </c>
      <c r="UK14" s="11" t="str">
        <f>IF(SUM(TX14,UB14)&gt;0,SUM(TX14,UB14),"")</f>
        <v/>
      </c>
      <c r="UL14" s="11" t="str">
        <f>IF(SUM(TW14:TX14,TZ14:UB14,UD14)-SUM(TY14,UC14)&gt;0,SUM(TW14:TX14,TZ14:UB14,UD14)-SUM(TY14,UC14),"")</f>
        <v/>
      </c>
      <c r="UM14" s="11">
        <f>IF(SUM(UG14,UH14,UL14)&gt;0,SUM(UG14,UH14,UL14),"")</f>
        <v>32.050000000000004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254</v>
      </c>
      <c r="C15" s="4" t="s">
        <v>5</v>
      </c>
      <c r="D15" s="4">
        <v>2005</v>
      </c>
      <c r="E15" s="9">
        <f>SUM(J15:R15)+SUM(J15:N15)*0.0000001+SUM(J15)*0.0000000000001</f>
        <v>98.900006100004234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7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42.3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IF(K15=0,"",IF(AND(L15=J15,L15=AQ15,K15=BT15),$U$1,IF(AND(L15=J15,L15=AQ15,L15=CW15),$U$1,IF(AND(L15=J15,L15=CW15,L15=BT15),$AX$1,IF(L15=CW15,$CA$1,IF(L15=BT15,$AX$1,IF(L15=AQ15,$U$1,"")))))))</f>
        <v/>
      </c>
      <c r="N15" s="8">
        <f>IF(COUNT(AR15,BU15,CX15)&gt;0,LARGE((AR15,BU15,CX15),1),0)</f>
        <v>18.700000000000003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37.9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L15="",0,L15)=TE15,$SI$1,IF(R15+IF(L15="",0,L15)=SC15,$RG$1,IF(R15+IF(L15="",0,L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L15="",0,L15)=TI15,$SI$1,IF(R15+IF(L15="",0,L15)=SG15,$RG$1,IF(R15+IF(L15="",0,L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>
        <v>16.899999999999999</v>
      </c>
      <c r="AY15" s="18">
        <v>4.3</v>
      </c>
      <c r="AZ15" s="18">
        <v>0</v>
      </c>
      <c r="BA15" s="18">
        <v>0.3</v>
      </c>
      <c r="BB15" s="18">
        <v>16.2</v>
      </c>
      <c r="BC15" s="18">
        <v>4.3</v>
      </c>
      <c r="BD15" s="18">
        <v>0</v>
      </c>
      <c r="BE15" s="18">
        <v>0.3</v>
      </c>
      <c r="BF15" s="18">
        <v>17.100000000000001</v>
      </c>
      <c r="BG15" s="18">
        <v>2.5</v>
      </c>
      <c r="BH15" s="18">
        <v>1.2</v>
      </c>
      <c r="BI15" s="18">
        <v>0.3</v>
      </c>
      <c r="BJ15" s="18">
        <v>16</v>
      </c>
      <c r="BK15" s="18">
        <v>1.9</v>
      </c>
      <c r="BL15" s="18">
        <v>0</v>
      </c>
      <c r="BM15" s="18">
        <v>0.3</v>
      </c>
      <c r="BN15" s="18">
        <v>15.9</v>
      </c>
      <c r="BO15" s="18">
        <v>3.9</v>
      </c>
      <c r="BP15" s="18">
        <v>0.4</v>
      </c>
      <c r="BQ15" s="18">
        <v>0.3</v>
      </c>
      <c r="BR15" s="29"/>
      <c r="BS15" s="11">
        <f>IF(SUM(AY15,BC15)&gt;0,SUM(AY15,BC15),"")</f>
        <v>8.6</v>
      </c>
      <c r="BT15" s="11">
        <f>IF(SUM(AX15:AY15,BA15:BC15,BE15)-AZ15-BD15&gt;0,SUM(AX15:AY15,BA15:BC15,BE15)-AZ15-BD15,"")</f>
        <v>42.3</v>
      </c>
      <c r="BU15" s="11">
        <f>IF(SUM(BF15:BG15,BI15)-BH15&gt;0,SUM(BF15:BG15,BI15)-BH15,"")</f>
        <v>18.700000000000003</v>
      </c>
      <c r="BV15" s="11">
        <f>IF(SUM(AY15,BC15,BG15)&gt;0,SUM(AY15,BC15,BG15),"")</f>
        <v>11.1</v>
      </c>
      <c r="BW15" s="11">
        <f>IF(SUM(BT15,BU15)&gt;0,SUM(BT15,BU15),"")</f>
        <v>61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37.9</v>
      </c>
      <c r="BZ15" s="11">
        <f>IF(SUM(BT15,BU15,BY15)&gt;0,SUM(BT15,BU15,BY15),"")</f>
        <v>98.9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8.4499999999999993</v>
      </c>
      <c r="TL15" s="27">
        <f>IF($CU15="P",CB15,(CB15+AY15)/2)</f>
        <v>2.15</v>
      </c>
      <c r="TM15" s="27">
        <f>IF($CU15="P",CC15,(CC15+AZ15)/2)</f>
        <v>0</v>
      </c>
      <c r="TN15" s="27">
        <f>IF($CU15="P",CD15,(CD15+BA15)/2)</f>
        <v>0.15</v>
      </c>
      <c r="TO15" s="27">
        <f>IF($CU15="P",CE15,(CE15+BB15)/2)</f>
        <v>8.1</v>
      </c>
      <c r="TP15" s="27">
        <f>IF($CU15="P",CF15,(CF15+BC15)/2)</f>
        <v>2.15</v>
      </c>
      <c r="TQ15" s="27">
        <f>IF($CU15="P",CG15,(CG15+BD15)/2)</f>
        <v>0</v>
      </c>
      <c r="TR15" s="27">
        <f>IF($CU15="P",CH15,(CH15+BE15)/2)</f>
        <v>0.15</v>
      </c>
      <c r="TS15" s="27">
        <f>IF($CU15="P",CI15,(CI15+BF15)/2)</f>
        <v>8.5500000000000007</v>
      </c>
      <c r="TT15" s="27">
        <f>IF($CU15="P",CJ15,(CJ15+BG15)/2)</f>
        <v>1.25</v>
      </c>
      <c r="TU15" s="27">
        <f>IF($CU15="P",CK15,(CK15+BH15)/2)</f>
        <v>0.6</v>
      </c>
      <c r="TV15" s="27">
        <f>IF($CU15="P",CL15,(CL15+BI15)/2)</f>
        <v>0.15</v>
      </c>
      <c r="TW15" s="27">
        <f>IF($CU15="P",CM15,(CM15+BJ15)/2)</f>
        <v>8</v>
      </c>
      <c r="TX15" s="27">
        <f>IF($CU15="P",CN15,(CN15+BK15)/2)</f>
        <v>0.95</v>
      </c>
      <c r="TY15" s="27">
        <f>IF($CU15="P",CO15,(CO15+BL15)/2)</f>
        <v>0</v>
      </c>
      <c r="TZ15" s="27">
        <f>IF($CU15="P",CP15,(CP15+BM15)/2)</f>
        <v>0.15</v>
      </c>
      <c r="UA15" s="27">
        <f>IF($CU15="P",CQ15,(CQ15+BN15)/2)</f>
        <v>7.95</v>
      </c>
      <c r="UB15" s="27">
        <f>IF($CU15="P",CR15,(CR15+BO15)/2)</f>
        <v>1.95</v>
      </c>
      <c r="UC15" s="27">
        <f>IF($CU15="P",CS15,(CS15+BP15)/2)</f>
        <v>0.2</v>
      </c>
      <c r="UD15" s="27">
        <f>IF($CU15="P",CT15,(CT15+BQ15)/2)</f>
        <v>0.15</v>
      </c>
      <c r="UE15" s="29" t="s">
        <v>56</v>
      </c>
      <c r="UF15" s="11">
        <f>IF(SUM(TL15,TP15)&gt;0,SUM(TL15,TP15),"")</f>
        <v>4.3</v>
      </c>
      <c r="UG15" s="11">
        <f>IF(SUM(TK15:TL15,TN15:TP15,TR15)-TM15-TQ15&gt;0,SUM(TK15:TL15,TN15:TP15,TR15)-TM15-TQ15,"")</f>
        <v>21.15</v>
      </c>
      <c r="UH15" s="11">
        <f>IF(SUM(TS15:TT15,TV15)-TU15&gt;0,SUM(TS15:TT15,TV15)-TU15,"")</f>
        <v>9.3500000000000014</v>
      </c>
      <c r="UI15" s="11">
        <f>IF(SUM(TL15,TP15,TT15)&gt;0,SUM(TL15,TP15,TT15),"")</f>
        <v>5.55</v>
      </c>
      <c r="UJ15" s="11">
        <f>IF(SUM(UG15,UH15)&gt;0,SUM(UG15,UH15),"")</f>
        <v>30.5</v>
      </c>
      <c r="UK15" s="11">
        <f>IF(SUM(TX15,UB15)&gt;0,SUM(TX15,UB15),"")</f>
        <v>2.9</v>
      </c>
      <c r="UL15" s="11">
        <f>IF(SUM(TW15:TX15,TZ15:UB15,UD15)-SUM(TY15,UC15)&gt;0,SUM(TW15:TX15,TZ15:UB15,UD15)-SUM(TY15,UC15),"")</f>
        <v>18.95</v>
      </c>
      <c r="UM15" s="11">
        <f>IF(SUM(UG15,UH15,UL15)&gt;0,SUM(UG15,UH15,UL15),"")</f>
        <v>49.45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167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7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L16="",0,L16)=TE16,$SI$1,IF(R16+IF(L16="",0,L16)=SC16,$RG$1,IF(R16+IF(L16="",0,L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L16="",0,L16)=TI16,$SI$1,IF(R16+IF(L16="",0,L16)=SG16,$RG$1,IF(R16+IF(L16="",0,L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</v>
      </c>
      <c r="AY16" s="18">
        <v>1.7</v>
      </c>
      <c r="AZ16" s="18">
        <v>3</v>
      </c>
      <c r="BA16" s="18">
        <v>0</v>
      </c>
      <c r="BB16" s="18">
        <v>16.100000000000001</v>
      </c>
      <c r="BC16" s="18">
        <v>2.9</v>
      </c>
      <c r="BD16" s="18">
        <v>3.3</v>
      </c>
      <c r="BE16" s="18">
        <v>0.3</v>
      </c>
      <c r="BF16" s="18">
        <v>10.8</v>
      </c>
      <c r="BG16" s="18">
        <v>2.4</v>
      </c>
      <c r="BH16" s="18">
        <v>0</v>
      </c>
      <c r="BI16" s="18">
        <v>0.3</v>
      </c>
      <c r="BJ16" s="18">
        <v>15.6</v>
      </c>
      <c r="BK16" s="18">
        <v>3.2</v>
      </c>
      <c r="BL16" s="18">
        <v>0</v>
      </c>
      <c r="BM16" s="18">
        <v>0.3</v>
      </c>
      <c r="BN16" s="18">
        <v>16.600000000000001</v>
      </c>
      <c r="BO16" s="18">
        <v>1.1000000000000001</v>
      </c>
      <c r="BP16" s="18">
        <v>0</v>
      </c>
      <c r="BQ16" s="18">
        <v>0</v>
      </c>
      <c r="BR16" s="29"/>
      <c r="BS16" s="11">
        <f>IF(SUM(AY16,BC16)&gt;0,SUM(AY16,BC16),"")</f>
        <v>4.5999999999999996</v>
      </c>
      <c r="BT16" s="11">
        <f>IF(SUM(AX16:AY16,BA16:BC16,BE16)-AZ16-BD16&gt;0,SUM(AX16:AY16,BA16:BC16,BE16)-AZ16-BD16,"")</f>
        <v>33</v>
      </c>
      <c r="BU16" s="11">
        <f>IF(SUM(BF16:BG16,BI16)-BH16&gt;0,SUM(BF16:BG16,BI16)-BH16,"")</f>
        <v>13.500000000000002</v>
      </c>
      <c r="BV16" s="11">
        <f>IF(SUM(AY16,BC16,BG16)&gt;0,SUM(AY16,BC16,BG16),"")</f>
        <v>7</v>
      </c>
      <c r="BW16" s="11">
        <f>IF(SUM(BT16,BU16)&gt;0,SUM(BT16,BU16),"")</f>
        <v>46.5</v>
      </c>
      <c r="BX16" s="11">
        <f>IF(SUM(BK16,BO16)&gt;0,SUM(BK16,BO16),"")</f>
        <v>4.3000000000000007</v>
      </c>
      <c r="BY16" s="11">
        <f>IF(SUM(BJ16:BK16,BM16:BO16,BQ16)-SUM(BL16,BP16)&gt;0,SUM(BJ16:BK16,BM16:BO16,BQ16)-SUM(BL16,BP16),"")</f>
        <v>36.800000000000004</v>
      </c>
      <c r="BZ16" s="11">
        <f>IF(SUM(BT16,BU16,BY16)&gt;0,SUM(BT16,BU16,BY16),"")</f>
        <v>83.300000000000011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9.15</v>
      </c>
      <c r="TL16" s="27">
        <f>IF($CU16="P",CB16,(CB16+AY16)/2)</f>
        <v>0.85</v>
      </c>
      <c r="TM16" s="27">
        <f>IF($CU16="P",CC16,(CC16+AZ16)/2)</f>
        <v>1.5</v>
      </c>
      <c r="TN16" s="27">
        <f>IF($CU16="P",CD16,(CD16+BA16)/2)</f>
        <v>0</v>
      </c>
      <c r="TO16" s="27">
        <f>IF($CU16="P",CE16,(CE16+BB16)/2)</f>
        <v>8.0500000000000007</v>
      </c>
      <c r="TP16" s="27">
        <f>IF($CU16="P",CF16,(CF16+BC16)/2)</f>
        <v>1.45</v>
      </c>
      <c r="TQ16" s="27">
        <f>IF($CU16="P",CG16,(CG16+BD16)/2)</f>
        <v>1.65</v>
      </c>
      <c r="TR16" s="27">
        <f>IF($CU16="P",CH16,(CH16+BE16)/2)</f>
        <v>0.15</v>
      </c>
      <c r="TS16" s="27">
        <f>IF($CU16="P",CI16,(CI16+BF16)/2)</f>
        <v>5.4</v>
      </c>
      <c r="TT16" s="27">
        <f>IF($CU16="P",CJ16,(CJ16+BG16)/2)</f>
        <v>1.2</v>
      </c>
      <c r="TU16" s="27">
        <f>IF($CU16="P",CK16,(CK16+BH16)/2)</f>
        <v>0</v>
      </c>
      <c r="TV16" s="27">
        <f>IF($CU16="P",CL16,(CL16+BI16)/2)</f>
        <v>0.15</v>
      </c>
      <c r="TW16" s="27">
        <f>IF($CU16="P",CM16,(CM16+BJ16)/2)</f>
        <v>7.8</v>
      </c>
      <c r="TX16" s="27">
        <f>IF($CU16="P",CN16,(CN16+BK16)/2)</f>
        <v>1.6</v>
      </c>
      <c r="TY16" s="27">
        <f>IF($CU16="P",CO16,(CO16+BL16)/2)</f>
        <v>0</v>
      </c>
      <c r="TZ16" s="27">
        <f>IF($CU16="P",CP16,(CP16+BM16)/2)</f>
        <v>0.15</v>
      </c>
      <c r="UA16" s="27">
        <f>IF($CU16="P",CQ16,(CQ16+BN16)/2)</f>
        <v>8.3000000000000007</v>
      </c>
      <c r="UB16" s="27">
        <f>IF($CU16="P",CR16,(CR16+BO16)/2)</f>
        <v>0.55000000000000004</v>
      </c>
      <c r="UC16" s="27">
        <f>IF($CU16="P",CS16,(CS16+BP16)/2)</f>
        <v>0</v>
      </c>
      <c r="UD16" s="27">
        <f>IF($CU16="P",CT16,(CT16+BQ16)/2)</f>
        <v>0</v>
      </c>
      <c r="UE16" s="29" t="s">
        <v>56</v>
      </c>
      <c r="UF16" s="11">
        <f>IF(SUM(TL16,TP16)&gt;0,SUM(TL16,TP16),"")</f>
        <v>2.2999999999999998</v>
      </c>
      <c r="UG16" s="11">
        <f>IF(SUM(TK16:TL16,TN16:TP16,TR16)-TM16-TQ16&gt;0,SUM(TK16:TL16,TN16:TP16,TR16)-TM16-TQ16,"")</f>
        <v>16.5</v>
      </c>
      <c r="UH16" s="11">
        <f>IF(SUM(TS16:TT16,TV16)-TU16&gt;0,SUM(TS16:TT16,TV16)-TU16,"")</f>
        <v>6.7500000000000009</v>
      </c>
      <c r="UI16" s="11">
        <f>IF(SUM(TL16,TP16,TT16)&gt;0,SUM(TL16,TP16,TT16),"")</f>
        <v>3.5</v>
      </c>
      <c r="UJ16" s="11">
        <f>IF(SUM(UG16,UH16)&gt;0,SUM(UG16,UH16),"")</f>
        <v>23.25</v>
      </c>
      <c r="UK16" s="11">
        <f>IF(SUM(TX16,UB16)&gt;0,SUM(TX16,UB16),"")</f>
        <v>2.1500000000000004</v>
      </c>
      <c r="UL16" s="11">
        <f>IF(SUM(TW16:TX16,TZ16:UB16,UD16)-SUM(TY16,UC16)&gt;0,SUM(TW16:TX16,TZ16:UB16,UD16)-SUM(TY16,UC16),"")</f>
        <v>18.400000000000002</v>
      </c>
      <c r="UM16" s="11">
        <f>IF(SUM(UG16,UH16,UL16)&gt;0,SUM(UG16,UH16,UL16),"")</f>
        <v>41.650000000000006</v>
      </c>
    </row>
    <row r="17" spans="1:530" ht="17" x14ac:dyDescent="0.2">
      <c r="R17" s="10"/>
      <c r="S17" s="10"/>
      <c r="T17" s="10"/>
      <c r="QY17" s="37"/>
      <c r="RG17"/>
      <c r="SA17" s="37"/>
      <c r="SB17" s="37"/>
      <c r="SC17" s="37"/>
      <c r="SD17" s="37"/>
      <c r="SE17" s="37"/>
      <c r="SF17" s="37"/>
      <c r="SG17" s="37"/>
      <c r="SH17" s="37"/>
      <c r="TC17" s="37"/>
      <c r="TD17" s="37"/>
      <c r="TE17" s="37"/>
      <c r="TF17" s="37"/>
      <c r="TG17" s="37"/>
      <c r="TH17" s="37"/>
      <c r="TI17" s="37"/>
      <c r="TJ17" s="37"/>
    </row>
    <row r="18" spans="1:530" ht="17" x14ac:dyDescent="0.2">
      <c r="R18" s="10"/>
      <c r="S18" s="10"/>
      <c r="T18" s="10"/>
      <c r="QY18" s="37"/>
      <c r="RG18"/>
      <c r="SA18" s="37"/>
      <c r="SB18" s="37"/>
      <c r="SC18" s="37"/>
      <c r="SD18" s="37"/>
      <c r="SE18" s="37"/>
      <c r="SF18" s="37"/>
      <c r="SG18" s="37"/>
      <c r="SH18" s="37"/>
      <c r="TC18" s="37"/>
      <c r="TD18" s="37"/>
      <c r="TE18" s="37"/>
      <c r="TF18" s="37"/>
      <c r="TG18" s="37"/>
      <c r="TH18" s="37"/>
      <c r="TI18" s="37"/>
      <c r="TJ18" s="37"/>
    </row>
    <row r="19" spans="1:530" ht="17" x14ac:dyDescent="0.2">
      <c r="B19" s="24" t="s">
        <v>54</v>
      </c>
      <c r="R19" s="10"/>
      <c r="S19" s="10"/>
      <c r="T19" s="10"/>
      <c r="AP19" s="4"/>
      <c r="AW19" s="43">
        <v>8.6</v>
      </c>
      <c r="BS19" s="4"/>
      <c r="BZ19" s="43">
        <v>8.6</v>
      </c>
      <c r="CV19" s="4"/>
      <c r="DC19" s="43">
        <v>8.6</v>
      </c>
      <c r="EA19" s="4"/>
      <c r="EH19" s="43">
        <v>8.6</v>
      </c>
      <c r="FC19" s="4"/>
      <c r="FJ19" s="43">
        <v>8.6</v>
      </c>
      <c r="GE19" s="4"/>
      <c r="GL19" s="43">
        <v>8.6</v>
      </c>
      <c r="HG19" s="4"/>
      <c r="HN19" s="43">
        <v>8.6</v>
      </c>
      <c r="II19" s="4"/>
      <c r="IP19" s="43">
        <v>8.6</v>
      </c>
      <c r="JK19" s="4"/>
      <c r="JR19" s="43">
        <v>8.6</v>
      </c>
      <c r="KM19" s="4"/>
      <c r="KT19" s="43">
        <v>8.6</v>
      </c>
      <c r="LO19" s="4"/>
      <c r="LV19" s="43">
        <v>8.6</v>
      </c>
      <c r="MQ19" s="4"/>
      <c r="MX19" s="43">
        <v>8.6</v>
      </c>
      <c r="NS19" s="4"/>
      <c r="NZ19" s="43">
        <v>8.6</v>
      </c>
      <c r="OU19" s="4"/>
      <c r="PB19" s="43">
        <v>8.6</v>
      </c>
      <c r="PW19" s="4"/>
      <c r="QD19" s="43">
        <v>8.6</v>
      </c>
      <c r="QY19" s="4"/>
      <c r="RF19" s="43">
        <v>8.6</v>
      </c>
      <c r="RG19"/>
      <c r="SA19" s="4"/>
      <c r="SB19" s="37"/>
      <c r="SC19" s="37"/>
      <c r="SD19" s="37"/>
      <c r="SE19" s="37"/>
      <c r="SF19" s="37"/>
      <c r="SG19" s="37"/>
      <c r="SH19" s="43">
        <v>8.6</v>
      </c>
      <c r="TC19" s="4"/>
      <c r="TD19" s="37"/>
      <c r="TE19" s="37"/>
      <c r="TF19" s="37"/>
      <c r="TG19" s="37"/>
      <c r="TH19" s="37"/>
      <c r="TI19" s="37"/>
      <c r="TJ19" s="43">
        <v>8.6</v>
      </c>
    </row>
    <row r="20" spans="1:530" ht="17" x14ac:dyDescent="0.2">
      <c r="B20" s="31" t="s">
        <v>53</v>
      </c>
      <c r="R20" s="10"/>
      <c r="S20" s="10"/>
      <c r="T20" s="10"/>
      <c r="AP20" s="4"/>
      <c r="AW20" s="53">
        <v>12.9</v>
      </c>
      <c r="BS20" s="4"/>
      <c r="BZ20" s="53">
        <v>12.9</v>
      </c>
      <c r="CV20" s="4"/>
      <c r="DC20" s="53">
        <v>12.9</v>
      </c>
      <c r="EA20" s="4"/>
      <c r="EH20" s="53">
        <v>12.9</v>
      </c>
      <c r="FC20" s="4"/>
      <c r="FJ20" s="53">
        <v>12.9</v>
      </c>
      <c r="GE20" s="4"/>
      <c r="GL20" s="53">
        <v>12.9</v>
      </c>
      <c r="HG20" s="4"/>
      <c r="HN20" s="53">
        <v>12.9</v>
      </c>
      <c r="II20" s="4"/>
      <c r="IP20" s="53">
        <v>12.9</v>
      </c>
      <c r="JK20" s="4"/>
      <c r="JR20" s="53">
        <v>12.9</v>
      </c>
      <c r="KM20" s="4"/>
      <c r="KT20" s="53">
        <v>12.9</v>
      </c>
      <c r="LO20" s="4"/>
      <c r="LV20" s="53">
        <v>12.9</v>
      </c>
      <c r="MQ20" s="4"/>
      <c r="MX20" s="53">
        <v>12.9</v>
      </c>
      <c r="NS20" s="4"/>
      <c r="NZ20" s="53">
        <v>12.9</v>
      </c>
      <c r="OU20" s="4"/>
      <c r="PB20" s="53">
        <v>12.9</v>
      </c>
      <c r="PW20" s="4"/>
      <c r="QD20" s="53">
        <v>12.9</v>
      </c>
      <c r="QY20" s="4"/>
      <c r="RF20" s="53">
        <v>12.9</v>
      </c>
      <c r="RG20"/>
      <c r="SA20" s="4"/>
      <c r="SB20" s="37"/>
      <c r="SC20" s="37"/>
      <c r="SD20" s="37"/>
      <c r="SE20" s="37"/>
      <c r="SF20" s="37"/>
      <c r="SG20" s="37"/>
      <c r="SH20" s="53">
        <v>12.9</v>
      </c>
      <c r="TC20" s="4"/>
      <c r="TD20" s="37"/>
      <c r="TE20" s="37"/>
      <c r="TF20" s="37"/>
      <c r="TG20" s="37"/>
      <c r="TH20" s="37"/>
      <c r="TI20" s="37"/>
      <c r="TJ20" s="53">
        <v>12.9</v>
      </c>
    </row>
    <row r="21" spans="1:530" ht="17" x14ac:dyDescent="0.2">
      <c r="A21" s="5"/>
      <c r="B21" s="32" t="s">
        <v>66</v>
      </c>
      <c r="C21" s="20"/>
      <c r="R21" s="10"/>
      <c r="S21" s="10"/>
      <c r="T21" s="10"/>
      <c r="AP21" s="4"/>
      <c r="AW21" s="45">
        <v>15.1</v>
      </c>
      <c r="BS21" s="4"/>
      <c r="BZ21" s="45">
        <v>15.1</v>
      </c>
      <c r="CV21" s="4"/>
      <c r="DC21" s="45">
        <v>15.1</v>
      </c>
      <c r="EA21" s="4"/>
      <c r="EH21" s="45">
        <v>15.1</v>
      </c>
      <c r="FC21" s="4"/>
      <c r="FJ21" s="45">
        <v>15.1</v>
      </c>
      <c r="GE21" s="4"/>
      <c r="GL21" s="45">
        <v>15.1</v>
      </c>
      <c r="HG21" s="4"/>
      <c r="HN21" s="45">
        <v>15.1</v>
      </c>
      <c r="II21" s="4"/>
      <c r="IP21" s="45">
        <v>15.1</v>
      </c>
      <c r="JK21" s="4"/>
      <c r="JR21" s="45">
        <v>15.1</v>
      </c>
      <c r="KM21" s="4"/>
      <c r="KT21" s="45">
        <v>15.1</v>
      </c>
      <c r="LO21" s="4"/>
      <c r="LV21" s="45">
        <v>15.1</v>
      </c>
      <c r="MQ21" s="4"/>
      <c r="MX21" s="45">
        <v>15.1</v>
      </c>
      <c r="NS21" s="4"/>
      <c r="NZ21" s="45">
        <v>15.1</v>
      </c>
      <c r="OU21" s="4"/>
      <c r="PB21" s="45">
        <v>15.1</v>
      </c>
      <c r="PW21" s="4"/>
      <c r="QD21" s="45">
        <v>15.1</v>
      </c>
      <c r="QY21" s="4"/>
      <c r="RF21" s="45">
        <v>15.1</v>
      </c>
      <c r="RG21"/>
      <c r="SA21" s="4"/>
      <c r="SB21" s="37"/>
      <c r="SC21" s="37"/>
      <c r="SD21" s="37"/>
      <c r="SE21" s="37"/>
      <c r="SF21" s="37"/>
      <c r="SG21" s="37"/>
      <c r="SH21" s="45">
        <v>15.1</v>
      </c>
      <c r="TC21" s="4"/>
      <c r="TD21" s="37"/>
      <c r="TE21" s="37"/>
      <c r="TF21" s="37"/>
      <c r="TG21" s="37"/>
      <c r="TH21" s="37"/>
      <c r="TI21" s="37"/>
      <c r="TJ21" s="45">
        <v>15.1</v>
      </c>
    </row>
    <row r="22" spans="1:530" ht="17" x14ac:dyDescent="0.2">
      <c r="A22" s="5"/>
      <c r="B22" s="36" t="s">
        <v>79</v>
      </c>
      <c r="C22" s="20"/>
      <c r="R22" s="10"/>
      <c r="S22" s="10"/>
      <c r="T22" s="10"/>
      <c r="AP22" s="4"/>
      <c r="AW22" s="46">
        <v>15.1</v>
      </c>
      <c r="BS22" s="4"/>
      <c r="BZ22" s="46">
        <v>15.1</v>
      </c>
      <c r="CV22" s="4"/>
      <c r="DC22" s="46">
        <v>15.1</v>
      </c>
      <c r="EA22" s="4"/>
      <c r="EH22" s="46">
        <v>15.1</v>
      </c>
      <c r="FC22" s="4"/>
      <c r="FJ22" s="46">
        <v>15.1</v>
      </c>
      <c r="GE22" s="4"/>
      <c r="GL22" s="46">
        <v>15.1</v>
      </c>
      <c r="HG22" s="4"/>
      <c r="HN22" s="46">
        <v>15.1</v>
      </c>
      <c r="II22" s="4"/>
      <c r="IP22" s="46">
        <v>15.1</v>
      </c>
      <c r="JK22" s="4"/>
      <c r="JR22" s="46">
        <v>15.1</v>
      </c>
      <c r="KM22" s="4"/>
      <c r="KT22" s="46">
        <v>15.1</v>
      </c>
      <c r="LO22" s="4"/>
      <c r="LV22" s="46">
        <v>15.1</v>
      </c>
      <c r="MQ22" s="4"/>
      <c r="MX22" s="46">
        <v>15.1</v>
      </c>
      <c r="NS22" s="4"/>
      <c r="NZ22" s="46">
        <v>15.1</v>
      </c>
      <c r="OU22" s="4"/>
      <c r="PB22" s="46">
        <v>15.1</v>
      </c>
      <c r="PW22" s="4"/>
      <c r="QD22" s="46">
        <v>15.1</v>
      </c>
      <c r="QY22" s="4"/>
      <c r="RF22" s="46">
        <v>15.1</v>
      </c>
      <c r="RG22"/>
      <c r="SA22" s="4"/>
      <c r="SB22" s="37"/>
      <c r="SC22" s="37"/>
      <c r="SD22" s="37"/>
      <c r="SE22" s="37"/>
      <c r="SF22" s="37"/>
      <c r="SG22" s="37"/>
      <c r="SH22" s="46">
        <v>15.1</v>
      </c>
      <c r="TC22" s="4"/>
      <c r="TD22" s="37"/>
      <c r="TE22" s="37"/>
      <c r="TF22" s="37"/>
      <c r="TG22" s="37"/>
      <c r="TH22" s="37"/>
      <c r="TI22" s="37"/>
      <c r="TJ22" s="46">
        <v>15.1</v>
      </c>
    </row>
    <row r="23" spans="1:530" ht="17" x14ac:dyDescent="0.2">
      <c r="A23" s="5"/>
      <c r="B23" s="35" t="s">
        <v>51</v>
      </c>
      <c r="C23" s="20"/>
      <c r="R23" s="10"/>
      <c r="S23" s="10"/>
      <c r="T23" s="10"/>
      <c r="AP23" s="4"/>
      <c r="AW23" s="47">
        <v>43</v>
      </c>
      <c r="BS23" s="4"/>
      <c r="BZ23" s="47">
        <v>43</v>
      </c>
      <c r="CV23" s="4"/>
      <c r="DC23" s="47">
        <v>43</v>
      </c>
      <c r="EA23" s="4"/>
      <c r="EH23" s="47">
        <v>43</v>
      </c>
      <c r="FC23" s="4"/>
      <c r="FJ23" s="47">
        <v>43</v>
      </c>
      <c r="GE23" s="4"/>
      <c r="GL23" s="47">
        <v>43</v>
      </c>
      <c r="HG23" s="4"/>
      <c r="HN23" s="47">
        <v>43</v>
      </c>
      <c r="II23" s="4"/>
      <c r="IP23" s="47">
        <v>43</v>
      </c>
      <c r="JK23" s="4"/>
      <c r="JR23" s="47">
        <v>43</v>
      </c>
      <c r="KM23" s="4"/>
      <c r="KT23" s="47">
        <v>43</v>
      </c>
      <c r="LO23" s="4"/>
      <c r="LV23" s="47">
        <v>43</v>
      </c>
      <c r="MQ23" s="4"/>
      <c r="MX23" s="47">
        <v>43</v>
      </c>
      <c r="NS23" s="4"/>
      <c r="NZ23" s="47">
        <v>43</v>
      </c>
      <c r="OU23" s="4"/>
      <c r="PB23" s="47">
        <v>43</v>
      </c>
      <c r="PW23" s="4"/>
      <c r="QD23" s="47">
        <v>43</v>
      </c>
      <c r="QY23" s="4"/>
      <c r="RF23" s="47">
        <v>43</v>
      </c>
      <c r="RG23"/>
      <c r="SA23" s="4"/>
      <c r="SB23" s="37"/>
      <c r="SC23" s="37"/>
      <c r="SD23" s="37"/>
      <c r="SE23" s="37"/>
      <c r="SF23" s="37"/>
      <c r="SG23" s="37"/>
      <c r="SH23" s="47">
        <v>43</v>
      </c>
      <c r="TC23" s="4"/>
      <c r="TD23" s="37"/>
      <c r="TE23" s="37"/>
      <c r="TF23" s="37"/>
      <c r="TG23" s="37"/>
      <c r="TH23" s="37"/>
      <c r="TI23" s="37"/>
      <c r="TJ23" s="47">
        <v>43</v>
      </c>
    </row>
    <row r="24" spans="1:530" ht="17" x14ac:dyDescent="0.2">
      <c r="A24" s="5"/>
      <c r="B24" s="25" t="s">
        <v>52</v>
      </c>
      <c r="C24" s="20"/>
      <c r="R24" s="10"/>
      <c r="S24" s="10"/>
      <c r="T24" s="10"/>
      <c r="AP24" s="4"/>
      <c r="AW24" s="48">
        <v>65.7</v>
      </c>
      <c r="BS24" s="4"/>
      <c r="BZ24" s="48">
        <v>65.7</v>
      </c>
      <c r="CV24" s="4"/>
      <c r="DC24" s="48">
        <v>65.7</v>
      </c>
      <c r="EA24" s="4"/>
      <c r="EH24" s="48">
        <v>65.7</v>
      </c>
      <c r="FC24" s="4"/>
      <c r="FJ24" s="48">
        <v>65.7</v>
      </c>
      <c r="GE24" s="4"/>
      <c r="GL24" s="48">
        <v>65.7</v>
      </c>
      <c r="HG24" s="4"/>
      <c r="HN24" s="48">
        <v>65.7</v>
      </c>
      <c r="II24" s="4"/>
      <c r="IP24" s="48">
        <v>65.7</v>
      </c>
      <c r="JK24" s="4"/>
      <c r="JR24" s="48">
        <v>65.7</v>
      </c>
      <c r="KM24" s="4"/>
      <c r="KT24" s="48">
        <v>65.7</v>
      </c>
      <c r="LO24" s="4"/>
      <c r="LV24" s="48">
        <v>65.7</v>
      </c>
      <c r="MQ24" s="4"/>
      <c r="MX24" s="48">
        <v>65.7</v>
      </c>
      <c r="NS24" s="4"/>
      <c r="NZ24" s="48">
        <v>65.7</v>
      </c>
      <c r="OU24" s="4"/>
      <c r="PB24" s="48">
        <v>65.7</v>
      </c>
      <c r="PW24" s="4"/>
      <c r="QD24" s="48">
        <v>65.7</v>
      </c>
      <c r="QY24" s="4"/>
      <c r="RF24" s="48">
        <v>65.7</v>
      </c>
      <c r="RG24"/>
      <c r="SA24" s="4"/>
      <c r="SB24" s="37"/>
      <c r="SC24" s="37"/>
      <c r="SD24" s="37"/>
      <c r="SE24" s="37"/>
      <c r="SF24" s="37"/>
      <c r="SG24" s="37"/>
      <c r="SH24" s="48">
        <v>65.7</v>
      </c>
      <c r="TC24" s="4"/>
      <c r="TD24" s="37"/>
      <c r="TE24" s="37"/>
      <c r="TF24" s="37"/>
      <c r="TG24" s="37"/>
      <c r="TH24" s="37"/>
      <c r="TI24" s="37"/>
      <c r="TJ24" s="48">
        <v>65.7</v>
      </c>
    </row>
    <row r="25" spans="1:530" ht="17" x14ac:dyDescent="0.2">
      <c r="A25" s="5"/>
      <c r="B25" s="34" t="s">
        <v>65</v>
      </c>
      <c r="C25" s="20"/>
      <c r="R25" s="10"/>
      <c r="S25" s="10"/>
      <c r="T25" s="10"/>
      <c r="AP25" s="4"/>
      <c r="AW25" s="49">
        <v>68.099999999999994</v>
      </c>
      <c r="BS25" s="4"/>
      <c r="BZ25" s="49">
        <v>68.099999999999994</v>
      </c>
      <c r="CV25" s="4"/>
      <c r="DC25" s="49">
        <v>68.099999999999994</v>
      </c>
      <c r="EA25" s="4"/>
      <c r="EH25" s="49">
        <v>68.099999999999994</v>
      </c>
      <c r="FC25" s="4"/>
      <c r="FJ25" s="49">
        <v>68.099999999999994</v>
      </c>
      <c r="GE25" s="4"/>
      <c r="GL25" s="49">
        <v>68.099999999999994</v>
      </c>
      <c r="HG25" s="4"/>
      <c r="HN25" s="49">
        <v>68.099999999999994</v>
      </c>
      <c r="II25" s="4"/>
      <c r="IP25" s="49">
        <v>68.099999999999994</v>
      </c>
      <c r="JK25" s="4"/>
      <c r="JR25" s="49">
        <v>68.099999999999994</v>
      </c>
      <c r="KM25" s="4"/>
      <c r="KT25" s="49">
        <v>68.099999999999994</v>
      </c>
      <c r="LO25" s="4"/>
      <c r="LV25" s="49">
        <v>68.099999999999994</v>
      </c>
      <c r="MQ25" s="4"/>
      <c r="MX25" s="49">
        <v>68.099999999999994</v>
      </c>
      <c r="NS25" s="4"/>
      <c r="NZ25" s="49">
        <v>68.099999999999994</v>
      </c>
      <c r="OU25" s="4"/>
      <c r="PB25" s="49">
        <v>68.099999999999994</v>
      </c>
      <c r="PW25" s="4"/>
      <c r="QD25" s="49">
        <v>68.099999999999994</v>
      </c>
      <c r="QY25" s="4"/>
      <c r="RF25" s="49">
        <v>68.099999999999994</v>
      </c>
      <c r="RG25"/>
      <c r="SA25" s="4"/>
      <c r="SB25" s="37"/>
      <c r="SC25" s="37"/>
      <c r="SD25" s="37"/>
      <c r="SE25" s="37"/>
      <c r="SF25" s="37"/>
      <c r="SG25" s="37"/>
      <c r="SH25" s="49">
        <v>68.099999999999994</v>
      </c>
      <c r="TC25" s="4"/>
      <c r="TD25" s="37"/>
      <c r="TE25" s="37"/>
      <c r="TF25" s="37"/>
      <c r="TG25" s="37"/>
      <c r="TH25" s="37"/>
      <c r="TI25" s="37"/>
      <c r="TJ25" s="49">
        <v>68.099999999999994</v>
      </c>
    </row>
    <row r="26" spans="1:530" ht="17" x14ac:dyDescent="0.2">
      <c r="A26" s="5"/>
      <c r="B26" s="26" t="s">
        <v>35</v>
      </c>
      <c r="C26" s="20"/>
      <c r="R26" s="10"/>
      <c r="S26" s="10"/>
      <c r="T26" s="10"/>
      <c r="AP26" s="4"/>
      <c r="AW26" s="50">
        <v>69.900000000000006</v>
      </c>
      <c r="BS26" s="4"/>
      <c r="BZ26" s="50">
        <v>69.900000000000006</v>
      </c>
      <c r="CV26" s="4"/>
      <c r="DC26" s="50">
        <v>69.900000000000006</v>
      </c>
      <c r="EA26" s="4"/>
      <c r="EH26" s="50">
        <v>69.900000000000006</v>
      </c>
      <c r="FC26" s="4"/>
      <c r="FJ26" s="50">
        <v>69.900000000000006</v>
      </c>
      <c r="GE26" s="4"/>
      <c r="GL26" s="50">
        <v>69.900000000000006</v>
      </c>
      <c r="HG26" s="4"/>
      <c r="HN26" s="50">
        <v>69.900000000000006</v>
      </c>
      <c r="II26" s="4"/>
      <c r="IP26" s="50">
        <v>69.900000000000006</v>
      </c>
      <c r="JK26" s="4"/>
      <c r="JR26" s="50">
        <v>69.900000000000006</v>
      </c>
      <c r="KM26" s="4"/>
      <c r="KT26" s="50">
        <v>69.900000000000006</v>
      </c>
      <c r="LO26" s="4"/>
      <c r="LV26" s="50">
        <v>69.900000000000006</v>
      </c>
      <c r="MQ26" s="4"/>
      <c r="MX26" s="50">
        <v>69.900000000000006</v>
      </c>
      <c r="NS26" s="4"/>
      <c r="NZ26" s="50">
        <v>69.900000000000006</v>
      </c>
      <c r="OU26" s="4"/>
      <c r="PB26" s="50">
        <v>69.900000000000006</v>
      </c>
      <c r="PW26" s="4"/>
      <c r="QD26" s="50">
        <v>69.900000000000006</v>
      </c>
      <c r="QY26" s="4"/>
      <c r="RF26" s="50">
        <v>69.900000000000006</v>
      </c>
      <c r="RG26"/>
      <c r="SA26" s="4"/>
      <c r="SB26" s="37"/>
      <c r="SC26" s="37"/>
      <c r="SD26" s="37"/>
      <c r="SE26" s="37"/>
      <c r="SF26" s="37"/>
      <c r="SG26" s="37"/>
      <c r="SH26" s="50">
        <v>69.900000000000006</v>
      </c>
      <c r="TC26" s="4"/>
      <c r="TD26" s="37"/>
      <c r="TE26" s="37"/>
      <c r="TF26" s="37"/>
      <c r="TG26" s="37"/>
      <c r="TH26" s="37"/>
      <c r="TI26" s="37"/>
      <c r="TJ26" s="50">
        <v>69.900000000000006</v>
      </c>
    </row>
    <row r="27" spans="1:530" x14ac:dyDescent="0.2">
      <c r="B27" s="30" t="s">
        <v>57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6">
    <cfRule type="expression" dxfId="190" priority="61" stopIfTrue="1">
      <formula>IF($AO4&lt;&gt;"",1,0)</formula>
    </cfRule>
  </conditionalFormatting>
  <conditionalFormatting sqref="AX4:BZ16">
    <cfRule type="expression" dxfId="189" priority="60" stopIfTrue="1">
      <formula>IF($BR4&lt;&gt;"",1,0)</formula>
    </cfRule>
  </conditionalFormatting>
  <conditionalFormatting sqref="M1:M3 O1:O3 K1:K1048576 Q1:Q1048576 M4:O1048576">
    <cfRule type="expression" dxfId="188" priority="57">
      <formula>IF(K1=$CA$1,1,0)</formula>
    </cfRule>
    <cfRule type="expression" dxfId="187" priority="58">
      <formula>IF(K1=$AX$1,1,0)</formula>
    </cfRule>
    <cfRule type="expression" dxfId="186" priority="59">
      <formula>IF(K1=$U$1,1,0)</formula>
    </cfRule>
  </conditionalFormatting>
  <conditionalFormatting sqref="CA4:DC16">
    <cfRule type="expression" dxfId="185" priority="56" stopIfTrue="1">
      <formula>IF($CU4&lt;&gt;"",1,0)</formula>
    </cfRule>
  </conditionalFormatting>
  <conditionalFormatting sqref="A4:A1048576">
    <cfRule type="expression" dxfId="184" priority="33">
      <formula>AND(G4="P",F4="")</formula>
    </cfRule>
    <cfRule type="expression" dxfId="183" priority="55" stopIfTrue="1">
      <formula>IF(A4&gt;8,1,0)</formula>
    </cfRule>
  </conditionalFormatting>
  <conditionalFormatting sqref="H1:H1048576">
    <cfRule type="containsText" dxfId="182" priority="50" operator="containsText" text="No DD">
      <formula>NOT(ISERROR(SEARCH("No DD",H1)))</formula>
    </cfRule>
    <cfRule type="containsText" dxfId="181" priority="51" operator="containsText" text="Merit">
      <formula>NOT(ISERROR(SEARCH("Merit",H1)))</formula>
    </cfRule>
    <cfRule type="containsText" dxfId="180" priority="52" operator="containsText" text="Excellence">
      <formula>NOT(ISERROR(SEARCH("Excellence",H1)))</formula>
    </cfRule>
    <cfRule type="containsText" dxfId="179" priority="53" operator="containsText" text="Worlds Team">
      <formula>NOT(ISERROR(SEARCH("Worlds Team",H1)))</formula>
    </cfRule>
    <cfRule type="containsText" dxfId="178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">
    <cfRule type="cellIs" dxfId="177" priority="47" operator="between">
      <formula>AW$26</formula>
      <formula>1000</formula>
    </cfRule>
    <cfRule type="cellIs" dxfId="176" priority="48" operator="between">
      <formula>AW$25</formula>
      <formula>AW$26</formula>
    </cfRule>
    <cfRule type="cellIs" dxfId="175" priority="49" operator="between">
      <formula>AW$24</formula>
      <formula>AW$25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74" priority="89464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73" priority="89509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72" priority="89554" operator="between">
      <formula>AW$19</formula>
      <formula>AW$20</formula>
    </cfRule>
    <cfRule type="cellIs" dxfId="171" priority="89555" operator="between">
      <formula>AW$20</formula>
      <formula>AW$21</formula>
    </cfRule>
    <cfRule type="cellIs" dxfId="170" priority="89556" operator="between">
      <formula>AW$21</formula>
      <formula>AW$22</formula>
    </cfRule>
    <cfRule type="cellIs" dxfId="169" priority="89557" operator="between">
      <formula>AW$22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1 QC48:QC1048576">
    <cfRule type="cellIs" dxfId="168" priority="89734" operator="between">
      <formula>AW$23</formula>
      <formula>AW$24</formula>
    </cfRule>
    <cfRule type="cellIs" dxfId="167" priority="89735" operator="between">
      <formula>AW$24</formula>
      <formula>AW$25</formula>
    </cfRule>
    <cfRule type="cellIs" dxfId="166" priority="89736" operator="between">
      <formula>AW$25</formula>
      <formula>AW$26</formula>
    </cfRule>
    <cfRule type="cellIs" dxfId="165" priority="89737" operator="between">
      <formula>AW$26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64" priority="89914" operator="between">
      <formula>AW$22</formula>
      <formula>1000</formula>
    </cfRule>
    <cfRule type="cellIs" dxfId="163" priority="89915" operator="between">
      <formula>AW$21</formula>
      <formula>AW$22</formula>
    </cfRule>
    <cfRule type="cellIs" dxfId="162" priority="89916" operator="between">
      <formula>AW$20</formula>
      <formula>AW$21</formula>
    </cfRule>
  </conditionalFormatting>
  <conditionalFormatting sqref="RC1:RC26 SE1:SE26">
    <cfRule type="cellIs" dxfId="161" priority="30" operator="between">
      <formula>RF$26</formula>
      <formula>1000</formula>
    </cfRule>
    <cfRule type="cellIs" dxfId="160" priority="31" operator="between">
      <formula>RF$25</formula>
      <formula>RF$26</formula>
    </cfRule>
    <cfRule type="cellIs" dxfId="159" priority="32" operator="between">
      <formula>RF$24</formula>
      <formula>RF$25</formula>
    </cfRule>
  </conditionalFormatting>
  <conditionalFormatting sqref="SA1:SA26 QY1:QY26">
    <cfRule type="cellIs" dxfId="158" priority="29" operator="between">
      <formula>RF$19</formula>
      <formula>1000</formula>
    </cfRule>
  </conditionalFormatting>
  <conditionalFormatting sqref="SB1:SB26 QZ1:QZ26">
    <cfRule type="cellIs" dxfId="157" priority="28" operator="between">
      <formula>RF$23</formula>
      <formula>1000</formula>
    </cfRule>
  </conditionalFormatting>
  <conditionalFormatting sqref="RD1:RD26 SF1:SF26">
    <cfRule type="cellIs" dxfId="156" priority="24" operator="between">
      <formula>RF$19</formula>
      <formula>RF$20</formula>
    </cfRule>
    <cfRule type="cellIs" dxfId="155" priority="25" operator="between">
      <formula>RF$20</formula>
      <formula>RF$21</formula>
    </cfRule>
    <cfRule type="cellIs" dxfId="154" priority="26" operator="between">
      <formula>RF$21</formula>
      <formula>RF$22</formula>
    </cfRule>
    <cfRule type="cellIs" dxfId="153" priority="27" operator="between">
      <formula>RF$22</formula>
      <formula>1000</formula>
    </cfRule>
  </conditionalFormatting>
  <conditionalFormatting sqref="RE1:RE26 SG1:SG26">
    <cfRule type="cellIs" dxfId="152" priority="20" operator="between">
      <formula>RF$23</formula>
      <formula>RF$24</formula>
    </cfRule>
    <cfRule type="cellIs" dxfId="151" priority="21" operator="between">
      <formula>RF$24</formula>
      <formula>RF$25</formula>
    </cfRule>
    <cfRule type="cellIs" dxfId="150" priority="22" operator="between">
      <formula>RF$25</formula>
      <formula>RF$26</formula>
    </cfRule>
    <cfRule type="cellIs" dxfId="149" priority="23" operator="between">
      <formula>RF$26</formula>
      <formula>1000</formula>
    </cfRule>
  </conditionalFormatting>
  <conditionalFormatting sqref="RB1:RB26 SD1:SD26">
    <cfRule type="cellIs" dxfId="148" priority="17" operator="between">
      <formula>RF$22</formula>
      <formula>1000</formula>
    </cfRule>
    <cfRule type="cellIs" dxfId="147" priority="18" operator="between">
      <formula>RF$21</formula>
      <formula>RF$22</formula>
    </cfRule>
    <cfRule type="cellIs" dxfId="146" priority="19" operator="between">
      <formula>RF$20</formula>
      <formula>RF$21</formula>
    </cfRule>
  </conditionalFormatting>
  <conditionalFormatting sqref="TG1:TG26">
    <cfRule type="cellIs" dxfId="145" priority="14" operator="between">
      <formula>TJ$26</formula>
      <formula>1000</formula>
    </cfRule>
    <cfRule type="cellIs" dxfId="144" priority="15" operator="between">
      <formula>TJ$25</formula>
      <formula>TJ$26</formula>
    </cfRule>
    <cfRule type="cellIs" dxfId="143" priority="16" operator="between">
      <formula>TJ$24</formula>
      <formula>TJ$25</formula>
    </cfRule>
  </conditionalFormatting>
  <conditionalFormatting sqref="TC1:TC26">
    <cfRule type="cellIs" dxfId="142" priority="13" operator="between">
      <formula>TJ$19</formula>
      <formula>1000</formula>
    </cfRule>
  </conditionalFormatting>
  <conditionalFormatting sqref="TD1:TD26">
    <cfRule type="cellIs" dxfId="141" priority="12" operator="between">
      <formula>TJ$23</formula>
      <formula>1000</formula>
    </cfRule>
  </conditionalFormatting>
  <conditionalFormatting sqref="TH1:TH26">
    <cfRule type="cellIs" dxfId="140" priority="8" operator="between">
      <formula>TJ$19</formula>
      <formula>TJ$20</formula>
    </cfRule>
    <cfRule type="cellIs" dxfId="139" priority="9" operator="between">
      <formula>TJ$20</formula>
      <formula>TJ$21</formula>
    </cfRule>
    <cfRule type="cellIs" dxfId="138" priority="10" operator="between">
      <formula>TJ$21</formula>
      <formula>TJ$22</formula>
    </cfRule>
    <cfRule type="cellIs" dxfId="137" priority="11" operator="between">
      <formula>TJ$22</formula>
      <formula>1000</formula>
    </cfRule>
  </conditionalFormatting>
  <conditionalFormatting sqref="TI1:TI26">
    <cfRule type="cellIs" dxfId="136" priority="4" operator="between">
      <formula>TJ$23</formula>
      <formula>TJ$24</formula>
    </cfRule>
    <cfRule type="cellIs" dxfId="135" priority="5" operator="between">
      <formula>TJ$24</formula>
      <formula>TJ$25</formula>
    </cfRule>
    <cfRule type="cellIs" dxfId="134" priority="6" operator="between">
      <formula>TJ$25</formula>
      <formula>TJ$26</formula>
    </cfRule>
    <cfRule type="cellIs" dxfId="133" priority="7" operator="between">
      <formula>TJ$26</formula>
      <formula>1000</formula>
    </cfRule>
  </conditionalFormatting>
  <conditionalFormatting sqref="TF1:TF26">
    <cfRule type="cellIs" dxfId="132" priority="1" operator="between">
      <formula>TJ$22</formula>
      <formula>1000</formula>
    </cfRule>
    <cfRule type="cellIs" dxfId="131" priority="2" operator="between">
      <formula>TJ$21</formula>
      <formula>TJ$22</formula>
    </cfRule>
    <cfRule type="cellIs" dxfId="130" priority="3" operator="between">
      <formula>TJ$20</formula>
      <formula>TJ$21</formula>
    </cfRule>
  </conditionalFormatting>
  <conditionalFormatting sqref="TK1:TK16">
    <cfRule type="cellIs" dxfId="129" priority="102448" operator="between">
      <formula>QD$23</formula>
      <formula>QD$24</formula>
    </cfRule>
    <cfRule type="cellIs" dxfId="128" priority="102449" operator="between">
      <formula>QD$24</formula>
      <formula>QD$25</formula>
    </cfRule>
    <cfRule type="cellIs" dxfId="127" priority="102450" operator="between">
      <formula>QD$25</formula>
      <formula>QD$26</formula>
    </cfRule>
    <cfRule type="cellIs" dxfId="126" priority="102451" operator="between">
      <formula>QD$26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6" t="s">
        <v>11</v>
      </c>
      <c r="H1" s="74" t="s">
        <v>12</v>
      </c>
      <c r="I1" s="76" t="s">
        <v>86</v>
      </c>
      <c r="J1" s="75" t="s">
        <v>117</v>
      </c>
      <c r="K1" s="73" t="s">
        <v>33</v>
      </c>
      <c r="L1" s="75" t="s">
        <v>118</v>
      </c>
      <c r="M1" s="73" t="s">
        <v>33</v>
      </c>
      <c r="N1" s="75" t="s">
        <v>119</v>
      </c>
      <c r="O1" s="73" t="s">
        <v>33</v>
      </c>
      <c r="P1" s="73" t="s">
        <v>13</v>
      </c>
      <c r="Q1" s="73" t="s">
        <v>33</v>
      </c>
      <c r="R1" s="77" t="s">
        <v>14</v>
      </c>
      <c r="S1" s="73" t="s">
        <v>34</v>
      </c>
      <c r="T1" s="73" t="s">
        <v>33</v>
      </c>
      <c r="U1" s="68" t="s">
        <v>206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71" t="s">
        <v>235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276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2" t="s">
        <v>63</v>
      </c>
      <c r="DE1" s="72"/>
      <c r="DF1" s="72"/>
      <c r="DG1" s="68" t="s">
        <v>184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71" t="s">
        <v>190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8" t="s">
        <v>201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71" t="s">
        <v>217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8" t="s">
        <v>225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71" t="s">
        <v>266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8" t="s">
        <v>267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71" t="s">
        <v>290</v>
      </c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8" t="s">
        <v>289</v>
      </c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71" t="s">
        <v>67</v>
      </c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</row>
    <row r="2" spans="1:559" x14ac:dyDescent="0.2">
      <c r="A2" s="74"/>
      <c r="B2" s="74"/>
      <c r="C2" s="74"/>
      <c r="D2" s="74"/>
      <c r="E2" s="74"/>
      <c r="F2" s="76"/>
      <c r="G2" s="76"/>
      <c r="H2" s="74"/>
      <c r="I2" s="76"/>
      <c r="J2" s="75"/>
      <c r="K2" s="73"/>
      <c r="L2" s="75"/>
      <c r="M2" s="73"/>
      <c r="N2" s="75"/>
      <c r="O2" s="73"/>
      <c r="P2" s="73"/>
      <c r="Q2" s="73"/>
      <c r="R2" s="77"/>
      <c r="S2" s="73"/>
      <c r="T2" s="73"/>
      <c r="U2" s="69" t="s">
        <v>109</v>
      </c>
      <c r="V2" s="69"/>
      <c r="W2" s="69"/>
      <c r="X2" s="69"/>
      <c r="Y2" s="69" t="s">
        <v>110</v>
      </c>
      <c r="Z2" s="69"/>
      <c r="AA2" s="69"/>
      <c r="AB2" s="69"/>
      <c r="AC2" s="69" t="s">
        <v>111</v>
      </c>
      <c r="AD2" s="69"/>
      <c r="AE2" s="69"/>
      <c r="AF2" s="69"/>
      <c r="AG2" s="69" t="s">
        <v>112</v>
      </c>
      <c r="AH2" s="69"/>
      <c r="AI2" s="69"/>
      <c r="AJ2" s="69"/>
      <c r="AK2" s="81" t="s">
        <v>113</v>
      </c>
      <c r="AL2" s="81"/>
      <c r="AM2" s="81"/>
      <c r="AN2" s="81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0" t="s">
        <v>109</v>
      </c>
      <c r="AY2" s="70"/>
      <c r="AZ2" s="70"/>
      <c r="BA2" s="70"/>
      <c r="BB2" s="70" t="s">
        <v>110</v>
      </c>
      <c r="BC2" s="70"/>
      <c r="BD2" s="70"/>
      <c r="BE2" s="70"/>
      <c r="BF2" s="70" t="s">
        <v>111</v>
      </c>
      <c r="BG2" s="70"/>
      <c r="BH2" s="70"/>
      <c r="BI2" s="70"/>
      <c r="BJ2" s="70" t="s">
        <v>112</v>
      </c>
      <c r="BK2" s="70"/>
      <c r="BL2" s="70"/>
      <c r="BM2" s="70"/>
      <c r="BN2" s="79" t="s">
        <v>113</v>
      </c>
      <c r="BO2" s="79"/>
      <c r="BP2" s="79"/>
      <c r="BQ2" s="79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9" t="s">
        <v>109</v>
      </c>
      <c r="CB2" s="69"/>
      <c r="CC2" s="69"/>
      <c r="CD2" s="69"/>
      <c r="CE2" s="69" t="s">
        <v>110</v>
      </c>
      <c r="CF2" s="69"/>
      <c r="CG2" s="69"/>
      <c r="CH2" s="69"/>
      <c r="CI2" s="69" t="s">
        <v>111</v>
      </c>
      <c r="CJ2" s="69"/>
      <c r="CK2" s="69"/>
      <c r="CL2" s="69"/>
      <c r="CM2" s="69" t="s">
        <v>112</v>
      </c>
      <c r="CN2" s="69"/>
      <c r="CO2" s="69"/>
      <c r="CP2" s="69"/>
      <c r="CQ2" s="81" t="s">
        <v>113</v>
      </c>
      <c r="CR2" s="81"/>
      <c r="CS2" s="81"/>
      <c r="CT2" s="81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9" t="s">
        <v>109</v>
      </c>
      <c r="DH2" s="69"/>
      <c r="DI2" s="69"/>
      <c r="DJ2" s="69"/>
      <c r="DK2" s="69" t="s">
        <v>110</v>
      </c>
      <c r="DL2" s="69"/>
      <c r="DM2" s="69"/>
      <c r="DN2" s="69"/>
      <c r="DO2" s="69" t="s">
        <v>111</v>
      </c>
      <c r="DP2" s="69"/>
      <c r="DQ2" s="69"/>
      <c r="DR2" s="69"/>
      <c r="DS2" s="69" t="s">
        <v>112</v>
      </c>
      <c r="DT2" s="69"/>
      <c r="DU2" s="69"/>
      <c r="DV2" s="69"/>
      <c r="DW2" s="78" t="s">
        <v>113</v>
      </c>
      <c r="DX2" s="78"/>
      <c r="DY2" s="78"/>
      <c r="DZ2" s="78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0" t="s">
        <v>109</v>
      </c>
      <c r="EJ2" s="70"/>
      <c r="EK2" s="70"/>
      <c r="EL2" s="70"/>
      <c r="EM2" s="70" t="s">
        <v>110</v>
      </c>
      <c r="EN2" s="70"/>
      <c r="EO2" s="70"/>
      <c r="EP2" s="70"/>
      <c r="EQ2" s="70" t="s">
        <v>111</v>
      </c>
      <c r="ER2" s="70"/>
      <c r="ES2" s="70"/>
      <c r="ET2" s="70"/>
      <c r="EU2" s="70" t="s">
        <v>112</v>
      </c>
      <c r="EV2" s="70"/>
      <c r="EW2" s="70"/>
      <c r="EX2" s="70"/>
      <c r="EY2" s="79" t="s">
        <v>113</v>
      </c>
      <c r="EZ2" s="79"/>
      <c r="FA2" s="79"/>
      <c r="FB2" s="79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9" t="s">
        <v>109</v>
      </c>
      <c r="FL2" s="69"/>
      <c r="FM2" s="69"/>
      <c r="FN2" s="69"/>
      <c r="FO2" s="69" t="s">
        <v>110</v>
      </c>
      <c r="FP2" s="69"/>
      <c r="FQ2" s="69"/>
      <c r="FR2" s="69"/>
      <c r="FS2" s="69" t="s">
        <v>111</v>
      </c>
      <c r="FT2" s="69"/>
      <c r="FU2" s="69"/>
      <c r="FV2" s="69"/>
      <c r="FW2" s="69" t="s">
        <v>112</v>
      </c>
      <c r="FX2" s="69"/>
      <c r="FY2" s="69"/>
      <c r="FZ2" s="69"/>
      <c r="GA2" s="78" t="s">
        <v>113</v>
      </c>
      <c r="GB2" s="78"/>
      <c r="GC2" s="78"/>
      <c r="GD2" s="78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0" t="s">
        <v>109</v>
      </c>
      <c r="GN2" s="70"/>
      <c r="GO2" s="70"/>
      <c r="GP2" s="70"/>
      <c r="GQ2" s="70" t="s">
        <v>110</v>
      </c>
      <c r="GR2" s="70"/>
      <c r="GS2" s="70"/>
      <c r="GT2" s="70"/>
      <c r="GU2" s="70" t="s">
        <v>111</v>
      </c>
      <c r="GV2" s="70"/>
      <c r="GW2" s="70"/>
      <c r="GX2" s="70"/>
      <c r="GY2" s="70" t="s">
        <v>112</v>
      </c>
      <c r="GZ2" s="70"/>
      <c r="HA2" s="70"/>
      <c r="HB2" s="70"/>
      <c r="HC2" s="79" t="s">
        <v>113</v>
      </c>
      <c r="HD2" s="79"/>
      <c r="HE2" s="79"/>
      <c r="HF2" s="79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9" t="s">
        <v>109</v>
      </c>
      <c r="HP2" s="69"/>
      <c r="HQ2" s="69"/>
      <c r="HR2" s="69"/>
      <c r="HS2" s="69" t="s">
        <v>110</v>
      </c>
      <c r="HT2" s="69"/>
      <c r="HU2" s="69"/>
      <c r="HV2" s="69"/>
      <c r="HW2" s="69" t="s">
        <v>111</v>
      </c>
      <c r="HX2" s="69"/>
      <c r="HY2" s="69"/>
      <c r="HZ2" s="69"/>
      <c r="IA2" s="69" t="s">
        <v>112</v>
      </c>
      <c r="IB2" s="69"/>
      <c r="IC2" s="69"/>
      <c r="ID2" s="69"/>
      <c r="IE2" s="78" t="s">
        <v>113</v>
      </c>
      <c r="IF2" s="78"/>
      <c r="IG2" s="78"/>
      <c r="IH2" s="78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0" t="s">
        <v>109</v>
      </c>
      <c r="IR2" s="70"/>
      <c r="IS2" s="70"/>
      <c r="IT2" s="70"/>
      <c r="IU2" s="70" t="s">
        <v>110</v>
      </c>
      <c r="IV2" s="70"/>
      <c r="IW2" s="70"/>
      <c r="IX2" s="70"/>
      <c r="IY2" s="70" t="s">
        <v>111</v>
      </c>
      <c r="IZ2" s="70"/>
      <c r="JA2" s="70"/>
      <c r="JB2" s="70"/>
      <c r="JC2" s="70" t="s">
        <v>112</v>
      </c>
      <c r="JD2" s="70"/>
      <c r="JE2" s="70"/>
      <c r="JF2" s="70"/>
      <c r="JG2" s="79" t="s">
        <v>113</v>
      </c>
      <c r="JH2" s="79"/>
      <c r="JI2" s="79"/>
      <c r="JJ2" s="79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9" t="s">
        <v>109</v>
      </c>
      <c r="JT2" s="69"/>
      <c r="JU2" s="69"/>
      <c r="JV2" s="69"/>
      <c r="JW2" s="69" t="s">
        <v>110</v>
      </c>
      <c r="JX2" s="69"/>
      <c r="JY2" s="69"/>
      <c r="JZ2" s="69"/>
      <c r="KA2" s="69" t="s">
        <v>111</v>
      </c>
      <c r="KB2" s="69"/>
      <c r="KC2" s="69"/>
      <c r="KD2" s="69"/>
      <c r="KE2" s="69" t="s">
        <v>112</v>
      </c>
      <c r="KF2" s="69"/>
      <c r="KG2" s="69"/>
      <c r="KH2" s="69"/>
      <c r="KI2" s="78" t="s">
        <v>113</v>
      </c>
      <c r="KJ2" s="78"/>
      <c r="KK2" s="78"/>
      <c r="KL2" s="78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0" t="s">
        <v>109</v>
      </c>
      <c r="KV2" s="70"/>
      <c r="KW2" s="70"/>
      <c r="KX2" s="70"/>
      <c r="KY2" s="70" t="s">
        <v>110</v>
      </c>
      <c r="KZ2" s="70"/>
      <c r="LA2" s="70"/>
      <c r="LB2" s="70"/>
      <c r="LC2" s="70" t="s">
        <v>111</v>
      </c>
      <c r="LD2" s="70"/>
      <c r="LE2" s="70"/>
      <c r="LF2" s="70"/>
      <c r="LG2" s="70" t="s">
        <v>112</v>
      </c>
      <c r="LH2" s="70"/>
      <c r="LI2" s="70"/>
      <c r="LJ2" s="70"/>
      <c r="LK2" s="79" t="s">
        <v>113</v>
      </c>
      <c r="LL2" s="79"/>
      <c r="LM2" s="79"/>
      <c r="LN2" s="79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9" t="s">
        <v>109</v>
      </c>
      <c r="LX2" s="69"/>
      <c r="LY2" s="69"/>
      <c r="LZ2" s="69"/>
      <c r="MA2" s="69" t="s">
        <v>110</v>
      </c>
      <c r="MB2" s="69"/>
      <c r="MC2" s="69"/>
      <c r="MD2" s="69"/>
      <c r="ME2" s="69" t="s">
        <v>111</v>
      </c>
      <c r="MF2" s="69"/>
      <c r="MG2" s="69"/>
      <c r="MH2" s="69"/>
      <c r="MI2" s="69" t="s">
        <v>112</v>
      </c>
      <c r="MJ2" s="69"/>
      <c r="MK2" s="69"/>
      <c r="ML2" s="69"/>
      <c r="MM2" s="78" t="s">
        <v>113</v>
      </c>
      <c r="MN2" s="78"/>
      <c r="MO2" s="78"/>
      <c r="MP2" s="78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0" t="s">
        <v>109</v>
      </c>
      <c r="MZ2" s="70"/>
      <c r="NA2" s="70"/>
      <c r="NB2" s="70"/>
      <c r="NC2" s="70" t="s">
        <v>110</v>
      </c>
      <c r="ND2" s="70"/>
      <c r="NE2" s="70"/>
      <c r="NF2" s="70"/>
      <c r="NG2" s="70" t="s">
        <v>111</v>
      </c>
      <c r="NH2" s="70"/>
      <c r="NI2" s="70"/>
      <c r="NJ2" s="70"/>
      <c r="NK2" s="70" t="s">
        <v>112</v>
      </c>
      <c r="NL2" s="70"/>
      <c r="NM2" s="70"/>
      <c r="NN2" s="70"/>
      <c r="NO2" s="79" t="s">
        <v>113</v>
      </c>
      <c r="NP2" s="79"/>
      <c r="NQ2" s="79"/>
      <c r="NR2" s="79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9" t="s">
        <v>109</v>
      </c>
      <c r="OB2" s="69"/>
      <c r="OC2" s="69"/>
      <c r="OD2" s="69"/>
      <c r="OE2" s="69" t="s">
        <v>110</v>
      </c>
      <c r="OF2" s="69"/>
      <c r="OG2" s="69"/>
      <c r="OH2" s="69"/>
      <c r="OI2" s="69" t="s">
        <v>111</v>
      </c>
      <c r="OJ2" s="69"/>
      <c r="OK2" s="69"/>
      <c r="OL2" s="69"/>
      <c r="OM2" s="69" t="s">
        <v>112</v>
      </c>
      <c r="ON2" s="69"/>
      <c r="OO2" s="69"/>
      <c r="OP2" s="69"/>
      <c r="OQ2" s="78" t="s">
        <v>113</v>
      </c>
      <c r="OR2" s="78"/>
      <c r="OS2" s="78"/>
      <c r="OT2" s="78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0" t="s">
        <v>109</v>
      </c>
      <c r="PD2" s="70"/>
      <c r="PE2" s="70"/>
      <c r="PF2" s="70"/>
      <c r="PG2" s="70" t="s">
        <v>110</v>
      </c>
      <c r="PH2" s="70"/>
      <c r="PI2" s="70"/>
      <c r="PJ2" s="70"/>
      <c r="PK2" s="70" t="s">
        <v>111</v>
      </c>
      <c r="PL2" s="70"/>
      <c r="PM2" s="70"/>
      <c r="PN2" s="70"/>
      <c r="PO2" s="70" t="s">
        <v>112</v>
      </c>
      <c r="PP2" s="70"/>
      <c r="PQ2" s="70"/>
      <c r="PR2" s="70"/>
      <c r="PS2" s="79" t="s">
        <v>113</v>
      </c>
      <c r="PT2" s="79"/>
      <c r="PU2" s="79"/>
      <c r="PV2" s="79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9" t="s">
        <v>109</v>
      </c>
      <c r="QF2" s="69"/>
      <c r="QG2" s="69"/>
      <c r="QH2" s="69"/>
      <c r="QI2" s="69" t="s">
        <v>110</v>
      </c>
      <c r="QJ2" s="69"/>
      <c r="QK2" s="69"/>
      <c r="QL2" s="69"/>
      <c r="QM2" s="69" t="s">
        <v>111</v>
      </c>
      <c r="QN2" s="69"/>
      <c r="QO2" s="69"/>
      <c r="QP2" s="69"/>
      <c r="QQ2" s="69" t="s">
        <v>112</v>
      </c>
      <c r="QR2" s="69"/>
      <c r="QS2" s="69"/>
      <c r="QT2" s="69"/>
      <c r="QU2" s="78" t="s">
        <v>113</v>
      </c>
      <c r="QV2" s="78"/>
      <c r="QW2" s="78"/>
      <c r="QX2" s="78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0" t="s">
        <v>109</v>
      </c>
      <c r="RH2" s="70"/>
      <c r="RI2" s="70"/>
      <c r="RJ2" s="70"/>
      <c r="RK2" s="70" t="s">
        <v>110</v>
      </c>
      <c r="RL2" s="70"/>
      <c r="RM2" s="70"/>
      <c r="RN2" s="70"/>
      <c r="RO2" s="70" t="s">
        <v>111</v>
      </c>
      <c r="RP2" s="70"/>
      <c r="RQ2" s="70"/>
      <c r="RR2" s="70"/>
      <c r="RS2" s="70" t="s">
        <v>112</v>
      </c>
      <c r="RT2" s="70"/>
      <c r="RU2" s="70"/>
      <c r="RV2" s="70"/>
      <c r="RW2" s="79" t="s">
        <v>113</v>
      </c>
      <c r="RX2" s="79"/>
      <c r="RY2" s="79"/>
      <c r="RZ2" s="79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69" t="s">
        <v>109</v>
      </c>
      <c r="SJ2" s="69"/>
      <c r="SK2" s="69"/>
      <c r="SL2" s="69"/>
      <c r="SM2" s="69" t="s">
        <v>110</v>
      </c>
      <c r="SN2" s="69"/>
      <c r="SO2" s="69"/>
      <c r="SP2" s="69"/>
      <c r="SQ2" s="69" t="s">
        <v>111</v>
      </c>
      <c r="SR2" s="69"/>
      <c r="SS2" s="69"/>
      <c r="ST2" s="69"/>
      <c r="SU2" s="69" t="s">
        <v>112</v>
      </c>
      <c r="SV2" s="69"/>
      <c r="SW2" s="69"/>
      <c r="SX2" s="69"/>
      <c r="SY2" s="78" t="s">
        <v>113</v>
      </c>
      <c r="SZ2" s="78"/>
      <c r="TA2" s="78"/>
      <c r="TB2" s="78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0" t="s">
        <v>109</v>
      </c>
      <c r="TL2" s="70"/>
      <c r="TM2" s="70"/>
      <c r="TN2" s="70"/>
      <c r="TO2" s="70" t="s">
        <v>110</v>
      </c>
      <c r="TP2" s="70"/>
      <c r="TQ2" s="70"/>
      <c r="TR2" s="70"/>
      <c r="TS2" s="70" t="s">
        <v>111</v>
      </c>
      <c r="TT2" s="70"/>
      <c r="TU2" s="70"/>
      <c r="TV2" s="70"/>
      <c r="TW2" s="70" t="s">
        <v>112</v>
      </c>
      <c r="TX2" s="70"/>
      <c r="TY2" s="70"/>
      <c r="TZ2" s="70"/>
      <c r="UA2" s="80" t="s">
        <v>113</v>
      </c>
      <c r="UB2" s="80"/>
      <c r="UC2" s="80"/>
      <c r="UD2" s="80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74"/>
      <c r="B3" s="74"/>
      <c r="C3" s="74"/>
      <c r="D3" s="74"/>
      <c r="E3" s="74"/>
      <c r="F3" s="76"/>
      <c r="G3" s="76"/>
      <c r="H3" s="74"/>
      <c r="I3" s="76"/>
      <c r="J3" s="75"/>
      <c r="K3" s="73"/>
      <c r="L3" s="75"/>
      <c r="M3" s="73"/>
      <c r="N3" s="75"/>
      <c r="O3" s="73"/>
      <c r="P3" s="73"/>
      <c r="Q3" s="73"/>
      <c r="R3" s="77"/>
      <c r="S3" s="73"/>
      <c r="T3" s="73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87</v>
      </c>
      <c r="C4" s="4" t="s">
        <v>6</v>
      </c>
      <c r="D4" s="4">
        <v>2003</v>
      </c>
      <c r="E4" s="9">
        <f>SUM(J4:R4)+SUM(J4:N4)*0.0000001+SUM(J4)*0.0000000000001</f>
        <v>203.90001430000578</v>
      </c>
      <c r="F4" s="3" t="str">
        <f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,AND(QY4&gt;=RF$34,QZ4&gt;=RF$38,QY4&lt;&gt;""),AND(RD4&gt;=RF$34,RE4&gt;=RF$38,RD4&lt;&gt;""),AND(SA4&gt;=SH$34,SB4&gt;=SH$38,SA4&lt;&gt;""),AND(SF4&gt;=SH$34,SG4&gt;=SH$38,SF4&lt;&gt;""),AND(TC4&gt;=TJ$34,TD4&gt;=TJ$38,TC4&lt;&gt;""),AND(TI4&gt;=TJ$34,TJ4&gt;=TJ$38,TI4&lt;&gt;"")),"P","")</f>
        <v>P</v>
      </c>
      <c r="G4" s="3" t="str">
        <f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,AND(QZ4&gt;=RF$38,QZ4&lt;&gt;""),AND(RE4&gt;=RF$38,RE4&lt;&gt;""),AND(SB4&gt;=SH$38,SB4&lt;&gt;""),AND(SG4&gt;=SH$38,SG4&lt;&gt;""),AND(TD4&gt;=TJ$38,TD4&lt;&gt;""),AND(TJ4&gt;=TJ$38,TJ4&lt;&gt;"")),"P","")</f>
        <v>P</v>
      </c>
      <c r="H4" s="37" t="str">
        <f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,AND(RB4&gt;=RF$37,RC4&gt;=RF$41,RB4&lt;&gt;""),AND(SD4&gt;=SH$37,SE4&gt;=SH$41,SD4&lt;&gt;""),AND(TF4&gt;=TJ$37,TG4&gt;=TJ$41,TF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,AND(RB4&gt;=RF$36,RC4&gt;=RF$40,RB4&lt;&gt;""),AND(SD4&gt;=SH$36,SE4&gt;=SH$40,SD4&lt;&gt;""),AND(TF4&gt;=TJ$36,TG4&gt;=TJ$40,TF4&lt;&gt;"")),"Excellence",IF(I4="P","Worlds Team",IF(F4="P","National Team","")))))</f>
        <v>Merit</v>
      </c>
      <c r="I4" s="3" t="str">
        <f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,AND(RB4&gt;=RF$35,RC4&gt;=RF$39,RB4&lt;&gt;""),AND(SD4&gt;=SH$35,SE4&gt;=SH$39,SD4&lt;&gt;""),AND(TF4&gt;=TJ$35,TG4&gt;=TJ$39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55.7</v>
      </c>
      <c r="M4" s="8" t="str">
        <f>IF(K4=0,"",IF(AND(L4=J4,L4=AQ4,K4=BT4),$U$1,IF(AND(L4=J4,L4=AQ4,L4=CW4),$U$1,IF(AND(L4=J4,L4=CW4,L4=BT4),$AX$1,IF(L4=CW4,$CA$1,IF(L4=BT4,$AX$1,IF(L4=AQ4,$U$1,"")))))))</f>
        <v>2023 Domestic 3rd Trial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59.1</v>
      </c>
      <c r="Q4" s="8" t="str">
        <f>IF(P4=0,"",IF(P4=DB4,$CA$1,IF(P4=BY4,$AX$1,IF(P4=AV4,$U$1,""))))</f>
        <v>2024 Elite Canada</v>
      </c>
      <c r="R4" s="8">
        <f>IF(MAX(DD4:DF4)&gt;0,MAX(DD4:DF4),"")</f>
        <v>1.7999999999999901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L4="",0,L4)=TE4,$SI$1,IF(R4+IF(L4="",0,L4)=SC4,$RG$1,IF(R4+IF(L4="",0,L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L4="",0,L4)=TI4,$SI$1,IF(R4+IF(L4="",0,L4)=SG4,$RG$1,IF(R4+IF(L4="",0,L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Cup POR 1 (July 2)</v>
      </c>
      <c r="U4" s="19">
        <v>19</v>
      </c>
      <c r="V4" s="19">
        <v>10</v>
      </c>
      <c r="W4" s="19">
        <v>0.6</v>
      </c>
      <c r="X4" s="19">
        <v>0.6</v>
      </c>
      <c r="Y4" s="19">
        <v>18.8</v>
      </c>
      <c r="Z4" s="19">
        <v>8.1</v>
      </c>
      <c r="AA4" s="19">
        <v>0.2</v>
      </c>
      <c r="AB4" s="19">
        <v>0</v>
      </c>
      <c r="AC4" s="19">
        <v>18.3</v>
      </c>
      <c r="AD4" s="19">
        <v>11.1</v>
      </c>
      <c r="AE4" s="19">
        <v>0.6</v>
      </c>
      <c r="AF4" s="19">
        <v>0.6</v>
      </c>
      <c r="AG4" s="19">
        <v>18.600000000000001</v>
      </c>
      <c r="AH4" s="19">
        <v>10</v>
      </c>
      <c r="AI4" s="19">
        <v>0.6</v>
      </c>
      <c r="AJ4" s="19">
        <v>0.6</v>
      </c>
      <c r="AK4" s="19">
        <v>18.7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18.100000000000001</v>
      </c>
      <c r="AQ4" s="41">
        <f>IF(SUM(U4:V4,X4:Z4,AB4)-W4-AA4&gt;0,SUM(U4:V4,X4:Z4,AB4)-W4-AA4,"")</f>
        <v>55.7</v>
      </c>
      <c r="AR4" s="41">
        <f>IF(SUM(AC4:AD4,AF4)-AE4&gt;0,SUM(AC4:AD4,AF4)-AE4,"")</f>
        <v>29.4</v>
      </c>
      <c r="AS4" s="41">
        <f>IF(SUM(V4,Z4,AD4)&gt;0,SUM(V4,Z4,AD4),"")</f>
        <v>29.200000000000003</v>
      </c>
      <c r="AT4" s="41">
        <f>IF(SUM(AQ4,AR4)&gt;0,SUM(AQ4,AR4),"")</f>
        <v>85.1</v>
      </c>
      <c r="AU4" s="41">
        <f>IF(SUM(AH4,AL4)&gt;0,SUM(AH4,AL4),"")</f>
        <v>20.8</v>
      </c>
      <c r="AV4" s="41">
        <f>IF(SUM(AG4:AH4,AJ4:AL4,AN4)-SUM(AI4,AM4)&gt;0,SUM(AG4:AH4,AJ4:AL4,AN4)-SUM(AI4,AM4),"")</f>
        <v>58.1</v>
      </c>
      <c r="AW4" s="41">
        <f>IF(SUM(AQ4,AR4,AV4)&gt;0,SUM(AQ4,AR4,AV4),"")</f>
        <v>143.19999999999999</v>
      </c>
      <c r="AX4" s="18">
        <v>18.600000000000001</v>
      </c>
      <c r="AY4" s="18">
        <v>10</v>
      </c>
      <c r="AZ4" s="18">
        <v>0.8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18.600000000000001</v>
      </c>
      <c r="BG4" s="18">
        <v>8.9</v>
      </c>
      <c r="BH4" s="18">
        <v>0.8</v>
      </c>
      <c r="BI4" s="18">
        <v>0.3</v>
      </c>
      <c r="BJ4" s="18">
        <v>19.100000000000001</v>
      </c>
      <c r="BK4" s="18">
        <v>10</v>
      </c>
      <c r="BL4" s="18">
        <v>0</v>
      </c>
      <c r="BM4" s="18">
        <v>0.6</v>
      </c>
      <c r="BN4" s="18">
        <v>18.2</v>
      </c>
      <c r="BO4" s="18">
        <v>10.8</v>
      </c>
      <c r="BP4" s="18">
        <v>0.2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57.9</v>
      </c>
      <c r="BU4" s="11">
        <f>IF(SUM(BF4:BG4,BI4)-BH4&gt;0,SUM(BF4:BG4,BI4)-BH4,"")</f>
        <v>27</v>
      </c>
      <c r="BV4" s="11">
        <f>IF(SUM(AY4,BC4,BG4)&gt;0,SUM(AY4,BC4,BG4),"")</f>
        <v>29.700000000000003</v>
      </c>
      <c r="BW4" s="11">
        <f>IF(SUM(BT4,BU4)&gt;0,SUM(BT4,BU4),"")</f>
        <v>84.9</v>
      </c>
      <c r="BX4" s="11">
        <f>IF(SUM(BK4,BO4)&gt;0,SUM(BK4,BO4),"")</f>
        <v>20.8</v>
      </c>
      <c r="BY4" s="11">
        <f>IF(SUM(BJ4:BK4,BM4:BO4,BQ4)-SUM(BL4,BP4)&gt;0,SUM(BJ4:BK4,BM4:BO4,BQ4)-SUM(BL4,BP4),"")</f>
        <v>59.1</v>
      </c>
      <c r="BZ4" s="11">
        <f>IF(SUM(BT4,BU4,BY4)&gt;0,SUM(BT4,BU4,BY4),"")</f>
        <v>144</v>
      </c>
      <c r="CA4" s="19">
        <v>19.2</v>
      </c>
      <c r="CB4" s="19">
        <v>10</v>
      </c>
      <c r="CC4" s="19">
        <v>0.6</v>
      </c>
      <c r="CD4" s="19">
        <v>0.6</v>
      </c>
      <c r="CE4" s="19">
        <v>17.399999999999999</v>
      </c>
      <c r="CF4" s="19">
        <v>5.0999999999999996</v>
      </c>
      <c r="CG4" s="19">
        <v>0</v>
      </c>
      <c r="CH4" s="19">
        <v>0.3</v>
      </c>
      <c r="CI4" s="19">
        <v>18.600000000000001</v>
      </c>
      <c r="CJ4" s="19">
        <v>9.3000000000000007</v>
      </c>
      <c r="CK4" s="19">
        <v>0.8</v>
      </c>
      <c r="CL4" s="19">
        <v>0.3</v>
      </c>
      <c r="CM4" s="19">
        <v>19</v>
      </c>
      <c r="CN4" s="19">
        <v>10</v>
      </c>
      <c r="CO4" s="19">
        <v>0.8</v>
      </c>
      <c r="CP4" s="19">
        <v>0.6</v>
      </c>
      <c r="CQ4" s="19">
        <v>18.399999999999999</v>
      </c>
      <c r="CR4" s="19">
        <v>10.8</v>
      </c>
      <c r="CS4" s="19">
        <v>1</v>
      </c>
      <c r="CT4" s="19">
        <v>0.6</v>
      </c>
      <c r="CU4" s="28"/>
      <c r="CV4" s="41">
        <f>IF(SUM(CB4,CF4)&gt;0,SUM(CB4,CF4),"")</f>
        <v>15.1</v>
      </c>
      <c r="CW4" s="41">
        <f>IF(SUM(CA4:CB4,CD4:CF4,CH4)-CC4-CG4&gt;0,SUM(CA4:CB4,CD4:CF4,CH4)-CC4-CG4,"")</f>
        <v>52</v>
      </c>
      <c r="CX4" s="41">
        <f>IF(SUM(CI4:CJ4,CL4)-CK4&gt;0,SUM(CI4:CJ4,CL4)-CK4,"")</f>
        <v>27.400000000000002</v>
      </c>
      <c r="CY4" s="41">
        <f>IF(SUM(CB4,CF4,CJ4)&gt;0,SUM(CB4,CF4,CJ4),"")</f>
        <v>24.4</v>
      </c>
      <c r="CZ4" s="41">
        <f>IF(SUM(CW4,CX4)&gt;0,SUM(CW4,CX4),"")</f>
        <v>79.400000000000006</v>
      </c>
      <c r="DA4" s="41">
        <f>IF(SUM(CN4,CR4)&gt;0,SUM(CN4,CR4),"")</f>
        <v>20.8</v>
      </c>
      <c r="DB4" s="41">
        <f>IF(SUM(CM4:CN4,CP4:CR4,CT4)-SUM(CO4,CS4)&gt;0,SUM(CM4:CN4,CP4:CR4,CT4)-SUM(CO4,CS4),"")</f>
        <v>57.6</v>
      </c>
      <c r="DC4" s="41">
        <f>IF(SUM(CW4,CX4,DB4)&gt;0,SUM(CW4,CX4,DB4),"")</f>
        <v>137</v>
      </c>
      <c r="DD4" s="52">
        <f>IF(MAX(EB4,FD4,GF4,HH4,IJ4,JL4,KN4,LP4,MR4,NT4,OV4,PX4,QZ4,SB4,TD4)-IF(L4="",0,L4)&gt;0.001,MAX(EB4,FD4,GF4,HH4,IJ4,JL4,KN4,LP4,MR4,NT4,OV4,PX4,QZ4,SB4,TD4)-IF(L4="",0,L4),"")</f>
        <v>1.7999999999999901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>
        <v>18.8</v>
      </c>
      <c r="DH4" s="17">
        <v>10</v>
      </c>
      <c r="DI4" s="17">
        <v>0.6</v>
      </c>
      <c r="DJ4" s="17">
        <v>0</v>
      </c>
      <c r="DK4" s="17">
        <v>18.5</v>
      </c>
      <c r="DL4" s="17">
        <v>10.8</v>
      </c>
      <c r="DM4" s="17">
        <v>0</v>
      </c>
      <c r="DN4" s="17">
        <v>0</v>
      </c>
      <c r="DO4" s="17"/>
      <c r="DP4" s="17"/>
      <c r="DQ4" s="17"/>
      <c r="DR4" s="17"/>
      <c r="DS4" s="17">
        <v>18.8</v>
      </c>
      <c r="DT4" s="17">
        <v>10</v>
      </c>
      <c r="DU4" s="17">
        <v>0</v>
      </c>
      <c r="DV4" s="17">
        <v>0</v>
      </c>
      <c r="DW4" s="17">
        <v>18.5</v>
      </c>
      <c r="DX4" s="17">
        <v>11.1</v>
      </c>
      <c r="DY4" s="17">
        <v>0.6</v>
      </c>
      <c r="DZ4" s="17">
        <v>0</v>
      </c>
      <c r="EA4" s="41">
        <f>IF(SUM(DH4,DL4)&gt;0,SUM(DH4,DL4),"")</f>
        <v>20.8</v>
      </c>
      <c r="EB4" s="41">
        <f>IF(SUM(DG4:DH4,DJ4:DL4,DN4)-DI4-DM4&gt;0,SUM(DG4:DH4,DJ4:DL4,DN4)-DI4-DM4,"")</f>
        <v>57.499999999999993</v>
      </c>
      <c r="EC4" s="41" t="str">
        <f>IF(SUM(DO4:DP4,DR4)-DQ4&gt;0,SUM(DO4:DP4,DR4)-DQ4,"")</f>
        <v/>
      </c>
      <c r="ED4" s="41">
        <f>IF(SUM(DH4,DL4,DP4)&gt;0,SUM(DH4,DL4,DP4),"")</f>
        <v>20.8</v>
      </c>
      <c r="EE4" s="41">
        <f>IF(SUM(EB4,EC4)&gt;0,SUM(EB4,EC4),"")</f>
        <v>57.499999999999993</v>
      </c>
      <c r="EF4" s="41">
        <f>IF(SUM(DT4,DX4)&gt;0,SUM(DT4,DX4),"")</f>
        <v>21.1</v>
      </c>
      <c r="EG4" s="41">
        <f>IF(SUM(DS4:DT4,DV4:DX4,DZ4)-SUM(DU4,DY4)&gt;0,SUM(DS4:DT4,DV4:DX4,DZ4)-SUM(DU4,DY4),"")</f>
        <v>57.8</v>
      </c>
      <c r="EH4" s="41">
        <f>IF(SUM(EB4,EC4,EG4)&gt;0,SUM(EB4,EC4,EG4),"")</f>
        <v>115.29999999999998</v>
      </c>
      <c r="EI4" s="18">
        <v>18.8</v>
      </c>
      <c r="EJ4" s="18">
        <v>10</v>
      </c>
      <c r="EK4" s="18">
        <v>0.6</v>
      </c>
      <c r="EL4" s="18">
        <v>0</v>
      </c>
      <c r="EM4" s="18">
        <v>18.600000000000001</v>
      </c>
      <c r="EN4" s="18">
        <v>10.8</v>
      </c>
      <c r="EO4" s="18">
        <v>0.6</v>
      </c>
      <c r="EP4" s="18">
        <v>0</v>
      </c>
      <c r="EQ4" s="18"/>
      <c r="ER4" s="18"/>
      <c r="ES4" s="18"/>
      <c r="ET4" s="18"/>
      <c r="EU4" s="18">
        <v>18.600000000000001</v>
      </c>
      <c r="EV4" s="18">
        <v>10</v>
      </c>
      <c r="EW4" s="18">
        <v>0</v>
      </c>
      <c r="EX4" s="18">
        <v>0</v>
      </c>
      <c r="EY4" s="18">
        <v>18.3</v>
      </c>
      <c r="EZ4" s="18">
        <v>11.1</v>
      </c>
      <c r="FA4" s="18">
        <v>0.8</v>
      </c>
      <c r="FB4" s="18">
        <v>0</v>
      </c>
      <c r="FC4" s="11">
        <f>IF(SUM(EJ4,EN4)&gt;0,SUM(EJ4,EN4),"")</f>
        <v>20.8</v>
      </c>
      <c r="FD4" s="11">
        <f>IF(SUM(EI4:EJ4,EL4:EN4,EP4)-EK4-EO4&gt;0,SUM(EI4:EJ4,EL4:EN4,EP4)-EK4-EO4,"")</f>
        <v>57</v>
      </c>
      <c r="FE4" s="11" t="str">
        <f>IF(SUM(EQ4:ER4,ET4)-ES4&gt;0,SUM(EQ4:ER4,ET4)-ES4,"")</f>
        <v/>
      </c>
      <c r="FF4" s="11">
        <f>IF(SUM(EJ4,EN4,ER4)&gt;0,SUM(EJ4,EN4,ER4),"")</f>
        <v>20.8</v>
      </c>
      <c r="FG4" s="11">
        <f>IF(SUM(FD4,FE4)&gt;0,SUM(FD4,FE4),"")</f>
        <v>57</v>
      </c>
      <c r="FH4" s="11">
        <f>IF(SUM(EV4,EZ4)&gt;0,SUM(EV4,EZ4),"")</f>
        <v>21.1</v>
      </c>
      <c r="FI4" s="11">
        <f>IF(SUM(EU4:EV4,EX4:EZ4,FB4)-SUM(EW4,FA4)&gt;0,SUM(EU4:EV4,EX4:EZ4,FB4)-SUM(EW4,FA4),"")</f>
        <v>57.20000000000001</v>
      </c>
      <c r="FJ4" s="11">
        <f>IF(SUM(FD4,FE4,FI4)&gt;0,SUM(FD4,FE4,FI4),"")</f>
        <v>114.20000000000002</v>
      </c>
      <c r="FK4" s="17">
        <v>18.600000000000001</v>
      </c>
      <c r="FL4" s="17">
        <v>10</v>
      </c>
      <c r="FM4" s="17">
        <v>0.6</v>
      </c>
      <c r="FN4" s="17">
        <v>0</v>
      </c>
      <c r="FO4" s="17">
        <v>17.2</v>
      </c>
      <c r="FP4" s="17">
        <v>5.0999999999999996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15.1</v>
      </c>
      <c r="GF4" s="41">
        <f>IF(SUM(FK4:FL4,FN4:FP4,FR4)-FM4-FQ4&gt;0,SUM(FK4:FL4,FN4:FP4,FR4)-FM4-FQ4,"")</f>
        <v>50.3</v>
      </c>
      <c r="GG4" s="41" t="str">
        <f>IF(SUM(FS4:FT4,FV4)-FU4&gt;0,SUM(FS4:FT4,FV4)-FU4,"")</f>
        <v/>
      </c>
      <c r="GH4" s="41">
        <f>IF(SUM(FL4,FP4,FT4)&gt;0,SUM(FL4,FP4,FT4),"")</f>
        <v>15.1</v>
      </c>
      <c r="GI4" s="41">
        <f>IF(SUM(GF4,GG4)&gt;0,SUM(GF4,GG4),"")</f>
        <v>50.3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50.3</v>
      </c>
      <c r="GM4" s="18">
        <v>18.3</v>
      </c>
      <c r="GN4" s="18">
        <v>9.3000000000000007</v>
      </c>
      <c r="GO4" s="18">
        <v>0</v>
      </c>
      <c r="GP4" s="18">
        <v>0</v>
      </c>
      <c r="GQ4" s="18">
        <v>18.8</v>
      </c>
      <c r="GR4" s="18">
        <v>10</v>
      </c>
      <c r="GS4" s="18">
        <v>0.8</v>
      </c>
      <c r="GT4" s="18">
        <v>0</v>
      </c>
      <c r="GU4" s="18">
        <v>18.5</v>
      </c>
      <c r="GV4" s="18">
        <v>9.5</v>
      </c>
      <c r="GW4" s="18">
        <v>1</v>
      </c>
      <c r="GX4" s="18">
        <v>0</v>
      </c>
      <c r="GY4" s="18">
        <v>18.399999999999999</v>
      </c>
      <c r="GZ4" s="18">
        <v>11.1</v>
      </c>
      <c r="HA4" s="18">
        <v>0.6</v>
      </c>
      <c r="HB4" s="18">
        <v>0</v>
      </c>
      <c r="HC4" s="18">
        <v>18.3</v>
      </c>
      <c r="HD4" s="18">
        <v>4.5</v>
      </c>
      <c r="HE4" s="18">
        <v>0</v>
      </c>
      <c r="HF4" s="18">
        <v>0</v>
      </c>
      <c r="HG4" s="11">
        <f>IF(SUM(GN4,GR4)&gt;0,SUM(GN4,GR4),"")</f>
        <v>19.3</v>
      </c>
      <c r="HH4" s="11">
        <f>IF(SUM(GM4:GN4,GP4:GR4,GT4)-GO4-GS4&gt;0,SUM(GM4:GN4,GP4:GR4,GT4)-GO4-GS4,"")</f>
        <v>55.600000000000009</v>
      </c>
      <c r="HI4" s="11">
        <f>IF(SUM(GU4:GV4,GX4)-GW4&gt;0,SUM(GU4:GV4,GX4)-GW4,"")</f>
        <v>27</v>
      </c>
      <c r="HJ4" s="11">
        <f>IF(SUM(GN4,GR4,GV4)&gt;0,SUM(GN4,GR4,GV4),"")</f>
        <v>28.8</v>
      </c>
      <c r="HK4" s="11">
        <f>IF(SUM(HH4,HI4)&gt;0,SUM(HH4,HI4),"")</f>
        <v>82.600000000000009</v>
      </c>
      <c r="HL4" s="11">
        <f>IF(SUM(GZ4,HD4)&gt;0,SUM(GZ4,HD4),"")</f>
        <v>15.6</v>
      </c>
      <c r="HM4" s="11">
        <f>IF(SUM(GY4:GZ4,HB4:HD4,HF4)-SUM(HA4,HE4)&gt;0,SUM(GY4:GZ4,HB4:HD4,HF4)-SUM(HA4,HE4),"")</f>
        <v>51.699999999999996</v>
      </c>
      <c r="HN4" s="11">
        <f>IF(SUM(HH4,HI4,HM4)&gt;0,SUM(HH4,HI4,HM4),"")</f>
        <v>134.30000000000001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>
        <v>18.8</v>
      </c>
      <c r="LX4" s="17">
        <v>8.4</v>
      </c>
      <c r="LY4" s="17">
        <v>0.8</v>
      </c>
      <c r="LZ4" s="17">
        <v>0</v>
      </c>
      <c r="MA4" s="17">
        <v>18.600000000000001</v>
      </c>
      <c r="MB4" s="17">
        <v>10.8</v>
      </c>
      <c r="MC4" s="17">
        <v>0.8</v>
      </c>
      <c r="MD4" s="17">
        <v>0</v>
      </c>
      <c r="ME4" s="17"/>
      <c r="MF4" s="17"/>
      <c r="MG4" s="17"/>
      <c r="MH4" s="17"/>
      <c r="MI4" s="17">
        <v>16.8</v>
      </c>
      <c r="MJ4" s="17">
        <v>9.5</v>
      </c>
      <c r="MK4" s="17">
        <v>1</v>
      </c>
      <c r="ML4" s="17">
        <v>0</v>
      </c>
      <c r="MM4" s="17"/>
      <c r="MN4" s="17"/>
      <c r="MO4" s="17"/>
      <c r="MP4" s="17"/>
      <c r="MQ4" s="41">
        <f>IF(SUM(LX4,MB4)&gt;0,SUM(LX4,MB4),"")</f>
        <v>19.200000000000003</v>
      </c>
      <c r="MR4" s="41">
        <f>IF(SUM(LW4:LX4,LZ4:MB4,MD4)-LY4-MC4&gt;0,SUM(LW4:LX4,LZ4:MB4,MD4)-LY4-MC4,"")</f>
        <v>55.000000000000014</v>
      </c>
      <c r="MS4" s="41" t="str">
        <f>IF(SUM(ME4:MF4,MH4)-MG4&gt;0,SUM(ME4:MF4,MH4)-MG4,"")</f>
        <v/>
      </c>
      <c r="MT4" s="41">
        <f>IF(SUM(LX4,MB4,MF4)&gt;0,SUM(LX4,MB4,MF4),"")</f>
        <v>19.200000000000003</v>
      </c>
      <c r="MU4" s="41">
        <f>IF(SUM(MR4,MS4)&gt;0,SUM(MR4,MS4),"")</f>
        <v>55.000000000000014</v>
      </c>
      <c r="MV4" s="41">
        <f>IF(SUM(MJ4,MN4)&gt;0,SUM(MJ4,MN4),"")</f>
        <v>9.5</v>
      </c>
      <c r="MW4" s="41">
        <f>IF(SUM(MI4:MJ4,ML4:MN4,MP4)-SUM(MK4,MO4)&gt;0,SUM(MI4:MJ4,ML4:MN4,MP4)-SUM(MK4,MO4),"")</f>
        <v>25.3</v>
      </c>
      <c r="MX4" s="41">
        <f>IF(SUM(MR4,MS4,MW4)&gt;0,SUM(MR4,MS4,MW4),"")</f>
        <v>80.300000000000011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18.899999999999999</v>
      </c>
      <c r="TL4" s="27">
        <f>IF($CU4="P",CB4,(CB4+AY4)/2)</f>
        <v>10</v>
      </c>
      <c r="TM4" s="27">
        <f>IF($CU4="P",CC4,(CC4+AZ4)/2)</f>
        <v>0.7</v>
      </c>
      <c r="TN4" s="27">
        <f>IF($CU4="P",CD4,(CD4+BA4)/2)</f>
        <v>0.6</v>
      </c>
      <c r="TO4" s="27">
        <f>IF($CU4="P",CE4,(CE4+BB4)/2)</f>
        <v>17.850000000000001</v>
      </c>
      <c r="TP4" s="27">
        <f>IF($CU4="P",CF4,(CF4+BC4)/2)</f>
        <v>7.95</v>
      </c>
      <c r="TQ4" s="27">
        <f>IF($CU4="P",CG4,(CG4+BD4)/2)</f>
        <v>0.1</v>
      </c>
      <c r="TR4" s="27">
        <f>IF($CU4="P",CH4,(CH4+BE4)/2)</f>
        <v>0.44999999999999996</v>
      </c>
      <c r="TS4" s="27">
        <f>IF($CU4="P",CI4,(CI4+BF4)/2)</f>
        <v>18.600000000000001</v>
      </c>
      <c r="TT4" s="27">
        <f>IF($CU4="P",CJ4,(CJ4+BG4)/2)</f>
        <v>9.1000000000000014</v>
      </c>
      <c r="TU4" s="27">
        <f>IF($CU4="P",CK4,(CK4+BH4)/2)</f>
        <v>0.8</v>
      </c>
      <c r="TV4" s="27">
        <f>IF($CU4="P",CL4,(CL4+BI4)/2)</f>
        <v>0.3</v>
      </c>
      <c r="TW4" s="27">
        <f>IF($CU4="P",CM4,(CM4+BJ4)/2)</f>
        <v>19.05</v>
      </c>
      <c r="TX4" s="27">
        <f>IF($CU4="P",CN4,(CN4+BK4)/2)</f>
        <v>10</v>
      </c>
      <c r="TY4" s="27">
        <f>IF($CU4="P",CO4,(CO4+BL4)/2)</f>
        <v>0.4</v>
      </c>
      <c r="TZ4" s="27">
        <f>IF($CU4="P",CP4,(CP4+BM4)/2)</f>
        <v>0.6</v>
      </c>
      <c r="UA4" s="27">
        <f>IF($CU4="P",CQ4,(CQ4+BN4)/2)</f>
        <v>18.299999999999997</v>
      </c>
      <c r="UB4" s="27">
        <f>IF($CU4="P",CR4,(CR4+BO4)/2)</f>
        <v>10.8</v>
      </c>
      <c r="UC4" s="27">
        <f>IF($CU4="P",CS4,(CS4+BP4)/2)</f>
        <v>0.6</v>
      </c>
      <c r="UD4" s="27">
        <f>IF($CU4="P",CT4,(CT4+BQ4)/2)</f>
        <v>0.6</v>
      </c>
      <c r="UE4" s="29" t="s">
        <v>56</v>
      </c>
      <c r="UF4" s="11">
        <f>IF(SUM(TL4,TP4)&gt;0,SUM(TL4,TP4),"")</f>
        <v>17.95</v>
      </c>
      <c r="UG4" s="11">
        <f>IF(SUM(TK4:TL4,TN4:TP4,TR4)-TM4-TQ4&gt;0,SUM(TK4:TL4,TN4:TP4,TR4)-TM4-TQ4,"")</f>
        <v>54.95</v>
      </c>
      <c r="UH4" s="11">
        <f>IF(SUM(TS4:TT4,TV4)-TU4&gt;0,SUM(TS4:TT4,TV4)-TU4,"")</f>
        <v>27.200000000000003</v>
      </c>
      <c r="UI4" s="11">
        <f>IF(SUM(TL4,TP4,TT4)&gt;0,SUM(TL4,TP4,TT4),"")</f>
        <v>27.05</v>
      </c>
      <c r="UJ4" s="11">
        <f>IF(SUM(UG4,UH4)&gt;0,SUM(UG4,UH4),"")</f>
        <v>82.15</v>
      </c>
      <c r="UK4" s="11">
        <f>IF(SUM(TX4,UB4)&gt;0,SUM(TX4,UB4),"")</f>
        <v>20.8</v>
      </c>
      <c r="UL4" s="11">
        <f>IF(SUM(TW4:TX4,TZ4:UB4,UD4)-SUM(TY4,UC4)&gt;0,SUM(TW4:TX4,TZ4:UB4,UD4)-SUM(TY4,UC4),"")</f>
        <v>58.35</v>
      </c>
      <c r="UM4" s="11">
        <f>IF(SUM(UG4,UH4,UL4)&gt;0,SUM(UG4,UH4,UL4),"")</f>
        <v>140.5</v>
      </c>
    </row>
    <row r="5" spans="1:559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85</v>
      </c>
      <c r="C5" s="4" t="s">
        <v>5</v>
      </c>
      <c r="D5" s="4">
        <v>2003</v>
      </c>
      <c r="E5" s="9">
        <f>SUM(J5:R5)+SUM(J5:O5)*0.0000001+SUM(J5)*0.0000000000001</f>
        <v>188.10001306000521</v>
      </c>
      <c r="F5" s="3" t="str">
        <f>IF(OR(AND(AP5&gt;=AW$34,AQ5&gt;=AW$38,AP5&lt;&gt;"",AO5=""),AND(AU5&gt;=AW$34,AV5&gt;=AW$38,AU5&lt;&gt;"",AO5=""),AND(BS5&gt;=BZ$34,BT5&gt;=BZ$38,BS5&lt;&gt;"",BR5=""),AND(BX5&gt;=BZ$34,BY5&gt;=BZ$38,BX5&lt;&gt;"",BR5=""),AND(CV5&gt;=DC$34,CW5&gt;=DC$38,CV5&lt;&gt;"",CU5=""),AND(DA5&gt;=DC$34,DB5&gt;=DC$38,DA5&lt;&gt;""),AND(EA5&gt;=EH$34,EB5&gt;=EH$38,EA5&lt;&gt;""),AND(EF5&gt;=EH$34,EG5&gt;=EH$38,EF5&lt;&gt;""),AND(FC5&gt;=FJ$34,FD5&gt;=FJ$38,FC5&lt;&gt;""),AND(FH5&gt;=FJ$34,FI5&gt;=FJ$38,FH5&lt;&gt;""),AND(GE5&gt;=GL$34,GF5&gt;=GL$38,GE5&lt;&gt;""),AND(GJ5&gt;=GL$34,GK5&gt;=GL$38,GJ5&lt;&gt;""),AND(HG5&gt;=HN$34,HH5&gt;=HN$38,HG5&lt;&gt;""),AND(HL5&gt;=HN$34,HM5&gt;=HN$38,HL5&lt;&gt;""),AND(II5&gt;=IP$34,IJ5&gt;=IP$38,II5&lt;&gt;""),AND(IN5&gt;=IP$34,IO5&gt;=IP$38,IN5&lt;&gt;""),AND(JK5&gt;=JR$34,JL5&gt;=JR$38,JK5&lt;&gt;""),AND(JP5&gt;=JR$34,JQ5&gt;=JR$38,JP5&lt;&gt;""),AND(KM5&gt;=KT$34,KN5&gt;=KT$38,KM5&lt;&gt;""),AND(KR5&gt;=KT$34,KS5&gt;=KT$38,KR5&lt;&gt;""),AND(LO5&gt;=LV$34,LP5&gt;=LV$38,LO5&lt;&gt;""),AND(LT5&gt;=LV$34,LU5&gt;=LV$38,LT5&lt;&gt;""),AND(MQ5&gt;=MX$34,MR5&gt;=MX$38,MQ5&lt;&gt;""),AND(MV5&gt;=MX$34,MW5&gt;=MX$38,MV5&lt;&gt;""),AND(NS5&gt;=NZ$34,NT5&gt;=NZ$38,NS5&lt;&gt;""),AND(NX5&gt;=NZ$34,NY5&gt;=NZ$38,NX5&lt;&gt;""),AND(OU5&gt;=PB$34,OV5&gt;=PB$38,OU5&lt;&gt;""),AND(OZ5&gt;=PB$34,PA5&gt;=PB$38,OZ5&lt;&gt;""),AND(PW5&gt;=QD$34,PX5&gt;=QD$38,PW5&lt;&gt;""),AND(QB5&gt;=QD$34,QC5&gt;=QD$38,QB5&lt;&gt;""),AND(QY5&gt;=RF$34,QZ5&gt;=RF$38,QY5&lt;&gt;""),AND(RD5&gt;=RF$34,RE5&gt;=RF$38,RD5&lt;&gt;""),AND(SA5&gt;=SH$34,SB5&gt;=SH$38,SA5&lt;&gt;""),AND(SF5&gt;=SH$34,SG5&gt;=SH$38,SF5&lt;&gt;""),AND(TC5&gt;=TJ$34,TD5&gt;=TJ$38,TC5&lt;&gt;""),AND(TI5&gt;=TJ$34,TJ5&gt;=TJ$38,TI5&lt;&gt;"")),"P","")</f>
        <v>P</v>
      </c>
      <c r="G5" s="3" t="str">
        <f>IF(OR(AND(AQ5&gt;=AW$38,AQ5&lt;&gt;"",AO5=""),AND(AV5&gt;=AW$38,AV5&lt;&gt;"",AO5=""),AND(BT5&gt;=BZ$38,BT5&lt;&gt;"",BR5=""),AND(BY5&gt;=BZ$38,BY5&lt;&gt;"",BR5=""),AND(CW5&gt;=DC$38,CW5&lt;&gt;"",CU5=""),AND(DB5&gt;=DC$38,DB5&lt;&gt;"",CU5=""),AND(EB5&gt;=EH$38,EB5&lt;&gt;""),AND(EG5&gt;=EH$38,EG5&lt;&gt;""),AND(FD5&gt;=FJ$38,FD5&lt;&gt;""),AND(FI5&gt;=FJ$38,FI5&lt;&gt;""),AND(GF5&gt;=GL$38,GF5&lt;&gt;""),AND(GK5&gt;=GL$38,GK5&lt;&gt;""),AND(HH5&gt;=HN$38,HH5&lt;&gt;""),AND(HM5&gt;=HN$38,HM5&lt;&gt;""),AND(IJ5&gt;=IP$38,IJ5&lt;&gt;""),AND(IO5&gt;=IP$38,IO5&lt;&gt;""),AND(JL5&gt;=JR$38,JL5&lt;&gt;""),AND(JQ5&gt;=JR$38,JQ5&lt;&gt;""),AND(KN5&gt;=KT$38,KN5&lt;&gt;""),AND(KS5&gt;=KT$38,KS5&lt;&gt;""),AND(LP5&gt;=LV$38,LP5&lt;&gt;""),AND(LU5&gt;=LV$38,LU5&lt;&gt;""),AND(MR5&gt;=MX$38,MR5&lt;&gt;""),AND(MW5&gt;=MX$38,MW5&lt;&gt;""),AND(NT5&gt;=NZ$38,NT5&lt;&gt;""),AND(NY5&gt;=NZ$38,NY5&lt;&gt;""),AND(OV5&gt;=PB$38,OV5&lt;&gt;""),AND(PA5&gt;=PB$38,PA5&lt;&gt;""),AND(PX5&gt;=QD$38,PX5&lt;&gt;""),AND(QC5&gt;=QD$38,QC5&lt;&gt;""),AND(QZ5&gt;=RF$38,QZ5&lt;&gt;""),AND(RE5&gt;=RF$38,RE5&lt;&gt;""),AND(SB5&gt;=SH$38,SB5&lt;&gt;""),AND(SG5&gt;=SH$38,SG5&lt;&gt;""),AND(TD5&gt;=TJ$38,TD5&lt;&gt;""),AND(TJ5&gt;=TJ$38,TJ5&lt;&gt;"")),"P","")</f>
        <v>P</v>
      </c>
      <c r="H5" s="37" t="str">
        <f>IF(AND(G5="P",F5=""),"No DD",IF(OR(AND(AS5&gt;=AW$37,AT5&gt;=AW$41,AS5&lt;&gt;"",AO5=""),AND(BV5&gt;=BZ$37,BW5&gt;=BZ$41,BV5&lt;&gt;"",BR5=""),AND(CY5&gt;=DC$37,CZ5&gt;=DC$41,CY5&lt;&gt;"",CU5=""),AND(ED5&gt;=EH$37,EE5&gt;=EH$41,ED5&lt;&gt;""),AND(FF5&gt;=FJ$37,FG5&gt;=FJ$41,FF5&lt;&gt;""),AND(GH5&gt;=GL$37,GI5&gt;=GL$41,GH5&lt;&gt;""),AND(HJ5&gt;=HN$37,HK5&gt;=HN$41,HJ5&lt;&gt;""),AND(IL5&gt;=IP$37,IM5&gt;=IP$41,IL5&lt;&gt;""),AND(JN5&gt;=JR$37,JO5&gt;=JR$41,JN5&lt;&gt;""),AND(KP5&gt;=KT$37,KQ5&gt;=KT$41,KP5&lt;&gt;""),AND(LR5&gt;=LV$37,LS5&gt;=LV$41,LR5&lt;&gt;""),AND(MT5&gt;=MX$37,MU5&gt;=MX$41,MT5&lt;&gt;""),AND(NV5&gt;=NZ$37,NW5&gt;=NZ$41,NV5&lt;&gt;""),AND(OX5&gt;=PB$37,OY5&gt;=PB$41,OX5&lt;&gt;""),AND(PZ5&gt;=QD$37,QA5&gt;=QD$41,PZ5&lt;&gt;""),AND(RB5&gt;=RF$37,RC5&gt;=RF$41,RB5&lt;&gt;""),AND(SD5&gt;=SH$37,SE5&gt;=SH$41,SD5&lt;&gt;""),AND(TF5&gt;=TJ$37,TG5&gt;=TJ$41,TF5&lt;&gt;"")),"Merit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,AND(RB5&gt;=RF$36,RC5&gt;=RF$40,RB5&lt;&gt;""),AND(SD5&gt;=SH$36,SE5&gt;=SH$40,SD5&lt;&gt;""),AND(TF5&gt;=TJ$36,TG5&gt;=TJ$40,TF5&lt;&gt;"")),"Excellence",IF(I5="P","Worlds Team",IF(F5="P","National Team","")))))</f>
        <v>Excellence</v>
      </c>
      <c r="I5" s="3" t="str">
        <f>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,AND(RB5&gt;=RF$35,RC5&gt;=RF$39,RB5&lt;&gt;""),AND(SD5&gt;=SH$35,SE5&gt;=SH$39,SD5&lt;&gt;""),AND(TF5&gt;=TJ$35,TG5&gt;=TJ$39,TF5&lt;&gt;"")),"P","")</f>
        <v>P</v>
      </c>
      <c r="J5" s="8">
        <f>IF(COUNT(AQ5,BT5,CW5)&gt;0,LARGE((AQ5,BT5,CW5),1),0)</f>
        <v>52.2</v>
      </c>
      <c r="K5" s="8" t="str">
        <f>IF(J5=0,"",IF(J5=CW5,$CA$1,IF(J5=BT5,$AX$1,IF(J5=AQ5,$U$1,""))))</f>
        <v>2024 Elite Canada</v>
      </c>
      <c r="L5" s="8">
        <f>IF(COUNT(AQ5,BT5,CW5)&gt;1,LARGE((AQ5,BT5,CW5),2),0)</f>
        <v>50.9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27.500000000000004</v>
      </c>
      <c r="O5" s="8" t="str">
        <f>IF(N5=0,"",IF(N5=CX5,$CA$1,IF(N5=BU5,$AX$1,IF(N5=AR5,$U$1,""))))</f>
        <v>2024 Nationals</v>
      </c>
      <c r="P5" s="8">
        <f>IF(MAX(AV5,BY5,DB5)&gt;0,MAX(AV5,BY5,DB5),0)</f>
        <v>54.099999999999987</v>
      </c>
      <c r="Q5" s="8" t="str">
        <f>IF(P5=0,"",IF(P5=DB5,$CA$1,IF(P5=BY5,$AX$1,IF(P5=AV5,$U$1,""))))</f>
        <v>2024 Nationals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L5="",0,L5)=TE5,$SI$1,IF(R5+IF(L5="",0,L5)=SC5,$RG$1,IF(R5+IF(L5="",0,L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L5="",0,L5)=TI5,$SI$1,IF(R5+IF(L5="",0,L5)=SG5,$RG$1,IF(R5+IF(L5="",0,L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POR 1 (July 2)</v>
      </c>
      <c r="U5" s="19">
        <v>18.7</v>
      </c>
      <c r="V5" s="19">
        <v>7.2</v>
      </c>
      <c r="W5" s="19">
        <v>0.6</v>
      </c>
      <c r="X5" s="19">
        <v>0</v>
      </c>
      <c r="Y5" s="19">
        <v>18</v>
      </c>
      <c r="Z5" s="19">
        <v>7.6</v>
      </c>
      <c r="AA5" s="19">
        <v>0</v>
      </c>
      <c r="AB5" s="19">
        <v>0</v>
      </c>
      <c r="AC5" s="19">
        <v>18.5</v>
      </c>
      <c r="AD5" s="19">
        <v>8.8000000000000007</v>
      </c>
      <c r="AE5" s="19">
        <v>0.8</v>
      </c>
      <c r="AF5" s="19">
        <v>0.3</v>
      </c>
      <c r="AG5" s="19">
        <v>18.399999999999999</v>
      </c>
      <c r="AH5" s="19">
        <v>8.4</v>
      </c>
      <c r="AI5" s="19">
        <v>1</v>
      </c>
      <c r="AJ5" s="19">
        <v>0</v>
      </c>
      <c r="AK5" s="19">
        <v>18.3</v>
      </c>
      <c r="AL5" s="19">
        <v>8.4</v>
      </c>
      <c r="AM5" s="19">
        <v>0.6</v>
      </c>
      <c r="AN5" s="19">
        <v>0.3</v>
      </c>
      <c r="AO5" s="28"/>
      <c r="AP5" s="41">
        <f>IF(SUM(V5,Z5)&gt;0,SUM(V5,Z5),"")</f>
        <v>14.8</v>
      </c>
      <c r="AQ5" s="41">
        <f>IF(SUM(U5:V5,X5:Z5,AB5)-W5-AA5&gt;0,SUM(U5:V5,X5:Z5,AB5)-W5-AA5,"")</f>
        <v>50.9</v>
      </c>
      <c r="AR5" s="41">
        <f>IF(SUM(AC5:AD5,AF5)-AE5&gt;0,SUM(AC5:AD5,AF5)-AE5,"")</f>
        <v>26.8</v>
      </c>
      <c r="AS5" s="41">
        <f>IF(SUM(V5,Z5,AD5)&gt;0,SUM(V5,Z5,AD5),"")</f>
        <v>23.6</v>
      </c>
      <c r="AT5" s="41">
        <f>IF(SUM(AQ5,AR5)&gt;0,SUM(AQ5,AR5),"")</f>
        <v>77.7</v>
      </c>
      <c r="AU5" s="41">
        <f>IF(SUM(AH5,AL5)&gt;0,SUM(AH5,AL5),"")</f>
        <v>16.8</v>
      </c>
      <c r="AV5" s="41">
        <f>IF(SUM(AG5:AH5,AJ5:AL5,AN5)-SUM(AI5,AM5)&gt;0,SUM(AG5:AH5,AJ5:AL5,AN5)-SUM(AI5,AM5),"")</f>
        <v>52.199999999999989</v>
      </c>
      <c r="AW5" s="41">
        <f>IF(SUM(AQ5,AR5,AV5)&gt;0,SUM(AQ5,AR5,AV5),"")</f>
        <v>129.89999999999998</v>
      </c>
      <c r="AX5" s="18">
        <v>18.399999999999999</v>
      </c>
      <c r="AY5" s="18">
        <v>7.6</v>
      </c>
      <c r="AZ5" s="18">
        <v>0</v>
      </c>
      <c r="BA5" s="18">
        <v>0</v>
      </c>
      <c r="BB5" s="18">
        <v>18.600000000000001</v>
      </c>
      <c r="BC5" s="18">
        <v>7.6</v>
      </c>
      <c r="BD5" s="18">
        <v>0</v>
      </c>
      <c r="BE5" s="18">
        <v>0</v>
      </c>
      <c r="BF5" s="18">
        <v>17.2</v>
      </c>
      <c r="BG5" s="18">
        <v>3.2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9"/>
      <c r="BS5" s="11">
        <f>IF(SUM(AY5,BC5)&gt;0,SUM(AY5,BC5),"")</f>
        <v>15.2</v>
      </c>
      <c r="BT5" s="11">
        <f>IF(SUM(AX5:AY5,BA5:BC5,BE5)-AZ5-BD5&gt;0,SUM(AX5:AY5,BA5:BC5,BE5)-AZ5-BD5,"")</f>
        <v>52.2</v>
      </c>
      <c r="BU5" s="11">
        <f>IF(SUM(BF5:BG5,BI5)-BH5&gt;0,SUM(BF5:BG5,BI5)-BH5,"")</f>
        <v>20.399999999999999</v>
      </c>
      <c r="BV5" s="11">
        <f>IF(SUM(AY5,BC5,BG5)&gt;0,SUM(AY5,BC5,BG5),"")</f>
        <v>18.399999999999999</v>
      </c>
      <c r="BW5" s="11">
        <f>IF(SUM(BT5,BU5)&gt;0,SUM(BT5,BU5),"")</f>
        <v>72.599999999999994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72.599999999999994</v>
      </c>
      <c r="CA5" s="19">
        <v>18.600000000000001</v>
      </c>
      <c r="CB5" s="19">
        <v>8.4</v>
      </c>
      <c r="CC5" s="19">
        <v>0.6</v>
      </c>
      <c r="CD5" s="19">
        <v>0</v>
      </c>
      <c r="CE5" s="19">
        <v>17.3</v>
      </c>
      <c r="CF5" s="19">
        <v>3.6</v>
      </c>
      <c r="CG5" s="19">
        <v>0</v>
      </c>
      <c r="CH5" s="19">
        <v>0</v>
      </c>
      <c r="CI5" s="19">
        <v>18.8</v>
      </c>
      <c r="CJ5" s="19">
        <v>8.4</v>
      </c>
      <c r="CK5" s="19">
        <v>0</v>
      </c>
      <c r="CL5" s="19">
        <v>0.3</v>
      </c>
      <c r="CM5" s="19">
        <v>19</v>
      </c>
      <c r="CN5" s="19">
        <v>8.4</v>
      </c>
      <c r="CO5" s="19">
        <v>0.2</v>
      </c>
      <c r="CP5" s="19">
        <v>0</v>
      </c>
      <c r="CQ5" s="19">
        <v>18.2</v>
      </c>
      <c r="CR5" s="19">
        <v>8.4</v>
      </c>
      <c r="CS5" s="19">
        <v>0</v>
      </c>
      <c r="CT5" s="19">
        <v>0.3</v>
      </c>
      <c r="CU5" s="28"/>
      <c r="CV5" s="41">
        <f>IF(SUM(CB5,CF5)&gt;0,SUM(CB5,CF5),"")</f>
        <v>12</v>
      </c>
      <c r="CW5" s="41">
        <f>IF(SUM(CA5:CB5,CD5:CF5,CH5)-CC5-CG5&gt;0,SUM(CA5:CB5,CD5:CF5,CH5)-CC5-CG5,"")</f>
        <v>47.3</v>
      </c>
      <c r="CX5" s="41">
        <f>IF(SUM(CI5:CJ5,CL5)-CK5&gt;0,SUM(CI5:CJ5,CL5)-CK5,"")</f>
        <v>27.500000000000004</v>
      </c>
      <c r="CY5" s="41">
        <f>IF(SUM(CB5,CF5,CJ5)&gt;0,SUM(CB5,CF5,CJ5),"")</f>
        <v>20.399999999999999</v>
      </c>
      <c r="CZ5" s="41">
        <f>IF(SUM(CW5,CX5)&gt;0,SUM(CW5,CX5),"")</f>
        <v>74.8</v>
      </c>
      <c r="DA5" s="41">
        <f>IF(SUM(CN5,CR5)&gt;0,SUM(CN5,CR5),"")</f>
        <v>16.8</v>
      </c>
      <c r="DB5" s="41">
        <f>IF(SUM(CM5:CN5,CP5:CR5,CT5)-SUM(CO5,CS5)&gt;0,SUM(CM5:CN5,CP5:CR5,CT5)-SUM(CO5,CS5),"")</f>
        <v>54.099999999999987</v>
      </c>
      <c r="DC5" s="41">
        <f>IF(SUM(CW5,CX5,DB5)&gt;0,SUM(CW5,CX5,DB5),"")</f>
        <v>128.89999999999998</v>
      </c>
      <c r="DD5" s="52">
        <f>IF(MAX(EB5,FD5,GF5,HH5,IJ5,JL5,KN5,LP5,MR5,NT5,OV5,PX5,QZ5,SB5,TD5)-IF(L5="",0,L5)&gt;0.001,MAX(EB5,FD5,GF5,HH5,IJ5,JL5,KN5,LP5,MR5,NT5,OV5,PX5,QZ5,SB5,TD5)-IF(L5="",0,L5),"")</f>
        <v>3.3999999999999986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18.899999999999999</v>
      </c>
      <c r="DH5" s="17">
        <v>8.4</v>
      </c>
      <c r="DI5" s="17">
        <v>0</v>
      </c>
      <c r="DJ5" s="17">
        <v>0</v>
      </c>
      <c r="DK5" s="17">
        <v>18.600000000000001</v>
      </c>
      <c r="DL5" s="17">
        <v>8.4</v>
      </c>
      <c r="DM5" s="17">
        <v>0</v>
      </c>
      <c r="DN5" s="17">
        <v>0</v>
      </c>
      <c r="DO5" s="17"/>
      <c r="DP5" s="17"/>
      <c r="DQ5" s="17"/>
      <c r="DR5" s="17"/>
      <c r="DS5" s="17">
        <v>18.8</v>
      </c>
      <c r="DT5" s="17">
        <v>9.1999999999999993</v>
      </c>
      <c r="DU5" s="17">
        <v>0</v>
      </c>
      <c r="DV5" s="17">
        <v>0</v>
      </c>
      <c r="DW5" s="17">
        <v>18.2</v>
      </c>
      <c r="DX5" s="17">
        <v>8</v>
      </c>
      <c r="DY5" s="17">
        <v>0.6</v>
      </c>
      <c r="DZ5" s="17">
        <v>0</v>
      </c>
      <c r="EA5" s="41">
        <f>IF(SUM(DH5,DL5)&gt;0,SUM(DH5,DL5),"")</f>
        <v>16.8</v>
      </c>
      <c r="EB5" s="41">
        <f>IF(SUM(DG5:DH5,DJ5:DL5,DN5)-DI5-DM5&gt;0,SUM(DG5:DH5,DJ5:DL5,DN5)-DI5-DM5,"")</f>
        <v>54.3</v>
      </c>
      <c r="EC5" s="41" t="str">
        <f>IF(SUM(DO5:DP5,DR5)-DQ5&gt;0,SUM(DO5:DP5,DR5)-DQ5,"")</f>
        <v/>
      </c>
      <c r="ED5" s="41">
        <f>IF(SUM(DH5,DL5,DP5)&gt;0,SUM(DH5,DL5,DP5),"")</f>
        <v>16.8</v>
      </c>
      <c r="EE5" s="41">
        <f>IF(SUM(EB5,EC5)&gt;0,SUM(EB5,EC5),"")</f>
        <v>54.3</v>
      </c>
      <c r="EF5" s="41">
        <f>IF(SUM(DT5,DX5)&gt;0,SUM(DT5,DX5),"")</f>
        <v>17.2</v>
      </c>
      <c r="EG5" s="41">
        <f>IF(SUM(DS5:DT5,DV5:DX5,DZ5)-SUM(DU5,DY5)&gt;0,SUM(DS5:DT5,DV5:DX5,DZ5)-SUM(DU5,DY5),"")</f>
        <v>53.6</v>
      </c>
      <c r="EH5" s="41">
        <f>IF(SUM(EB5,EC5,EG5)&gt;0,SUM(EB5,EC5,EG5),"")</f>
        <v>107.9</v>
      </c>
      <c r="EI5" s="18">
        <v>18.100000000000001</v>
      </c>
      <c r="EJ5" s="18">
        <v>8</v>
      </c>
      <c r="EK5" s="18">
        <v>0.8</v>
      </c>
      <c r="EL5" s="18">
        <v>0</v>
      </c>
      <c r="EM5" s="18">
        <v>17.899999999999999</v>
      </c>
      <c r="EN5" s="18">
        <v>8.8000000000000007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16.8</v>
      </c>
      <c r="FD5" s="11">
        <f>IF(SUM(EI5:EJ5,EL5:EN5,EP5)-EK5-EO5&gt;0,SUM(EI5:EJ5,EL5:EN5,EP5)-EK5-EO5,"")</f>
        <v>51.4</v>
      </c>
      <c r="FE5" s="11" t="str">
        <f>IF(SUM(EQ5:ER5,ET5)-ES5&gt;0,SUM(EQ5:ER5,ET5)-ES5,"")</f>
        <v/>
      </c>
      <c r="FF5" s="11">
        <f>IF(SUM(EJ5,EN5,ER5)&gt;0,SUM(EJ5,EN5,ER5),"")</f>
        <v>16.8</v>
      </c>
      <c r="FG5" s="11">
        <f>IF(SUM(FD5,FE5)&gt;0,SUM(FD5,FE5),"")</f>
        <v>51.4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51.4</v>
      </c>
      <c r="FK5" s="17">
        <v>18.399999999999999</v>
      </c>
      <c r="FL5" s="17">
        <v>8.8000000000000007</v>
      </c>
      <c r="FM5" s="17">
        <v>0</v>
      </c>
      <c r="FN5" s="17">
        <v>0</v>
      </c>
      <c r="FO5" s="17">
        <v>18.100000000000001</v>
      </c>
      <c r="FP5" s="17">
        <v>7.2</v>
      </c>
      <c r="FQ5" s="17">
        <v>0.6</v>
      </c>
      <c r="FR5" s="17">
        <v>0</v>
      </c>
      <c r="FS5" s="17"/>
      <c r="FT5" s="17"/>
      <c r="FU5" s="17"/>
      <c r="FV5" s="17"/>
      <c r="FW5" s="17">
        <v>18.600000000000001</v>
      </c>
      <c r="FX5" s="17">
        <v>9.1999999999999993</v>
      </c>
      <c r="FY5" s="17">
        <v>0.6</v>
      </c>
      <c r="FZ5" s="17">
        <v>0</v>
      </c>
      <c r="GA5" s="17">
        <v>18.399999999999999</v>
      </c>
      <c r="GB5" s="17">
        <v>8.4</v>
      </c>
      <c r="GC5" s="17">
        <v>0.6</v>
      </c>
      <c r="GD5" s="17">
        <v>0</v>
      </c>
      <c r="GE5" s="41">
        <f>IF(SUM(FL5,FP5)&gt;0,SUM(FL5,FP5),"")</f>
        <v>16</v>
      </c>
      <c r="GF5" s="41">
        <f>IF(SUM(FK5:FL5,FN5:FP5,FR5)-FM5-FQ5&gt;0,SUM(FK5:FL5,FN5:FP5,FR5)-FM5-FQ5,"")</f>
        <v>51.9</v>
      </c>
      <c r="GG5" s="41" t="str">
        <f>IF(SUM(FS5:FT5,FV5)-FU5&gt;0,SUM(FS5:FT5,FV5)-FU5,"")</f>
        <v/>
      </c>
      <c r="GH5" s="41">
        <f>IF(SUM(FL5,FP5,FT5)&gt;0,SUM(FL5,FP5,FT5),"")</f>
        <v>16</v>
      </c>
      <c r="GI5" s="41">
        <f>IF(SUM(GF5,GG5)&gt;0,SUM(GF5,GG5),"")</f>
        <v>51.9</v>
      </c>
      <c r="GJ5" s="41">
        <f>IF(SUM(FX5,GB5)&gt;0,SUM(FX5,GB5),"")</f>
        <v>17.600000000000001</v>
      </c>
      <c r="GK5" s="41">
        <f>IF(SUM(FW5:FX5,FZ5:GB5,GD5)-SUM(FY5,GC5)&gt;0,SUM(FW5:FX5,FZ5:GB5,GD5)-SUM(FY5,GC5),"")</f>
        <v>53.4</v>
      </c>
      <c r="GL5" s="41">
        <f>IF(SUM(GF5,GG5,GK5)&gt;0,SUM(GF5,GG5,GK5),"")</f>
        <v>105.3</v>
      </c>
      <c r="GM5" s="18">
        <v>18.100000000000001</v>
      </c>
      <c r="GN5" s="18">
        <v>9.1999999999999993</v>
      </c>
      <c r="GO5" s="18">
        <v>0.6</v>
      </c>
      <c r="GP5" s="18">
        <v>0</v>
      </c>
      <c r="GQ5" s="18">
        <v>18.600000000000001</v>
      </c>
      <c r="GR5" s="18">
        <v>8.4</v>
      </c>
      <c r="GS5" s="18">
        <v>0</v>
      </c>
      <c r="GT5" s="18">
        <v>0</v>
      </c>
      <c r="GU5" s="18">
        <v>18.8</v>
      </c>
      <c r="GV5" s="18">
        <v>7.6</v>
      </c>
      <c r="GW5" s="18">
        <v>0</v>
      </c>
      <c r="GX5" s="18">
        <v>0</v>
      </c>
      <c r="GY5" s="18">
        <v>18.399999999999999</v>
      </c>
      <c r="GZ5" s="18">
        <v>7.6</v>
      </c>
      <c r="HA5" s="18">
        <v>0</v>
      </c>
      <c r="HB5" s="18">
        <v>0</v>
      </c>
      <c r="HC5" s="18"/>
      <c r="HD5" s="18"/>
      <c r="HE5" s="18"/>
      <c r="HF5" s="18"/>
      <c r="HG5" s="11">
        <f>IF(SUM(GN5,GR5)&gt;0,SUM(GN5,GR5),"")</f>
        <v>17.600000000000001</v>
      </c>
      <c r="HH5" s="11">
        <f>IF(SUM(GM5:GN5,GP5:GR5,GT5)-GO5-GS5&gt;0,SUM(GM5:GN5,GP5:GR5,GT5)-GO5-GS5,"")</f>
        <v>53.7</v>
      </c>
      <c r="HI5" s="11">
        <f>IF(SUM(GU5:GV5,GX5)-GW5&gt;0,SUM(GU5:GV5,GX5)-GW5,"")</f>
        <v>26.4</v>
      </c>
      <c r="HJ5" s="11">
        <f>IF(SUM(GN5,GR5,GV5)&gt;0,SUM(GN5,GR5,GV5),"")</f>
        <v>25.200000000000003</v>
      </c>
      <c r="HK5" s="11">
        <f>IF(SUM(HH5,HI5)&gt;0,SUM(HH5,HI5),"")</f>
        <v>80.099999999999994</v>
      </c>
      <c r="HL5" s="11">
        <f>IF(SUM(GZ5,HD5)&gt;0,SUM(GZ5,HD5),"")</f>
        <v>7.6</v>
      </c>
      <c r="HM5" s="11">
        <f>IF(SUM(GY5:GZ5,HB5:HD5,HF5)-SUM(HA5,HE5)&gt;0,SUM(GY5:GZ5,HB5:HD5,HF5)-SUM(HA5,HE5),"")</f>
        <v>26</v>
      </c>
      <c r="HN5" s="11">
        <f>IF(SUM(HH5,HI5,HM5)&gt;0,SUM(HH5,HI5,HM5),"")</f>
        <v>106.1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>
        <v>16.3</v>
      </c>
      <c r="LX5" s="17">
        <v>8</v>
      </c>
      <c r="LY5" s="17">
        <v>0.8</v>
      </c>
      <c r="LZ5" s="17">
        <v>0</v>
      </c>
      <c r="MA5" s="17">
        <v>18.600000000000001</v>
      </c>
      <c r="MB5" s="17">
        <v>8.4</v>
      </c>
      <c r="MC5" s="17">
        <v>0.6</v>
      </c>
      <c r="MD5" s="17">
        <v>0</v>
      </c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>
        <f>IF(SUM(LX5,MB5)&gt;0,SUM(LX5,MB5),"")</f>
        <v>16.399999999999999</v>
      </c>
      <c r="MR5" s="41">
        <f>IF(SUM(LW5:LX5,LZ5:MB5,MD5)-LY5-MC5&gt;0,SUM(LW5:LX5,LZ5:MB5,MD5)-LY5-MC5,"")</f>
        <v>49.900000000000006</v>
      </c>
      <c r="MS5" s="41" t="str">
        <f>IF(SUM(ME5:MF5,MH5)-MG5&gt;0,SUM(ME5:MF5,MH5)-MG5,"")</f>
        <v/>
      </c>
      <c r="MT5" s="41">
        <f>IF(SUM(LX5,MB5,MF5)&gt;0,SUM(LX5,MB5,MF5),"")</f>
        <v>16.399999999999999</v>
      </c>
      <c r="MU5" s="41">
        <f>IF(SUM(MR5,MS5)&gt;0,SUM(MR5,MS5),"")</f>
        <v>49.900000000000006</v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>
        <f>IF(SUM(MR5,MS5,MW5)&gt;0,SUM(MR5,MS5,MW5),"")</f>
        <v>49.900000000000006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18.5</v>
      </c>
      <c r="TL5" s="27">
        <f>IF($CU5="P",CB5,(CB5+AY5)/2)</f>
        <v>8</v>
      </c>
      <c r="TM5" s="27">
        <f>IF($CU5="P",CC5,(CC5+AZ5)/2)</f>
        <v>0.3</v>
      </c>
      <c r="TN5" s="27">
        <f>IF($CU5="P",CD5,(CD5+BA5)/2)</f>
        <v>0</v>
      </c>
      <c r="TO5" s="27">
        <f>IF($CU5="P",CE5,(CE5+BB5)/2)</f>
        <v>17.950000000000003</v>
      </c>
      <c r="TP5" s="27">
        <f>IF($CU5="P",CF5,(CF5+BC5)/2)</f>
        <v>5.6</v>
      </c>
      <c r="TQ5" s="27">
        <f>IF($CU5="P",CG5,(CG5+BD5)/2)</f>
        <v>0</v>
      </c>
      <c r="TR5" s="27">
        <f>IF($CU5="P",CH5,(CH5+BE5)/2)</f>
        <v>0</v>
      </c>
      <c r="TS5" s="27">
        <f>IF($CU5="P",CI5,(CI5+BF5)/2)</f>
        <v>18</v>
      </c>
      <c r="TT5" s="27">
        <f>IF($CU5="P",CJ5,(CJ5+BG5)/2)</f>
        <v>5.8000000000000007</v>
      </c>
      <c r="TU5" s="27">
        <f>IF($CU5="P",CK5,(CK5+BH5)/2)</f>
        <v>0</v>
      </c>
      <c r="TV5" s="27">
        <f>IF($CU5="P",CL5,(CL5+BI5)/2)</f>
        <v>0.15</v>
      </c>
      <c r="TW5" s="27">
        <f>IF($CU5="P",CM5,(CM5+BJ5)/2)</f>
        <v>9.5</v>
      </c>
      <c r="TX5" s="27">
        <f>IF($CU5="P",CN5,(CN5+BK5)/2)</f>
        <v>4.2</v>
      </c>
      <c r="TY5" s="27">
        <f>IF($CU5="P",CO5,(CO5+BL5)/2)</f>
        <v>0.1</v>
      </c>
      <c r="TZ5" s="27">
        <f>IF($CU5="P",CP5,(CP5+BM5)/2)</f>
        <v>0</v>
      </c>
      <c r="UA5" s="27">
        <f>IF($CU5="P",CQ5,(CQ5+BN5)/2)</f>
        <v>9.1</v>
      </c>
      <c r="UB5" s="27">
        <f>IF($CU5="P",CR5,(CR5+BO5)/2)</f>
        <v>4.2</v>
      </c>
      <c r="UC5" s="27">
        <f>IF($CU5="P",CS5,(CS5+BP5)/2)</f>
        <v>0</v>
      </c>
      <c r="UD5" s="27">
        <f>IF($CU5="P",CT5,(CT5+BQ5)/2)</f>
        <v>0.15</v>
      </c>
      <c r="UE5" s="29" t="s">
        <v>56</v>
      </c>
      <c r="UF5" s="11">
        <f>IF(SUM(TL5,TP5)&gt;0,SUM(TL5,TP5),"")</f>
        <v>13.6</v>
      </c>
      <c r="UG5" s="11">
        <f>IF(SUM(TK5:TL5,TN5:TP5,TR5)-TM5-TQ5&gt;0,SUM(TK5:TL5,TN5:TP5,TR5)-TM5-TQ5,"")</f>
        <v>49.750000000000007</v>
      </c>
      <c r="UH5" s="11">
        <f>IF(SUM(TS5:TT5,TV5)-TU5&gt;0,SUM(TS5:TT5,TV5)-TU5,"")</f>
        <v>23.95</v>
      </c>
      <c r="UI5" s="11">
        <f>IF(SUM(TL5,TP5,TT5)&gt;0,SUM(TL5,TP5,TT5),"")</f>
        <v>19.399999999999999</v>
      </c>
      <c r="UJ5" s="11">
        <f>IF(SUM(UG5,UH5)&gt;0,SUM(UG5,UH5),"")</f>
        <v>73.7</v>
      </c>
      <c r="UK5" s="11">
        <f>IF(SUM(TX5,UB5)&gt;0,SUM(TX5,UB5),"")</f>
        <v>8.4</v>
      </c>
      <c r="UL5" s="11">
        <f>IF(SUM(TW5:TX5,TZ5:UB5,UD5)-SUM(TY5,UC5)&gt;0,SUM(TW5:TX5,TZ5:UB5,UD5)-SUM(TY5,UC5),"")</f>
        <v>27.049999999999994</v>
      </c>
      <c r="UM5" s="11">
        <f>IF(SUM(UG5,UH5,UL5)&gt;0,SUM(UG5,UH5,UL5),"")</f>
        <v>100.75</v>
      </c>
    </row>
    <row r="6" spans="1:559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126</v>
      </c>
      <c r="C6" s="4" t="s">
        <v>5</v>
      </c>
      <c r="D6" s="4">
        <v>2004</v>
      </c>
      <c r="E6" s="9">
        <f>SUM(J6:R6)+SUM(J6:O6)*0.0000001+SUM(J6)*0.0000000000001</f>
        <v>188.0000132700053</v>
      </c>
      <c r="F6" s="3" t="str">
        <f>IF(OR(AND(AP6&gt;=AW$34,AQ6&gt;=AW$38,AP6&lt;&gt;"",AO6=""),AND(AU6&gt;=AW$34,AV6&gt;=AW$38,AU6&lt;&gt;"",AO6=""),AND(BS6&gt;=BZ$34,BT6&gt;=BZ$38,BS6&lt;&gt;"",BR6=""),AND(BX6&gt;=BZ$34,BY6&gt;=BZ$38,BX6&lt;&gt;"",BR6=""),AND(CV6&gt;=DC$34,CW6&gt;=DC$38,CV6&lt;&gt;"",CU6=""),AND(DA6&gt;=DC$34,DB6&gt;=DC$38,DA6&lt;&gt;""),AND(EA6&gt;=EH$34,EB6&gt;=EH$38,EA6&lt;&gt;""),AND(EF6&gt;=EH$34,EG6&gt;=EH$38,EF6&lt;&gt;""),AND(FC6&gt;=FJ$34,FD6&gt;=FJ$38,FC6&lt;&gt;""),AND(FH6&gt;=FJ$34,FI6&gt;=FJ$38,FH6&lt;&gt;""),AND(GE6&gt;=GL$34,GF6&gt;=GL$38,GE6&lt;&gt;""),AND(GJ6&gt;=GL$34,GK6&gt;=GL$38,GJ6&lt;&gt;""),AND(HG6&gt;=HN$34,HH6&gt;=HN$38,HG6&lt;&gt;""),AND(HL6&gt;=HN$34,HM6&gt;=HN$38,HL6&lt;&gt;""),AND(II6&gt;=IP$34,IJ6&gt;=IP$38,II6&lt;&gt;""),AND(IN6&gt;=IP$34,IO6&gt;=IP$38,IN6&lt;&gt;""),AND(JK6&gt;=JR$34,JL6&gt;=JR$38,JK6&lt;&gt;""),AND(JP6&gt;=JR$34,JQ6&gt;=JR$38,JP6&lt;&gt;""),AND(KM6&gt;=KT$34,KN6&gt;=KT$38,KM6&lt;&gt;""),AND(KR6&gt;=KT$34,KS6&gt;=KT$38,KR6&lt;&gt;""),AND(LO6&gt;=LV$34,LP6&gt;=LV$38,LO6&lt;&gt;""),AND(LT6&gt;=LV$34,LU6&gt;=LV$38,LT6&lt;&gt;""),AND(MQ6&gt;=MX$34,MR6&gt;=MX$38,MQ6&lt;&gt;""),AND(MV6&gt;=MX$34,MW6&gt;=MX$38,MV6&lt;&gt;""),AND(NS6&gt;=NZ$34,NT6&gt;=NZ$38,NS6&lt;&gt;""),AND(NX6&gt;=NZ$34,NY6&gt;=NZ$38,NX6&lt;&gt;""),AND(OU6&gt;=PB$34,OV6&gt;=PB$38,OU6&lt;&gt;""),AND(OZ6&gt;=PB$34,PA6&gt;=PB$38,OZ6&lt;&gt;""),AND(PW6&gt;=QD$34,PX6&gt;=QD$38,PW6&lt;&gt;""),AND(QB6&gt;=QD$34,QC6&gt;=QD$38,QB6&lt;&gt;""),AND(QY6&gt;=RF$34,QZ6&gt;=RF$38,QY6&lt;&gt;""),AND(RD6&gt;=RF$34,RE6&gt;=RF$38,RD6&lt;&gt;""),AND(SA6&gt;=SH$34,SB6&gt;=SH$38,SA6&lt;&gt;""),AND(SF6&gt;=SH$34,SG6&gt;=SH$38,SF6&lt;&gt;""),AND(TC6&gt;=TJ$34,TD6&gt;=TJ$38,TC6&lt;&gt;""),AND(TI6&gt;=TJ$34,TJ6&gt;=TJ$38,TI6&lt;&gt;"")),"P","")</f>
        <v>P</v>
      </c>
      <c r="G6" s="3" t="str">
        <f>IF(OR(AND(AQ6&gt;=AW$38,AQ6&lt;&gt;"",AO6=""),AND(AV6&gt;=AW$38,AV6&lt;&gt;"",AO6=""),AND(BT6&gt;=BZ$38,BT6&lt;&gt;"",BR6=""),AND(BY6&gt;=BZ$38,BY6&lt;&gt;"",BR6=""),AND(CW6&gt;=DC$38,CW6&lt;&gt;"",CU6=""),AND(DB6&gt;=DC$38,DB6&lt;&gt;"",CU6=""),AND(EB6&gt;=EH$38,EB6&lt;&gt;""),AND(EG6&gt;=EH$38,EG6&lt;&gt;""),AND(FD6&gt;=FJ$38,FD6&lt;&gt;""),AND(FI6&gt;=FJ$38,FI6&lt;&gt;""),AND(GF6&gt;=GL$38,GF6&lt;&gt;""),AND(GK6&gt;=GL$38,GK6&lt;&gt;""),AND(HH6&gt;=HN$38,HH6&lt;&gt;""),AND(HM6&gt;=HN$38,HM6&lt;&gt;""),AND(IJ6&gt;=IP$38,IJ6&lt;&gt;""),AND(IO6&gt;=IP$38,IO6&lt;&gt;""),AND(JL6&gt;=JR$38,JL6&lt;&gt;""),AND(JQ6&gt;=JR$38,JQ6&lt;&gt;""),AND(KN6&gt;=KT$38,KN6&lt;&gt;""),AND(KS6&gt;=KT$38,KS6&lt;&gt;""),AND(LP6&gt;=LV$38,LP6&lt;&gt;""),AND(LU6&gt;=LV$38,LU6&lt;&gt;""),AND(MR6&gt;=MX$38,MR6&lt;&gt;""),AND(MW6&gt;=MX$38,MW6&lt;&gt;""),AND(NT6&gt;=NZ$38,NT6&lt;&gt;""),AND(NY6&gt;=NZ$38,NY6&lt;&gt;""),AND(OV6&gt;=PB$38,OV6&lt;&gt;""),AND(PA6&gt;=PB$38,PA6&lt;&gt;""),AND(PX6&gt;=QD$38,PX6&lt;&gt;""),AND(QC6&gt;=QD$38,QC6&lt;&gt;""),AND(QZ6&gt;=RF$38,QZ6&lt;&gt;""),AND(RE6&gt;=RF$38,RE6&lt;&gt;""),AND(SB6&gt;=SH$38,SB6&lt;&gt;""),AND(SG6&gt;=SH$38,SG6&lt;&gt;""),AND(TD6&gt;=TJ$38,TD6&lt;&gt;""),AND(TJ6&gt;=TJ$38,TJ6&lt;&gt;"")),"P","")</f>
        <v>P</v>
      </c>
      <c r="H6" s="37" t="str">
        <f>IF(AND(G6="P",F6=""),"No DD",IF(OR(AND(AS6&gt;=AW$37,AT6&gt;=AW$41,AS6&lt;&gt;"",AO6=""),AND(BV6&gt;=BZ$37,BW6&gt;=BZ$41,BV6&lt;&gt;"",BR6=""),AND(CY6&gt;=DC$37,CZ6&gt;=DC$41,CY6&lt;&gt;"",CU6=""),AND(ED6&gt;=EH$37,EE6&gt;=EH$41,ED6&lt;&gt;""),AND(FF6&gt;=FJ$37,FG6&gt;=FJ$41,FF6&lt;&gt;""),AND(GH6&gt;=GL$37,GI6&gt;=GL$41,GH6&lt;&gt;""),AND(HJ6&gt;=HN$37,HK6&gt;=HN$41,HJ6&lt;&gt;""),AND(IL6&gt;=IP$37,IM6&gt;=IP$41,IL6&lt;&gt;""),AND(JN6&gt;=JR$37,JO6&gt;=JR$41,JN6&lt;&gt;""),AND(KP6&gt;=KT$37,KQ6&gt;=KT$41,KP6&lt;&gt;""),AND(LR6&gt;=LV$37,LS6&gt;=LV$41,LR6&lt;&gt;""),AND(MT6&gt;=MX$37,MU6&gt;=MX$41,MT6&lt;&gt;""),AND(NV6&gt;=NZ$37,NW6&gt;=NZ$41,NV6&lt;&gt;""),AND(OX6&gt;=PB$37,OY6&gt;=PB$41,OX6&lt;&gt;""),AND(PZ6&gt;=QD$37,QA6&gt;=QD$41,PZ6&lt;&gt;""),AND(RB6&gt;=RF$37,RC6&gt;=RF$41,RB6&lt;&gt;""),AND(SD6&gt;=SH$37,SE6&gt;=SH$41,SD6&lt;&gt;""),AND(TF6&gt;=TJ$37,TG6&gt;=TJ$41,TF6&lt;&gt;"")),"Merit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,AND(RB6&gt;=RF$36,RC6&gt;=RF$40,RB6&lt;&gt;""),AND(SD6&gt;=SH$36,SE6&gt;=SH$40,SD6&lt;&gt;""),AND(TF6&gt;=TJ$36,TG6&gt;=TJ$40,TF6&lt;&gt;"")),"Excellence",IF(I6="P","Worlds Team",IF(F6="P","National Team","")))))</f>
        <v>Worlds Team</v>
      </c>
      <c r="I6" s="3" t="str">
        <f>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,AND(RB6&gt;=RF$35,RC6&gt;=RF$39,RB6&lt;&gt;""),AND(SD6&gt;=SH$35,SE6&gt;=SH$39,SD6&lt;&gt;""),AND(TF6&gt;=TJ$35,TG6&gt;=TJ$39,TF6&lt;&gt;"")),"P","")</f>
        <v>P</v>
      </c>
      <c r="J6" s="8">
        <f>IF(COUNT(AQ6,BT6,CW6)&gt;0,LARGE((AQ6,BT6,CW6),1),0)</f>
        <v>53</v>
      </c>
      <c r="K6" s="8" t="str">
        <f>IF(J6=0,"",IF(J6=CW6,$CA$1,IF(J6=BT6,$AX$1,IF(J6=AQ6,$U$1,""))))</f>
        <v>2024 Nationals</v>
      </c>
      <c r="L6" s="8">
        <f>IF(COUNT(AQ6,BT6,CW6)&gt;1,LARGE((AQ6,BT6,CW6),2),0)</f>
        <v>51.4</v>
      </c>
      <c r="M6" s="8" t="str">
        <f>IF(K6=0,"",IF(AND(L6=J6,L6=AQ6,K6=BT6),$U$1,IF(AND(L6=J6,L6=AQ6,L6=CW6),$U$1,IF(AND(L6=J6,L6=CW6,L6=BT6),$AX$1,IF(L6=CW6,$CA$1,IF(L6=BT6,$AX$1,IF(L6=AQ6,$U$1,"")))))))</f>
        <v>2023 Domestic 3rd Trial</v>
      </c>
      <c r="N6" s="8">
        <f>IF(COUNT(AR6,BU6,CX6)&gt;0,LARGE((AR6,BU6,CX6),1),0)</f>
        <v>28.3</v>
      </c>
      <c r="O6" s="8" t="str">
        <f>IF(N6=0,"",IF(N6=CX6,$CA$1,IF(N6=BU6,$AX$1,IF(N6=AR6,$U$1,""))))</f>
        <v>2024 Elite Canada</v>
      </c>
      <c r="P6" s="8">
        <f>IF(MAX(AV6,BY6,DB6)&gt;0,MAX(AV6,BY6,DB6),0)</f>
        <v>54.29999999999999</v>
      </c>
      <c r="Q6" s="8" t="str">
        <f>IF(P6=0,"",IF(P6=DB6,$CA$1,IF(P6=BY6,$AX$1,IF(P6=AV6,$U$1,""))))</f>
        <v>2023 Domestic 3rd Trial</v>
      </c>
      <c r="R6" s="8">
        <f>IF(MAX(DD6:DF6)&gt;0,MAX(DD6:DF6),"")</f>
        <v>0.99999999999999289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L6="",0,L6)=TE6,$SI$1,IF(R6+IF(L6="",0,L6)=SC6,$RG$1,IF(R6+IF(L6="",0,L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L6="",0,L6)=TI6,$SI$1,IF(R6+IF(L6="",0,L6)=SG6,$RG$1,IF(R6+IF(L6="",0,L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2023 World Cup USA (Aug 5)</v>
      </c>
      <c r="U6" s="19">
        <v>18.399999999999999</v>
      </c>
      <c r="V6" s="19">
        <v>7.6</v>
      </c>
      <c r="W6" s="19">
        <v>1</v>
      </c>
      <c r="X6" s="19">
        <v>0</v>
      </c>
      <c r="Y6" s="19">
        <v>19</v>
      </c>
      <c r="Z6" s="19">
        <v>8</v>
      </c>
      <c r="AA6" s="19">
        <v>0.6</v>
      </c>
      <c r="AB6" s="19">
        <v>0</v>
      </c>
      <c r="AC6" s="19">
        <v>19.2</v>
      </c>
      <c r="AD6" s="19">
        <v>8</v>
      </c>
      <c r="AE6" s="19">
        <v>0.6</v>
      </c>
      <c r="AF6" s="19">
        <v>0.3</v>
      </c>
      <c r="AG6" s="19">
        <v>18.399999999999999</v>
      </c>
      <c r="AH6" s="19">
        <v>9.1999999999999993</v>
      </c>
      <c r="AI6" s="19">
        <v>0.6</v>
      </c>
      <c r="AJ6" s="19">
        <v>0.3</v>
      </c>
      <c r="AK6" s="19">
        <v>18.399999999999999</v>
      </c>
      <c r="AL6" s="19">
        <v>8.9</v>
      </c>
      <c r="AM6" s="19">
        <v>0.6</v>
      </c>
      <c r="AN6" s="19">
        <v>0.3</v>
      </c>
      <c r="AO6" s="28"/>
      <c r="AP6" s="41">
        <f>IF(SUM(V6,Z6)&gt;0,SUM(V6,Z6),"")</f>
        <v>15.6</v>
      </c>
      <c r="AQ6" s="41">
        <f>IF(SUM(U6:V6,X6:Z6,AB6)-W6-AA6&gt;0,SUM(U6:V6,X6:Z6,AB6)-W6-AA6,"")</f>
        <v>51.4</v>
      </c>
      <c r="AR6" s="41">
        <f>IF(SUM(AC6:AD6,AF6)-AE6&gt;0,SUM(AC6:AD6,AF6)-AE6,"")</f>
        <v>26.9</v>
      </c>
      <c r="AS6" s="41">
        <f>IF(SUM(V6,Z6,AD6)&gt;0,SUM(V6,Z6,AD6),"")</f>
        <v>23.6</v>
      </c>
      <c r="AT6" s="41">
        <f>IF(SUM(AQ6,AR6)&gt;0,SUM(AQ6,AR6),"")</f>
        <v>78.3</v>
      </c>
      <c r="AU6" s="41">
        <f>IF(SUM(AH6,AL6)&gt;0,SUM(AH6,AL6),"")</f>
        <v>18.100000000000001</v>
      </c>
      <c r="AV6" s="41">
        <f>IF(SUM(AG6:AH6,AJ6:AL6,AN6)-SUM(AI6,AM6)&gt;0,SUM(AG6:AH6,AJ6:AL6,AN6)-SUM(AI6,AM6),"")</f>
        <v>54.29999999999999</v>
      </c>
      <c r="AW6" s="41">
        <f>IF(SUM(AQ6,AR6,AV6)&gt;0,SUM(AQ6,AR6,AV6),"")</f>
        <v>132.6</v>
      </c>
      <c r="AX6" s="18">
        <v>16.8</v>
      </c>
      <c r="AY6" s="18">
        <v>8.1</v>
      </c>
      <c r="AZ6" s="18">
        <v>0.2</v>
      </c>
      <c r="BA6" s="18">
        <v>0.3</v>
      </c>
      <c r="BB6" s="18">
        <v>17.399999999999999</v>
      </c>
      <c r="BC6" s="18">
        <v>3.6</v>
      </c>
      <c r="BD6" s="18">
        <v>0</v>
      </c>
      <c r="BE6" s="18">
        <v>0</v>
      </c>
      <c r="BF6" s="18">
        <v>18.8</v>
      </c>
      <c r="BG6" s="18">
        <v>9.1999999999999993</v>
      </c>
      <c r="BH6" s="18">
        <v>0</v>
      </c>
      <c r="BI6" s="18">
        <v>0.3</v>
      </c>
      <c r="BJ6" s="18">
        <v>18.899999999999999</v>
      </c>
      <c r="BK6" s="18">
        <v>9.1999999999999993</v>
      </c>
      <c r="BL6" s="18">
        <v>0.2</v>
      </c>
      <c r="BM6" s="18">
        <v>0.3</v>
      </c>
      <c r="BN6" s="18">
        <v>16.600000000000001</v>
      </c>
      <c r="BO6" s="18">
        <v>6</v>
      </c>
      <c r="BP6" s="18">
        <v>1</v>
      </c>
      <c r="BQ6" s="18">
        <v>0</v>
      </c>
      <c r="BR6" s="29"/>
      <c r="BS6" s="11">
        <f>IF(SUM(AY6,BC6)&gt;0,SUM(AY6,BC6),"")</f>
        <v>11.7</v>
      </c>
      <c r="BT6" s="11">
        <f>IF(SUM(AX6:AY6,BA6:BC6,BE6)-AZ6-BD6&gt;0,SUM(AX6:AY6,BA6:BC6,BE6)-AZ6-BD6,"")</f>
        <v>45.999999999999993</v>
      </c>
      <c r="BU6" s="11">
        <f>IF(SUM(BF6:BG6,BI6)-BH6&gt;0,SUM(BF6:BG6,BI6)-BH6,"")</f>
        <v>28.3</v>
      </c>
      <c r="BV6" s="11">
        <f>IF(SUM(AY6,BC6,BG6)&gt;0,SUM(AY6,BC6,BG6),"")</f>
        <v>20.9</v>
      </c>
      <c r="BW6" s="11">
        <f>IF(SUM(BT6,BU6)&gt;0,SUM(BT6,BU6),"")</f>
        <v>74.3</v>
      </c>
      <c r="BX6" s="11">
        <f>IF(SUM(BK6,BO6)&gt;0,SUM(BK6,BO6),"")</f>
        <v>15.2</v>
      </c>
      <c r="BY6" s="11">
        <f>IF(SUM(BJ6:BK6,BM6:BO6,BQ6)-SUM(BL6,BP6)&gt;0,SUM(BJ6:BK6,BM6:BO6,BQ6)-SUM(BL6,BP6),"")</f>
        <v>49.8</v>
      </c>
      <c r="BZ6" s="11">
        <f>IF(SUM(BT6,BU6,BY6)&gt;0,SUM(BT6,BU6,BY6),"")</f>
        <v>124.1</v>
      </c>
      <c r="CA6" s="19">
        <v>16.600000000000001</v>
      </c>
      <c r="CB6" s="19">
        <v>8.9</v>
      </c>
      <c r="CC6" s="19">
        <v>0.8</v>
      </c>
      <c r="CD6" s="19">
        <v>0.3</v>
      </c>
      <c r="CE6" s="19">
        <v>18.7</v>
      </c>
      <c r="CF6" s="19">
        <v>9.1999999999999993</v>
      </c>
      <c r="CG6" s="19">
        <v>0.2</v>
      </c>
      <c r="CH6" s="19">
        <v>0.3</v>
      </c>
      <c r="CI6" s="19">
        <v>0</v>
      </c>
      <c r="CJ6" s="19">
        <v>0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18.100000000000001</v>
      </c>
      <c r="CW6" s="41">
        <f>IF(SUM(CA6:CB6,CD6:CF6,CH6)-CC6-CG6&gt;0,SUM(CA6:CB6,CD6:CF6,CH6)-CC6-CG6,"")</f>
        <v>53</v>
      </c>
      <c r="CX6" s="41" t="str">
        <f>IF(SUM(CI6:CJ6,CL6)-CK6&gt;0,SUM(CI6:CJ6,CL6)-CK6,"")</f>
        <v/>
      </c>
      <c r="CY6" s="41">
        <f>IF(SUM(CB6,CF6,CJ6)&gt;0,SUM(CB6,CF6,CJ6),"")</f>
        <v>18.100000000000001</v>
      </c>
      <c r="CZ6" s="41">
        <f>IF(SUM(CW6,CX6)&gt;0,SUM(CW6,CX6),"")</f>
        <v>53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53</v>
      </c>
      <c r="DD6" s="52">
        <f>IF(MAX(EB6,FD6,GF6,HH6,IJ6,JL6,KN6,LP6,MR6,NT6,OV6,PX6,QZ6,SB6,TD6)-IF(L6="",0,L6)&gt;0.001,MAX(EB6,FD6,GF6,HH6,IJ6,JL6,KN6,LP6,MR6,NT6,OV6,PX6,QZ6,SB6,TD6)-IF(L6="",0,L6),"")</f>
        <v>0.99999999999999289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18.600000000000001</v>
      </c>
      <c r="FL6" s="17">
        <v>9.1999999999999993</v>
      </c>
      <c r="FM6" s="17">
        <v>0.6</v>
      </c>
      <c r="FN6" s="17">
        <v>0</v>
      </c>
      <c r="FO6" s="17">
        <v>16.5</v>
      </c>
      <c r="FP6" s="17">
        <v>8.9</v>
      </c>
      <c r="FQ6" s="17">
        <v>0.2</v>
      </c>
      <c r="FR6" s="17">
        <v>0</v>
      </c>
      <c r="FS6" s="17"/>
      <c r="FT6" s="17"/>
      <c r="FU6" s="17"/>
      <c r="FV6" s="17"/>
      <c r="FW6" s="17">
        <v>18.7</v>
      </c>
      <c r="FX6" s="17">
        <v>9.1999999999999993</v>
      </c>
      <c r="FY6" s="17">
        <v>0.8</v>
      </c>
      <c r="FZ6" s="17">
        <v>0</v>
      </c>
      <c r="GA6" s="17">
        <v>0</v>
      </c>
      <c r="GB6" s="17">
        <v>0</v>
      </c>
      <c r="GC6" s="17">
        <v>0</v>
      </c>
      <c r="GD6" s="17">
        <v>0</v>
      </c>
      <c r="GE6" s="41">
        <f>IF(SUM(FL6,FP6)&gt;0,SUM(FL6,FP6),"")</f>
        <v>18.100000000000001</v>
      </c>
      <c r="GF6" s="41">
        <f>IF(SUM(FK6:FL6,FN6:FP6,FR6)-FM6-FQ6&gt;0,SUM(FK6:FL6,FN6:FP6,FR6)-FM6-FQ6,"")</f>
        <v>52.399999999999991</v>
      </c>
      <c r="GG6" s="41" t="str">
        <f>IF(SUM(FS6:FT6,FV6)-FU6&gt;0,SUM(FS6:FT6,FV6)-FU6,"")</f>
        <v/>
      </c>
      <c r="GH6" s="41">
        <f>IF(SUM(FL6,FP6,FT6)&gt;0,SUM(FL6,FP6,FT6),"")</f>
        <v>18.100000000000001</v>
      </c>
      <c r="GI6" s="41">
        <f>IF(SUM(GF6,GG6)&gt;0,SUM(GF6,GG6),"")</f>
        <v>52.399999999999991</v>
      </c>
      <c r="GJ6" s="41">
        <f>IF(SUM(FX6,GB6)&gt;0,SUM(FX6,GB6),"")</f>
        <v>9.1999999999999993</v>
      </c>
      <c r="GK6" s="41">
        <f>IF(SUM(FW6:FX6,FZ6:GB6,GD6)-SUM(FY6,GC6)&gt;0,SUM(FW6:FX6,FZ6:GB6,GD6)-SUM(FY6,GC6),"")</f>
        <v>27.099999999999998</v>
      </c>
      <c r="GL6" s="41">
        <f>IF(SUM(GF6,GG6,GK6)&gt;0,SUM(GF6,GG6,GK6),"")</f>
        <v>79.499999999999986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>
        <v>18.8</v>
      </c>
      <c r="IR6" s="18">
        <v>9.1999999999999993</v>
      </c>
      <c r="IS6" s="18">
        <v>0.6</v>
      </c>
      <c r="IT6" s="18">
        <v>0</v>
      </c>
      <c r="IU6" s="18">
        <v>16.399999999999999</v>
      </c>
      <c r="IV6" s="18">
        <v>8.9</v>
      </c>
      <c r="IW6" s="18">
        <v>0.8</v>
      </c>
      <c r="IX6" s="18">
        <v>0</v>
      </c>
      <c r="IY6" s="18"/>
      <c r="IZ6" s="18"/>
      <c r="JA6" s="18"/>
      <c r="JB6" s="18"/>
      <c r="JC6" s="18">
        <v>17.899999999999999</v>
      </c>
      <c r="JD6" s="18">
        <v>8.9</v>
      </c>
      <c r="JE6" s="18">
        <v>0.2</v>
      </c>
      <c r="JF6" s="18">
        <v>0</v>
      </c>
      <c r="JG6" s="18">
        <v>18.5</v>
      </c>
      <c r="JH6" s="18">
        <v>9.1999999999999993</v>
      </c>
      <c r="JI6" s="18">
        <v>0.6</v>
      </c>
      <c r="JJ6" s="18">
        <v>0</v>
      </c>
      <c r="JK6" s="11">
        <f>IF(SUM(IR6,IV6)&gt;0,SUM(IR6,IV6),"")</f>
        <v>18.100000000000001</v>
      </c>
      <c r="JL6" s="11">
        <f>IF(SUM(IQ6:IR6,IT6:IV6,IX6)-IS6-IW6&gt;0,SUM(IQ6:IR6,IT6:IV6,IX6)-IS6-IW6,"")</f>
        <v>51.9</v>
      </c>
      <c r="JM6" s="11" t="str">
        <f>IF(SUM(IY6:IZ6,JB6)-JA6&gt;0,SUM(IY6:IZ6,JB6)-JA6,"")</f>
        <v/>
      </c>
      <c r="JN6" s="11">
        <f>IF(SUM(IR6,IV6,IZ6)&gt;0,SUM(IR6,IV6,IZ6),"")</f>
        <v>18.100000000000001</v>
      </c>
      <c r="JO6" s="11">
        <f>IF(SUM(JL6,JM6)&gt;0,SUM(JL6,JM6),"")</f>
        <v>51.9</v>
      </c>
      <c r="JP6" s="11">
        <f>IF(SUM(JD6,JH6)&gt;0,SUM(JD6,JH6),"")</f>
        <v>18.100000000000001</v>
      </c>
      <c r="JQ6" s="11">
        <f>IF(SUM(JC6:JD6,JF6:JH6,JJ6)-SUM(JE6,JI6)&gt;0,SUM(JC6:JD6,JF6:JH6,JJ6)-SUM(JE6,JI6),"")</f>
        <v>53.7</v>
      </c>
      <c r="JR6" s="11">
        <f>IF(SUM(JL6,JM6,JQ6)&gt;0,SUM(JL6,JM6,JQ6),"")</f>
        <v>105.6</v>
      </c>
      <c r="JS6" s="17">
        <v>18.3</v>
      </c>
      <c r="JT6" s="17">
        <v>9.1999999999999993</v>
      </c>
      <c r="JU6" s="17">
        <v>0.4</v>
      </c>
      <c r="JV6" s="17">
        <v>0</v>
      </c>
      <c r="JW6" s="17">
        <v>18.2</v>
      </c>
      <c r="JX6" s="17">
        <v>6.8</v>
      </c>
      <c r="JY6" s="17">
        <v>0.6</v>
      </c>
      <c r="JZ6" s="17">
        <v>0</v>
      </c>
      <c r="KA6" s="17"/>
      <c r="KB6" s="17"/>
      <c r="KC6" s="17"/>
      <c r="KD6" s="17"/>
      <c r="KE6" s="17">
        <v>17.899999999999999</v>
      </c>
      <c r="KF6" s="17">
        <v>4.2</v>
      </c>
      <c r="KG6" s="17">
        <v>1</v>
      </c>
      <c r="KH6" s="17">
        <v>0</v>
      </c>
      <c r="KI6" s="17">
        <v>0</v>
      </c>
      <c r="KJ6" s="17">
        <v>0</v>
      </c>
      <c r="KK6" s="17">
        <v>0</v>
      </c>
      <c r="KL6" s="17">
        <v>0</v>
      </c>
      <c r="KM6" s="41">
        <f>IF(SUM(JT6,JX6)&gt;0,SUM(JT6,JX6),"")</f>
        <v>16</v>
      </c>
      <c r="KN6" s="41">
        <f>IF(SUM(JS6:JT6,JV6:JX6,JZ6)-JU6-JY6&gt;0,SUM(JS6:JT6,JV6:JX6,JZ6)-JU6-JY6,"")</f>
        <v>51.5</v>
      </c>
      <c r="KO6" s="41" t="str">
        <f>IF(SUM(KA6:KB6,KD6)-KC6&gt;0,SUM(KA6:KB6,KD6)-KC6,"")</f>
        <v/>
      </c>
      <c r="KP6" s="41">
        <f>IF(SUM(JT6,JX6,KB6)&gt;0,SUM(JT6,JX6,KB6),"")</f>
        <v>16</v>
      </c>
      <c r="KQ6" s="41">
        <f>IF(SUM(KN6,KO6)&gt;0,SUM(KN6,KO6),"")</f>
        <v>51.5</v>
      </c>
      <c r="KR6" s="41">
        <f>IF(SUM(KF6,KJ6)&gt;0,SUM(KF6,KJ6),"")</f>
        <v>4.2</v>
      </c>
      <c r="KS6" s="41">
        <f>IF(SUM(KE6:KF6,KH6:KJ6,KL6)-SUM(KG6,KK6)&gt;0,SUM(KE6:KF6,KH6:KJ6,KL6)-SUM(KG6,KK6),"")</f>
        <v>21.099999999999998</v>
      </c>
      <c r="KT6" s="41">
        <f>IF(SUM(KN6,KO6,KS6)&gt;0,SUM(KN6,KO6,KS6),"")</f>
        <v>72.599999999999994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>
        <v>18.8</v>
      </c>
      <c r="LX6" s="17">
        <v>10</v>
      </c>
      <c r="LY6" s="17">
        <v>1</v>
      </c>
      <c r="LZ6" s="17">
        <v>0</v>
      </c>
      <c r="MA6" s="17">
        <v>0</v>
      </c>
      <c r="MB6" s="17">
        <v>0</v>
      </c>
      <c r="MC6" s="17">
        <v>0</v>
      </c>
      <c r="MD6" s="17">
        <v>0</v>
      </c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>
        <f>IF(SUM(LX6,MB6)&gt;0,SUM(LX6,MB6),"")</f>
        <v>10</v>
      </c>
      <c r="MR6" s="41">
        <f>IF(SUM(LW6:LX6,LZ6:MB6,MD6)-LY6-MC6&gt;0,SUM(LW6:LX6,LZ6:MB6,MD6)-LY6-MC6,"")</f>
        <v>27.8</v>
      </c>
      <c r="MS6" s="41" t="str">
        <f>IF(SUM(ME6:MF6,MH6)-MG6&gt;0,SUM(ME6:MF6,MH6)-MG6,"")</f>
        <v/>
      </c>
      <c r="MT6" s="41">
        <f>IF(SUM(LX6,MB6,MF6)&gt;0,SUM(LX6,MB6,MF6),"")</f>
        <v>10</v>
      </c>
      <c r="MU6" s="41">
        <f>IF(SUM(MR6,MS6)&gt;0,SUM(MR6,MS6),"")</f>
        <v>27.8</v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>
        <f>IF(SUM(MR6,MS6,MW6)&gt;0,SUM(MR6,MS6,MW6),"")</f>
        <v>27.8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16.700000000000003</v>
      </c>
      <c r="TL6" s="27">
        <f>IF($CU6="P",CB6,(CB6+AY6)/2)</f>
        <v>8.5</v>
      </c>
      <c r="TM6" s="27">
        <f>IF($CU6="P",CC6,(CC6+AZ6)/2)</f>
        <v>0.5</v>
      </c>
      <c r="TN6" s="27">
        <f>IF($CU6="P",CD6,(CD6+BA6)/2)</f>
        <v>0.3</v>
      </c>
      <c r="TO6" s="27">
        <f>IF($CU6="P",CE6,(CE6+BB6)/2)</f>
        <v>18.049999999999997</v>
      </c>
      <c r="TP6" s="27">
        <f>IF($CU6="P",CF6,(CF6+BC6)/2)</f>
        <v>6.3999999999999995</v>
      </c>
      <c r="TQ6" s="27">
        <f>IF($CU6="P",CG6,(CG6+BD6)/2)</f>
        <v>0.1</v>
      </c>
      <c r="TR6" s="27">
        <f>IF($CU6="P",CH6,(CH6+BE6)/2)</f>
        <v>0.15</v>
      </c>
      <c r="TS6" s="27">
        <f>IF($CU6="P",CI6,(CI6+BF6)/2)</f>
        <v>9.4</v>
      </c>
      <c r="TT6" s="27">
        <f>IF($CU6="P",CJ6,(CJ6+BG6)/2)</f>
        <v>4.5999999999999996</v>
      </c>
      <c r="TU6" s="27">
        <f>IF($CU6="P",CK6,(CK6+BH6)/2)</f>
        <v>0</v>
      </c>
      <c r="TV6" s="27">
        <f>IF($CU6="P",CL6,(CL6+BI6)/2)</f>
        <v>0.15</v>
      </c>
      <c r="TW6" s="27">
        <f>IF($CU6="P",CM6,(CM6+BJ6)/2)</f>
        <v>9.4499999999999993</v>
      </c>
      <c r="TX6" s="27">
        <f>IF($CU6="P",CN6,(CN6+BK6)/2)</f>
        <v>4.5999999999999996</v>
      </c>
      <c r="TY6" s="27">
        <f>IF($CU6="P",CO6,(CO6+BL6)/2)</f>
        <v>0.1</v>
      </c>
      <c r="TZ6" s="27">
        <f>IF($CU6="P",CP6,(CP6+BM6)/2)</f>
        <v>0.15</v>
      </c>
      <c r="UA6" s="27">
        <f>IF($CU6="P",CQ6,(CQ6+BN6)/2)</f>
        <v>8.3000000000000007</v>
      </c>
      <c r="UB6" s="27">
        <f>IF($CU6="P",CR6,(CR6+BO6)/2)</f>
        <v>3</v>
      </c>
      <c r="UC6" s="27">
        <f>IF($CU6="P",CS6,(CS6+BP6)/2)</f>
        <v>0.5</v>
      </c>
      <c r="UD6" s="27">
        <f>IF($CU6="P",CT6,(CT6+BQ6)/2)</f>
        <v>0</v>
      </c>
      <c r="UE6" s="29" t="s">
        <v>56</v>
      </c>
      <c r="UF6" s="11">
        <f>IF(SUM(TL6,TP6)&gt;0,SUM(TL6,TP6),"")</f>
        <v>14.899999999999999</v>
      </c>
      <c r="UG6" s="11">
        <f>IF(SUM(TK6:TL6,TN6:TP6,TR6)-TM6-TQ6&gt;0,SUM(TK6:TL6,TN6:TP6,TR6)-TM6-TQ6,"")</f>
        <v>49.499999999999993</v>
      </c>
      <c r="UH6" s="11">
        <f>IF(SUM(TS6:TT6,TV6)-TU6&gt;0,SUM(TS6:TT6,TV6)-TU6,"")</f>
        <v>14.15</v>
      </c>
      <c r="UI6" s="11">
        <f>IF(SUM(TL6,TP6,TT6)&gt;0,SUM(TL6,TP6,TT6),"")</f>
        <v>19.5</v>
      </c>
      <c r="UJ6" s="11">
        <f>IF(SUM(UG6,UH6)&gt;0,SUM(UG6,UH6),"")</f>
        <v>63.649999999999991</v>
      </c>
      <c r="UK6" s="11">
        <f>IF(SUM(TX6,UB6)&gt;0,SUM(TX6,UB6),"")</f>
        <v>7.6</v>
      </c>
      <c r="UL6" s="11">
        <f>IF(SUM(TW6:TX6,TZ6:UB6,UD6)-SUM(TY6,UC6)&gt;0,SUM(TW6:TX6,TZ6:UB6,UD6)-SUM(TY6,UC6),"")</f>
        <v>24.9</v>
      </c>
      <c r="UM6" s="11">
        <f>IF(SUM(UG6,UH6,UL6)&gt;0,SUM(UG6,UH6,UL6),"")</f>
        <v>88.549999999999983</v>
      </c>
    </row>
    <row r="7" spans="1:559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78</v>
      </c>
      <c r="C7" s="4" t="s">
        <v>3</v>
      </c>
      <c r="D7" s="4">
        <v>2003</v>
      </c>
      <c r="E7" s="9">
        <f>SUM(J7:R7)+SUM(J7:O7)*0.0000001+SUM(J7)*0.0000000000001</f>
        <v>186.80001301500516</v>
      </c>
      <c r="F7" s="3" t="str">
        <f>IF(OR(AND(AP7&gt;=AW$34,AQ7&gt;=AW$38,AP7&lt;&gt;"",AO7=""),AND(AU7&gt;=AW$34,AV7&gt;=AW$38,AU7&lt;&gt;"",AO7=""),AND(BS7&gt;=BZ$34,BT7&gt;=BZ$38,BS7&lt;&gt;"",BR7=""),AND(BX7&gt;=BZ$34,BY7&gt;=BZ$38,BX7&lt;&gt;"",BR7=""),AND(CV7&gt;=DC$34,CW7&gt;=DC$38,CV7&lt;&gt;"",CU7=""),AND(DA7&gt;=DC$34,DB7&gt;=DC$38,DA7&lt;&gt;""),AND(EA7&gt;=EH$34,EB7&gt;=EH$38,EA7&lt;&gt;""),AND(EF7&gt;=EH$34,EG7&gt;=EH$38,EF7&lt;&gt;""),AND(FC7&gt;=FJ$34,FD7&gt;=FJ$38,FC7&lt;&gt;""),AND(FH7&gt;=FJ$34,FI7&gt;=FJ$38,FH7&lt;&gt;""),AND(GE7&gt;=GL$34,GF7&gt;=GL$38,GE7&lt;&gt;""),AND(GJ7&gt;=GL$34,GK7&gt;=GL$38,GJ7&lt;&gt;""),AND(HG7&gt;=HN$34,HH7&gt;=HN$38,HG7&lt;&gt;""),AND(HL7&gt;=HN$34,HM7&gt;=HN$38,HL7&lt;&gt;""),AND(II7&gt;=IP$34,IJ7&gt;=IP$38,II7&lt;&gt;""),AND(IN7&gt;=IP$34,IO7&gt;=IP$38,IN7&lt;&gt;""),AND(JK7&gt;=JR$34,JL7&gt;=JR$38,JK7&lt;&gt;""),AND(JP7&gt;=JR$34,JQ7&gt;=JR$38,JP7&lt;&gt;""),AND(KM7&gt;=KT$34,KN7&gt;=KT$38,KM7&lt;&gt;""),AND(KR7&gt;=KT$34,KS7&gt;=KT$38,KR7&lt;&gt;""),AND(LO7&gt;=LV$34,LP7&gt;=LV$38,LO7&lt;&gt;""),AND(LT7&gt;=LV$34,LU7&gt;=LV$38,LT7&lt;&gt;""),AND(MQ7&gt;=MX$34,MR7&gt;=MX$38,MQ7&lt;&gt;""),AND(MV7&gt;=MX$34,MW7&gt;=MX$38,MV7&lt;&gt;""),AND(NS7&gt;=NZ$34,NT7&gt;=NZ$38,NS7&lt;&gt;""),AND(NX7&gt;=NZ$34,NY7&gt;=NZ$38,NX7&lt;&gt;""),AND(OU7&gt;=PB$34,OV7&gt;=PB$38,OU7&lt;&gt;""),AND(OZ7&gt;=PB$34,PA7&gt;=PB$38,OZ7&lt;&gt;""),AND(PW7&gt;=QD$34,PX7&gt;=QD$38,PW7&lt;&gt;""),AND(QB7&gt;=QD$34,QC7&gt;=QD$38,QB7&lt;&gt;""),AND(QY7&gt;=RF$34,QZ7&gt;=RF$38,QY7&lt;&gt;""),AND(RD7&gt;=RF$34,RE7&gt;=RF$38,RD7&lt;&gt;""),AND(SA7&gt;=SH$34,SB7&gt;=SH$38,SA7&lt;&gt;""),AND(SF7&gt;=SH$34,SG7&gt;=SH$38,SF7&lt;&gt;""),AND(TC7&gt;=TJ$34,TD7&gt;=TJ$38,TC7&lt;&gt;""),AND(TI7&gt;=TJ$34,TJ7&gt;=TJ$38,TI7&lt;&gt;"")),"P","")</f>
        <v>P</v>
      </c>
      <c r="G7" s="3" t="str">
        <f>IF(OR(AND(AQ7&gt;=AW$38,AQ7&lt;&gt;"",AO7=""),AND(AV7&gt;=AW$38,AV7&lt;&gt;"",AO7=""),AND(BT7&gt;=BZ$38,BT7&lt;&gt;"",BR7=""),AND(BY7&gt;=BZ$38,BY7&lt;&gt;"",BR7=""),AND(CW7&gt;=DC$38,CW7&lt;&gt;"",CU7=""),AND(DB7&gt;=DC$38,DB7&lt;&gt;"",CU7=""),AND(EB7&gt;=EH$38,EB7&lt;&gt;""),AND(EG7&gt;=EH$38,EG7&lt;&gt;""),AND(FD7&gt;=FJ$38,FD7&lt;&gt;""),AND(FI7&gt;=FJ$38,FI7&lt;&gt;""),AND(GF7&gt;=GL$38,GF7&lt;&gt;""),AND(GK7&gt;=GL$38,GK7&lt;&gt;""),AND(HH7&gt;=HN$38,HH7&lt;&gt;""),AND(HM7&gt;=HN$38,HM7&lt;&gt;""),AND(IJ7&gt;=IP$38,IJ7&lt;&gt;""),AND(IO7&gt;=IP$38,IO7&lt;&gt;""),AND(JL7&gt;=JR$38,JL7&lt;&gt;""),AND(JQ7&gt;=JR$38,JQ7&lt;&gt;""),AND(KN7&gt;=KT$38,KN7&lt;&gt;""),AND(KS7&gt;=KT$38,KS7&lt;&gt;""),AND(LP7&gt;=LV$38,LP7&lt;&gt;""),AND(LU7&gt;=LV$38,LU7&lt;&gt;""),AND(MR7&gt;=MX$38,MR7&lt;&gt;""),AND(MW7&gt;=MX$38,MW7&lt;&gt;""),AND(NT7&gt;=NZ$38,NT7&lt;&gt;""),AND(NY7&gt;=NZ$38,NY7&lt;&gt;""),AND(OV7&gt;=PB$38,OV7&lt;&gt;""),AND(PA7&gt;=PB$38,PA7&lt;&gt;""),AND(PX7&gt;=QD$38,PX7&lt;&gt;""),AND(QC7&gt;=QD$38,QC7&lt;&gt;""),AND(QZ7&gt;=RF$38,QZ7&lt;&gt;""),AND(RE7&gt;=RF$38,RE7&lt;&gt;""),AND(SB7&gt;=SH$38,SB7&lt;&gt;""),AND(SG7&gt;=SH$38,SG7&lt;&gt;""),AND(TD7&gt;=TJ$38,TD7&lt;&gt;""),AND(TJ7&gt;=TJ$38,TJ7&lt;&gt;"")),"P","")</f>
        <v>P</v>
      </c>
      <c r="H7" s="37" t="str">
        <f>IF(AND(G7="P",F7=""),"No DD",IF(OR(AND(AS7&gt;=AW$37,AT7&gt;=AW$41,AS7&lt;&gt;"",AO7=""),AND(BV7&gt;=BZ$37,BW7&gt;=BZ$41,BV7&lt;&gt;"",BR7=""),AND(CY7&gt;=DC$37,CZ7&gt;=DC$41,CY7&lt;&gt;"",CU7=""),AND(ED7&gt;=EH$37,EE7&gt;=EH$41,ED7&lt;&gt;""),AND(FF7&gt;=FJ$37,FG7&gt;=FJ$41,FF7&lt;&gt;""),AND(GH7&gt;=GL$37,GI7&gt;=GL$41,GH7&lt;&gt;""),AND(HJ7&gt;=HN$37,HK7&gt;=HN$41,HJ7&lt;&gt;""),AND(IL7&gt;=IP$37,IM7&gt;=IP$41,IL7&lt;&gt;""),AND(JN7&gt;=JR$37,JO7&gt;=JR$41,JN7&lt;&gt;""),AND(KP7&gt;=KT$37,KQ7&gt;=KT$41,KP7&lt;&gt;""),AND(LR7&gt;=LV$37,LS7&gt;=LV$41,LR7&lt;&gt;""),AND(MT7&gt;=MX$37,MU7&gt;=MX$41,MT7&lt;&gt;""),AND(NV7&gt;=NZ$37,NW7&gt;=NZ$41,NV7&lt;&gt;""),AND(OX7&gt;=PB$37,OY7&gt;=PB$41,OX7&lt;&gt;""),AND(PZ7&gt;=QD$37,QA7&gt;=QD$41,PZ7&lt;&gt;""),AND(RB7&gt;=RF$37,RC7&gt;=RF$41,RB7&lt;&gt;""),AND(SD7&gt;=SH$37,SE7&gt;=SH$41,SD7&lt;&gt;""),AND(TF7&gt;=TJ$37,TG7&gt;=TJ$41,TF7&lt;&gt;"")),"Merit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,AND(RB7&gt;=RF$36,RC7&gt;=RF$40,RB7&lt;&gt;""),AND(SD7&gt;=SH$36,SE7&gt;=SH$40,SD7&lt;&gt;""),AND(TF7&gt;=TJ$36,TG7&gt;=TJ$40,TF7&lt;&gt;"")),"Excellence",IF(I7="P","Worlds Team",IF(F7="P","National Team","")))))</f>
        <v>Worlds Team</v>
      </c>
      <c r="I7" s="3" t="str">
        <f>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,AND(RB7&gt;=RF$35,RC7&gt;=RF$39,RB7&lt;&gt;""),AND(SD7&gt;=SH$35,SE7&gt;=SH$39,SD7&lt;&gt;""),AND(TF7&gt;=TJ$35,TG7&gt;=TJ$39,TF7&lt;&gt;"")),"P","")</f>
        <v>P</v>
      </c>
      <c r="J7" s="8">
        <f>IF(COUNT(AQ7,BT7,CW7)&gt;0,LARGE((AQ7,BT7,CW7),1),0)</f>
        <v>51.5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51.35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27.3</v>
      </c>
      <c r="O7" s="8" t="str">
        <f>IF(N7=0,"",IF(N7=CX7,$CA$1,IF(N7=BU7,$AX$1,IF(N7=AR7,$U$1,""))))</f>
        <v>2023 Domestic 3rd Trial</v>
      </c>
      <c r="P7" s="8">
        <f>IF(MAX(AV7,BY7,DB7)&gt;0,MAX(AV7,BY7,DB7),0)</f>
        <v>52.600000000000009</v>
      </c>
      <c r="Q7" s="8" t="str">
        <f>IF(P7=0,"",IF(P7=DB7,$CA$1,IF(P7=BY7,$AX$1,IF(P7=AV7,$U$1,""))))</f>
        <v>2023 Domestic 3rd Trial</v>
      </c>
      <c r="R7" s="8">
        <f>IF(MAX(DD7:DF7)&gt;0,MAX(DD7:DF7),"")</f>
        <v>4.0500000000000043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L7="",0,L7)=TE7,$SI$1,IF(R7+IF(L7="",0,L7)=SC7,$RG$1,IF(R7+IF(L7="",0,L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L7="",0,L7)=TI7,$SI$1,IF(R7+IF(L7="",0,L7)=SG7,$RG$1,IF(R7+IF(L7="",0,L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POR 2 (July 8)</v>
      </c>
      <c r="U7" s="19">
        <v>17.100000000000001</v>
      </c>
      <c r="V7" s="19">
        <v>8</v>
      </c>
      <c r="W7" s="19">
        <v>1</v>
      </c>
      <c r="X7" s="19">
        <v>0.3</v>
      </c>
      <c r="Y7" s="19">
        <v>19.100000000000001</v>
      </c>
      <c r="Z7" s="19">
        <v>8.4</v>
      </c>
      <c r="AA7" s="19">
        <v>0.4</v>
      </c>
      <c r="AB7" s="19">
        <v>0</v>
      </c>
      <c r="AC7" s="19">
        <v>19</v>
      </c>
      <c r="AD7" s="19">
        <v>8.4</v>
      </c>
      <c r="AE7" s="19">
        <v>0.4</v>
      </c>
      <c r="AF7" s="19">
        <v>0.3</v>
      </c>
      <c r="AG7" s="19">
        <v>19.100000000000001</v>
      </c>
      <c r="AH7" s="19">
        <v>8</v>
      </c>
      <c r="AI7" s="19">
        <v>0.6</v>
      </c>
      <c r="AJ7" s="19">
        <v>0.3</v>
      </c>
      <c r="AK7" s="19">
        <v>19</v>
      </c>
      <c r="AL7" s="19">
        <v>7.6</v>
      </c>
      <c r="AM7" s="19">
        <v>0.8</v>
      </c>
      <c r="AN7" s="19">
        <v>0</v>
      </c>
      <c r="AO7" s="28"/>
      <c r="AP7" s="41">
        <f>IF(SUM(V7,Z7)&gt;0,SUM(V7,Z7),"")</f>
        <v>16.399999999999999</v>
      </c>
      <c r="AQ7" s="41">
        <f>IF(SUM(U7:V7,X7:Z7,AB7)-W7-AA7&gt;0,SUM(U7:V7,X7:Z7,AB7)-W7-AA7,"")</f>
        <v>51.5</v>
      </c>
      <c r="AR7" s="41">
        <f>IF(SUM(AC7:AD7,AF7)-AE7&gt;0,SUM(AC7:AD7,AF7)-AE7,"")</f>
        <v>27.3</v>
      </c>
      <c r="AS7" s="41">
        <f>IF(SUM(V7,Z7,AD7)&gt;0,SUM(V7,Z7,AD7),"")</f>
        <v>24.799999999999997</v>
      </c>
      <c r="AT7" s="41">
        <f>IF(SUM(AQ7,AR7)&gt;0,SUM(AQ7,AR7),"")</f>
        <v>78.8</v>
      </c>
      <c r="AU7" s="41">
        <f>IF(SUM(AH7,AL7)&gt;0,SUM(AH7,AL7),"")</f>
        <v>15.6</v>
      </c>
      <c r="AV7" s="41">
        <f>IF(SUM(AG7:AH7,AJ7:AL7,AN7)-SUM(AI7,AM7)&gt;0,SUM(AG7:AH7,AJ7:AL7,AN7)-SUM(AI7,AM7),"")</f>
        <v>52.600000000000009</v>
      </c>
      <c r="AW7" s="41">
        <f>IF(SUM(AQ7,AR7,AV7)&gt;0,SUM(AQ7,AR7,AV7),"")</f>
        <v>131.4</v>
      </c>
      <c r="AX7" s="18">
        <v>18.149999999999999</v>
      </c>
      <c r="AY7" s="18">
        <v>8.6</v>
      </c>
      <c r="AZ7" s="18">
        <v>0.6</v>
      </c>
      <c r="BA7" s="18">
        <v>0.3</v>
      </c>
      <c r="BB7" s="18">
        <v>18.350000000000001</v>
      </c>
      <c r="BC7" s="18">
        <v>6.6</v>
      </c>
      <c r="BD7" s="18">
        <v>0.2</v>
      </c>
      <c r="BE7" s="18">
        <v>0.15</v>
      </c>
      <c r="BF7" s="18">
        <v>18.3</v>
      </c>
      <c r="BG7" s="18">
        <v>6</v>
      </c>
      <c r="BH7" s="18">
        <v>0.2</v>
      </c>
      <c r="BI7" s="18">
        <v>0.15</v>
      </c>
      <c r="BJ7" s="18">
        <v>9.5500000000000007</v>
      </c>
      <c r="BK7" s="18">
        <v>4</v>
      </c>
      <c r="BL7" s="18">
        <v>0.3</v>
      </c>
      <c r="BM7" s="18">
        <v>0.15</v>
      </c>
      <c r="BN7" s="18">
        <v>9.5</v>
      </c>
      <c r="BO7" s="18">
        <v>3.8</v>
      </c>
      <c r="BP7" s="18">
        <v>0.4</v>
      </c>
      <c r="BQ7" s="18">
        <v>0</v>
      </c>
      <c r="BR7" s="29" t="s">
        <v>56</v>
      </c>
      <c r="BS7" s="11">
        <f>IF(SUM(AY7,BC7)&gt;0,SUM(AY7,BC7),"")</f>
        <v>15.2</v>
      </c>
      <c r="BT7" s="11">
        <f>IF(SUM(AX7:AY7,BA7:BC7,BE7)-AZ7-BD7&gt;0,SUM(AX7:AY7,BA7:BC7,BE7)-AZ7-BD7,"")</f>
        <v>51.35</v>
      </c>
      <c r="BU7" s="11">
        <f>IF(SUM(BF7:BG7,BI7)-BH7&gt;0,SUM(BF7:BG7,BI7)-BH7,"")</f>
        <v>24.25</v>
      </c>
      <c r="BV7" s="11">
        <f>IF(SUM(AY7,BC7,BG7)&gt;0,SUM(AY7,BC7,BG7),"")</f>
        <v>21.2</v>
      </c>
      <c r="BW7" s="11">
        <f>IF(SUM(BT7,BU7)&gt;0,SUM(BT7,BU7),"")</f>
        <v>75.599999999999994</v>
      </c>
      <c r="BX7" s="11">
        <f>IF(SUM(BK7,BO7)&gt;0,SUM(BK7,BO7),"")</f>
        <v>7.8</v>
      </c>
      <c r="BY7" s="11">
        <f>IF(SUM(BJ7:BK7,BM7:BO7,BQ7)-SUM(BL7,BP7)&gt;0,SUM(BJ7:BK7,BM7:BO7,BQ7)-SUM(BL7,BP7),"")</f>
        <v>26.300000000000004</v>
      </c>
      <c r="BZ7" s="11">
        <f>IF(SUM(BT7,BU7,BY7)&gt;0,SUM(BT7,BU7,BY7),"")</f>
        <v>101.9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4.0500000000000043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18.600000000000001</v>
      </c>
      <c r="EJ7" s="18">
        <v>9.1999999999999993</v>
      </c>
      <c r="EK7" s="18">
        <v>0.2</v>
      </c>
      <c r="EL7" s="18">
        <v>0</v>
      </c>
      <c r="EM7" s="18">
        <v>18.600000000000001</v>
      </c>
      <c r="EN7" s="18">
        <v>9.1999999999999993</v>
      </c>
      <c r="EO7" s="18">
        <v>0</v>
      </c>
      <c r="EP7" s="18">
        <v>0</v>
      </c>
      <c r="EQ7" s="18"/>
      <c r="ER7" s="18"/>
      <c r="ES7" s="18"/>
      <c r="ET7" s="18"/>
      <c r="EU7" s="18">
        <v>18.399999999999999</v>
      </c>
      <c r="EV7" s="18">
        <v>10</v>
      </c>
      <c r="EW7" s="18">
        <v>0.6</v>
      </c>
      <c r="EX7" s="18">
        <v>0</v>
      </c>
      <c r="EY7" s="18"/>
      <c r="EZ7" s="18"/>
      <c r="FA7" s="18"/>
      <c r="FB7" s="18"/>
      <c r="FC7" s="11">
        <f>IF(SUM(EJ7,EN7)&gt;0,SUM(EJ7,EN7),"")</f>
        <v>18.399999999999999</v>
      </c>
      <c r="FD7" s="11">
        <f>IF(SUM(EI7:EJ7,EL7:EN7,EP7)-EK7-EO7&gt;0,SUM(EI7:EJ7,EL7:EN7,EP7)-EK7-EO7,"")</f>
        <v>55.400000000000006</v>
      </c>
      <c r="FE7" s="11" t="str">
        <f>IF(SUM(EQ7:ER7,ET7)-ES7&gt;0,SUM(EQ7:ER7,ET7)-ES7,"")</f>
        <v/>
      </c>
      <c r="FF7" s="11">
        <f>IF(SUM(EJ7,EN7,ER7)&gt;0,SUM(EJ7,EN7,ER7),"")</f>
        <v>18.399999999999999</v>
      </c>
      <c r="FG7" s="11">
        <f>IF(SUM(FD7,FE7)&gt;0,SUM(FD7,FE7),"")</f>
        <v>55.400000000000006</v>
      </c>
      <c r="FH7" s="11">
        <f>IF(SUM(EV7,EZ7)&gt;0,SUM(EV7,EZ7),"")</f>
        <v>10</v>
      </c>
      <c r="FI7" s="11">
        <f>IF(SUM(EU7:EV7,EX7:EZ7,FB7)-SUM(EW7,FA7)&gt;0,SUM(EU7:EV7,EX7:EZ7,FB7)-SUM(EW7,FA7),"")</f>
        <v>27.799999999999997</v>
      </c>
      <c r="FJ7" s="11">
        <f>IF(SUM(FD7,FE7,FI7)&gt;0,SUM(FD7,FE7,FI7),"")</f>
        <v>83.2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9.0749999999999993</v>
      </c>
      <c r="TL7" s="27">
        <f>IF($CU7="P",CB7,(CB7+AY7)/2)</f>
        <v>4.3</v>
      </c>
      <c r="TM7" s="27">
        <f>IF($CU7="P",CC7,(CC7+AZ7)/2)</f>
        <v>0.3</v>
      </c>
      <c r="TN7" s="27">
        <f>IF($CU7="P",CD7,(CD7+BA7)/2)</f>
        <v>0.15</v>
      </c>
      <c r="TO7" s="27">
        <f>IF($CU7="P",CE7,(CE7+BB7)/2)</f>
        <v>9.1750000000000007</v>
      </c>
      <c r="TP7" s="27">
        <f>IF($CU7="P",CF7,(CF7+BC7)/2)</f>
        <v>3.3</v>
      </c>
      <c r="TQ7" s="27">
        <f>IF($CU7="P",CG7,(CG7+BD7)/2)</f>
        <v>0.1</v>
      </c>
      <c r="TR7" s="27">
        <f>IF($CU7="P",CH7,(CH7+BE7)/2)</f>
        <v>7.4999999999999997E-2</v>
      </c>
      <c r="TS7" s="27">
        <f>IF($CU7="P",CI7,(CI7+BF7)/2)</f>
        <v>9.15</v>
      </c>
      <c r="TT7" s="27">
        <f>IF($CU7="P",CJ7,(CJ7+BG7)/2)</f>
        <v>3</v>
      </c>
      <c r="TU7" s="27">
        <f>IF($CU7="P",CK7,(CK7+BH7)/2)</f>
        <v>0.1</v>
      </c>
      <c r="TV7" s="27">
        <f>IF($CU7="P",CL7,(CL7+BI7)/2)</f>
        <v>7.4999999999999997E-2</v>
      </c>
      <c r="TW7" s="27">
        <f>IF($CU7="P",CM7,(CM7+BJ7)/2)</f>
        <v>4.7750000000000004</v>
      </c>
      <c r="TX7" s="27">
        <f>IF($CU7="P",CN7,(CN7+BK7)/2)</f>
        <v>2</v>
      </c>
      <c r="TY7" s="27">
        <f>IF($CU7="P",CO7,(CO7+BL7)/2)</f>
        <v>0.15</v>
      </c>
      <c r="TZ7" s="27">
        <f>IF($CU7="P",CP7,(CP7+BM7)/2)</f>
        <v>7.4999999999999997E-2</v>
      </c>
      <c r="UA7" s="27">
        <f>IF($CU7="P",CQ7,(CQ7+BN7)/2)</f>
        <v>4.75</v>
      </c>
      <c r="UB7" s="27">
        <f>IF($CU7="P",CR7,(CR7+BO7)/2)</f>
        <v>1.9</v>
      </c>
      <c r="UC7" s="27">
        <f>IF($CU7="P",CS7,(CS7+BP7)/2)</f>
        <v>0.2</v>
      </c>
      <c r="UD7" s="27">
        <f>IF($CU7="P",CT7,(CT7+BQ7)/2)</f>
        <v>0</v>
      </c>
      <c r="UE7" s="29" t="s">
        <v>56</v>
      </c>
      <c r="UF7" s="11">
        <f>IF(SUM(TL7,TP7)&gt;0,SUM(TL7,TP7),"")</f>
        <v>7.6</v>
      </c>
      <c r="UG7" s="11">
        <f>IF(SUM(TK7:TL7,TN7:TP7,TR7)-TM7-TQ7&gt;0,SUM(TK7:TL7,TN7:TP7,TR7)-TM7-TQ7,"")</f>
        <v>25.675000000000001</v>
      </c>
      <c r="UH7" s="11">
        <f>IF(SUM(TS7:TT7,TV7)-TU7&gt;0,SUM(TS7:TT7,TV7)-TU7,"")</f>
        <v>12.125</v>
      </c>
      <c r="UI7" s="11">
        <f>IF(SUM(TL7,TP7,TT7)&gt;0,SUM(TL7,TP7,TT7),"")</f>
        <v>10.6</v>
      </c>
      <c r="UJ7" s="11">
        <f>IF(SUM(UG7,UH7)&gt;0,SUM(UG7,UH7),"")</f>
        <v>37.799999999999997</v>
      </c>
      <c r="UK7" s="11">
        <f>IF(SUM(TX7,UB7)&gt;0,SUM(TX7,UB7),"")</f>
        <v>3.9</v>
      </c>
      <c r="UL7" s="11">
        <f>IF(SUM(TW7:TX7,TZ7:UB7,UD7)-SUM(TY7,UC7)&gt;0,SUM(TW7:TX7,TZ7:UB7,UD7)-SUM(TY7,UC7),"")</f>
        <v>13.150000000000002</v>
      </c>
      <c r="UM7" s="11">
        <f>IF(SUM(UG7,UH7,UL7)&gt;0,SUM(UG7,UH7,UL7),"")</f>
        <v>50.95</v>
      </c>
    </row>
    <row r="8" spans="1:559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>SUM(J8:R8)+SUM(J8:O8)*0.0000001+SUM(J8)*0.0000000000001</f>
        <v>186.50001334000535</v>
      </c>
      <c r="F8" s="3" t="str">
        <f>IF(OR(AND(AP8&gt;=AW$34,AQ8&gt;=AW$38,AP8&lt;&gt;"",AO8=""),AND(AU8&gt;=AW$34,AV8&gt;=AW$38,AU8&lt;&gt;"",AO8=""),AND(BS8&gt;=BZ$34,BT8&gt;=BZ$38,BS8&lt;&gt;"",BR8=""),AND(BX8&gt;=BZ$34,BY8&gt;=BZ$38,BX8&lt;&gt;"",BR8=""),AND(CV8&gt;=DC$34,CW8&gt;=DC$38,CV8&lt;&gt;"",CU8=""),AND(DA8&gt;=DC$34,DB8&gt;=DC$38,DA8&lt;&gt;""),AND(EA8&gt;=EH$34,EB8&gt;=EH$38,EA8&lt;&gt;""),AND(EF8&gt;=EH$34,EG8&gt;=EH$38,EF8&lt;&gt;""),AND(FC8&gt;=FJ$34,FD8&gt;=FJ$38,FC8&lt;&gt;""),AND(FH8&gt;=FJ$34,FI8&gt;=FJ$38,FH8&lt;&gt;""),AND(GE8&gt;=GL$34,GF8&gt;=GL$38,GE8&lt;&gt;""),AND(GJ8&gt;=GL$34,GK8&gt;=GL$38,GJ8&lt;&gt;""),AND(HG8&gt;=HN$34,HH8&gt;=HN$38,HG8&lt;&gt;""),AND(HL8&gt;=HN$34,HM8&gt;=HN$38,HL8&lt;&gt;""),AND(II8&gt;=IP$34,IJ8&gt;=IP$38,II8&lt;&gt;""),AND(IN8&gt;=IP$34,IO8&gt;=IP$38,IN8&lt;&gt;""),AND(JK8&gt;=JR$34,JL8&gt;=JR$38,JK8&lt;&gt;""),AND(JP8&gt;=JR$34,JQ8&gt;=JR$38,JP8&lt;&gt;""),AND(KM8&gt;=KT$34,KN8&gt;=KT$38,KM8&lt;&gt;""),AND(KR8&gt;=KT$34,KS8&gt;=KT$38,KR8&lt;&gt;""),AND(LO8&gt;=LV$34,LP8&gt;=LV$38,LO8&lt;&gt;""),AND(LT8&gt;=LV$34,LU8&gt;=LV$38,LT8&lt;&gt;""),AND(MQ8&gt;=MX$34,MR8&gt;=MX$38,MQ8&lt;&gt;""),AND(MV8&gt;=MX$34,MW8&gt;=MX$38,MV8&lt;&gt;""),AND(NS8&gt;=NZ$34,NT8&gt;=NZ$38,NS8&lt;&gt;""),AND(NX8&gt;=NZ$34,NY8&gt;=NZ$38,NX8&lt;&gt;""),AND(OU8&gt;=PB$34,OV8&gt;=PB$38,OU8&lt;&gt;""),AND(OZ8&gt;=PB$34,PA8&gt;=PB$38,OZ8&lt;&gt;""),AND(PW8&gt;=QD$34,PX8&gt;=QD$38,PW8&lt;&gt;""),AND(QB8&gt;=QD$34,QC8&gt;=QD$38,QB8&lt;&gt;""),AND(QY8&gt;=RF$34,QZ8&gt;=RF$38,QY8&lt;&gt;""),AND(RD8&gt;=RF$34,RE8&gt;=RF$38,RD8&lt;&gt;""),AND(SA8&gt;=SH$34,SB8&gt;=SH$38,SA8&lt;&gt;""),AND(SF8&gt;=SH$34,SG8&gt;=SH$38,SF8&lt;&gt;""),AND(TC8&gt;=TJ$34,TD8&gt;=TJ$38,TC8&lt;&gt;""),AND(TI8&gt;=TJ$34,TJ8&gt;=TJ$38,TI8&lt;&gt;"")),"P","")</f>
        <v>P</v>
      </c>
      <c r="G8" s="3" t="str">
        <f>IF(OR(AND(AQ8&gt;=AW$38,AQ8&lt;&gt;"",AO8=""),AND(AV8&gt;=AW$38,AV8&lt;&gt;"",AO8=""),AND(BT8&gt;=BZ$38,BT8&lt;&gt;"",BR8=""),AND(BY8&gt;=BZ$38,BY8&lt;&gt;"",BR8=""),AND(CW8&gt;=DC$38,CW8&lt;&gt;"",CU8=""),AND(DB8&gt;=DC$38,DB8&lt;&gt;"",CU8=""),AND(EB8&gt;=EH$38,EB8&lt;&gt;""),AND(EG8&gt;=EH$38,EG8&lt;&gt;""),AND(FD8&gt;=FJ$38,FD8&lt;&gt;""),AND(FI8&gt;=FJ$38,FI8&lt;&gt;""),AND(GF8&gt;=GL$38,GF8&lt;&gt;""),AND(GK8&gt;=GL$38,GK8&lt;&gt;""),AND(HH8&gt;=HN$38,HH8&lt;&gt;""),AND(HM8&gt;=HN$38,HM8&lt;&gt;""),AND(IJ8&gt;=IP$38,IJ8&lt;&gt;""),AND(IO8&gt;=IP$38,IO8&lt;&gt;""),AND(JL8&gt;=JR$38,JL8&lt;&gt;""),AND(JQ8&gt;=JR$38,JQ8&lt;&gt;""),AND(KN8&gt;=KT$38,KN8&lt;&gt;""),AND(KS8&gt;=KT$38,KS8&lt;&gt;""),AND(LP8&gt;=LV$38,LP8&lt;&gt;""),AND(LU8&gt;=LV$38,LU8&lt;&gt;""),AND(MR8&gt;=MX$38,MR8&lt;&gt;""),AND(MW8&gt;=MX$38,MW8&lt;&gt;""),AND(NT8&gt;=NZ$38,NT8&lt;&gt;""),AND(NY8&gt;=NZ$38,NY8&lt;&gt;""),AND(OV8&gt;=PB$38,OV8&lt;&gt;""),AND(PA8&gt;=PB$38,PA8&lt;&gt;""),AND(PX8&gt;=QD$38,PX8&lt;&gt;""),AND(QC8&gt;=QD$38,QC8&lt;&gt;""),AND(QZ8&gt;=RF$38,QZ8&lt;&gt;""),AND(RE8&gt;=RF$38,RE8&lt;&gt;""),AND(SB8&gt;=SH$38,SB8&lt;&gt;""),AND(SG8&gt;=SH$38,SG8&lt;&gt;""),AND(TD8&gt;=TJ$38,TD8&lt;&gt;""),AND(TJ8&gt;=TJ$38,TJ8&lt;&gt;"")),"P","")</f>
        <v>P</v>
      </c>
      <c r="H8" s="37" t="str">
        <f>IF(AND(G8="P",F8=""),"No DD",IF(OR(AND(AS8&gt;=AW$37,AT8&gt;=AW$41,AS8&lt;&gt;"",AO8=""),AND(BV8&gt;=BZ$37,BW8&gt;=BZ$41,BV8&lt;&gt;"",BR8=""),AND(CY8&gt;=DC$37,CZ8&gt;=DC$41,CY8&lt;&gt;"",CU8=""),AND(ED8&gt;=EH$37,EE8&gt;=EH$41,ED8&lt;&gt;""),AND(FF8&gt;=FJ$37,FG8&gt;=FJ$41,FF8&lt;&gt;""),AND(GH8&gt;=GL$37,GI8&gt;=GL$41,GH8&lt;&gt;""),AND(HJ8&gt;=HN$37,HK8&gt;=HN$41,HJ8&lt;&gt;""),AND(IL8&gt;=IP$37,IM8&gt;=IP$41,IL8&lt;&gt;""),AND(JN8&gt;=JR$37,JO8&gt;=JR$41,JN8&lt;&gt;""),AND(KP8&gt;=KT$37,KQ8&gt;=KT$41,KP8&lt;&gt;""),AND(LR8&gt;=LV$37,LS8&gt;=LV$41,LR8&lt;&gt;""),AND(MT8&gt;=MX$37,MU8&gt;=MX$41,MT8&lt;&gt;""),AND(NV8&gt;=NZ$37,NW8&gt;=NZ$41,NV8&lt;&gt;""),AND(OX8&gt;=PB$37,OY8&gt;=PB$41,OX8&lt;&gt;""),AND(PZ8&gt;=QD$37,QA8&gt;=QD$41,PZ8&lt;&gt;""),AND(RB8&gt;=RF$37,RC8&gt;=RF$41,RB8&lt;&gt;""),AND(SD8&gt;=SH$37,SE8&gt;=SH$41,SD8&lt;&gt;""),AND(TF8&gt;=TJ$37,TG8&gt;=TJ$41,TF8&lt;&gt;"")),"Merit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,AND(RB8&gt;=RF$36,RC8&gt;=RF$40,RB8&lt;&gt;""),AND(SD8&gt;=SH$36,SE8&gt;=SH$40,SD8&lt;&gt;""),AND(TF8&gt;=TJ$36,TG8&gt;=TJ$40,TF8&lt;&gt;"")),"Excellence",IF(I8="P","Worlds Team",IF(F8="P","National Team","")))))</f>
        <v>Worlds Team</v>
      </c>
      <c r="I8" s="3" t="str">
        <f>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,AND(RB8&gt;=RF$35,RC8&gt;=RF$39,RB8&lt;&gt;""),AND(SD8&gt;=SH$35,SE8&gt;=SH$39,SD8&lt;&gt;""),AND(TF8&gt;=TJ$35,TG8&gt;=TJ$39,TF8&lt;&gt;"")),"P","")</f>
        <v>P</v>
      </c>
      <c r="J8" s="8">
        <f>IF(COUNT(AQ8,BT8,CW8)&gt;0,LARGE((AQ8,BT8,CW8),1),0)</f>
        <v>53.400000000000006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52.5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L8="",0,L8)=TE8,$SI$1,IF(R8+IF(L8="",0,L8)=SC8,$RG$1,IF(R8+IF(L8="",0,L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L8="",0,L8)=TI8,$SI$1,IF(R8+IF(L8="",0,L8)=SG8,$RG$1,IF(R8+IF(L8="",0,L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18.8</v>
      </c>
      <c r="V8" s="19">
        <v>8.4</v>
      </c>
      <c r="W8" s="19">
        <v>0</v>
      </c>
      <c r="X8" s="19">
        <v>0</v>
      </c>
      <c r="Y8" s="19">
        <v>19</v>
      </c>
      <c r="Z8" s="19">
        <v>7.2</v>
      </c>
      <c r="AA8" s="19">
        <v>0</v>
      </c>
      <c r="AB8" s="19">
        <v>0</v>
      </c>
      <c r="AC8" s="19">
        <v>18.899999999999999</v>
      </c>
      <c r="AD8" s="19">
        <v>6.4</v>
      </c>
      <c r="AE8" s="19">
        <v>0</v>
      </c>
      <c r="AF8" s="19">
        <v>0</v>
      </c>
      <c r="AG8" s="19">
        <v>18.600000000000001</v>
      </c>
      <c r="AH8" s="19">
        <v>8</v>
      </c>
      <c r="AI8" s="19">
        <v>0</v>
      </c>
      <c r="AJ8" s="19">
        <v>0</v>
      </c>
      <c r="AK8" s="19">
        <v>18.5</v>
      </c>
      <c r="AL8" s="19">
        <v>8.5</v>
      </c>
      <c r="AM8" s="19">
        <v>0.6</v>
      </c>
      <c r="AN8" s="19">
        <v>0</v>
      </c>
      <c r="AO8" s="28"/>
      <c r="AP8" s="41">
        <f>IF(SUM(V8,Z8)&gt;0,SUM(V8,Z8),"")</f>
        <v>15.600000000000001</v>
      </c>
      <c r="AQ8" s="41">
        <f>IF(SUM(U8:V8,X8:Z8,AB8)-W8-AA8&gt;0,SUM(U8:V8,X8:Z8,AB8)-W8-AA8,"")</f>
        <v>53.400000000000006</v>
      </c>
      <c r="AR8" s="41">
        <f>IF(SUM(AC8:AD8,AF8)-AE8&gt;0,SUM(AC8:AD8,AF8)-AE8,"")</f>
        <v>25.299999999999997</v>
      </c>
      <c r="AS8" s="41">
        <f>IF(SUM(V8,Z8,AD8)&gt;0,SUM(V8,Z8,AD8),"")</f>
        <v>22</v>
      </c>
      <c r="AT8" s="41">
        <f>IF(SUM(AQ8,AR8)&gt;0,SUM(AQ8,AR8),"")</f>
        <v>78.7</v>
      </c>
      <c r="AU8" s="41">
        <f>IF(SUM(AH8,AL8)&gt;0,SUM(AH8,AL8),"")</f>
        <v>16.5</v>
      </c>
      <c r="AV8" s="41">
        <f>IF(SUM(AG8:AH8,AJ8:AL8,AN8)-SUM(AI8,AM8)&gt;0,SUM(AG8:AH8,AJ8:AL8,AN8)-SUM(AI8,AM8),"")</f>
        <v>53</v>
      </c>
      <c r="AW8" s="41">
        <f>IF(SUM(AQ8,AR8,AV8)&gt;0,SUM(AQ8,AR8,AV8),"")</f>
        <v>131.69999999999999</v>
      </c>
      <c r="AX8" s="18">
        <v>18.899999999999999</v>
      </c>
      <c r="AY8" s="18">
        <v>7.6</v>
      </c>
      <c r="AZ8" s="18">
        <v>0.6</v>
      </c>
      <c r="BA8" s="18">
        <v>0</v>
      </c>
      <c r="BB8" s="18">
        <v>18.600000000000001</v>
      </c>
      <c r="BC8" s="18">
        <v>8</v>
      </c>
      <c r="BD8" s="18">
        <v>0</v>
      </c>
      <c r="BE8" s="18">
        <v>0</v>
      </c>
      <c r="BF8" s="18">
        <v>18.600000000000001</v>
      </c>
      <c r="BG8" s="18">
        <v>6.4</v>
      </c>
      <c r="BH8" s="18">
        <v>0.2</v>
      </c>
      <c r="BI8" s="18">
        <v>0</v>
      </c>
      <c r="BJ8" s="18">
        <v>18.2</v>
      </c>
      <c r="BK8" s="18">
        <v>8.4</v>
      </c>
      <c r="BL8" s="18">
        <v>1</v>
      </c>
      <c r="BM8" s="18">
        <v>0.3</v>
      </c>
      <c r="BN8" s="18">
        <v>18.8</v>
      </c>
      <c r="BO8" s="18">
        <v>8.4</v>
      </c>
      <c r="BP8" s="18">
        <v>0</v>
      </c>
      <c r="BQ8" s="18">
        <v>0</v>
      </c>
      <c r="BR8" s="29"/>
      <c r="BS8" s="11">
        <f>IF(SUM(AY8,BC8)&gt;0,SUM(AY8,BC8),"")</f>
        <v>15.6</v>
      </c>
      <c r="BT8" s="11">
        <f>IF(SUM(AX8:AY8,BA8:BC8,BE8)-AZ8-BD8&gt;0,SUM(AX8:AY8,BA8:BC8,BE8)-AZ8-BD8,"")</f>
        <v>52.5</v>
      </c>
      <c r="BU8" s="11">
        <f>IF(SUM(BF8:BG8,BI8)-BH8&gt;0,SUM(BF8:BG8,BI8)-BH8,"")</f>
        <v>24.8</v>
      </c>
      <c r="BV8" s="11">
        <f>IF(SUM(AY8,BC8,BG8)&gt;0,SUM(AY8,BC8,BG8),"")</f>
        <v>22</v>
      </c>
      <c r="BW8" s="11">
        <f>IF(SUM(BT8,BU8)&gt;0,SUM(BT8,BU8),"")</f>
        <v>77.3</v>
      </c>
      <c r="BX8" s="11">
        <f>IF(SUM(BK8,BO8)&gt;0,SUM(BK8,BO8),"")</f>
        <v>16.8</v>
      </c>
      <c r="BY8" s="11">
        <f>IF(SUM(BJ8:BK8,BM8:BO8,BQ8)-SUM(BL8,BP8)&gt;0,SUM(BJ8:BK8,BM8:BO8,BQ8)-SUM(BL8,BP8),"")</f>
        <v>53.1</v>
      </c>
      <c r="BZ8" s="11">
        <f>IF(SUM(BT8,BU8,BY8)&gt;0,SUM(BT8,BU8,BY8),"")</f>
        <v>130.4</v>
      </c>
      <c r="CA8" s="19">
        <v>16.600000000000001</v>
      </c>
      <c r="CB8" s="19">
        <v>7.6</v>
      </c>
      <c r="CC8" s="19">
        <v>1</v>
      </c>
      <c r="CD8" s="19">
        <v>0.3</v>
      </c>
      <c r="CE8" s="19">
        <v>18.600000000000001</v>
      </c>
      <c r="CF8" s="19">
        <v>7.2</v>
      </c>
      <c r="CG8" s="19">
        <v>0.2</v>
      </c>
      <c r="CH8" s="19">
        <v>0</v>
      </c>
      <c r="CI8" s="19">
        <v>19.100000000000001</v>
      </c>
      <c r="CJ8" s="19">
        <v>8.4</v>
      </c>
      <c r="CK8" s="19">
        <v>0</v>
      </c>
      <c r="CL8" s="19">
        <v>0</v>
      </c>
      <c r="CM8" s="19">
        <v>16.600000000000001</v>
      </c>
      <c r="CN8" s="19">
        <v>7.6</v>
      </c>
      <c r="CO8" s="19">
        <v>0.8</v>
      </c>
      <c r="CP8" s="19">
        <v>0</v>
      </c>
      <c r="CQ8" s="19">
        <v>17.5</v>
      </c>
      <c r="CR8" s="19">
        <v>3.6</v>
      </c>
      <c r="CS8" s="19">
        <v>0</v>
      </c>
      <c r="CT8" s="19">
        <v>0</v>
      </c>
      <c r="CU8" s="28"/>
      <c r="CV8" s="41">
        <f>IF(SUM(CB8,CF8)&gt;0,SUM(CB8,CF8),"")</f>
        <v>14.8</v>
      </c>
      <c r="CW8" s="41">
        <f>IF(SUM(CA8:CB8,CD8:CF8,CH8)-CC8-CG8&gt;0,SUM(CA8:CB8,CD8:CF8,CH8)-CC8-CG8,"")</f>
        <v>49.100000000000009</v>
      </c>
      <c r="CX8" s="41">
        <f>IF(SUM(CI8:CJ8,CL8)-CK8&gt;0,SUM(CI8:CJ8,CL8)-CK8,"")</f>
        <v>27.5</v>
      </c>
      <c r="CY8" s="41">
        <f>IF(SUM(CB8,CF8,CJ8)&gt;0,SUM(CB8,CF8,CJ8),"")</f>
        <v>23.200000000000003</v>
      </c>
      <c r="CZ8" s="41">
        <f>IF(SUM(CW8,CX8)&gt;0,SUM(CW8,CX8),"")</f>
        <v>76.600000000000009</v>
      </c>
      <c r="DA8" s="41">
        <f>IF(SUM(CN8,CR8)&gt;0,SUM(CN8,CR8),"")</f>
        <v>11.2</v>
      </c>
      <c r="DB8" s="41">
        <f>IF(SUM(CM8:CN8,CP8:CR8,CT8)-SUM(CO8,CS8)&gt;0,SUM(CM8:CN8,CP8:CR8,CT8)-SUM(CO8,CS8),"")</f>
        <v>44.500000000000007</v>
      </c>
      <c r="DC8" s="41">
        <f>IF(SUM(CW8,CX8,DB8)&gt;0,SUM(CW8,CX8,DB8),"")</f>
        <v>121.10000000000002</v>
      </c>
      <c r="DD8" s="52" t="str">
        <f>IF(MAX(EB8,FD8,GF8,HH8,IJ8,JL8,KN8,LP8,MR8,NT8,OV8,PX8,QZ8,SB8,TD8)-IF(L8="",0,L8)&gt;0.001,MAX(EB8,FD8,GF8,HH8,IJ8,JL8,KN8,LP8,MR8,NT8,OV8,PX8,QZ8,SB8,TD8)-IF(L8="",0,L8),"")</f>
        <v/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17.7</v>
      </c>
      <c r="GN8" s="18">
        <v>7.6</v>
      </c>
      <c r="GO8" s="18">
        <v>1</v>
      </c>
      <c r="GP8" s="18">
        <v>0</v>
      </c>
      <c r="GQ8" s="18">
        <v>18.3</v>
      </c>
      <c r="GR8" s="18">
        <v>8.4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</v>
      </c>
      <c r="HH8" s="11">
        <f>IF(SUM(GM8:GN8,GP8:GR8,GT8)-GO8-GS8&gt;0,SUM(GM8:GN8,GP8:GR8,GT8)-GO8-GS8,"")</f>
        <v>50.999999999999993</v>
      </c>
      <c r="HI8" s="11" t="str">
        <f>IF(SUM(GU8:GV8,GX8)-GW8&gt;0,SUM(GU8:GV8,GX8)-GW8,"")</f>
        <v/>
      </c>
      <c r="HJ8" s="11">
        <f>IF(SUM(GN8,GR8,GV8)&gt;0,SUM(GN8,GR8,GV8),"")</f>
        <v>16</v>
      </c>
      <c r="HK8" s="11">
        <f>IF(SUM(HH8,HI8)&gt;0,SUM(HH8,HI8),"")</f>
        <v>50.999999999999993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50.999999999999993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>
        <v>17.3</v>
      </c>
      <c r="LX8" s="17">
        <v>4</v>
      </c>
      <c r="LY8" s="17">
        <v>0</v>
      </c>
      <c r="LZ8" s="17">
        <v>0</v>
      </c>
      <c r="MA8" s="17">
        <v>18.399999999999999</v>
      </c>
      <c r="MB8" s="17">
        <v>8</v>
      </c>
      <c r="MC8" s="17">
        <v>0.6</v>
      </c>
      <c r="MD8" s="17">
        <v>0</v>
      </c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>
        <f>IF(SUM(LX8,MB8)&gt;0,SUM(LX8,MB8),"")</f>
        <v>12</v>
      </c>
      <c r="MR8" s="41">
        <f>IF(SUM(LW8:LX8,LZ8:MB8,MD8)-LY8-MC8&gt;0,SUM(LW8:LX8,LZ8:MB8,MD8)-LY8-MC8,"")</f>
        <v>47.1</v>
      </c>
      <c r="MS8" s="41" t="str">
        <f>IF(SUM(ME8:MF8,MH8)-MG8&gt;0,SUM(ME8:MF8,MH8)-MG8,"")</f>
        <v/>
      </c>
      <c r="MT8" s="41">
        <f>IF(SUM(LX8,MB8,MF8)&gt;0,SUM(LX8,MB8,MF8),"")</f>
        <v>12</v>
      </c>
      <c r="MU8" s="41">
        <f>IF(SUM(MR8,MS8)&gt;0,SUM(MR8,MS8),"")</f>
        <v>47.1</v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>
        <f>IF(SUM(MR8,MS8,MW8)&gt;0,SUM(MR8,MS8,MW8),"")</f>
        <v>47.1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17.75</v>
      </c>
      <c r="TL8" s="27">
        <f>IF($CU8="P",CB8,(CB8+AY8)/2)</f>
        <v>7.6</v>
      </c>
      <c r="TM8" s="27">
        <f>IF($CU8="P",CC8,(CC8+AZ8)/2)</f>
        <v>0.8</v>
      </c>
      <c r="TN8" s="27">
        <f>IF($CU8="P",CD8,(CD8+BA8)/2)</f>
        <v>0.15</v>
      </c>
      <c r="TO8" s="27">
        <f>IF($CU8="P",CE8,(CE8+BB8)/2)</f>
        <v>18.600000000000001</v>
      </c>
      <c r="TP8" s="27">
        <f>IF($CU8="P",CF8,(CF8+BC8)/2)</f>
        <v>7.6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18.850000000000001</v>
      </c>
      <c r="TT8" s="27">
        <f>IF($CU8="P",CJ8,(CJ8+BG8)/2)</f>
        <v>7.4</v>
      </c>
      <c r="TU8" s="27">
        <f>IF($CU8="P",CK8,(CK8+BH8)/2)</f>
        <v>0.1</v>
      </c>
      <c r="TV8" s="27">
        <f>IF($CU8="P",CL8,(CL8+BI8)/2)</f>
        <v>0</v>
      </c>
      <c r="TW8" s="27">
        <f>IF($CU8="P",CM8,(CM8+BJ8)/2)</f>
        <v>17.399999999999999</v>
      </c>
      <c r="TX8" s="27">
        <f>IF($CU8="P",CN8,(CN8+BK8)/2)</f>
        <v>8</v>
      </c>
      <c r="TY8" s="27">
        <f>IF($CU8="P",CO8,(CO8+BL8)/2)</f>
        <v>0.9</v>
      </c>
      <c r="TZ8" s="27">
        <f>IF($CU8="P",CP8,(CP8+BM8)/2)</f>
        <v>0.15</v>
      </c>
      <c r="UA8" s="27">
        <f>IF($CU8="P",CQ8,(CQ8+BN8)/2)</f>
        <v>18.149999999999999</v>
      </c>
      <c r="UB8" s="27">
        <f>IF($CU8="P",CR8,(CR8+BO8)/2)</f>
        <v>6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15.2</v>
      </c>
      <c r="UG8" s="11">
        <f>IF(SUM(TK8:TL8,TN8:TP8,TR8)-TM8-TQ8&gt;0,SUM(TK8:TL8,TN8:TP8,TR8)-TM8-TQ8,"")</f>
        <v>50.800000000000004</v>
      </c>
      <c r="UH8" s="11">
        <f>IF(SUM(TS8:TT8,TV8)-TU8&gt;0,SUM(TS8:TT8,TV8)-TU8,"")</f>
        <v>26.15</v>
      </c>
      <c r="UI8" s="11">
        <f>IF(SUM(TL8,TP8,TT8)&gt;0,SUM(TL8,TP8,TT8),"")</f>
        <v>22.6</v>
      </c>
      <c r="UJ8" s="11">
        <f>IF(SUM(UG8,UH8)&gt;0,SUM(UG8,UH8),"")</f>
        <v>76.95</v>
      </c>
      <c r="UK8" s="11">
        <f>IF(SUM(TX8,UB8)&gt;0,SUM(TX8,UB8),"")</f>
        <v>14</v>
      </c>
      <c r="UL8" s="11">
        <f>IF(SUM(TW8:TX8,TZ8:UB8,UD8)-SUM(TY8,UC8)&gt;0,SUM(TW8:TX8,TZ8:UB8,UD8)-SUM(TY8,UC8),"")</f>
        <v>48.8</v>
      </c>
      <c r="UM8" s="11">
        <f>IF(SUM(UG8,UH8,UL8)&gt;0,SUM(UG8,UH8,UL8),"")</f>
        <v>125.75</v>
      </c>
    </row>
    <row r="9" spans="1:559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227</v>
      </c>
      <c r="C9" s="4" t="s">
        <v>6</v>
      </c>
      <c r="D9" s="4">
        <v>2007</v>
      </c>
      <c r="E9" s="9">
        <f>SUM(J9:R9)+SUM(J9:O9)*0.0000001+SUM(J9)*0.0000000000001</f>
        <v>182.90001277000511</v>
      </c>
      <c r="F9" s="3" t="str">
        <f>IF(OR(AND(AP9&gt;=AW$34,AQ9&gt;=AW$38,AP9&lt;&gt;"",AO9=""),AND(AU9&gt;=AW$34,AV9&gt;=AW$38,AU9&lt;&gt;"",AO9=""),AND(BS9&gt;=BZ$34,BT9&gt;=BZ$38,BS9&lt;&gt;"",BR9=""),AND(BX9&gt;=BZ$34,BY9&gt;=BZ$38,BX9&lt;&gt;"",BR9=""),AND(CV9&gt;=DC$34,CW9&gt;=DC$38,CV9&lt;&gt;"",CU9=""),AND(DA9&gt;=DC$34,DB9&gt;=DC$38,DA9&lt;&gt;""),AND(EA9&gt;=EH$34,EB9&gt;=EH$38,EA9&lt;&gt;""),AND(EF9&gt;=EH$34,EG9&gt;=EH$38,EF9&lt;&gt;""),AND(FC9&gt;=FJ$34,FD9&gt;=FJ$38,FC9&lt;&gt;""),AND(FH9&gt;=FJ$34,FI9&gt;=FJ$38,FH9&lt;&gt;""),AND(GE9&gt;=GL$34,GF9&gt;=GL$38,GE9&lt;&gt;""),AND(GJ9&gt;=GL$34,GK9&gt;=GL$38,GJ9&lt;&gt;""),AND(HG9&gt;=HN$34,HH9&gt;=HN$38,HG9&lt;&gt;""),AND(HL9&gt;=HN$34,HM9&gt;=HN$38,HL9&lt;&gt;""),AND(II9&gt;=IP$34,IJ9&gt;=IP$38,II9&lt;&gt;""),AND(IN9&gt;=IP$34,IO9&gt;=IP$38,IN9&lt;&gt;""),AND(JK9&gt;=JR$34,JL9&gt;=JR$38,JK9&lt;&gt;""),AND(JP9&gt;=JR$34,JQ9&gt;=JR$38,JP9&lt;&gt;""),AND(KM9&gt;=KT$34,KN9&gt;=KT$38,KM9&lt;&gt;""),AND(KR9&gt;=KT$34,KS9&gt;=KT$38,KR9&lt;&gt;""),AND(LO9&gt;=LV$34,LP9&gt;=LV$38,LO9&lt;&gt;""),AND(LT9&gt;=LV$34,LU9&gt;=LV$38,LT9&lt;&gt;""),AND(MQ9&gt;=MX$34,MR9&gt;=MX$38,MQ9&lt;&gt;""),AND(MV9&gt;=MX$34,MW9&gt;=MX$38,MV9&lt;&gt;""),AND(NS9&gt;=NZ$34,NT9&gt;=NZ$38,NS9&lt;&gt;""),AND(NX9&gt;=NZ$34,NY9&gt;=NZ$38,NX9&lt;&gt;""),AND(OU9&gt;=PB$34,OV9&gt;=PB$38,OU9&lt;&gt;""),AND(OZ9&gt;=PB$34,PA9&gt;=PB$38,OZ9&lt;&gt;""),AND(PW9&gt;=QD$34,PX9&gt;=QD$38,PW9&lt;&gt;""),AND(QB9&gt;=QD$34,QC9&gt;=QD$38,QB9&lt;&gt;""),AND(QY9&gt;=RF$34,QZ9&gt;=RF$38,QY9&lt;&gt;""),AND(RD9&gt;=RF$34,RE9&gt;=RF$38,RD9&lt;&gt;""),AND(SA9&gt;=SH$34,SB9&gt;=SH$38,SA9&lt;&gt;""),AND(SF9&gt;=SH$34,SG9&gt;=SH$38,SF9&lt;&gt;""),AND(TC9&gt;=TJ$34,TD9&gt;=TJ$38,TC9&lt;&gt;""),AND(TI9&gt;=TJ$34,TJ9&gt;=TJ$38,TI9&lt;&gt;"")),"P","")</f>
        <v>P</v>
      </c>
      <c r="G9" s="3" t="str">
        <f>IF(OR(AND(AQ9&gt;=AW$38,AQ9&lt;&gt;"",AO9=""),AND(AV9&gt;=AW$38,AV9&lt;&gt;"",AO9=""),AND(BT9&gt;=BZ$38,BT9&lt;&gt;"",BR9=""),AND(BY9&gt;=BZ$38,BY9&lt;&gt;"",BR9=""),AND(CW9&gt;=DC$38,CW9&lt;&gt;"",CU9=""),AND(DB9&gt;=DC$38,DB9&lt;&gt;"",CU9=""),AND(EB9&gt;=EH$38,EB9&lt;&gt;""),AND(EG9&gt;=EH$38,EG9&lt;&gt;""),AND(FD9&gt;=FJ$38,FD9&lt;&gt;""),AND(FI9&gt;=FJ$38,FI9&lt;&gt;""),AND(GF9&gt;=GL$38,GF9&lt;&gt;""),AND(GK9&gt;=GL$38,GK9&lt;&gt;""),AND(HH9&gt;=HN$38,HH9&lt;&gt;""),AND(HM9&gt;=HN$38,HM9&lt;&gt;""),AND(IJ9&gt;=IP$38,IJ9&lt;&gt;""),AND(IO9&gt;=IP$38,IO9&lt;&gt;""),AND(JL9&gt;=JR$38,JL9&lt;&gt;""),AND(JQ9&gt;=JR$38,JQ9&lt;&gt;""),AND(KN9&gt;=KT$38,KN9&lt;&gt;""),AND(KS9&gt;=KT$38,KS9&lt;&gt;""),AND(LP9&gt;=LV$38,LP9&lt;&gt;""),AND(LU9&gt;=LV$38,LU9&lt;&gt;""),AND(MR9&gt;=MX$38,MR9&lt;&gt;""),AND(MW9&gt;=MX$38,MW9&lt;&gt;""),AND(NT9&gt;=NZ$38,NT9&lt;&gt;""),AND(NY9&gt;=NZ$38,NY9&lt;&gt;""),AND(OV9&gt;=PB$38,OV9&lt;&gt;""),AND(PA9&gt;=PB$38,PA9&lt;&gt;""),AND(PX9&gt;=QD$38,PX9&lt;&gt;""),AND(QC9&gt;=QD$38,QC9&lt;&gt;""),AND(QZ9&gt;=RF$38,QZ9&lt;&gt;""),AND(RE9&gt;=RF$38,RE9&lt;&gt;""),AND(SB9&gt;=SH$38,SB9&lt;&gt;""),AND(SG9&gt;=SH$38,SG9&lt;&gt;""),AND(TD9&gt;=TJ$38,TD9&lt;&gt;""),AND(TJ9&gt;=TJ$38,TJ9&lt;&gt;"")),"P","")</f>
        <v>P</v>
      </c>
      <c r="H9" s="37" t="str">
        <f>IF(AND(G9="P",F9=""),"No DD",IF(OR(AND(AS9&gt;=AW$37,AT9&gt;=AW$41,AS9&lt;&gt;"",AO9=""),AND(BV9&gt;=BZ$37,BW9&gt;=BZ$41,BV9&lt;&gt;"",BR9=""),AND(CY9&gt;=DC$37,CZ9&gt;=DC$41,CY9&lt;&gt;"",CU9=""),AND(ED9&gt;=EH$37,EE9&gt;=EH$41,ED9&lt;&gt;""),AND(FF9&gt;=FJ$37,FG9&gt;=FJ$41,FF9&lt;&gt;""),AND(GH9&gt;=GL$37,GI9&gt;=GL$41,GH9&lt;&gt;""),AND(HJ9&gt;=HN$37,HK9&gt;=HN$41,HJ9&lt;&gt;""),AND(IL9&gt;=IP$37,IM9&gt;=IP$41,IL9&lt;&gt;""),AND(JN9&gt;=JR$37,JO9&gt;=JR$41,JN9&lt;&gt;""),AND(KP9&gt;=KT$37,KQ9&gt;=KT$41,KP9&lt;&gt;""),AND(LR9&gt;=LV$37,LS9&gt;=LV$41,LR9&lt;&gt;""),AND(MT9&gt;=MX$37,MU9&gt;=MX$41,MT9&lt;&gt;""),AND(NV9&gt;=NZ$37,NW9&gt;=NZ$41,NV9&lt;&gt;""),AND(OX9&gt;=PB$37,OY9&gt;=PB$41,OX9&lt;&gt;""),AND(PZ9&gt;=QD$37,QA9&gt;=QD$41,PZ9&lt;&gt;""),AND(RB9&gt;=RF$37,RC9&gt;=RF$41,RB9&lt;&gt;""),AND(SD9&gt;=SH$37,SE9&gt;=SH$41,SD9&lt;&gt;""),AND(TF9&gt;=TJ$37,TG9&gt;=TJ$41,TF9&lt;&gt;"")),"Merit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,AND(RB9&gt;=RF$36,RC9&gt;=RF$40,RB9&lt;&gt;""),AND(SD9&gt;=SH$36,SE9&gt;=SH$40,SD9&lt;&gt;""),AND(TF9&gt;=TJ$36,TG9&gt;=TJ$40,TF9&lt;&gt;"")),"Excellence",IF(I9="P","Worlds Team",IF(F9="P","National Team","")))))</f>
        <v>National Team</v>
      </c>
      <c r="I9" s="3" t="str">
        <f>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,AND(RB9&gt;=RF$35,RC9&gt;=RF$39,RB9&lt;&gt;""),AND(SD9&gt;=SH$35,SE9&gt;=SH$39,SD9&lt;&gt;""),AND(TF9&gt;=TJ$35,TG9&gt;=TJ$39,TF9&lt;&gt;"")),"P","")</f>
        <v/>
      </c>
      <c r="J9" s="8">
        <f>IF(COUNT(AQ9,BT9,CW9)&gt;0,LARGE((AQ9,BT9,CW9),1),0)</f>
        <v>51.1</v>
      </c>
      <c r="K9" s="8" t="str">
        <f>IF(J9=0,"",IF(J9=CW9,$CA$1,IF(J9=BT9,$AX$1,IF(J9=AQ9,$U$1,""))))</f>
        <v>2023 Domestic 3rd Trial</v>
      </c>
      <c r="L9" s="8">
        <f>IF(COUNT(AQ9,BT9,CW9)&gt;1,LARGE((AQ9,BT9,CW9),2),0)</f>
        <v>50.5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26.099999999999998</v>
      </c>
      <c r="O9" s="8" t="str">
        <f>IF(N9=0,"",IF(N9=CX9,$CA$1,IF(N9=BU9,$AX$1,IF(N9=AR9,$U$1,""))))</f>
        <v>2024 Elite Canada</v>
      </c>
      <c r="P9" s="8">
        <f>IF(MAX(AV9,BY9,DB9)&gt;0,MAX(AV9,BY9,DB9),0)</f>
        <v>52.400000000000006</v>
      </c>
      <c r="Q9" s="8" t="str">
        <f>IF(P9=0,"",IF(P9=DB9,$CA$1,IF(P9=BY9,$AX$1,IF(P9=AV9,$U$1,""))))</f>
        <v>2024 Elite Canada</v>
      </c>
      <c r="R9" s="8">
        <f>IF(MAX(DD9:DF9)&gt;0,MAX(DD9:DF9),"")</f>
        <v>2.7999999999999972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L9="",0,L9)=TE9,$SI$1,IF(R9+IF(L9="",0,L9)=SC9,$RG$1,IF(R9+IF(L9="",0,L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L9="",0,L9)=TI9,$SI$1,IF(R9+IF(L9="",0,L9)=SG9,$RG$1,IF(R9+IF(L9="",0,L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2024 Coimbra Gym Fest (July 7)</v>
      </c>
      <c r="U9" s="19">
        <v>19.100000000000001</v>
      </c>
      <c r="V9" s="19">
        <v>7.2</v>
      </c>
      <c r="W9" s="19">
        <v>0.6</v>
      </c>
      <c r="X9" s="19">
        <v>0</v>
      </c>
      <c r="Y9" s="19">
        <v>18.8</v>
      </c>
      <c r="Z9" s="19">
        <v>7.2</v>
      </c>
      <c r="AA9" s="19">
        <v>0.6</v>
      </c>
      <c r="AB9" s="19">
        <v>0</v>
      </c>
      <c r="AC9" s="19">
        <v>17.899999999999999</v>
      </c>
      <c r="AD9" s="19">
        <v>6</v>
      </c>
      <c r="AE9" s="19">
        <v>1</v>
      </c>
      <c r="AF9" s="19">
        <v>0</v>
      </c>
      <c r="AG9" s="19">
        <v>18.399999999999999</v>
      </c>
      <c r="AH9" s="19">
        <v>7.2</v>
      </c>
      <c r="AI9" s="19">
        <v>0.6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/>
      <c r="AP9" s="41">
        <f>IF(SUM(V9,Z9)&gt;0,SUM(V9,Z9),"")</f>
        <v>14.4</v>
      </c>
      <c r="AQ9" s="41">
        <f>IF(SUM(U9:V9,X9:Z9,AB9)-W9-AA9&gt;0,SUM(U9:V9,X9:Z9,AB9)-W9-AA9,"")</f>
        <v>51.1</v>
      </c>
      <c r="AR9" s="41">
        <f>IF(SUM(AC9:AD9,AF9)-AE9&gt;0,SUM(AC9:AD9,AF9)-AE9,"")</f>
        <v>22.9</v>
      </c>
      <c r="AS9" s="41">
        <f>IF(SUM(V9,Z9,AD9)&gt;0,SUM(V9,Z9,AD9),"")</f>
        <v>20.399999999999999</v>
      </c>
      <c r="AT9" s="41">
        <f>IF(SUM(AQ9,AR9)&gt;0,SUM(AQ9,AR9),"")</f>
        <v>74</v>
      </c>
      <c r="AU9" s="41">
        <f>IF(SUM(AH9,AL9)&gt;0,SUM(AH9,AL9),"")</f>
        <v>7.2</v>
      </c>
      <c r="AV9" s="41">
        <f>IF(SUM(AG9:AH9,AJ9:AL9,AN9)-SUM(AI9,AM9)&gt;0,SUM(AG9:AH9,AJ9:AL9,AN9)-SUM(AI9,AM9),"")</f>
        <v>24.999999999999996</v>
      </c>
      <c r="AW9" s="41">
        <f>IF(SUM(AQ9,AR9,AV9)&gt;0,SUM(AQ9,AR9,AV9),"")</f>
        <v>99</v>
      </c>
      <c r="AX9" s="18">
        <v>18.399999999999999</v>
      </c>
      <c r="AY9" s="18">
        <v>7.2</v>
      </c>
      <c r="AZ9" s="18">
        <v>1</v>
      </c>
      <c r="BA9" s="18">
        <v>0</v>
      </c>
      <c r="BB9" s="18">
        <v>18.5</v>
      </c>
      <c r="BC9" s="18">
        <v>7.2</v>
      </c>
      <c r="BD9" s="18">
        <v>0.2</v>
      </c>
      <c r="BE9" s="18">
        <v>0</v>
      </c>
      <c r="BF9" s="18">
        <v>18.899999999999999</v>
      </c>
      <c r="BG9" s="18">
        <v>7.2</v>
      </c>
      <c r="BH9" s="18">
        <v>0</v>
      </c>
      <c r="BI9" s="18">
        <v>0</v>
      </c>
      <c r="BJ9" s="18">
        <v>18.600000000000001</v>
      </c>
      <c r="BK9" s="18">
        <v>7.2</v>
      </c>
      <c r="BL9" s="18">
        <v>0.2</v>
      </c>
      <c r="BM9" s="18">
        <v>0</v>
      </c>
      <c r="BN9" s="18">
        <v>18.600000000000001</v>
      </c>
      <c r="BO9" s="18">
        <v>8.4</v>
      </c>
      <c r="BP9" s="18">
        <v>0.2</v>
      </c>
      <c r="BQ9" s="18">
        <v>0</v>
      </c>
      <c r="BR9" s="29"/>
      <c r="BS9" s="11">
        <f>IF(SUM(AY9,BC9)&gt;0,SUM(AY9,BC9),"")</f>
        <v>14.4</v>
      </c>
      <c r="BT9" s="11">
        <f>IF(SUM(AX9:AY9,BA9:BC9,BE9)-AZ9-BD9&gt;0,SUM(AX9:AY9,BA9:BC9,BE9)-AZ9-BD9,"")</f>
        <v>50.099999999999994</v>
      </c>
      <c r="BU9" s="11">
        <f>IF(SUM(BF9:BG9,BI9)-BH9&gt;0,SUM(BF9:BG9,BI9)-BH9,"")</f>
        <v>26.099999999999998</v>
      </c>
      <c r="BV9" s="11">
        <f>IF(SUM(AY9,BC9,BG9)&gt;0,SUM(AY9,BC9,BG9),"")</f>
        <v>21.6</v>
      </c>
      <c r="BW9" s="11">
        <f>IF(SUM(BT9,BU9)&gt;0,SUM(BT9,BU9),"")</f>
        <v>76.199999999999989</v>
      </c>
      <c r="BX9" s="11">
        <f>IF(SUM(BK9,BO9)&gt;0,SUM(BK9,BO9),"")</f>
        <v>15.600000000000001</v>
      </c>
      <c r="BY9" s="11">
        <f>IF(SUM(BJ9:BK9,BM9:BO9,BQ9)-SUM(BL9,BP9)&gt;0,SUM(BJ9:BK9,BM9:BO9,BQ9)-SUM(BL9,BP9),"")</f>
        <v>52.400000000000006</v>
      </c>
      <c r="BZ9" s="11">
        <f>IF(SUM(BT9,BU9,BY9)&gt;0,SUM(BT9,BU9,BY9),"")</f>
        <v>128.6</v>
      </c>
      <c r="CA9" s="19">
        <v>16.5</v>
      </c>
      <c r="CB9" s="19">
        <v>8.1</v>
      </c>
      <c r="CC9" s="19">
        <v>0.2</v>
      </c>
      <c r="CD9" s="19">
        <v>0</v>
      </c>
      <c r="CE9" s="19">
        <v>18.899999999999999</v>
      </c>
      <c r="CF9" s="19">
        <v>7.2</v>
      </c>
      <c r="CG9" s="19">
        <v>0</v>
      </c>
      <c r="CH9" s="19">
        <v>0</v>
      </c>
      <c r="CI9" s="19">
        <v>18.7</v>
      </c>
      <c r="CJ9" s="19">
        <v>7.2</v>
      </c>
      <c r="CK9" s="19">
        <v>0.6</v>
      </c>
      <c r="CL9" s="19">
        <v>0.3</v>
      </c>
      <c r="CM9" s="19">
        <v>18.600000000000001</v>
      </c>
      <c r="CN9" s="19">
        <v>7.2</v>
      </c>
      <c r="CO9" s="19">
        <v>1</v>
      </c>
      <c r="CP9" s="19">
        <v>0.3</v>
      </c>
      <c r="CQ9" s="19">
        <v>0</v>
      </c>
      <c r="CR9" s="19">
        <v>0</v>
      </c>
      <c r="CS9" s="19">
        <v>0</v>
      </c>
      <c r="CT9" s="19">
        <v>0</v>
      </c>
      <c r="CU9" s="28"/>
      <c r="CV9" s="41">
        <f>IF(SUM(CB9,CF9)&gt;0,SUM(CB9,CF9),"")</f>
        <v>15.3</v>
      </c>
      <c r="CW9" s="41">
        <f>IF(SUM(CA9:CB9,CD9:CF9,CH9)-CC9-CG9&gt;0,SUM(CA9:CB9,CD9:CF9,CH9)-CC9-CG9,"")</f>
        <v>50.5</v>
      </c>
      <c r="CX9" s="41">
        <f>IF(SUM(CI9:CJ9,CL9)-CK9&gt;0,SUM(CI9:CJ9,CL9)-CK9,"")</f>
        <v>25.599999999999998</v>
      </c>
      <c r="CY9" s="41">
        <f>IF(SUM(CB9,CF9,CJ9)&gt;0,SUM(CB9,CF9,CJ9),"")</f>
        <v>22.5</v>
      </c>
      <c r="CZ9" s="41">
        <f>IF(SUM(CW9,CX9)&gt;0,SUM(CW9,CX9),"")</f>
        <v>76.099999999999994</v>
      </c>
      <c r="DA9" s="41">
        <f>IF(SUM(CN9,CR9)&gt;0,SUM(CN9,CR9),"")</f>
        <v>7.2</v>
      </c>
      <c r="DB9" s="41">
        <f>IF(SUM(CM9:CN9,CP9:CR9,CT9)-SUM(CO9,CS9)&gt;0,SUM(CM9:CN9,CP9:CR9,CT9)-SUM(CO9,CS9),"")</f>
        <v>25.1</v>
      </c>
      <c r="DC9" s="41">
        <f>IF(SUM(CW9,CX9,DB9)&gt;0,SUM(CW9,CX9,DB9),"")</f>
        <v>101.19999999999999</v>
      </c>
      <c r="DD9" s="52">
        <f>IF(MAX(EB9,FD9,GF9,HH9,IJ9,JL9,KN9,LP9,MR9,NT9,OV9,PX9,QZ9,SB9,TD9)-IF(L9="",0,L9)&gt;0.001,MAX(EB9,FD9,GF9,HH9,IJ9,JL9,KN9,LP9,MR9,NT9,OV9,PX9,QZ9,SB9,TD9)-IF(L9="",0,L9),"")</f>
        <v>2.7999999999999972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18.8</v>
      </c>
      <c r="HP9" s="17">
        <v>8</v>
      </c>
      <c r="HQ9" s="17">
        <v>0</v>
      </c>
      <c r="HR9" s="17">
        <v>0</v>
      </c>
      <c r="HS9" s="17">
        <v>17.3</v>
      </c>
      <c r="HT9" s="17">
        <v>4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12</v>
      </c>
      <c r="IJ9" s="41">
        <f>IF(SUM(HO9:HP9,HR9:HT9,HV9)-HQ9-HU9&gt;0,SUM(HO9:HP9,HR9:HT9,HV9)-HQ9-HU9,"")</f>
        <v>48.1</v>
      </c>
      <c r="IK9" s="41" t="str">
        <f>IF(SUM(HW9:HX9,HZ9)-HY9&gt;0,SUM(HW9:HX9,HZ9)-HY9,"")</f>
        <v/>
      </c>
      <c r="IL9" s="41">
        <f>IF(SUM(HP9,HT9,HX9)&gt;0,SUM(HP9,HT9,HX9),"")</f>
        <v>12</v>
      </c>
      <c r="IM9" s="41">
        <f>IF(SUM(IJ9,IK9)&gt;0,SUM(IJ9,IK9),"")</f>
        <v>48.1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48.1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>
        <v>18.399999999999999</v>
      </c>
      <c r="KV9" s="18">
        <v>8.8000000000000007</v>
      </c>
      <c r="KW9" s="18">
        <v>0.8</v>
      </c>
      <c r="KX9" s="18">
        <v>0</v>
      </c>
      <c r="KY9" s="18">
        <v>18.399999999999999</v>
      </c>
      <c r="KZ9" s="18">
        <v>9.3000000000000007</v>
      </c>
      <c r="LA9" s="18">
        <v>0.8</v>
      </c>
      <c r="LB9" s="18">
        <v>0</v>
      </c>
      <c r="LC9" s="18"/>
      <c r="LD9" s="18"/>
      <c r="LE9" s="18"/>
      <c r="LF9" s="18"/>
      <c r="LG9" s="18">
        <v>16.5</v>
      </c>
      <c r="LH9" s="18">
        <v>8.5</v>
      </c>
      <c r="LI9" s="18">
        <v>0.6</v>
      </c>
      <c r="LJ9" s="18">
        <v>0</v>
      </c>
      <c r="LK9" s="18"/>
      <c r="LL9" s="18"/>
      <c r="LM9" s="18"/>
      <c r="LN9" s="18"/>
      <c r="LO9" s="11">
        <f>IF(SUM(KV9,KZ9)&gt;0,SUM(KV9,KZ9),"")</f>
        <v>18.100000000000001</v>
      </c>
      <c r="LP9" s="11">
        <f>IF(SUM(KU9:KV9,KX9:KZ9,LB9)-KW9-LA9&gt;0,SUM(KU9:KV9,KX9:KZ9,LB9)-KW9-LA9,"")</f>
        <v>53.3</v>
      </c>
      <c r="LQ9" s="11" t="str">
        <f>IF(SUM(LC9:LD9,LF9)-LE9&gt;0,SUM(LC9:LD9,LF9)-LE9,"")</f>
        <v/>
      </c>
      <c r="LR9" s="11">
        <f>IF(SUM(KV9,KZ9,LD9)&gt;0,SUM(KV9,KZ9,LD9),"")</f>
        <v>18.100000000000001</v>
      </c>
      <c r="LS9" s="11">
        <f>IF(SUM(LP9,LQ9)&gt;0,SUM(LP9,LQ9),"")</f>
        <v>53.3</v>
      </c>
      <c r="LT9" s="11">
        <f>IF(SUM(LH9,LL9)&gt;0,SUM(LH9,LL9),"")</f>
        <v>8.5</v>
      </c>
      <c r="LU9" s="11">
        <f>IF(SUM(LG9:LH9,LJ9:LL9,LN9)-SUM(LI9,LM9)&gt;0,SUM(LG9:LH9,LJ9:LL9,LN9)-SUM(LI9,LM9),"")</f>
        <v>24.4</v>
      </c>
      <c r="LV9" s="11">
        <f>IF(SUM(LP9,LQ9,LU9)&gt;0,SUM(LP9,LQ9,LU9),"")</f>
        <v>77.699999999999989</v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17.45</v>
      </c>
      <c r="TL9" s="27">
        <f>IF($CU9="P",CB9,(CB9+AY9)/2)</f>
        <v>7.65</v>
      </c>
      <c r="TM9" s="27">
        <f>IF($CU9="P",CC9,(CC9+AZ9)/2)</f>
        <v>0.6</v>
      </c>
      <c r="TN9" s="27">
        <f>IF($CU9="P",CD9,(CD9+BA9)/2)</f>
        <v>0</v>
      </c>
      <c r="TO9" s="27">
        <f>IF($CU9="P",CE9,(CE9+BB9)/2)</f>
        <v>18.7</v>
      </c>
      <c r="TP9" s="27">
        <f>IF($CU9="P",CF9,(CF9+BC9)/2)</f>
        <v>7.2</v>
      </c>
      <c r="TQ9" s="27">
        <f>IF($CU9="P",CG9,(CG9+BD9)/2)</f>
        <v>0.1</v>
      </c>
      <c r="TR9" s="27">
        <f>IF($CU9="P",CH9,(CH9+BE9)/2)</f>
        <v>0</v>
      </c>
      <c r="TS9" s="27">
        <f>IF($CU9="P",CI9,(CI9+BF9)/2)</f>
        <v>18.799999999999997</v>
      </c>
      <c r="TT9" s="27">
        <f>IF($CU9="P",CJ9,(CJ9+BG9)/2)</f>
        <v>7.2</v>
      </c>
      <c r="TU9" s="27">
        <f>IF($CU9="P",CK9,(CK9+BH9)/2)</f>
        <v>0.3</v>
      </c>
      <c r="TV9" s="27">
        <f>IF($CU9="P",CL9,(CL9+BI9)/2)</f>
        <v>0.15</v>
      </c>
      <c r="TW9" s="27">
        <f>IF($CU9="P",CM9,(CM9+BJ9)/2)</f>
        <v>18.600000000000001</v>
      </c>
      <c r="TX9" s="27">
        <f>IF($CU9="P",CN9,(CN9+BK9)/2)</f>
        <v>7.2</v>
      </c>
      <c r="TY9" s="27">
        <f>IF($CU9="P",CO9,(CO9+BL9)/2)</f>
        <v>0.6</v>
      </c>
      <c r="TZ9" s="27">
        <f>IF($CU9="P",CP9,(CP9+BM9)/2)</f>
        <v>0.15</v>
      </c>
      <c r="UA9" s="27">
        <f>IF($CU9="P",CQ9,(CQ9+BN9)/2)</f>
        <v>9.3000000000000007</v>
      </c>
      <c r="UB9" s="27">
        <f>IF($CU9="P",CR9,(CR9+BO9)/2)</f>
        <v>4.2</v>
      </c>
      <c r="UC9" s="27">
        <f>IF($CU9="P",CS9,(CS9+BP9)/2)</f>
        <v>0.1</v>
      </c>
      <c r="UD9" s="27">
        <f>IF($CU9="P",CT9,(CT9+BQ9)/2)</f>
        <v>0</v>
      </c>
      <c r="UE9" s="29" t="s">
        <v>56</v>
      </c>
      <c r="UF9" s="11">
        <f>IF(SUM(TL9,TP9)&gt;0,SUM(TL9,TP9),"")</f>
        <v>14.850000000000001</v>
      </c>
      <c r="UG9" s="11">
        <f>IF(SUM(TK9:TL9,TN9:TP9,TR9)-TM9-TQ9&gt;0,SUM(TK9:TL9,TN9:TP9,TR9)-TM9-TQ9,"")</f>
        <v>50.3</v>
      </c>
      <c r="UH9" s="11">
        <f>IF(SUM(TS9:TT9,TV9)-TU9&gt;0,SUM(TS9:TT9,TV9)-TU9,"")</f>
        <v>25.849999999999994</v>
      </c>
      <c r="UI9" s="11">
        <f>IF(SUM(TL9,TP9,TT9)&gt;0,SUM(TL9,TP9,TT9),"")</f>
        <v>22.05</v>
      </c>
      <c r="UJ9" s="11">
        <f>IF(SUM(UG9,UH9)&gt;0,SUM(UG9,UH9),"")</f>
        <v>76.149999999999991</v>
      </c>
      <c r="UK9" s="11">
        <f>IF(SUM(TX9,UB9)&gt;0,SUM(TX9,UB9),"")</f>
        <v>11.4</v>
      </c>
      <c r="UL9" s="11">
        <f>IF(SUM(TW9:TX9,TZ9:UB9,UD9)-SUM(TY9,UC9)&gt;0,SUM(TW9:TX9,TZ9:UB9,UD9)-SUM(TY9,UC9),"")</f>
        <v>38.75</v>
      </c>
      <c r="UM9" s="11">
        <f>IF(SUM(UG9,UH9,UL9)&gt;0,SUM(UG9,UH9,UL9),"")</f>
        <v>114.89999999999999</v>
      </c>
    </row>
    <row r="10" spans="1:559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139</v>
      </c>
      <c r="C10" s="4" t="s">
        <v>5</v>
      </c>
      <c r="D10" s="4">
        <v>2004</v>
      </c>
      <c r="E10" s="9">
        <f>SUM(J10:R10)+SUM(J10:O10)*0.0000001+SUM(J10)*0.0000000000001</f>
        <v>182.10001300000519</v>
      </c>
      <c r="F10" s="3" t="str">
        <f>IF(OR(AND(AP10&gt;=AW$34,AQ10&gt;=AW$38,AP10&lt;&gt;"",AO10=""),AND(AU10&gt;=AW$34,AV10&gt;=AW$38,AU10&lt;&gt;"",AO10=""),AND(BS10&gt;=BZ$34,BT10&gt;=BZ$38,BS10&lt;&gt;"",BR10=""),AND(BX10&gt;=BZ$34,BY10&gt;=BZ$38,BX10&lt;&gt;"",BR10=""),AND(CV10&gt;=DC$34,CW10&gt;=DC$38,CV10&lt;&gt;"",CU10=""),AND(DA10&gt;=DC$34,DB10&gt;=DC$38,DA10&lt;&gt;""),AND(EA10&gt;=EH$34,EB10&gt;=EH$38,EA10&lt;&gt;""),AND(EF10&gt;=EH$34,EG10&gt;=EH$38,EF10&lt;&gt;""),AND(FC10&gt;=FJ$34,FD10&gt;=FJ$38,FC10&lt;&gt;""),AND(FH10&gt;=FJ$34,FI10&gt;=FJ$38,FH10&lt;&gt;""),AND(GE10&gt;=GL$34,GF10&gt;=GL$38,GE10&lt;&gt;""),AND(GJ10&gt;=GL$34,GK10&gt;=GL$38,GJ10&lt;&gt;""),AND(HG10&gt;=HN$34,HH10&gt;=HN$38,HG10&lt;&gt;""),AND(HL10&gt;=HN$34,HM10&gt;=HN$38,HL10&lt;&gt;""),AND(II10&gt;=IP$34,IJ10&gt;=IP$38,II10&lt;&gt;""),AND(IN10&gt;=IP$34,IO10&gt;=IP$38,IN10&lt;&gt;""),AND(JK10&gt;=JR$34,JL10&gt;=JR$38,JK10&lt;&gt;""),AND(JP10&gt;=JR$34,JQ10&gt;=JR$38,JP10&lt;&gt;""),AND(KM10&gt;=KT$34,KN10&gt;=KT$38,KM10&lt;&gt;""),AND(KR10&gt;=KT$34,KS10&gt;=KT$38,KR10&lt;&gt;""),AND(LO10&gt;=LV$34,LP10&gt;=LV$38,LO10&lt;&gt;""),AND(LT10&gt;=LV$34,LU10&gt;=LV$38,LT10&lt;&gt;""),AND(MQ10&gt;=MX$34,MR10&gt;=MX$38,MQ10&lt;&gt;""),AND(MV10&gt;=MX$34,MW10&gt;=MX$38,MV10&lt;&gt;""),AND(NS10&gt;=NZ$34,NT10&gt;=NZ$38,NS10&lt;&gt;""),AND(NX10&gt;=NZ$34,NY10&gt;=NZ$38,NX10&lt;&gt;""),AND(OU10&gt;=PB$34,OV10&gt;=PB$38,OU10&lt;&gt;""),AND(OZ10&gt;=PB$34,PA10&gt;=PB$38,OZ10&lt;&gt;""),AND(PW10&gt;=QD$34,PX10&gt;=QD$38,PW10&lt;&gt;""),AND(QB10&gt;=QD$34,QC10&gt;=QD$38,QB10&lt;&gt;""),AND(QY10&gt;=RF$34,QZ10&gt;=RF$38,QY10&lt;&gt;""),AND(RD10&gt;=RF$34,RE10&gt;=RF$38,RD10&lt;&gt;""),AND(SA10&gt;=SH$34,SB10&gt;=SH$38,SA10&lt;&gt;""),AND(SF10&gt;=SH$34,SG10&gt;=SH$38,SF10&lt;&gt;""),AND(TC10&gt;=TJ$34,TD10&gt;=TJ$38,TC10&lt;&gt;""),AND(TI10&gt;=TJ$34,TJ10&gt;=TJ$38,TI10&lt;&gt;"")),"P","")</f>
        <v>P</v>
      </c>
      <c r="G10" s="3" t="str">
        <f>IF(OR(AND(AQ10&gt;=AW$38,AQ10&lt;&gt;"",AO10=""),AND(AV10&gt;=AW$38,AV10&lt;&gt;"",AO10=""),AND(BT10&gt;=BZ$38,BT10&lt;&gt;"",BR10=""),AND(BY10&gt;=BZ$38,BY10&lt;&gt;"",BR10=""),AND(CW10&gt;=DC$38,CW10&lt;&gt;"",CU10=""),AND(DB10&gt;=DC$38,DB10&lt;&gt;"",CU10=""),AND(EB10&gt;=EH$38,EB10&lt;&gt;""),AND(EG10&gt;=EH$38,EG10&lt;&gt;""),AND(FD10&gt;=FJ$38,FD10&lt;&gt;""),AND(FI10&gt;=FJ$38,FI10&lt;&gt;""),AND(GF10&gt;=GL$38,GF10&lt;&gt;""),AND(GK10&gt;=GL$38,GK10&lt;&gt;""),AND(HH10&gt;=HN$38,HH10&lt;&gt;""),AND(HM10&gt;=HN$38,HM10&lt;&gt;""),AND(IJ10&gt;=IP$38,IJ10&lt;&gt;""),AND(IO10&gt;=IP$38,IO10&lt;&gt;""),AND(JL10&gt;=JR$38,JL10&lt;&gt;""),AND(JQ10&gt;=JR$38,JQ10&lt;&gt;""),AND(KN10&gt;=KT$38,KN10&lt;&gt;""),AND(KS10&gt;=KT$38,KS10&lt;&gt;""),AND(LP10&gt;=LV$38,LP10&lt;&gt;""),AND(LU10&gt;=LV$38,LU10&lt;&gt;""),AND(MR10&gt;=MX$38,MR10&lt;&gt;""),AND(MW10&gt;=MX$38,MW10&lt;&gt;""),AND(NT10&gt;=NZ$38,NT10&lt;&gt;""),AND(NY10&gt;=NZ$38,NY10&lt;&gt;""),AND(OV10&gt;=PB$38,OV10&lt;&gt;""),AND(PA10&gt;=PB$38,PA10&lt;&gt;""),AND(PX10&gt;=QD$38,PX10&lt;&gt;""),AND(QC10&gt;=QD$38,QC10&lt;&gt;""),AND(QZ10&gt;=RF$38,QZ10&lt;&gt;""),AND(RE10&gt;=RF$38,RE10&lt;&gt;""),AND(SB10&gt;=SH$38,SB10&lt;&gt;""),AND(SG10&gt;=SH$38,SG10&lt;&gt;""),AND(TD10&gt;=TJ$38,TD10&lt;&gt;""),AND(TJ10&gt;=TJ$38,TJ10&lt;&gt;"")),"P","")</f>
        <v>P</v>
      </c>
      <c r="H10" s="37" t="str">
        <f>IF(AND(G10="P",F10=""),"No DD",IF(OR(AND(AS10&gt;=AW$37,AT10&gt;=AW$41,AS10&lt;&gt;"",AO10=""),AND(BV10&gt;=BZ$37,BW10&gt;=BZ$41,BV10&lt;&gt;"",BR10=""),AND(CY10&gt;=DC$37,CZ10&gt;=DC$41,CY10&lt;&gt;"",CU10=""),AND(ED10&gt;=EH$37,EE10&gt;=EH$41,ED10&lt;&gt;""),AND(FF10&gt;=FJ$37,FG10&gt;=FJ$41,FF10&lt;&gt;""),AND(GH10&gt;=GL$37,GI10&gt;=GL$41,GH10&lt;&gt;""),AND(HJ10&gt;=HN$37,HK10&gt;=HN$41,HJ10&lt;&gt;""),AND(IL10&gt;=IP$37,IM10&gt;=IP$41,IL10&lt;&gt;""),AND(JN10&gt;=JR$37,JO10&gt;=JR$41,JN10&lt;&gt;""),AND(KP10&gt;=KT$37,KQ10&gt;=KT$41,KP10&lt;&gt;""),AND(LR10&gt;=LV$37,LS10&gt;=LV$41,LR10&lt;&gt;""),AND(MT10&gt;=MX$37,MU10&gt;=MX$41,MT10&lt;&gt;""),AND(NV10&gt;=NZ$37,NW10&gt;=NZ$41,NV10&lt;&gt;""),AND(OX10&gt;=PB$37,OY10&gt;=PB$41,OX10&lt;&gt;""),AND(PZ10&gt;=QD$37,QA10&gt;=QD$41,PZ10&lt;&gt;""),AND(RB10&gt;=RF$37,RC10&gt;=RF$41,RB10&lt;&gt;""),AND(SD10&gt;=SH$37,SE10&gt;=SH$41,SD10&lt;&gt;""),AND(TF10&gt;=TJ$37,TG10&gt;=TJ$41,TF10&lt;&gt;"")),"Merit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,AND(RB10&gt;=RF$36,RC10&gt;=RF$40,RB10&lt;&gt;""),AND(SD10&gt;=SH$36,SE10&gt;=SH$40,SD10&lt;&gt;""),AND(TF10&gt;=TJ$36,TG10&gt;=TJ$40,TF10&lt;&gt;"")),"Excellence",IF(I10="P","Worlds Team",IF(F10="P","National Team","")))))</f>
        <v>Worlds Team</v>
      </c>
      <c r="I10" s="3" t="str">
        <f>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,AND(RB10&gt;=RF$35,RC10&gt;=RF$39,RB10&lt;&gt;""),AND(SD10&gt;=SH$35,SE10&gt;=SH$39,SD10&lt;&gt;""),AND(TF10&gt;=TJ$35,TG10&gt;=TJ$39,TF10&lt;&gt;"")),"P","")</f>
        <v>P</v>
      </c>
      <c r="J10" s="8">
        <f>IF(COUNT(AQ10,BT10,CW10)&gt;0,LARGE((AQ10,BT10,CW10),1),0)</f>
        <v>52.1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50.699999999999996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27.200000000000003</v>
      </c>
      <c r="O10" s="8" t="str">
        <f>IF(N10=0,"",IF(N10=CX10,$CA$1,IF(N10=BU10,$AX$1,IF(N10=AR10,$U$1,""))))</f>
        <v>2024 Nationals</v>
      </c>
      <c r="P10" s="8">
        <f>IF(MAX(AV10,BY10,DB10)&gt;0,MAX(AV10,BY10,DB10),0)</f>
        <v>52.099999999999994</v>
      </c>
      <c r="Q10" s="8" t="str">
        <f>IF(P10=0,"",IF(P10=DB10,$CA$1,IF(P10=BY10,$AX$1,IF(P10=AV10,$U$1,""))))</f>
        <v>2024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L10="",0,L10)=TE10,$SI$1,IF(R10+IF(L10="",0,L10)=SC10,$RG$1,IF(R10+IF(L10="",0,L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L10="",0,L10)=TI10,$SI$1,IF(R10+IF(L10="",0,L10)=SG10,$RG$1,IF(R10+IF(L10="",0,L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17.2</v>
      </c>
      <c r="V10" s="19">
        <v>3.6</v>
      </c>
      <c r="W10" s="19">
        <v>0</v>
      </c>
      <c r="X10" s="19">
        <v>0</v>
      </c>
      <c r="Y10" s="19">
        <v>18.600000000000001</v>
      </c>
      <c r="Z10" s="19">
        <v>7.6</v>
      </c>
      <c r="AA10" s="19">
        <v>1</v>
      </c>
      <c r="AB10" s="19">
        <v>0</v>
      </c>
      <c r="AC10" s="19">
        <v>17.600000000000001</v>
      </c>
      <c r="AD10" s="19">
        <v>2.8</v>
      </c>
      <c r="AE10" s="19">
        <v>0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8"/>
      <c r="AP10" s="41">
        <f>IF(SUM(V10,Z10)&gt;0,SUM(V10,Z10),"")</f>
        <v>11.2</v>
      </c>
      <c r="AQ10" s="41">
        <f>IF(SUM(U10:V10,X10:Z10,AB10)-W10-AA10&gt;0,SUM(U10:V10,X10:Z10,AB10)-W10-AA10,"")</f>
        <v>46.000000000000007</v>
      </c>
      <c r="AR10" s="41">
        <f>IF(SUM(AC10:AD10,AF10)-AE10&gt;0,SUM(AC10:AD10,AF10)-AE10,"")</f>
        <v>20.400000000000002</v>
      </c>
      <c r="AS10" s="41">
        <f>IF(SUM(V10,Z10,AD10)&gt;0,SUM(V10,Z10,AD10),"")</f>
        <v>14</v>
      </c>
      <c r="AT10" s="41">
        <f>IF(SUM(AQ10,AR10)&gt;0,SUM(AQ10,AR10),"")</f>
        <v>66.400000000000006</v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>
        <f>IF(SUM(AQ10,AR10,AV10)&gt;0,SUM(AQ10,AR10,AV10),"")</f>
        <v>66.400000000000006</v>
      </c>
      <c r="AX10" s="18">
        <v>18.5</v>
      </c>
      <c r="AY10" s="18">
        <v>8.4</v>
      </c>
      <c r="AZ10" s="18">
        <v>0.6</v>
      </c>
      <c r="BA10" s="18">
        <v>0</v>
      </c>
      <c r="BB10" s="18">
        <v>18.600000000000001</v>
      </c>
      <c r="BC10" s="18">
        <v>7.2</v>
      </c>
      <c r="BD10" s="18">
        <v>0</v>
      </c>
      <c r="BE10" s="18">
        <v>0</v>
      </c>
      <c r="BF10" s="18">
        <v>16.8</v>
      </c>
      <c r="BG10" s="18">
        <v>8.1</v>
      </c>
      <c r="BH10" s="18">
        <v>0.2</v>
      </c>
      <c r="BI10" s="18">
        <v>0.3</v>
      </c>
      <c r="BJ10" s="18">
        <v>16.600000000000001</v>
      </c>
      <c r="BK10" s="18">
        <v>8.4</v>
      </c>
      <c r="BL10" s="18">
        <v>1</v>
      </c>
      <c r="BM10" s="18">
        <v>0</v>
      </c>
      <c r="BN10" s="18">
        <v>17.100000000000001</v>
      </c>
      <c r="BO10" s="18">
        <v>5.0999999999999996</v>
      </c>
      <c r="BP10" s="18">
        <v>0</v>
      </c>
      <c r="BQ10" s="18">
        <v>0.3</v>
      </c>
      <c r="BR10" s="29"/>
      <c r="BS10" s="11">
        <f>IF(SUM(AY10,BC10)&gt;0,SUM(AY10,BC10),"")</f>
        <v>15.600000000000001</v>
      </c>
      <c r="BT10" s="11">
        <f>IF(SUM(AX10:AY10,BA10:BC10,BE10)-AZ10-BD10&gt;0,SUM(AX10:AY10,BA10:BC10,BE10)-AZ10-BD10,"")</f>
        <v>52.1</v>
      </c>
      <c r="BU10" s="11">
        <f>IF(SUM(BF10:BG10,BI10)-BH10&gt;0,SUM(BF10:BG10,BI10)-BH10,"")</f>
        <v>25</v>
      </c>
      <c r="BV10" s="11">
        <f>IF(SUM(AY10,BC10,BG10)&gt;0,SUM(AY10,BC10,BG10),"")</f>
        <v>23.700000000000003</v>
      </c>
      <c r="BW10" s="11">
        <f>IF(SUM(BT10,BU10)&gt;0,SUM(BT10,BU10),"")</f>
        <v>77.099999999999994</v>
      </c>
      <c r="BX10" s="11">
        <f>IF(SUM(BK10,BO10)&gt;0,SUM(BK10,BO10),"")</f>
        <v>13.5</v>
      </c>
      <c r="BY10" s="11">
        <f>IF(SUM(BJ10:BK10,BM10:BO10,BQ10)-SUM(BL10,BP10)&gt;0,SUM(BJ10:BK10,BM10:BO10,BQ10)-SUM(BL10,BP10),"")</f>
        <v>46.5</v>
      </c>
      <c r="BZ10" s="11">
        <f>IF(SUM(BT10,BU10,BY10)&gt;0,SUM(BT10,BU10,BY10),"")</f>
        <v>123.6</v>
      </c>
      <c r="CA10" s="19">
        <v>18.5</v>
      </c>
      <c r="CB10" s="19">
        <v>7.3</v>
      </c>
      <c r="CC10" s="19">
        <v>0.2</v>
      </c>
      <c r="CD10" s="19">
        <v>0</v>
      </c>
      <c r="CE10" s="19">
        <v>18.5</v>
      </c>
      <c r="CF10" s="19">
        <v>7.2</v>
      </c>
      <c r="CG10" s="19">
        <v>0.6</v>
      </c>
      <c r="CH10" s="19">
        <v>0</v>
      </c>
      <c r="CI10" s="19">
        <v>18.8</v>
      </c>
      <c r="CJ10" s="19">
        <v>8.4</v>
      </c>
      <c r="CK10" s="19">
        <v>0</v>
      </c>
      <c r="CL10" s="19">
        <v>0</v>
      </c>
      <c r="CM10" s="19">
        <v>18.2</v>
      </c>
      <c r="CN10" s="19">
        <v>7.6</v>
      </c>
      <c r="CO10" s="19">
        <v>0.2</v>
      </c>
      <c r="CP10" s="19">
        <v>0</v>
      </c>
      <c r="CQ10" s="19">
        <v>18.899999999999999</v>
      </c>
      <c r="CR10" s="19">
        <v>7.6</v>
      </c>
      <c r="CS10" s="19">
        <v>0</v>
      </c>
      <c r="CT10" s="19">
        <v>0</v>
      </c>
      <c r="CU10" s="28"/>
      <c r="CV10" s="41">
        <f>IF(SUM(CB10,CF10)&gt;0,SUM(CB10,CF10),"")</f>
        <v>14.5</v>
      </c>
      <c r="CW10" s="41">
        <f>IF(SUM(CA10:CB10,CD10:CF10,CH10)-CC10-CG10&gt;0,SUM(CA10:CB10,CD10:CF10,CH10)-CC10-CG10,"")</f>
        <v>50.699999999999996</v>
      </c>
      <c r="CX10" s="41">
        <f>IF(SUM(CI10:CJ10,CL10)-CK10&gt;0,SUM(CI10:CJ10,CL10)-CK10,"")</f>
        <v>27.200000000000003</v>
      </c>
      <c r="CY10" s="41">
        <f>IF(SUM(CB10,CF10,CJ10)&gt;0,SUM(CB10,CF10,CJ10),"")</f>
        <v>22.9</v>
      </c>
      <c r="CZ10" s="41">
        <f>IF(SUM(CW10,CX10)&gt;0,SUM(CW10,CX10),"")</f>
        <v>77.900000000000006</v>
      </c>
      <c r="DA10" s="41">
        <f>IF(SUM(CN10,CR10)&gt;0,SUM(CN10,CR10),"")</f>
        <v>15.2</v>
      </c>
      <c r="DB10" s="41">
        <f>IF(SUM(CM10:CN10,CP10:CR10,CT10)-SUM(CO10,CS10)&gt;0,SUM(CM10:CN10,CP10:CR10,CT10)-SUM(CO10,CS10),"")</f>
        <v>52.099999999999994</v>
      </c>
      <c r="DC10" s="41">
        <f>IF(SUM(CW10,CX10,DB10)&gt;0,SUM(CW10,CX10,DB10),"")</f>
        <v>130</v>
      </c>
      <c r="DD10" s="52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17.3</v>
      </c>
      <c r="HP10" s="17">
        <v>2.8</v>
      </c>
      <c r="HQ10" s="17">
        <v>0</v>
      </c>
      <c r="HR10" s="17">
        <v>0</v>
      </c>
      <c r="HS10" s="17">
        <v>18.2</v>
      </c>
      <c r="HT10" s="17">
        <v>8.4</v>
      </c>
      <c r="HU10" s="17">
        <v>1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11.2</v>
      </c>
      <c r="IJ10" s="41">
        <f>IF(SUM(HO10:HP10,HR10:HT10,HV10)-HQ10-HU10&gt;0,SUM(HO10:HP10,HR10:HT10,HV10)-HQ10-HU10,"")</f>
        <v>45.699999999999996</v>
      </c>
      <c r="IK10" s="41" t="str">
        <f>IF(SUM(HW10:HX10,HZ10)-HY10&gt;0,SUM(HW10:HX10,HZ10)-HY10,"")</f>
        <v/>
      </c>
      <c r="IL10" s="41">
        <f>IF(SUM(HP10,HT10,HX10)&gt;0,SUM(HP10,HT10,HX10),"")</f>
        <v>11.2</v>
      </c>
      <c r="IM10" s="41">
        <f>IF(SUM(IJ10,IK10)&gt;0,SUM(IJ10,IK10),"")</f>
        <v>45.699999999999996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45.699999999999996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18.5</v>
      </c>
      <c r="TL10" s="27">
        <f>IF($CU10="P",CB10,(CB10+AY10)/2)</f>
        <v>7.85</v>
      </c>
      <c r="TM10" s="27">
        <f>IF($CU10="P",CC10,(CC10+AZ10)/2)</f>
        <v>0.4</v>
      </c>
      <c r="TN10" s="27">
        <f>IF($CU10="P",CD10,(CD10+BA10)/2)</f>
        <v>0</v>
      </c>
      <c r="TO10" s="27">
        <f>IF($CU10="P",CE10,(CE10+BB10)/2)</f>
        <v>18.55</v>
      </c>
      <c r="TP10" s="27">
        <f>IF($CU10="P",CF10,(CF10+BC10)/2)</f>
        <v>7.2</v>
      </c>
      <c r="TQ10" s="27">
        <f>IF($CU10="P",CG10,(CG10+BD10)/2)</f>
        <v>0.3</v>
      </c>
      <c r="TR10" s="27">
        <f>IF($CU10="P",CH10,(CH10+BE10)/2)</f>
        <v>0</v>
      </c>
      <c r="TS10" s="27">
        <f>IF($CU10="P",CI10,(CI10+BF10)/2)</f>
        <v>17.8</v>
      </c>
      <c r="TT10" s="27">
        <f>IF($CU10="P",CJ10,(CJ10+BG10)/2)</f>
        <v>8.25</v>
      </c>
      <c r="TU10" s="27">
        <f>IF($CU10="P",CK10,(CK10+BH10)/2)</f>
        <v>0.1</v>
      </c>
      <c r="TV10" s="27">
        <f>IF($CU10="P",CL10,(CL10+BI10)/2)</f>
        <v>0.15</v>
      </c>
      <c r="TW10" s="27">
        <f>IF($CU10="P",CM10,(CM10+BJ10)/2)</f>
        <v>17.399999999999999</v>
      </c>
      <c r="TX10" s="27">
        <f>IF($CU10="P",CN10,(CN10+BK10)/2)</f>
        <v>8</v>
      </c>
      <c r="TY10" s="27">
        <f>IF($CU10="P",CO10,(CO10+BL10)/2)</f>
        <v>0.6</v>
      </c>
      <c r="TZ10" s="27">
        <f>IF($CU10="P",CP10,(CP10+BM10)/2)</f>
        <v>0</v>
      </c>
      <c r="UA10" s="27">
        <f>IF($CU10="P",CQ10,(CQ10+BN10)/2)</f>
        <v>18</v>
      </c>
      <c r="UB10" s="27">
        <f>IF($CU10="P",CR10,(CR10+BO10)/2)</f>
        <v>6.35</v>
      </c>
      <c r="UC10" s="27">
        <f>IF($CU10="P",CS10,(CS10+BP10)/2)</f>
        <v>0</v>
      </c>
      <c r="UD10" s="27">
        <f>IF($CU10="P",CT10,(CT10+BQ10)/2)</f>
        <v>0.15</v>
      </c>
      <c r="UE10" s="29" t="s">
        <v>56</v>
      </c>
      <c r="UF10" s="11">
        <f>IF(SUM(TL10,TP10)&gt;0,SUM(TL10,TP10),"")</f>
        <v>15.05</v>
      </c>
      <c r="UG10" s="11">
        <f>IF(SUM(TK10:TL10,TN10:TP10,TR10)-TM10-TQ10&gt;0,SUM(TK10:TL10,TN10:TP10,TR10)-TM10-TQ10,"")</f>
        <v>51.400000000000013</v>
      </c>
      <c r="UH10" s="11">
        <f>IF(SUM(TS10:TT10,TV10)-TU10&gt;0,SUM(TS10:TT10,TV10)-TU10,"")</f>
        <v>26.099999999999998</v>
      </c>
      <c r="UI10" s="11">
        <f>IF(SUM(TL10,TP10,TT10)&gt;0,SUM(TL10,TP10,TT10),"")</f>
        <v>23.3</v>
      </c>
      <c r="UJ10" s="11">
        <f>IF(SUM(UG10,UH10)&gt;0,SUM(UG10,UH10),"")</f>
        <v>77.500000000000014</v>
      </c>
      <c r="UK10" s="11">
        <f>IF(SUM(TX10,UB10)&gt;0,SUM(TX10,UB10),"")</f>
        <v>14.35</v>
      </c>
      <c r="UL10" s="11">
        <f>IF(SUM(TW10:TX10,TZ10:UB10,UD10)-SUM(TY10,UC10)&gt;0,SUM(TW10:TX10,TZ10:UB10,UD10)-SUM(TY10,UC10),"")</f>
        <v>49.3</v>
      </c>
      <c r="UM10" s="11">
        <f>IF(SUM(UG10,UH10,UL10)&gt;0,SUM(UG10,UH10,UL10),"")</f>
        <v>126.80000000000001</v>
      </c>
    </row>
    <row r="11" spans="1:559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124</v>
      </c>
      <c r="C11" s="4" t="s">
        <v>6</v>
      </c>
      <c r="D11" s="4">
        <v>2003</v>
      </c>
      <c r="E11" s="9">
        <f>SUM(J11:R11)+SUM(J11:O11)*0.0000001+SUM(J11)*0.0000000000001</f>
        <v>180.7000128900051</v>
      </c>
      <c r="F11" s="3" t="str">
        <f>IF(OR(AND(AP11&gt;=AW$34,AQ11&gt;=AW$38,AP11&lt;&gt;"",AO11=""),AND(AU11&gt;=AW$34,AV11&gt;=AW$38,AU11&lt;&gt;"",AO11=""),AND(BS11&gt;=BZ$34,BT11&gt;=BZ$38,BS11&lt;&gt;"",BR11=""),AND(BX11&gt;=BZ$34,BY11&gt;=BZ$38,BX11&lt;&gt;"",BR11=""),AND(CV11&gt;=DC$34,CW11&gt;=DC$38,CV11&lt;&gt;"",CU11=""),AND(DA11&gt;=DC$34,DB11&gt;=DC$38,DA11&lt;&gt;""),AND(EA11&gt;=EH$34,EB11&gt;=EH$38,EA11&lt;&gt;""),AND(EF11&gt;=EH$34,EG11&gt;=EH$38,EF11&lt;&gt;""),AND(FC11&gt;=FJ$34,FD11&gt;=FJ$38,FC11&lt;&gt;""),AND(FH11&gt;=FJ$34,FI11&gt;=FJ$38,FH11&lt;&gt;""),AND(GE11&gt;=GL$34,GF11&gt;=GL$38,GE11&lt;&gt;""),AND(GJ11&gt;=GL$34,GK11&gt;=GL$38,GJ11&lt;&gt;""),AND(HG11&gt;=HN$34,HH11&gt;=HN$38,HG11&lt;&gt;""),AND(HL11&gt;=HN$34,HM11&gt;=HN$38,HL11&lt;&gt;""),AND(II11&gt;=IP$34,IJ11&gt;=IP$38,II11&lt;&gt;""),AND(IN11&gt;=IP$34,IO11&gt;=IP$38,IN11&lt;&gt;""),AND(JK11&gt;=JR$34,JL11&gt;=JR$38,JK11&lt;&gt;""),AND(JP11&gt;=JR$34,JQ11&gt;=JR$38,JP11&lt;&gt;""),AND(KM11&gt;=KT$34,KN11&gt;=KT$38,KM11&lt;&gt;""),AND(KR11&gt;=KT$34,KS11&gt;=KT$38,KR11&lt;&gt;""),AND(LO11&gt;=LV$34,LP11&gt;=LV$38,LO11&lt;&gt;""),AND(LT11&gt;=LV$34,LU11&gt;=LV$38,LT11&lt;&gt;""),AND(MQ11&gt;=MX$34,MR11&gt;=MX$38,MQ11&lt;&gt;""),AND(MV11&gt;=MX$34,MW11&gt;=MX$38,MV11&lt;&gt;""),AND(NS11&gt;=NZ$34,NT11&gt;=NZ$38,NS11&lt;&gt;""),AND(NX11&gt;=NZ$34,NY11&gt;=NZ$38,NX11&lt;&gt;""),AND(OU11&gt;=PB$34,OV11&gt;=PB$38,OU11&lt;&gt;""),AND(OZ11&gt;=PB$34,PA11&gt;=PB$38,OZ11&lt;&gt;""),AND(PW11&gt;=QD$34,PX11&gt;=QD$38,PW11&lt;&gt;""),AND(QB11&gt;=QD$34,QC11&gt;=QD$38,QB11&lt;&gt;""),AND(QY11&gt;=RF$34,QZ11&gt;=RF$38,QY11&lt;&gt;""),AND(RD11&gt;=RF$34,RE11&gt;=RF$38,RD11&lt;&gt;""),AND(SA11&gt;=SH$34,SB11&gt;=SH$38,SA11&lt;&gt;""),AND(SF11&gt;=SH$34,SG11&gt;=SH$38,SF11&lt;&gt;""),AND(TC11&gt;=TJ$34,TD11&gt;=TJ$38,TC11&lt;&gt;""),AND(TI11&gt;=TJ$34,TJ11&gt;=TJ$38,TI11&lt;&gt;"")),"P","")</f>
        <v>P</v>
      </c>
      <c r="G11" s="3" t="str">
        <f>IF(OR(AND(AQ11&gt;=AW$38,AQ11&lt;&gt;"",AO11=""),AND(AV11&gt;=AW$38,AV11&lt;&gt;"",AO11=""),AND(BT11&gt;=BZ$38,BT11&lt;&gt;"",BR11=""),AND(BY11&gt;=BZ$38,BY11&lt;&gt;"",BR11=""),AND(CW11&gt;=DC$38,CW11&lt;&gt;"",CU11=""),AND(DB11&gt;=DC$38,DB11&lt;&gt;"",CU11=""),AND(EB11&gt;=EH$38,EB11&lt;&gt;""),AND(EG11&gt;=EH$38,EG11&lt;&gt;""),AND(FD11&gt;=FJ$38,FD11&lt;&gt;""),AND(FI11&gt;=FJ$38,FI11&lt;&gt;""),AND(GF11&gt;=GL$38,GF11&lt;&gt;""),AND(GK11&gt;=GL$38,GK11&lt;&gt;""),AND(HH11&gt;=HN$38,HH11&lt;&gt;""),AND(HM11&gt;=HN$38,HM11&lt;&gt;""),AND(IJ11&gt;=IP$38,IJ11&lt;&gt;""),AND(IO11&gt;=IP$38,IO11&lt;&gt;""),AND(JL11&gt;=JR$38,JL11&lt;&gt;""),AND(JQ11&gt;=JR$38,JQ11&lt;&gt;""),AND(KN11&gt;=KT$38,KN11&lt;&gt;""),AND(KS11&gt;=KT$38,KS11&lt;&gt;""),AND(LP11&gt;=LV$38,LP11&lt;&gt;""),AND(LU11&gt;=LV$38,LU11&lt;&gt;""),AND(MR11&gt;=MX$38,MR11&lt;&gt;""),AND(MW11&gt;=MX$38,MW11&lt;&gt;""),AND(NT11&gt;=NZ$38,NT11&lt;&gt;""),AND(NY11&gt;=NZ$38,NY11&lt;&gt;""),AND(OV11&gt;=PB$38,OV11&lt;&gt;""),AND(PA11&gt;=PB$38,PA11&lt;&gt;""),AND(PX11&gt;=QD$38,PX11&lt;&gt;""),AND(QC11&gt;=QD$38,QC11&lt;&gt;""),AND(QZ11&gt;=RF$38,QZ11&lt;&gt;""),AND(RE11&gt;=RF$38,RE11&lt;&gt;""),AND(SB11&gt;=SH$38,SB11&lt;&gt;""),AND(SG11&gt;=SH$38,SG11&lt;&gt;""),AND(TD11&gt;=TJ$38,TD11&lt;&gt;""),AND(TJ11&gt;=TJ$38,TJ11&lt;&gt;"")),"P","")</f>
        <v>P</v>
      </c>
      <c r="H11" s="37" t="str">
        <f>IF(AND(G11="P",F11=""),"No DD",IF(OR(AND(AS11&gt;=AW$37,AT11&gt;=AW$41,AS11&lt;&gt;"",AO11=""),AND(BV11&gt;=BZ$37,BW11&gt;=BZ$41,BV11&lt;&gt;"",BR11=""),AND(CY11&gt;=DC$37,CZ11&gt;=DC$41,CY11&lt;&gt;"",CU11=""),AND(ED11&gt;=EH$37,EE11&gt;=EH$41,ED11&lt;&gt;""),AND(FF11&gt;=FJ$37,FG11&gt;=FJ$41,FF11&lt;&gt;""),AND(GH11&gt;=GL$37,GI11&gt;=GL$41,GH11&lt;&gt;""),AND(HJ11&gt;=HN$37,HK11&gt;=HN$41,HJ11&lt;&gt;""),AND(IL11&gt;=IP$37,IM11&gt;=IP$41,IL11&lt;&gt;""),AND(JN11&gt;=JR$37,JO11&gt;=JR$41,JN11&lt;&gt;""),AND(KP11&gt;=KT$37,KQ11&gt;=KT$41,KP11&lt;&gt;""),AND(LR11&gt;=LV$37,LS11&gt;=LV$41,LR11&lt;&gt;""),AND(MT11&gt;=MX$37,MU11&gt;=MX$41,MT11&lt;&gt;""),AND(NV11&gt;=NZ$37,NW11&gt;=NZ$41,NV11&lt;&gt;""),AND(OX11&gt;=PB$37,OY11&gt;=PB$41,OX11&lt;&gt;""),AND(PZ11&gt;=QD$37,QA11&gt;=QD$41,PZ11&lt;&gt;""),AND(RB11&gt;=RF$37,RC11&gt;=RF$41,RB11&lt;&gt;""),AND(SD11&gt;=SH$37,SE11&gt;=SH$41,SD11&lt;&gt;""),AND(TF11&gt;=TJ$37,TG11&gt;=TJ$41,TF11&lt;&gt;"")),"Merit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,AND(RB11&gt;=RF$36,RC11&gt;=RF$40,RB11&lt;&gt;""),AND(SD11&gt;=SH$36,SE11&gt;=SH$40,SD11&lt;&gt;""),AND(TF11&gt;=TJ$36,TG11&gt;=TJ$40,TF11&lt;&gt;"")),"Excellence",IF(I11="P","Worlds Team",IF(F11="P","National Team","")))))</f>
        <v>Worlds Team</v>
      </c>
      <c r="I11" s="3" t="str">
        <f>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,AND(RB11&gt;=RF$35,RC11&gt;=RF$39,RB11&lt;&gt;""),AND(SD11&gt;=SH$35,SE11&gt;=SH$39,SD11&lt;&gt;""),AND(TF11&gt;=TJ$35,TG11&gt;=TJ$39,TF11&lt;&gt;"")),"P","")</f>
        <v>P</v>
      </c>
      <c r="J11" s="8">
        <f>IF(COUNT(AQ11,BT11,CW11)&gt;0,LARGE((AQ11,BT11,CW11),1),0)</f>
        <v>51.29999999999999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51.2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26.400000000000002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51.8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L11="",0,L11)=TE11,$SI$1,IF(R11+IF(L11="",0,L11)=SC11,$RG$1,IF(R11+IF(L11="",0,L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L11="",0,L11)=TI11,$SI$1,IF(R11+IF(L11="",0,L11)=SG11,$RG$1,IF(R11+IF(L11="",0,L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18.3</v>
      </c>
      <c r="V11" s="19">
        <v>7.7</v>
      </c>
      <c r="W11" s="19">
        <v>0.2</v>
      </c>
      <c r="X11" s="19">
        <v>0.3</v>
      </c>
      <c r="Y11" s="19">
        <v>18.5</v>
      </c>
      <c r="Z11" s="19">
        <v>7.3</v>
      </c>
      <c r="AA11" s="19">
        <v>0.6</v>
      </c>
      <c r="AB11" s="19">
        <v>0</v>
      </c>
      <c r="AC11" s="19">
        <v>17.2</v>
      </c>
      <c r="AD11" s="19">
        <v>5.4</v>
      </c>
      <c r="AE11" s="19">
        <v>0</v>
      </c>
      <c r="AF11" s="19">
        <v>0.3</v>
      </c>
      <c r="AG11" s="19"/>
      <c r="AH11" s="19"/>
      <c r="AI11" s="19"/>
      <c r="AJ11" s="19"/>
      <c r="AK11" s="19"/>
      <c r="AL11" s="19"/>
      <c r="AM11" s="19"/>
      <c r="AN11" s="19"/>
      <c r="AO11" s="28"/>
      <c r="AP11" s="41">
        <f>IF(SUM(V11,Z11)&gt;0,SUM(V11,Z11),"")</f>
        <v>15</v>
      </c>
      <c r="AQ11" s="41">
        <f>IF(SUM(U11:V11,X11:Z11,AB11)-W11-AA11&gt;0,SUM(U11:V11,X11:Z11,AB11)-W11-AA11,"")</f>
        <v>51.29999999999999</v>
      </c>
      <c r="AR11" s="41">
        <f>IF(SUM(AC11:AD11,AF11)-AE11&gt;0,SUM(AC11:AD11,AF11)-AE11,"")</f>
        <v>22.900000000000002</v>
      </c>
      <c r="AS11" s="41">
        <f>IF(SUM(V11,Z11,AD11)&gt;0,SUM(V11,Z11,AD11),"")</f>
        <v>20.399999999999999</v>
      </c>
      <c r="AT11" s="41">
        <f>IF(SUM(AQ11,AR11)&gt;0,SUM(AQ11,AR11),"")</f>
        <v>74.199999999999989</v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>
        <f>IF(SUM(AQ11,AR11,AV11)&gt;0,SUM(AQ11,AR11,AV11),"")</f>
        <v>74.199999999999989</v>
      </c>
      <c r="AX11" s="18">
        <v>17.8</v>
      </c>
      <c r="AY11" s="18">
        <v>6.9</v>
      </c>
      <c r="AZ11" s="18">
        <v>0.2</v>
      </c>
      <c r="BA11" s="18">
        <v>0</v>
      </c>
      <c r="BB11" s="18">
        <v>18.399999999999999</v>
      </c>
      <c r="BC11" s="18">
        <v>8.1</v>
      </c>
      <c r="BD11" s="18">
        <v>0.2</v>
      </c>
      <c r="BE11" s="18">
        <v>0.3</v>
      </c>
      <c r="BF11" s="18">
        <v>18.600000000000001</v>
      </c>
      <c r="BG11" s="18">
        <v>7.5</v>
      </c>
      <c r="BH11" s="18">
        <v>0</v>
      </c>
      <c r="BI11" s="18">
        <v>0.3</v>
      </c>
      <c r="BJ11" s="18">
        <v>18.600000000000001</v>
      </c>
      <c r="BK11" s="18">
        <v>8.1</v>
      </c>
      <c r="BL11" s="18">
        <v>0.6</v>
      </c>
      <c r="BM11" s="18">
        <v>0.3</v>
      </c>
      <c r="BN11" s="18">
        <v>16.3</v>
      </c>
      <c r="BO11" s="18">
        <v>9.6</v>
      </c>
      <c r="BP11" s="18">
        <v>1</v>
      </c>
      <c r="BQ11" s="18">
        <v>0.3</v>
      </c>
      <c r="BR11" s="29"/>
      <c r="BS11" s="11">
        <f>IF(SUM(AY11,BC11)&gt;0,SUM(AY11,BC11),"")</f>
        <v>15</v>
      </c>
      <c r="BT11" s="11">
        <f>IF(SUM(AX11:AY11,BA11:BC11,BE11)-AZ11-BD11&gt;0,SUM(AX11:AY11,BA11:BC11,BE11)-AZ11-BD11,"")</f>
        <v>51.099999999999994</v>
      </c>
      <c r="BU11" s="11">
        <f>IF(SUM(BF11:BG11,BI11)-BH11&gt;0,SUM(BF11:BG11,BI11)-BH11,"")</f>
        <v>26.400000000000002</v>
      </c>
      <c r="BV11" s="11">
        <f>IF(SUM(AY11,BC11,BG11)&gt;0,SUM(AY11,BC11,BG11),"")</f>
        <v>22.5</v>
      </c>
      <c r="BW11" s="11">
        <f>IF(SUM(BT11,BU11)&gt;0,SUM(BT11,BU11),"")</f>
        <v>77.5</v>
      </c>
      <c r="BX11" s="11">
        <f>IF(SUM(BK11,BO11)&gt;0,SUM(BK11,BO11),"")</f>
        <v>17.7</v>
      </c>
      <c r="BY11" s="11">
        <f>IF(SUM(BJ11:BK11,BM11:BO11,BQ11)-SUM(BL11,BP11)&gt;0,SUM(BJ11:BK11,BM11:BO11,BQ11)-SUM(BL11,BP11),"")</f>
        <v>51.6</v>
      </c>
      <c r="BZ11" s="11">
        <f>IF(SUM(BT11,BU11,BY11)&gt;0,SUM(BT11,BU11,BY11),"")</f>
        <v>129.1</v>
      </c>
      <c r="CA11" s="19">
        <v>18.600000000000001</v>
      </c>
      <c r="CB11" s="19">
        <v>7.3</v>
      </c>
      <c r="CC11" s="19">
        <v>0.2</v>
      </c>
      <c r="CD11" s="19">
        <v>0</v>
      </c>
      <c r="CE11" s="19">
        <v>18.5</v>
      </c>
      <c r="CF11" s="19">
        <v>7.5</v>
      </c>
      <c r="CG11" s="19">
        <v>0.8</v>
      </c>
      <c r="CH11" s="19">
        <v>0.3</v>
      </c>
      <c r="CI11" s="19">
        <v>18.600000000000001</v>
      </c>
      <c r="CJ11" s="19">
        <v>4.4000000000000004</v>
      </c>
      <c r="CK11" s="19">
        <v>1</v>
      </c>
      <c r="CL11" s="19">
        <v>0</v>
      </c>
      <c r="CM11" s="19">
        <v>18.3</v>
      </c>
      <c r="CN11" s="19">
        <v>7.3</v>
      </c>
      <c r="CO11" s="19">
        <v>0</v>
      </c>
      <c r="CP11" s="19">
        <v>0</v>
      </c>
      <c r="CQ11" s="19">
        <v>18.399999999999999</v>
      </c>
      <c r="CR11" s="19">
        <v>7.5</v>
      </c>
      <c r="CS11" s="19">
        <v>0</v>
      </c>
      <c r="CT11" s="19">
        <v>0.3</v>
      </c>
      <c r="CU11" s="28"/>
      <c r="CV11" s="41">
        <f>IF(SUM(CB11,CF11)&gt;0,SUM(CB11,CF11),"")</f>
        <v>14.8</v>
      </c>
      <c r="CW11" s="41">
        <f>IF(SUM(CA11:CB11,CD11:CF11,CH11)-CC11-CG11&gt;0,SUM(CA11:CB11,CD11:CF11,CH11)-CC11-CG11,"")</f>
        <v>51.2</v>
      </c>
      <c r="CX11" s="41">
        <f>IF(SUM(CI11:CJ11,CL11)-CK11&gt;0,SUM(CI11:CJ11,CL11)-CK11,"")</f>
        <v>22</v>
      </c>
      <c r="CY11" s="41">
        <f>IF(SUM(CB11,CF11,CJ11)&gt;0,SUM(CB11,CF11,CJ11),"")</f>
        <v>19.200000000000003</v>
      </c>
      <c r="CZ11" s="41">
        <f>IF(SUM(CW11,CX11)&gt;0,SUM(CW11,CX11),"")</f>
        <v>73.2</v>
      </c>
      <c r="DA11" s="41">
        <f>IF(SUM(CN11,CR11)&gt;0,SUM(CN11,CR11),"")</f>
        <v>14.8</v>
      </c>
      <c r="DB11" s="41">
        <f>IF(SUM(CM11:CN11,CP11:CR11,CT11)-SUM(CO11,CS11)&gt;0,SUM(CM11:CN11,CP11:CR11,CT11)-SUM(CO11,CS11),"")</f>
        <v>51.8</v>
      </c>
      <c r="DC11" s="41">
        <f>IF(SUM(CW11,CX11,DB11)&gt;0,SUM(CW11,CX11,DB11),"")</f>
        <v>125</v>
      </c>
      <c r="DD11" s="52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>
        <v>17.5</v>
      </c>
      <c r="HP11" s="17">
        <v>2.8</v>
      </c>
      <c r="HQ11" s="17">
        <v>0</v>
      </c>
      <c r="HR11" s="17">
        <v>0</v>
      </c>
      <c r="HS11" s="17">
        <v>17.2</v>
      </c>
      <c r="HT11" s="17">
        <v>5.0999999999999996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7.8999999999999995</v>
      </c>
      <c r="IJ11" s="41">
        <f>IF(SUM(HO11:HP11,HR11:HT11,HV11)-HQ11-HU11&gt;0,SUM(HO11:HP11,HR11:HT11,HV11)-HQ11-HU11,"")</f>
        <v>42.6</v>
      </c>
      <c r="IK11" s="41" t="str">
        <f>IF(SUM(HW11:HX11,HZ11)-HY11&gt;0,SUM(HW11:HX11,HZ11)-HY11,"")</f>
        <v/>
      </c>
      <c r="IL11" s="41">
        <f>IF(SUM(HP11,HT11,HX11)&gt;0,SUM(HP11,HT11,HX11),"")</f>
        <v>7.8999999999999995</v>
      </c>
      <c r="IM11" s="41">
        <f>IF(SUM(IJ11,IK11)&gt;0,SUM(IJ11,IK11),"")</f>
        <v>42.6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IF(SUM(IJ11,IK11,IO11)&gt;0,SUM(IJ11,IK11,IO11),"")</f>
        <v>42.6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>
        <v>16.8</v>
      </c>
      <c r="KV11" s="18">
        <v>8.1</v>
      </c>
      <c r="KW11" s="18">
        <v>1</v>
      </c>
      <c r="KX11" s="18">
        <v>0</v>
      </c>
      <c r="KY11" s="18">
        <v>17.100000000000001</v>
      </c>
      <c r="KZ11" s="18">
        <v>5.0999999999999996</v>
      </c>
      <c r="LA11" s="18">
        <v>0</v>
      </c>
      <c r="LB11" s="18">
        <v>0</v>
      </c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>
        <f>IF(SUM(KV11,KZ11)&gt;0,SUM(KV11,KZ11),"")</f>
        <v>13.2</v>
      </c>
      <c r="LP11" s="11">
        <f>IF(SUM(KU11:KV11,KX11:KZ11,LB11)-KW11-LA11&gt;0,SUM(KU11:KV11,KX11:KZ11,LB11)-KW11-LA11,"")</f>
        <v>46.1</v>
      </c>
      <c r="LQ11" s="11" t="str">
        <f>IF(SUM(LC11:LD11,LF11)-LE11&gt;0,SUM(LC11:LD11,LF11)-LE11,"")</f>
        <v/>
      </c>
      <c r="LR11" s="11">
        <f>IF(SUM(KV11,KZ11,LD11)&gt;0,SUM(KV11,KZ11,LD11),"")</f>
        <v>13.2</v>
      </c>
      <c r="LS11" s="11">
        <f>IF(SUM(LP11,LQ11)&gt;0,SUM(LP11,LQ11),"")</f>
        <v>46.1</v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>
        <f>IF(SUM(LP11,LQ11,LU11)&gt;0,SUM(LP11,LQ11,LU11),"")</f>
        <v>46.1</v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18.200000000000003</v>
      </c>
      <c r="TL11" s="27">
        <f>IF($CU11="P",CB11,(CB11+AY11)/2)</f>
        <v>7.1</v>
      </c>
      <c r="TM11" s="27">
        <f>IF($CU11="P",CC11,(CC11+AZ11)/2)</f>
        <v>0.2</v>
      </c>
      <c r="TN11" s="27">
        <f>IF($CU11="P",CD11,(CD11+BA11)/2)</f>
        <v>0</v>
      </c>
      <c r="TO11" s="27">
        <f>IF($CU11="P",CE11,(CE11+BB11)/2)</f>
        <v>18.45</v>
      </c>
      <c r="TP11" s="27">
        <f>IF($CU11="P",CF11,(CF11+BC11)/2)</f>
        <v>7.8</v>
      </c>
      <c r="TQ11" s="27">
        <f>IF($CU11="P",CG11,(CG11+BD11)/2)</f>
        <v>0.5</v>
      </c>
      <c r="TR11" s="27">
        <f>IF($CU11="P",CH11,(CH11+BE11)/2)</f>
        <v>0.3</v>
      </c>
      <c r="TS11" s="27">
        <f>IF($CU11="P",CI11,(CI11+BF11)/2)</f>
        <v>18.600000000000001</v>
      </c>
      <c r="TT11" s="27">
        <f>IF($CU11="P",CJ11,(CJ11+BG11)/2)</f>
        <v>5.95</v>
      </c>
      <c r="TU11" s="27">
        <f>IF($CU11="P",CK11,(CK11+BH11)/2)</f>
        <v>0.5</v>
      </c>
      <c r="TV11" s="27">
        <f>IF($CU11="P",CL11,(CL11+BI11)/2)</f>
        <v>0.15</v>
      </c>
      <c r="TW11" s="27">
        <f>IF($CU11="P",CM11,(CM11+BJ11)/2)</f>
        <v>18.450000000000003</v>
      </c>
      <c r="TX11" s="27">
        <f>IF($CU11="P",CN11,(CN11+BK11)/2)</f>
        <v>7.6999999999999993</v>
      </c>
      <c r="TY11" s="27">
        <f>IF($CU11="P",CO11,(CO11+BL11)/2)</f>
        <v>0.3</v>
      </c>
      <c r="TZ11" s="27">
        <f>IF($CU11="P",CP11,(CP11+BM11)/2)</f>
        <v>0.15</v>
      </c>
      <c r="UA11" s="27">
        <f>IF($CU11="P",CQ11,(CQ11+BN11)/2)</f>
        <v>17.350000000000001</v>
      </c>
      <c r="UB11" s="27">
        <f>IF($CU11="P",CR11,(CR11+BO11)/2)</f>
        <v>8.5500000000000007</v>
      </c>
      <c r="UC11" s="27">
        <f>IF($CU11="P",CS11,(CS11+BP11)/2)</f>
        <v>0.5</v>
      </c>
      <c r="UD11" s="27">
        <f>IF($CU11="P",CT11,(CT11+BQ11)/2)</f>
        <v>0.3</v>
      </c>
      <c r="UE11" s="29" t="s">
        <v>56</v>
      </c>
      <c r="UF11" s="11">
        <f>IF(SUM(TL11,TP11)&gt;0,SUM(TL11,TP11),"")</f>
        <v>14.899999999999999</v>
      </c>
      <c r="UG11" s="11">
        <f>IF(SUM(TK11:TL11,TN11:TP11,TR11)-TM11-TQ11&gt;0,SUM(TK11:TL11,TN11:TP11,TR11)-TM11-TQ11,"")</f>
        <v>51.149999999999991</v>
      </c>
      <c r="UH11" s="11">
        <f>IF(SUM(TS11:TT11,TV11)-TU11&gt;0,SUM(TS11:TT11,TV11)-TU11,"")</f>
        <v>24.2</v>
      </c>
      <c r="UI11" s="11">
        <f>IF(SUM(TL11,TP11,TT11)&gt;0,SUM(TL11,TP11,TT11),"")</f>
        <v>20.849999999999998</v>
      </c>
      <c r="UJ11" s="11">
        <f>IF(SUM(UG11,UH11)&gt;0,SUM(UG11,UH11),"")</f>
        <v>75.349999999999994</v>
      </c>
      <c r="UK11" s="11">
        <f>IF(SUM(TX11,UB11)&gt;0,SUM(TX11,UB11),"")</f>
        <v>16.25</v>
      </c>
      <c r="UL11" s="11">
        <f>IF(SUM(TW11:TX11,TZ11:UB11,UD11)-SUM(TY11,UC11)&gt;0,SUM(TW11:TX11,TZ11:UB11,UD11)-SUM(TY11,UC11),"")</f>
        <v>51.7</v>
      </c>
      <c r="UM11" s="11">
        <f>IF(SUM(UG11,UH11,UL11)&gt;0,SUM(UG11,UH11,UL11),"")</f>
        <v>127.05</v>
      </c>
    </row>
    <row r="12" spans="1:559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199</v>
      </c>
      <c r="C12" s="4" t="s">
        <v>157</v>
      </c>
      <c r="D12" s="4">
        <v>2005</v>
      </c>
      <c r="E12" s="9">
        <f>SUM(J12:R12)+SUM(J12:O12)*0.0000001+SUM(J12)*0.0000000000001</f>
        <v>178.70001281000523</v>
      </c>
      <c r="F12" s="3" t="str">
        <f>IF(OR(AND(AP12&gt;=AW$34,AQ12&gt;=AW$38,AP12&lt;&gt;"",AO12=""),AND(AU12&gt;=AW$34,AV12&gt;=AW$38,AU12&lt;&gt;"",AO12=""),AND(BS12&gt;=BZ$34,BT12&gt;=BZ$38,BS12&lt;&gt;"",BR12=""),AND(BX12&gt;=BZ$34,BY12&gt;=BZ$38,BX12&lt;&gt;"",BR12=""),AND(CV12&gt;=DC$34,CW12&gt;=DC$38,CV12&lt;&gt;"",CU12=""),AND(DA12&gt;=DC$34,DB12&gt;=DC$38,DA12&lt;&gt;""),AND(EA12&gt;=EH$34,EB12&gt;=EH$38,EA12&lt;&gt;""),AND(EF12&gt;=EH$34,EG12&gt;=EH$38,EF12&lt;&gt;""),AND(FC12&gt;=FJ$34,FD12&gt;=FJ$38,FC12&lt;&gt;""),AND(FH12&gt;=FJ$34,FI12&gt;=FJ$38,FH12&lt;&gt;""),AND(GE12&gt;=GL$34,GF12&gt;=GL$38,GE12&lt;&gt;""),AND(GJ12&gt;=GL$34,GK12&gt;=GL$38,GJ12&lt;&gt;""),AND(HG12&gt;=HN$34,HH12&gt;=HN$38,HG12&lt;&gt;""),AND(HL12&gt;=HN$34,HM12&gt;=HN$38,HL12&lt;&gt;""),AND(II12&gt;=IP$34,IJ12&gt;=IP$38,II12&lt;&gt;""),AND(IN12&gt;=IP$34,IO12&gt;=IP$38,IN12&lt;&gt;""),AND(JK12&gt;=JR$34,JL12&gt;=JR$38,JK12&lt;&gt;""),AND(JP12&gt;=JR$34,JQ12&gt;=JR$38,JP12&lt;&gt;""),AND(KM12&gt;=KT$34,KN12&gt;=KT$38,KM12&lt;&gt;""),AND(KR12&gt;=KT$34,KS12&gt;=KT$38,KR12&lt;&gt;""),AND(LO12&gt;=LV$34,LP12&gt;=LV$38,LO12&lt;&gt;""),AND(LT12&gt;=LV$34,LU12&gt;=LV$38,LT12&lt;&gt;""),AND(MQ12&gt;=MX$34,MR12&gt;=MX$38,MQ12&lt;&gt;""),AND(MV12&gt;=MX$34,MW12&gt;=MX$38,MV12&lt;&gt;""),AND(NS12&gt;=NZ$34,NT12&gt;=NZ$38,NS12&lt;&gt;""),AND(NX12&gt;=NZ$34,NY12&gt;=NZ$38,NX12&lt;&gt;""),AND(OU12&gt;=PB$34,OV12&gt;=PB$38,OU12&lt;&gt;""),AND(OZ12&gt;=PB$34,PA12&gt;=PB$38,OZ12&lt;&gt;""),AND(PW12&gt;=QD$34,PX12&gt;=QD$38,PW12&lt;&gt;""),AND(QB12&gt;=QD$34,QC12&gt;=QD$38,QB12&lt;&gt;""),AND(QY12&gt;=RF$34,QZ12&gt;=RF$38,QY12&lt;&gt;""),AND(RD12&gt;=RF$34,RE12&gt;=RF$38,RD12&lt;&gt;""),AND(SA12&gt;=SH$34,SB12&gt;=SH$38,SA12&lt;&gt;""),AND(SF12&gt;=SH$34,SG12&gt;=SH$38,SF12&lt;&gt;""),AND(TC12&gt;=TJ$34,TD12&gt;=TJ$38,TC12&lt;&gt;""),AND(TI12&gt;=TJ$34,TJ12&gt;=TJ$38,TI12&lt;&gt;"")),"P","")</f>
        <v>P</v>
      </c>
      <c r="G12" s="3" t="str">
        <f>IF(OR(AND(AQ12&gt;=AW$38,AQ12&lt;&gt;"",AO12=""),AND(AV12&gt;=AW$38,AV12&lt;&gt;"",AO12=""),AND(BT12&gt;=BZ$38,BT12&lt;&gt;"",BR12=""),AND(BY12&gt;=BZ$38,BY12&lt;&gt;"",BR12=""),AND(CW12&gt;=DC$38,CW12&lt;&gt;"",CU12=""),AND(DB12&gt;=DC$38,DB12&lt;&gt;"",CU12=""),AND(EB12&gt;=EH$38,EB12&lt;&gt;""),AND(EG12&gt;=EH$38,EG12&lt;&gt;""),AND(FD12&gt;=FJ$38,FD12&lt;&gt;""),AND(FI12&gt;=FJ$38,FI12&lt;&gt;""),AND(GF12&gt;=GL$38,GF12&lt;&gt;""),AND(GK12&gt;=GL$38,GK12&lt;&gt;""),AND(HH12&gt;=HN$38,HH12&lt;&gt;""),AND(HM12&gt;=HN$38,HM12&lt;&gt;""),AND(IJ12&gt;=IP$38,IJ12&lt;&gt;""),AND(IO12&gt;=IP$38,IO12&lt;&gt;""),AND(JL12&gt;=JR$38,JL12&lt;&gt;""),AND(JQ12&gt;=JR$38,JQ12&lt;&gt;""),AND(KN12&gt;=KT$38,KN12&lt;&gt;""),AND(KS12&gt;=KT$38,KS12&lt;&gt;""),AND(LP12&gt;=LV$38,LP12&lt;&gt;""),AND(LU12&gt;=LV$38,LU12&lt;&gt;""),AND(MR12&gt;=MX$38,MR12&lt;&gt;""),AND(MW12&gt;=MX$38,MW12&lt;&gt;""),AND(NT12&gt;=NZ$38,NT12&lt;&gt;""),AND(NY12&gt;=NZ$38,NY12&lt;&gt;""),AND(OV12&gt;=PB$38,OV12&lt;&gt;""),AND(PA12&gt;=PB$38,PA12&lt;&gt;""),AND(PX12&gt;=QD$38,PX12&lt;&gt;""),AND(QC12&gt;=QD$38,QC12&lt;&gt;""),AND(QZ12&gt;=RF$38,QZ12&lt;&gt;""),AND(RE12&gt;=RF$38,RE12&lt;&gt;""),AND(SB12&gt;=SH$38,SB12&lt;&gt;""),AND(SG12&gt;=SH$38,SG12&lt;&gt;""),AND(TD12&gt;=TJ$38,TD12&lt;&gt;""),AND(TJ12&gt;=TJ$38,TJ12&lt;&gt;"")),"P","")</f>
        <v>P</v>
      </c>
      <c r="H12" s="37" t="str">
        <f>IF(AND(G12="P",F12=""),"No DD",IF(OR(AND(AS12&gt;=AW$37,AT12&gt;=AW$41,AS12&lt;&gt;"",AO12=""),AND(BV12&gt;=BZ$37,BW12&gt;=BZ$41,BV12&lt;&gt;"",BR12=""),AND(CY12&gt;=DC$37,CZ12&gt;=DC$41,CY12&lt;&gt;"",CU12=""),AND(ED12&gt;=EH$37,EE12&gt;=EH$41,ED12&lt;&gt;""),AND(FF12&gt;=FJ$37,FG12&gt;=FJ$41,FF12&lt;&gt;""),AND(GH12&gt;=GL$37,GI12&gt;=GL$41,GH12&lt;&gt;""),AND(HJ12&gt;=HN$37,HK12&gt;=HN$41,HJ12&lt;&gt;""),AND(IL12&gt;=IP$37,IM12&gt;=IP$41,IL12&lt;&gt;""),AND(JN12&gt;=JR$37,JO12&gt;=JR$41,JN12&lt;&gt;""),AND(KP12&gt;=KT$37,KQ12&gt;=KT$41,KP12&lt;&gt;""),AND(LR12&gt;=LV$37,LS12&gt;=LV$41,LR12&lt;&gt;""),AND(MT12&gt;=MX$37,MU12&gt;=MX$41,MT12&lt;&gt;""),AND(NV12&gt;=NZ$37,NW12&gt;=NZ$41,NV12&lt;&gt;""),AND(OX12&gt;=PB$37,OY12&gt;=PB$41,OX12&lt;&gt;""),AND(PZ12&gt;=QD$37,QA12&gt;=QD$41,PZ12&lt;&gt;""),AND(RB12&gt;=RF$37,RC12&gt;=RF$41,RB12&lt;&gt;""),AND(SD12&gt;=SH$37,SE12&gt;=SH$41,SD12&lt;&gt;""),AND(TF12&gt;=TJ$37,TG12&gt;=TJ$41,TF12&lt;&gt;"")),"Merit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,AND(RB12&gt;=RF$36,RC12&gt;=RF$40,RB12&lt;&gt;""),AND(SD12&gt;=SH$36,SE12&gt;=SH$40,SD12&lt;&gt;""),AND(TF12&gt;=TJ$36,TG12&gt;=TJ$40,TF12&lt;&gt;"")),"Excellence",IF(I12="P","Worlds Team",IF(F12="P","National Team","")))))</f>
        <v>National Team</v>
      </c>
      <c r="I12" s="3" t="str">
        <f>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,AND(RB12&gt;=RF$35,RC12&gt;=RF$39,RB12&lt;&gt;""),AND(SD12&gt;=SH$35,SE12&gt;=SH$39,SD12&lt;&gt;""),AND(TF12&gt;=TJ$35,TG12&gt;=TJ$39,TF12&lt;&gt;"")),"P","")</f>
        <v/>
      </c>
      <c r="J12" s="8">
        <f>IF(COUNT(AQ12,BT12,CW12)&gt;0,LARGE((AQ12,BT12,CW12),1),0)</f>
        <v>52.500000000000007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24.6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50.400000000000006</v>
      </c>
      <c r="Q12" s="8" t="str">
        <f>IF(P12=0,"",IF(P12=DB12,$CA$1,IF(P12=BY12,$AX$1,IF(P12=AV12,$U$1,""))))</f>
        <v>2024 Elite Canada</v>
      </c>
      <c r="R12" s="8">
        <f>IF(MAX(DD12:DF12)&gt;0,MAX(DD12:DF12),"")</f>
        <v>0.19999999999999574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L12="",0,L12)=TE12,$SI$1,IF(R12+IF(L12="",0,L12)=SC12,$RG$1,IF(R12+IF(L12="",0,L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L12="",0,L12)=TI12,$SI$1,IF(R12+IF(L12="",0,L12)=SG12,$RG$1,IF(R12+IF(L12="",0,L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>2023 WAGC (Nov 17)</v>
      </c>
      <c r="U12" s="19">
        <v>18.600000000000001</v>
      </c>
      <c r="V12" s="19">
        <v>6.8000000000000007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0.6</v>
      </c>
      <c r="AB12" s="19">
        <v>0</v>
      </c>
      <c r="AC12" s="19">
        <v>17.600000000000001</v>
      </c>
      <c r="AD12" s="19">
        <v>2.4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>IF(SUM(V12,Z12)&gt;0,SUM(V12,Z12),"")</f>
        <v>14</v>
      </c>
      <c r="AQ12" s="41">
        <f>IF(SUM(U12:V12,X12:Z12,AB12)-W12-AA12&gt;0,SUM(U12:V12,X12:Z12,AB12)-W12-AA12,"")</f>
        <v>50.6</v>
      </c>
      <c r="AR12" s="41">
        <f>IF(SUM(AC12:AD12,AF12)-AE12&gt;0,SUM(AC12:AD12,AF12)-AE12,"")</f>
        <v>20</v>
      </c>
      <c r="AS12" s="41">
        <f>IF(SUM(V12,Z12,AD12)&gt;0,SUM(V12,Z12,AD12),"")</f>
        <v>16.399999999999999</v>
      </c>
      <c r="AT12" s="41">
        <f>IF(SUM(AQ12,AR12)&gt;0,SUM(AQ12,AR12),"")</f>
        <v>70.599999999999994</v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>
        <f>IF(SUM(AQ12,AR12,AV12)&gt;0,SUM(AQ12,AR12,AV12),"")</f>
        <v>70.599999999999994</v>
      </c>
      <c r="AX12" s="18">
        <v>18.3</v>
      </c>
      <c r="AY12" s="18">
        <v>7.6</v>
      </c>
      <c r="AZ12" s="18">
        <v>0.6</v>
      </c>
      <c r="BA12" s="18">
        <v>0</v>
      </c>
      <c r="BB12" s="18">
        <v>18.5</v>
      </c>
      <c r="BC12" s="18">
        <v>7.2</v>
      </c>
      <c r="BD12" s="18">
        <v>0</v>
      </c>
      <c r="BE12" s="18">
        <v>0</v>
      </c>
      <c r="BF12" s="18">
        <v>16.5</v>
      </c>
      <c r="BG12" s="18">
        <v>8</v>
      </c>
      <c r="BH12" s="18">
        <v>0.2</v>
      </c>
      <c r="BI12" s="18">
        <v>0.3</v>
      </c>
      <c r="BJ12" s="18">
        <v>16.8</v>
      </c>
      <c r="BK12" s="18">
        <v>8</v>
      </c>
      <c r="BL12" s="18">
        <v>0.2</v>
      </c>
      <c r="BM12" s="18">
        <v>0.3</v>
      </c>
      <c r="BN12" s="18">
        <v>18.100000000000001</v>
      </c>
      <c r="BO12" s="18">
        <v>7.6</v>
      </c>
      <c r="BP12" s="18">
        <v>0.2</v>
      </c>
      <c r="BQ12" s="18">
        <v>0</v>
      </c>
      <c r="BR12" s="29"/>
      <c r="BS12" s="11">
        <f>IF(SUM(AY12,BC12)&gt;0,SUM(AY12,BC12),"")</f>
        <v>14.8</v>
      </c>
      <c r="BT12" s="11">
        <f>IF(SUM(AX12:AY12,BA12:BC12,BE12)-AZ12-BD12&gt;0,SUM(AX12:AY12,BA12:BC12,BE12)-AZ12-BD12,"")</f>
        <v>51</v>
      </c>
      <c r="BU12" s="11">
        <f>IF(SUM(BF12:BG12,BI12)-BH12&gt;0,SUM(BF12:BG12,BI12)-BH12,"")</f>
        <v>24.6</v>
      </c>
      <c r="BV12" s="11">
        <f>IF(SUM(AY12,BC12,BG12)&gt;0,SUM(AY12,BC12,BG12),"")</f>
        <v>22.8</v>
      </c>
      <c r="BW12" s="11">
        <f>IF(SUM(BT12,BU12)&gt;0,SUM(BT12,BU12),"")</f>
        <v>75.599999999999994</v>
      </c>
      <c r="BX12" s="11">
        <f>IF(SUM(BK12,BO12)&gt;0,SUM(BK12,BO12),"")</f>
        <v>15.6</v>
      </c>
      <c r="BY12" s="11">
        <f>IF(SUM(BJ12:BK12,BM12:BO12,BQ12)-SUM(BL12,BP12)&gt;0,SUM(BJ12:BK12,BM12:BO12,BQ12)-SUM(BL12,BP12),"")</f>
        <v>50.400000000000006</v>
      </c>
      <c r="BZ12" s="11">
        <f>IF(SUM(BT12,BU12,BY12)&gt;0,SUM(BT12,BU12,BY12),"")</f>
        <v>126</v>
      </c>
      <c r="CA12" s="19">
        <v>19.100000000000001</v>
      </c>
      <c r="CB12" s="19">
        <v>8</v>
      </c>
      <c r="CC12" s="19">
        <v>0.2</v>
      </c>
      <c r="CD12" s="19">
        <v>0.3</v>
      </c>
      <c r="CE12" s="19">
        <v>18.5</v>
      </c>
      <c r="CF12" s="19">
        <v>7.6</v>
      </c>
      <c r="CG12" s="19">
        <v>0.8</v>
      </c>
      <c r="CH12" s="19">
        <v>0</v>
      </c>
      <c r="CI12" s="19">
        <v>17.7</v>
      </c>
      <c r="CJ12" s="19">
        <v>2.4</v>
      </c>
      <c r="CK12" s="19">
        <v>0</v>
      </c>
      <c r="CL12" s="19">
        <v>0</v>
      </c>
      <c r="CM12" s="19">
        <v>18.899999999999999</v>
      </c>
      <c r="CN12" s="19">
        <v>8</v>
      </c>
      <c r="CO12" s="19">
        <v>0.2</v>
      </c>
      <c r="CP12" s="19">
        <v>0.3</v>
      </c>
      <c r="CQ12" s="19">
        <v>16.5</v>
      </c>
      <c r="CR12" s="19">
        <v>6.8</v>
      </c>
      <c r="CS12" s="19">
        <v>1</v>
      </c>
      <c r="CT12" s="19">
        <v>0</v>
      </c>
      <c r="CU12" s="28"/>
      <c r="CV12" s="41">
        <f>IF(SUM(CB12,CF12)&gt;0,SUM(CB12,CF12),"")</f>
        <v>15.6</v>
      </c>
      <c r="CW12" s="41">
        <f>IF(SUM(CA12:CB12,CD12:CF12,CH12)-CC12-CG12&gt;0,SUM(CA12:CB12,CD12:CF12,CH12)-CC12-CG12,"")</f>
        <v>52.500000000000007</v>
      </c>
      <c r="CX12" s="41">
        <f>IF(SUM(CI12:CJ12,CL12)-CK12&gt;0,SUM(CI12:CJ12,CL12)-CK12,"")</f>
        <v>20.099999999999998</v>
      </c>
      <c r="CY12" s="41">
        <f>IF(SUM(CB12,CF12,CJ12)&gt;0,SUM(CB12,CF12,CJ12),"")</f>
        <v>18</v>
      </c>
      <c r="CZ12" s="41">
        <f>IF(SUM(CW12,CX12)&gt;0,SUM(CW12,CX12),"")</f>
        <v>72.600000000000009</v>
      </c>
      <c r="DA12" s="41">
        <f>IF(SUM(CN12,CR12)&gt;0,SUM(CN12,CR12),"")</f>
        <v>14.8</v>
      </c>
      <c r="DB12" s="41">
        <f>IF(SUM(CM12:CN12,CP12:CR12,CT12)-SUM(CO12,CS12)&gt;0,SUM(CM12:CN12,CP12:CR12,CT12)-SUM(CO12,CS12),"")</f>
        <v>49.3</v>
      </c>
      <c r="DC12" s="41">
        <f>IF(SUM(CW12,CX12,DB12)&gt;0,SUM(CW12,CX12,DB12),"")</f>
        <v>121.9</v>
      </c>
      <c r="DD12" s="52">
        <f>IF(MAX(EB12,FD12,GF12,HH12,IJ12,JL12,KN12,LP12,MR12,NT12,OV12,PX12,QZ12,SB12,TD12)-IF(L12="",0,L12)&gt;0.001,MAX(EB12,FD12,GF12,HH12,IJ12,JL12,KN12,LP12,MR12,NT12,OV12,PX12,QZ12,SB12,TD12)-IF(L12="",0,L12),"")</f>
        <v>0.19999999999999574</v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>
        <v>18.7</v>
      </c>
      <c r="HP12" s="17">
        <v>7.6</v>
      </c>
      <c r="HQ12" s="17">
        <v>0</v>
      </c>
      <c r="HR12" s="17">
        <v>0</v>
      </c>
      <c r="HS12" s="17">
        <v>18.2</v>
      </c>
      <c r="HT12" s="17">
        <v>7.3</v>
      </c>
      <c r="HU12" s="17">
        <v>0.6</v>
      </c>
      <c r="HV12" s="17">
        <v>0</v>
      </c>
      <c r="HW12" s="17"/>
      <c r="HX12" s="17"/>
      <c r="HY12" s="17"/>
      <c r="HZ12" s="17"/>
      <c r="IA12" s="17">
        <v>18.2</v>
      </c>
      <c r="IB12" s="17">
        <v>6.8</v>
      </c>
      <c r="IC12" s="17">
        <v>0.6</v>
      </c>
      <c r="ID12" s="17">
        <v>0</v>
      </c>
      <c r="IE12" s="17"/>
      <c r="IF12" s="17"/>
      <c r="IG12" s="17"/>
      <c r="IH12" s="17"/>
      <c r="II12" s="41">
        <f>IF(SUM(HP12,HT12)&gt;0,SUM(HP12,HT12),"")</f>
        <v>14.899999999999999</v>
      </c>
      <c r="IJ12" s="41">
        <f>IF(SUM(HO12:HP12,HR12:HT12,HV12)-HQ12-HU12&gt;0,SUM(HO12:HP12,HR12:HT12,HV12)-HQ12-HU12,"")</f>
        <v>51.199999999999996</v>
      </c>
      <c r="IK12" s="41" t="str">
        <f>IF(SUM(HW12:HX12,HZ12)-HY12&gt;0,SUM(HW12:HX12,HZ12)-HY12,"")</f>
        <v/>
      </c>
      <c r="IL12" s="41">
        <f>IF(SUM(HP12,HT12,HX12)&gt;0,SUM(HP12,HT12,HX12),"")</f>
        <v>14.899999999999999</v>
      </c>
      <c r="IM12" s="41">
        <f>IF(SUM(IJ12,IK12)&gt;0,SUM(IJ12,IK12),"")</f>
        <v>51.199999999999996</v>
      </c>
      <c r="IN12" s="41">
        <f>IF(SUM(IB12,IF12)&gt;0,SUM(IB12,IF12),"")</f>
        <v>6.8</v>
      </c>
      <c r="IO12" s="41">
        <f>IF(SUM(IA12:IB12,ID12:IF12,IH12)-SUM(IC12,IG12)&gt;0,SUM(IA12:IB12,ID12:IF12,IH12)-SUM(IC12,IG12),"")</f>
        <v>24.4</v>
      </c>
      <c r="IP12" s="41">
        <f>IF(SUM(IJ12,IK12,IO12)&gt;0,SUM(IJ12,IK12,IO12),"")</f>
        <v>75.599999999999994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18.700000000000003</v>
      </c>
      <c r="TL12" s="27">
        <f>IF($CU12="P",CB12,(CB12+AY12)/2)</f>
        <v>7.8</v>
      </c>
      <c r="TM12" s="27">
        <f>IF($CU12="P",CC12,(CC12+AZ12)/2)</f>
        <v>0.4</v>
      </c>
      <c r="TN12" s="27">
        <f>IF($CU12="P",CD12,(CD12+BA12)/2)</f>
        <v>0.15</v>
      </c>
      <c r="TO12" s="27">
        <f>IF($CU12="P",CE12,(CE12+BB12)/2)</f>
        <v>18.5</v>
      </c>
      <c r="TP12" s="27">
        <f>IF($CU12="P",CF12,(CF12+BC12)/2)</f>
        <v>7.4</v>
      </c>
      <c r="TQ12" s="27">
        <f>IF($CU12="P",CG12,(CG12+BD12)/2)</f>
        <v>0.4</v>
      </c>
      <c r="TR12" s="27">
        <f>IF($CU12="P",CH12,(CH12+BE12)/2)</f>
        <v>0</v>
      </c>
      <c r="TS12" s="27">
        <f>IF($CU12="P",CI12,(CI12+BF12)/2)</f>
        <v>17.100000000000001</v>
      </c>
      <c r="TT12" s="27">
        <f>IF($CU12="P",CJ12,(CJ12+BG12)/2)</f>
        <v>5.2</v>
      </c>
      <c r="TU12" s="27">
        <f>IF($CU12="P",CK12,(CK12+BH12)/2)</f>
        <v>0.1</v>
      </c>
      <c r="TV12" s="27">
        <f>IF($CU12="P",CL12,(CL12+BI12)/2)</f>
        <v>0.15</v>
      </c>
      <c r="TW12" s="27">
        <f>IF($CU12="P",CM12,(CM12+BJ12)/2)</f>
        <v>17.850000000000001</v>
      </c>
      <c r="TX12" s="27">
        <f>IF($CU12="P",CN12,(CN12+BK12)/2)</f>
        <v>8</v>
      </c>
      <c r="TY12" s="27">
        <f>IF($CU12="P",CO12,(CO12+BL12)/2)</f>
        <v>0.2</v>
      </c>
      <c r="TZ12" s="27">
        <f>IF($CU12="P",CP12,(CP12+BM12)/2)</f>
        <v>0.3</v>
      </c>
      <c r="UA12" s="27">
        <f>IF($CU12="P",CQ12,(CQ12+BN12)/2)</f>
        <v>17.3</v>
      </c>
      <c r="UB12" s="27">
        <f>IF($CU12="P",CR12,(CR12+BO12)/2)</f>
        <v>7.1999999999999993</v>
      </c>
      <c r="UC12" s="27">
        <f>IF($CU12="P",CS12,(CS12+BP12)/2)</f>
        <v>0.6</v>
      </c>
      <c r="UD12" s="27">
        <f>IF($CU12="P",CT12,(CT12+BQ12)/2)</f>
        <v>0</v>
      </c>
      <c r="UE12" s="29" t="s">
        <v>56</v>
      </c>
      <c r="UF12" s="11">
        <f>IF(SUM(TL12,TP12)&gt;0,SUM(TL12,TP12),"")</f>
        <v>15.2</v>
      </c>
      <c r="UG12" s="11">
        <f>IF(SUM(TK12:TL12,TN12:TP12,TR12)-TM12-TQ12&gt;0,SUM(TK12:TL12,TN12:TP12,TR12)-TM12-TQ12,"")</f>
        <v>51.750000000000007</v>
      </c>
      <c r="UH12" s="11">
        <f>IF(SUM(TS12:TT12,TV12)-TU12&gt;0,SUM(TS12:TT12,TV12)-TU12,"")</f>
        <v>22.349999999999998</v>
      </c>
      <c r="UI12" s="11">
        <f>IF(SUM(TL12,TP12,TT12)&gt;0,SUM(TL12,TP12,TT12),"")</f>
        <v>20.399999999999999</v>
      </c>
      <c r="UJ12" s="11">
        <f>IF(SUM(UG12,UH12)&gt;0,SUM(UG12,UH12),"")</f>
        <v>74.100000000000009</v>
      </c>
      <c r="UK12" s="11">
        <f>IF(SUM(TX12,UB12)&gt;0,SUM(TX12,UB12),"")</f>
        <v>15.2</v>
      </c>
      <c r="UL12" s="11">
        <f>IF(SUM(TW12:TX12,TZ12:UB12,UD12)-SUM(TY12,UC12)&gt;0,SUM(TW12:TX12,TZ12:UB12,UD12)-SUM(TY12,UC12),"")</f>
        <v>49.850000000000009</v>
      </c>
      <c r="UM12" s="11">
        <f>IF(SUM(UG12,UH12,UL12)&gt;0,SUM(UG12,UH12,UL12),"")</f>
        <v>123.95000000000002</v>
      </c>
    </row>
    <row r="13" spans="1:559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82</v>
      </c>
      <c r="C13" s="4" t="s">
        <v>5</v>
      </c>
      <c r="D13" s="4">
        <v>2002</v>
      </c>
      <c r="E13" s="9">
        <f>SUM(J13:R13)+SUM(J13:O13)*0.0000001+SUM(J13)*0.0000000000001</f>
        <v>177.20001264000516</v>
      </c>
      <c r="F13" s="3" t="str">
        <f>IF(OR(AND(AP13&gt;=AW$34,AQ13&gt;=AW$38,AP13&lt;&gt;"",AO13=""),AND(AU13&gt;=AW$34,AV13&gt;=AW$38,AU13&lt;&gt;"",AO13=""),AND(BS13&gt;=BZ$34,BT13&gt;=BZ$38,BS13&lt;&gt;"",BR13=""),AND(BX13&gt;=BZ$34,BY13&gt;=BZ$38,BX13&lt;&gt;"",BR13=""),AND(CV13&gt;=DC$34,CW13&gt;=DC$38,CV13&lt;&gt;"",CU13=""),AND(DA13&gt;=DC$34,DB13&gt;=DC$38,DA13&lt;&gt;""),AND(EA13&gt;=EH$34,EB13&gt;=EH$38,EA13&lt;&gt;""),AND(EF13&gt;=EH$34,EG13&gt;=EH$38,EF13&lt;&gt;""),AND(FC13&gt;=FJ$34,FD13&gt;=FJ$38,FC13&lt;&gt;""),AND(FH13&gt;=FJ$34,FI13&gt;=FJ$38,FH13&lt;&gt;""),AND(GE13&gt;=GL$34,GF13&gt;=GL$38,GE13&lt;&gt;""),AND(GJ13&gt;=GL$34,GK13&gt;=GL$38,GJ13&lt;&gt;""),AND(HG13&gt;=HN$34,HH13&gt;=HN$38,HG13&lt;&gt;""),AND(HL13&gt;=HN$34,HM13&gt;=HN$38,HL13&lt;&gt;""),AND(II13&gt;=IP$34,IJ13&gt;=IP$38,II13&lt;&gt;""),AND(IN13&gt;=IP$34,IO13&gt;=IP$38,IN13&lt;&gt;""),AND(JK13&gt;=JR$34,JL13&gt;=JR$38,JK13&lt;&gt;""),AND(JP13&gt;=JR$34,JQ13&gt;=JR$38,JP13&lt;&gt;""),AND(KM13&gt;=KT$34,KN13&gt;=KT$38,KM13&lt;&gt;""),AND(KR13&gt;=KT$34,KS13&gt;=KT$38,KR13&lt;&gt;""),AND(LO13&gt;=LV$34,LP13&gt;=LV$38,LO13&lt;&gt;""),AND(LT13&gt;=LV$34,LU13&gt;=LV$38,LT13&lt;&gt;""),AND(MQ13&gt;=MX$34,MR13&gt;=MX$38,MQ13&lt;&gt;""),AND(MV13&gt;=MX$34,MW13&gt;=MX$38,MV13&lt;&gt;""),AND(NS13&gt;=NZ$34,NT13&gt;=NZ$38,NS13&lt;&gt;""),AND(NX13&gt;=NZ$34,NY13&gt;=NZ$38,NX13&lt;&gt;""),AND(OU13&gt;=PB$34,OV13&gt;=PB$38,OU13&lt;&gt;""),AND(OZ13&gt;=PB$34,PA13&gt;=PB$38,OZ13&lt;&gt;""),AND(PW13&gt;=QD$34,PX13&gt;=QD$38,PW13&lt;&gt;""),AND(QB13&gt;=QD$34,QC13&gt;=QD$38,QB13&lt;&gt;""),AND(QY13&gt;=RF$34,QZ13&gt;=RF$38,QY13&lt;&gt;""),AND(RD13&gt;=RF$34,RE13&gt;=RF$38,RD13&lt;&gt;""),AND(SA13&gt;=SH$34,SB13&gt;=SH$38,SA13&lt;&gt;""),AND(SF13&gt;=SH$34,SG13&gt;=SH$38,SF13&lt;&gt;""),AND(TC13&gt;=TJ$34,TD13&gt;=TJ$38,TC13&lt;&gt;""),AND(TI13&gt;=TJ$34,TJ13&gt;=TJ$38,TI13&lt;&gt;"")),"P","")</f>
        <v>P</v>
      </c>
      <c r="G13" s="3" t="str">
        <f>IF(OR(AND(AQ13&gt;=AW$38,AQ13&lt;&gt;"",AO13=""),AND(AV13&gt;=AW$38,AV13&lt;&gt;"",AO13=""),AND(BT13&gt;=BZ$38,BT13&lt;&gt;"",BR13=""),AND(BY13&gt;=BZ$38,BY13&lt;&gt;"",BR13=""),AND(CW13&gt;=DC$38,CW13&lt;&gt;"",CU13=""),AND(DB13&gt;=DC$38,DB13&lt;&gt;"",CU13=""),AND(EB13&gt;=EH$38,EB13&lt;&gt;""),AND(EG13&gt;=EH$38,EG13&lt;&gt;""),AND(FD13&gt;=FJ$38,FD13&lt;&gt;""),AND(FI13&gt;=FJ$38,FI13&lt;&gt;""),AND(GF13&gt;=GL$38,GF13&lt;&gt;""),AND(GK13&gt;=GL$38,GK13&lt;&gt;""),AND(HH13&gt;=HN$38,HH13&lt;&gt;""),AND(HM13&gt;=HN$38,HM13&lt;&gt;""),AND(IJ13&gt;=IP$38,IJ13&lt;&gt;""),AND(IO13&gt;=IP$38,IO13&lt;&gt;""),AND(JL13&gt;=JR$38,JL13&lt;&gt;""),AND(JQ13&gt;=JR$38,JQ13&lt;&gt;""),AND(KN13&gt;=KT$38,KN13&lt;&gt;""),AND(KS13&gt;=KT$38,KS13&lt;&gt;""),AND(LP13&gt;=LV$38,LP13&lt;&gt;""),AND(LU13&gt;=LV$38,LU13&lt;&gt;""),AND(MR13&gt;=MX$38,MR13&lt;&gt;""),AND(MW13&gt;=MX$38,MW13&lt;&gt;""),AND(NT13&gt;=NZ$38,NT13&lt;&gt;""),AND(NY13&gt;=NZ$38,NY13&lt;&gt;""),AND(OV13&gt;=PB$38,OV13&lt;&gt;""),AND(PA13&gt;=PB$38,PA13&lt;&gt;""),AND(PX13&gt;=QD$38,PX13&lt;&gt;""),AND(QC13&gt;=QD$38,QC13&lt;&gt;""),AND(QZ13&gt;=RF$38,QZ13&lt;&gt;""),AND(RE13&gt;=RF$38,RE13&lt;&gt;""),AND(SB13&gt;=SH$38,SB13&lt;&gt;""),AND(SG13&gt;=SH$38,SG13&lt;&gt;""),AND(TD13&gt;=TJ$38,TD13&lt;&gt;""),AND(TJ13&gt;=TJ$38,TJ13&lt;&gt;"")),"P","")</f>
        <v>P</v>
      </c>
      <c r="H13" s="37" t="str">
        <f>IF(AND(G13="P",F13=""),"No DD",IF(OR(AND(AS13&gt;=AW$37,AT13&gt;=AW$41,AS13&lt;&gt;"",AO13=""),AND(BV13&gt;=BZ$37,BW13&gt;=BZ$41,BV13&lt;&gt;"",BR13=""),AND(CY13&gt;=DC$37,CZ13&gt;=DC$41,CY13&lt;&gt;"",CU13=""),AND(ED13&gt;=EH$37,EE13&gt;=EH$41,ED13&lt;&gt;""),AND(FF13&gt;=FJ$37,FG13&gt;=FJ$41,FF13&lt;&gt;""),AND(GH13&gt;=GL$37,GI13&gt;=GL$41,GH13&lt;&gt;""),AND(HJ13&gt;=HN$37,HK13&gt;=HN$41,HJ13&lt;&gt;""),AND(IL13&gt;=IP$37,IM13&gt;=IP$41,IL13&lt;&gt;""),AND(JN13&gt;=JR$37,JO13&gt;=JR$41,JN13&lt;&gt;""),AND(KP13&gt;=KT$37,KQ13&gt;=KT$41,KP13&lt;&gt;""),AND(LR13&gt;=LV$37,LS13&gt;=LV$41,LR13&lt;&gt;""),AND(MT13&gt;=MX$37,MU13&gt;=MX$41,MT13&lt;&gt;""),AND(NV13&gt;=NZ$37,NW13&gt;=NZ$41,NV13&lt;&gt;""),AND(OX13&gt;=PB$37,OY13&gt;=PB$41,OX13&lt;&gt;""),AND(PZ13&gt;=QD$37,QA13&gt;=QD$41,PZ13&lt;&gt;""),AND(RB13&gt;=RF$37,RC13&gt;=RF$41,RB13&lt;&gt;""),AND(SD13&gt;=SH$37,SE13&gt;=SH$41,SD13&lt;&gt;""),AND(TF13&gt;=TJ$37,TG13&gt;=TJ$41,TF13&lt;&gt;"")),"Merit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,AND(RB13&gt;=RF$36,RC13&gt;=RF$40,RB13&lt;&gt;""),AND(SD13&gt;=SH$36,SE13&gt;=SH$40,SD13&lt;&gt;""),AND(TF13&gt;=TJ$36,TG13&gt;=TJ$40,TF13&lt;&gt;"")),"Excellence",IF(I13="P","Worlds Team",IF(F13="P","National Team","")))))</f>
        <v>National Team</v>
      </c>
      <c r="I13" s="3" t="str">
        <f>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,AND(RB13&gt;=RF$35,RC13&gt;=RF$39,RB13&lt;&gt;""),AND(SD13&gt;=SH$35,SE13&gt;=SH$39,SD13&lt;&gt;""),AND(TF13&gt;=TJ$35,TG13&gt;=TJ$39,TF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50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25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L13="",0,L13)=TE13,$SI$1,IF(R13+IF(L13="",0,L13)=SC13,$RG$1,IF(R13+IF(L13="",0,L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L13="",0,L13)=TI13,$SI$1,IF(R13+IF(L13="",0,L13)=SG13,$RG$1,IF(R13+IF(L13="",0,L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18.5</v>
      </c>
      <c r="V13" s="19">
        <v>7.6</v>
      </c>
      <c r="W13" s="19">
        <v>0.6</v>
      </c>
      <c r="X13" s="19">
        <v>0</v>
      </c>
      <c r="Y13" s="19">
        <v>18.5</v>
      </c>
      <c r="Z13" s="19">
        <v>8</v>
      </c>
      <c r="AA13" s="19">
        <v>0.6</v>
      </c>
      <c r="AB13" s="19">
        <v>0</v>
      </c>
      <c r="AC13" s="19">
        <v>16.8</v>
      </c>
      <c r="AD13" s="19">
        <v>8.1</v>
      </c>
      <c r="AE13" s="19">
        <v>0.2</v>
      </c>
      <c r="AF13" s="19">
        <v>0.3</v>
      </c>
      <c r="AG13" s="19">
        <v>18.5</v>
      </c>
      <c r="AH13" s="19">
        <v>9.3000000000000007</v>
      </c>
      <c r="AI13" s="19">
        <v>0</v>
      </c>
      <c r="AJ13" s="19">
        <v>0.3</v>
      </c>
      <c r="AK13" s="19">
        <v>18.100000000000001</v>
      </c>
      <c r="AL13" s="19">
        <v>5.6</v>
      </c>
      <c r="AM13" s="19">
        <v>1</v>
      </c>
      <c r="AN13" s="19">
        <v>0</v>
      </c>
      <c r="AO13" s="28"/>
      <c r="AP13" s="41">
        <f>IF(SUM(V13,Z13)&gt;0,SUM(V13,Z13),"")</f>
        <v>15.6</v>
      </c>
      <c r="AQ13" s="41">
        <f>IF(SUM(U13:V13,X13:Z13,AB13)-W13-AA13&gt;0,SUM(U13:V13,X13:Z13,AB13)-W13-AA13,"")</f>
        <v>51.4</v>
      </c>
      <c r="AR13" s="41">
        <f>IF(SUM(AC13:AD13,AF13)-AE13&gt;0,SUM(AC13:AD13,AF13)-AE13,"")</f>
        <v>25</v>
      </c>
      <c r="AS13" s="41">
        <f>IF(SUM(V13,Z13,AD13)&gt;0,SUM(V13,Z13,AD13),"")</f>
        <v>23.7</v>
      </c>
      <c r="AT13" s="41">
        <f>IF(SUM(AQ13,AR13)&gt;0,SUM(AQ13,AR13),"")</f>
        <v>76.400000000000006</v>
      </c>
      <c r="AU13" s="41">
        <f>IF(SUM(AH13,AL13)&gt;0,SUM(AH13,AL13),"")</f>
        <v>14.9</v>
      </c>
      <c r="AV13" s="41">
        <f>IF(SUM(AG13:AH13,AJ13:AL13,AN13)-SUM(AI13,AM13)&gt;0,SUM(AG13:AH13,AJ13:AL13,AN13)-SUM(AI13,AM13),"")</f>
        <v>50.800000000000004</v>
      </c>
      <c r="AW13" s="41">
        <f>IF(SUM(AQ13,AR13,AV13)&gt;0,SUM(AQ13,AR13,AV13),"")</f>
        <v>127.20000000000002</v>
      </c>
      <c r="AX13" s="18">
        <v>18.600000000000001</v>
      </c>
      <c r="AY13" s="18">
        <v>6.4</v>
      </c>
      <c r="AZ13" s="18">
        <v>0</v>
      </c>
      <c r="BA13" s="18">
        <v>0</v>
      </c>
      <c r="BB13" s="18">
        <v>17.600000000000001</v>
      </c>
      <c r="BC13" s="18">
        <v>4</v>
      </c>
      <c r="BD13" s="18">
        <v>0</v>
      </c>
      <c r="BE13" s="18">
        <v>0</v>
      </c>
      <c r="BF13" s="18">
        <v>18.5</v>
      </c>
      <c r="BG13" s="18">
        <v>3.6</v>
      </c>
      <c r="BH13" s="18">
        <v>1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10.4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21.1</v>
      </c>
      <c r="BV13" s="11">
        <f>IF(SUM(AY13,BC13,BG13)&gt;0,SUM(AY13,BC13,BG13),"")</f>
        <v>14</v>
      </c>
      <c r="BW13" s="11">
        <f>IF(SUM(BT13,BU13)&gt;0,SUM(BT13,BU13),"")</f>
        <v>67.7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67.7</v>
      </c>
      <c r="CA13" s="19">
        <v>18.600000000000001</v>
      </c>
      <c r="CB13" s="19">
        <v>5.6</v>
      </c>
      <c r="CC13" s="19">
        <v>1.4</v>
      </c>
      <c r="CD13" s="19">
        <v>0</v>
      </c>
      <c r="CE13" s="19">
        <v>19</v>
      </c>
      <c r="CF13" s="19">
        <v>8.4</v>
      </c>
      <c r="CG13" s="19">
        <v>0.2</v>
      </c>
      <c r="CH13" s="19">
        <v>0</v>
      </c>
      <c r="CI13" s="19">
        <v>17.399999999999999</v>
      </c>
      <c r="CJ13" s="19">
        <v>3.6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14</v>
      </c>
      <c r="CW13" s="41">
        <f>IF(SUM(CA13:CB13,CD13:CF13,CH13)-CC13-CG13&gt;0,SUM(CA13:CB13,CD13:CF13,CH13)-CC13-CG13,"")</f>
        <v>50</v>
      </c>
      <c r="CX13" s="41">
        <f>IF(SUM(CI13:CJ13,CL13)-CK13&gt;0,SUM(CI13:CJ13,CL13)-CK13,"")</f>
        <v>21</v>
      </c>
      <c r="CY13" s="41">
        <f>IF(SUM(CB13,CF13,CJ13)&gt;0,SUM(CB13,CF13,CJ13),"")</f>
        <v>17.600000000000001</v>
      </c>
      <c r="CZ13" s="41">
        <f>IF(SUM(CW13,CX13)&gt;0,SUM(CW13,CX13),"")</f>
        <v>71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71</v>
      </c>
      <c r="DD13" s="52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18.600000000000001</v>
      </c>
      <c r="TL13" s="27">
        <f>IF($CU13="P",CB13,(CB13+AY13)/2)</f>
        <v>6</v>
      </c>
      <c r="TM13" s="27">
        <f>IF($CU13="P",CC13,(CC13+AZ13)/2)</f>
        <v>0.7</v>
      </c>
      <c r="TN13" s="27">
        <f>IF($CU13="P",CD13,(CD13+BA13)/2)</f>
        <v>0</v>
      </c>
      <c r="TO13" s="27">
        <f>IF($CU13="P",CE13,(CE13+BB13)/2)</f>
        <v>18.3</v>
      </c>
      <c r="TP13" s="27">
        <f>IF($CU13="P",CF13,(CF13+BC13)/2)</f>
        <v>6.2</v>
      </c>
      <c r="TQ13" s="27">
        <f>IF($CU13="P",CG13,(CG13+BD13)/2)</f>
        <v>0.1</v>
      </c>
      <c r="TR13" s="27">
        <f>IF($CU13="P",CH13,(CH13+BE13)/2)</f>
        <v>0</v>
      </c>
      <c r="TS13" s="27">
        <f>IF($CU13="P",CI13,(CI13+BF13)/2)</f>
        <v>17.95</v>
      </c>
      <c r="TT13" s="27">
        <f>IF($CU13="P",CJ13,(CJ13+BG13)/2)</f>
        <v>3.6</v>
      </c>
      <c r="TU13" s="27">
        <f>IF($CU13="P",CK13,(CK13+BH13)/2)</f>
        <v>0.5</v>
      </c>
      <c r="TV13" s="27">
        <f>IF($CU13="P",CL13,(CL13+BI13)/2)</f>
        <v>0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12.2</v>
      </c>
      <c r="UG13" s="11">
        <f>IF(SUM(TK13:TL13,TN13:TP13,TR13)-TM13-TQ13&gt;0,SUM(TK13:TL13,TN13:TP13,TR13)-TM13-TQ13,"")</f>
        <v>48.300000000000004</v>
      </c>
      <c r="UH13" s="11">
        <f>IF(SUM(TS13:TT13,TV13)-TU13&gt;0,SUM(TS13:TT13,TV13)-TU13,"")</f>
        <v>21.05</v>
      </c>
      <c r="UI13" s="11">
        <f>IF(SUM(TL13,TP13,TT13)&gt;0,SUM(TL13,TP13,TT13),"")</f>
        <v>15.799999999999999</v>
      </c>
      <c r="UJ13" s="11">
        <f>IF(SUM(UG13,UH13)&gt;0,SUM(UG13,UH13),"")</f>
        <v>69.350000000000009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69.350000000000009</v>
      </c>
    </row>
    <row r="14" spans="1:559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161</v>
      </c>
      <c r="C14" s="4" t="s">
        <v>3</v>
      </c>
      <c r="D14" s="4">
        <v>2002</v>
      </c>
      <c r="E14" s="9">
        <f>SUM(J14:R14)+SUM(J14:O14)*0.0000001+SUM(J14)*0.0000000000001</f>
        <v>170.60001213000498</v>
      </c>
      <c r="F14" s="3" t="str">
        <f>IF(OR(AND(AP14&gt;=AW$34,AQ14&gt;=AW$38,AP14&lt;&gt;"",AO14=""),AND(AU14&gt;=AW$34,AV14&gt;=AW$38,AU14&lt;&gt;"",AO14=""),AND(BS14&gt;=BZ$34,BT14&gt;=BZ$38,BS14&lt;&gt;"",BR14=""),AND(BX14&gt;=BZ$34,BY14&gt;=BZ$38,BX14&lt;&gt;"",BR14=""),AND(CV14&gt;=DC$34,CW14&gt;=DC$38,CV14&lt;&gt;"",CU14=""),AND(DA14&gt;=DC$34,DB14&gt;=DC$38,DA14&lt;&gt;""),AND(EA14&gt;=EH$34,EB14&gt;=EH$38,EA14&lt;&gt;""),AND(EF14&gt;=EH$34,EG14&gt;=EH$38,EF14&lt;&gt;""),AND(FC14&gt;=FJ$34,FD14&gt;=FJ$38,FC14&lt;&gt;""),AND(FH14&gt;=FJ$34,FI14&gt;=FJ$38,FH14&lt;&gt;""),AND(GE14&gt;=GL$34,GF14&gt;=GL$38,GE14&lt;&gt;""),AND(GJ14&gt;=GL$34,GK14&gt;=GL$38,GJ14&lt;&gt;""),AND(HG14&gt;=HN$34,HH14&gt;=HN$38,HG14&lt;&gt;""),AND(HL14&gt;=HN$34,HM14&gt;=HN$38,HL14&lt;&gt;""),AND(II14&gt;=IP$34,IJ14&gt;=IP$38,II14&lt;&gt;""),AND(IN14&gt;=IP$34,IO14&gt;=IP$38,IN14&lt;&gt;""),AND(JK14&gt;=JR$34,JL14&gt;=JR$38,JK14&lt;&gt;""),AND(JP14&gt;=JR$34,JQ14&gt;=JR$38,JP14&lt;&gt;""),AND(KM14&gt;=KT$34,KN14&gt;=KT$38,KM14&lt;&gt;""),AND(KR14&gt;=KT$34,KS14&gt;=KT$38,KR14&lt;&gt;""),AND(LO14&gt;=LV$34,LP14&gt;=LV$38,LO14&lt;&gt;""),AND(LT14&gt;=LV$34,LU14&gt;=LV$38,LT14&lt;&gt;""),AND(MQ14&gt;=MX$34,MR14&gt;=MX$38,MQ14&lt;&gt;""),AND(MV14&gt;=MX$34,MW14&gt;=MX$38,MV14&lt;&gt;""),AND(NS14&gt;=NZ$34,NT14&gt;=NZ$38,NS14&lt;&gt;""),AND(NX14&gt;=NZ$34,NY14&gt;=NZ$38,NX14&lt;&gt;""),AND(OU14&gt;=PB$34,OV14&gt;=PB$38,OU14&lt;&gt;""),AND(OZ14&gt;=PB$34,PA14&gt;=PB$38,OZ14&lt;&gt;""),AND(PW14&gt;=QD$34,PX14&gt;=QD$38,PW14&lt;&gt;""),AND(QB14&gt;=QD$34,QC14&gt;=QD$38,QB14&lt;&gt;""),AND(QY14&gt;=RF$34,QZ14&gt;=RF$38,QY14&lt;&gt;""),AND(RD14&gt;=RF$34,RE14&gt;=RF$38,RD14&lt;&gt;""),AND(SA14&gt;=SH$34,SB14&gt;=SH$38,SA14&lt;&gt;""),AND(SF14&gt;=SH$34,SG14&gt;=SH$38,SF14&lt;&gt;""),AND(TC14&gt;=TJ$34,TD14&gt;=TJ$38,TC14&lt;&gt;""),AND(TI14&gt;=TJ$34,TJ14&gt;=TJ$38,TI14&lt;&gt;"")),"P","")</f>
        <v>P</v>
      </c>
      <c r="G14" s="3" t="str">
        <f>IF(OR(AND(AQ14&gt;=AW$38,AQ14&lt;&gt;"",AO14=""),AND(AV14&gt;=AW$38,AV14&lt;&gt;"",AO14=""),AND(BT14&gt;=BZ$38,BT14&lt;&gt;"",BR14=""),AND(BY14&gt;=BZ$38,BY14&lt;&gt;"",BR14=""),AND(CW14&gt;=DC$38,CW14&lt;&gt;"",CU14=""),AND(DB14&gt;=DC$38,DB14&lt;&gt;"",CU14=""),AND(EB14&gt;=EH$38,EB14&lt;&gt;""),AND(EG14&gt;=EH$38,EG14&lt;&gt;""),AND(FD14&gt;=FJ$38,FD14&lt;&gt;""),AND(FI14&gt;=FJ$38,FI14&lt;&gt;""),AND(GF14&gt;=GL$38,GF14&lt;&gt;""),AND(GK14&gt;=GL$38,GK14&lt;&gt;""),AND(HH14&gt;=HN$38,HH14&lt;&gt;""),AND(HM14&gt;=HN$38,HM14&lt;&gt;""),AND(IJ14&gt;=IP$38,IJ14&lt;&gt;""),AND(IO14&gt;=IP$38,IO14&lt;&gt;""),AND(JL14&gt;=JR$38,JL14&lt;&gt;""),AND(JQ14&gt;=JR$38,JQ14&lt;&gt;""),AND(KN14&gt;=KT$38,KN14&lt;&gt;""),AND(KS14&gt;=KT$38,KS14&lt;&gt;""),AND(LP14&gt;=LV$38,LP14&lt;&gt;""),AND(LU14&gt;=LV$38,LU14&lt;&gt;""),AND(MR14&gt;=MX$38,MR14&lt;&gt;""),AND(MW14&gt;=MX$38,MW14&lt;&gt;""),AND(NT14&gt;=NZ$38,NT14&lt;&gt;""),AND(NY14&gt;=NZ$38,NY14&lt;&gt;""),AND(OV14&gt;=PB$38,OV14&lt;&gt;""),AND(PA14&gt;=PB$38,PA14&lt;&gt;""),AND(PX14&gt;=QD$38,PX14&lt;&gt;""),AND(QC14&gt;=QD$38,QC14&lt;&gt;""),AND(QZ14&gt;=RF$38,QZ14&lt;&gt;""),AND(RE14&gt;=RF$38,RE14&lt;&gt;""),AND(SB14&gt;=SH$38,SB14&lt;&gt;""),AND(SG14&gt;=SH$38,SG14&lt;&gt;""),AND(TD14&gt;=TJ$38,TD14&lt;&gt;""),AND(TJ14&gt;=TJ$38,TJ14&lt;&gt;"")),"P","")</f>
        <v>P</v>
      </c>
      <c r="H14" s="37" t="str">
        <f>IF(AND(G14="P",F14=""),"No DD",IF(OR(AND(AS14&gt;=AW$37,AT14&gt;=AW$41,AS14&lt;&gt;"",AO14=""),AND(BV14&gt;=BZ$37,BW14&gt;=BZ$41,BV14&lt;&gt;"",BR14=""),AND(CY14&gt;=DC$37,CZ14&gt;=DC$41,CY14&lt;&gt;"",CU14=""),AND(ED14&gt;=EH$37,EE14&gt;=EH$41,ED14&lt;&gt;""),AND(FF14&gt;=FJ$37,FG14&gt;=FJ$41,FF14&lt;&gt;""),AND(GH14&gt;=GL$37,GI14&gt;=GL$41,GH14&lt;&gt;""),AND(HJ14&gt;=HN$37,HK14&gt;=HN$41,HJ14&lt;&gt;""),AND(IL14&gt;=IP$37,IM14&gt;=IP$41,IL14&lt;&gt;""),AND(JN14&gt;=JR$37,JO14&gt;=JR$41,JN14&lt;&gt;""),AND(KP14&gt;=KT$37,KQ14&gt;=KT$41,KP14&lt;&gt;""),AND(LR14&gt;=LV$37,LS14&gt;=LV$41,LR14&lt;&gt;""),AND(MT14&gt;=MX$37,MU14&gt;=MX$41,MT14&lt;&gt;""),AND(NV14&gt;=NZ$37,NW14&gt;=NZ$41,NV14&lt;&gt;""),AND(OX14&gt;=PB$37,OY14&gt;=PB$41,OX14&lt;&gt;""),AND(PZ14&gt;=QD$37,QA14&gt;=QD$41,PZ14&lt;&gt;""),AND(RB14&gt;=RF$37,RC14&gt;=RF$41,RB14&lt;&gt;""),AND(SD14&gt;=SH$37,SE14&gt;=SH$41,SD14&lt;&gt;""),AND(TF14&gt;=TJ$37,TG14&gt;=TJ$41,TF14&lt;&gt;"")),"Merit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,AND(RB14&gt;=RF$36,RC14&gt;=RF$40,RB14&lt;&gt;""),AND(SD14&gt;=SH$36,SE14&gt;=SH$40,SD14&lt;&gt;""),AND(TF14&gt;=TJ$36,TG14&gt;=TJ$40,TF14&lt;&gt;"")),"Excellence",IF(I14="P","Worlds Team",IF(F14="P","National Team","")))))</f>
        <v>National Team</v>
      </c>
      <c r="I14" s="3" t="str">
        <f>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,AND(RB14&gt;=RF$35,RC14&gt;=RF$39,RB14&lt;&gt;""),AND(SD14&gt;=SH$35,SE14&gt;=SH$39,SD14&lt;&gt;""),AND(TF14&gt;=TJ$35,TG14&gt;=TJ$39,TF14&lt;&gt;"")),"P","")</f>
        <v/>
      </c>
      <c r="J14" s="8">
        <f>IF(COUNT(AQ14,BT14,CW14)&gt;0,LARGE((AQ14,BT14,CW14),1),0)</f>
        <v>50.4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44.499999999999993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26.4</v>
      </c>
      <c r="O14" s="8" t="str">
        <f>IF(N14=0,"",IF(N14=CX14,$CA$1,IF(N14=BU14,$AX$1,IF(N14=AR14,$U$1,""))))</f>
        <v>2024 Nationals</v>
      </c>
      <c r="P14" s="8">
        <f>IF(MAX(AV14,BY14,DB14)&gt;0,MAX(AV14,BY14,DB14),0)</f>
        <v>21.1</v>
      </c>
      <c r="Q14" s="8" t="str">
        <f>IF(P14=0,"",IF(P14=DB14,$CA$1,IF(P14=BY14,$AX$1,IF(P14=AV14,$U$1,""))))</f>
        <v>2024 Elite Canada</v>
      </c>
      <c r="R14" s="8">
        <f>IF(MAX(DD14:DF14)&gt;0,MAX(DD14:DF14),"")</f>
        <v>28.199999999999996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L14="",0,L14)=TE14,$SI$1,IF(R14+IF(L14="",0,L14)=SC14,$RG$1,IF(R14+IF(L14="",0,L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L14="",0,L14)=TI14,$SI$1,IF(R14+IF(L14="",0,L14)=SG14,$RG$1,IF(R14+IF(L14="",0,L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>2023 WAGC (Nov 17)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18.399999999999999</v>
      </c>
      <c r="AY14" s="18">
        <v>6.8</v>
      </c>
      <c r="AZ14" s="18">
        <v>0.8</v>
      </c>
      <c r="BA14" s="18">
        <v>0</v>
      </c>
      <c r="BB14" s="18">
        <v>18.600000000000001</v>
      </c>
      <c r="BC14" s="18">
        <v>7.6</v>
      </c>
      <c r="BD14" s="18">
        <v>0.2</v>
      </c>
      <c r="BE14" s="18">
        <v>0</v>
      </c>
      <c r="BF14" s="18">
        <v>18.100000000000001</v>
      </c>
      <c r="BG14" s="18">
        <v>6</v>
      </c>
      <c r="BH14" s="18">
        <v>0</v>
      </c>
      <c r="BI14" s="18">
        <v>0.3</v>
      </c>
      <c r="BJ14" s="18">
        <v>18.100000000000001</v>
      </c>
      <c r="BK14" s="18">
        <v>4.5999999999999996</v>
      </c>
      <c r="BL14" s="18">
        <v>1.6</v>
      </c>
      <c r="BM14" s="18">
        <v>0</v>
      </c>
      <c r="BN14" s="18">
        <v>0</v>
      </c>
      <c r="BO14" s="18">
        <v>0</v>
      </c>
      <c r="BP14" s="18">
        <v>0</v>
      </c>
      <c r="BQ14" s="18">
        <v>0</v>
      </c>
      <c r="BR14" s="29"/>
      <c r="BS14" s="11">
        <f>IF(SUM(AY14,BC14)&gt;0,SUM(AY14,BC14),"")</f>
        <v>14.399999999999999</v>
      </c>
      <c r="BT14" s="11">
        <f>IF(SUM(AX14:AY14,BA14:BC14,BE14)-AZ14-BD14&gt;0,SUM(AX14:AY14,BA14:BC14,BE14)-AZ14-BD14,"")</f>
        <v>50.4</v>
      </c>
      <c r="BU14" s="11">
        <f>IF(SUM(BF14:BG14,BI14)-BH14&gt;0,SUM(BF14:BG14,BI14)-BH14,"")</f>
        <v>24.400000000000002</v>
      </c>
      <c r="BV14" s="11">
        <f>IF(SUM(AY14,BC14,BG14)&gt;0,SUM(AY14,BC14,BG14),"")</f>
        <v>20.399999999999999</v>
      </c>
      <c r="BW14" s="11">
        <f>IF(SUM(BT14,BU14)&gt;0,SUM(BT14,BU14),"")</f>
        <v>74.8</v>
      </c>
      <c r="BX14" s="11">
        <f>IF(SUM(BK14,BO14)&gt;0,SUM(BK14,BO14),"")</f>
        <v>4.5999999999999996</v>
      </c>
      <c r="BY14" s="11">
        <f>IF(SUM(BJ14:BK14,BM14:BO14,BQ14)-SUM(BL14,BP14)&gt;0,SUM(BJ14:BK14,BM14:BO14,BQ14)-SUM(BL14,BP14),"")</f>
        <v>21.1</v>
      </c>
      <c r="BZ14" s="11">
        <f>IF(SUM(BT14,BU14,BY14)&gt;0,SUM(BT14,BU14,BY14),"")</f>
        <v>95.9</v>
      </c>
      <c r="CA14" s="19">
        <v>17.5</v>
      </c>
      <c r="CB14" s="19">
        <v>3.2</v>
      </c>
      <c r="CC14" s="19">
        <v>0</v>
      </c>
      <c r="CD14" s="19">
        <v>0</v>
      </c>
      <c r="CE14" s="19">
        <v>18.399999999999999</v>
      </c>
      <c r="CF14" s="19">
        <v>6.4</v>
      </c>
      <c r="CG14" s="19">
        <v>1</v>
      </c>
      <c r="CH14" s="19">
        <v>0</v>
      </c>
      <c r="CI14" s="19">
        <v>18.600000000000001</v>
      </c>
      <c r="CJ14" s="19">
        <v>8.4</v>
      </c>
      <c r="CK14" s="19">
        <v>0.6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9.6000000000000014</v>
      </c>
      <c r="CW14" s="41">
        <f>IF(SUM(CA14:CB14,CD14:CF14,CH14)-CC14-CG14&gt;0,SUM(CA14:CB14,CD14:CF14,CH14)-CC14-CG14,"")</f>
        <v>44.499999999999993</v>
      </c>
      <c r="CX14" s="41">
        <f>IF(SUM(CI14:CJ14,CL14)-CK14&gt;0,SUM(CI14:CJ14,CL14)-CK14,"")</f>
        <v>26.4</v>
      </c>
      <c r="CY14" s="41">
        <f>IF(SUM(CB14,CF14,CJ14)&gt;0,SUM(CB14,CF14,CJ14),"")</f>
        <v>18</v>
      </c>
      <c r="CZ14" s="41">
        <f>IF(SUM(CW14,CX14)&gt;0,SUM(CW14,CX14),"")</f>
        <v>70.899999999999991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70.899999999999991</v>
      </c>
      <c r="DD14" s="52">
        <f>IF(MAX(EB14,FD14,GF14,HH14,IJ14,JL14,KN14,LP14,MR14,NT14,OV14,PX14,QZ14,SB14,TD14)-IF(L14="",0,L14)&gt;0.001,MAX(EB14,FD14,GF14,HH14,IJ14,JL14,KN14,LP14,MR14,NT14,OV14,PX14,QZ14,SB14,TD14)-IF(L14="",0,L14),"")</f>
        <v>7.9000000000000057</v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>
        <f>IF(MAX(EG14,FI14,GK14,HM14,IO14,JQ14,KS14,LU14,MW14,NY14,PA14,QC14,RE14,SG14,TI14)-IF(P14="",0,P14)&gt;0.001,MAX(EG14,FI14,GK14,HM14,IO14,JQ14,KS14,LU14,MW14,NY14,PA14,QC14,RE14,SG14,TI14)-IF(P14="",0,P14),"")</f>
        <v>28.199999999999996</v>
      </c>
      <c r="DG14" s="17">
        <v>18.600000000000001</v>
      </c>
      <c r="DH14" s="17">
        <v>8.4</v>
      </c>
      <c r="DI14" s="17">
        <v>0.6</v>
      </c>
      <c r="DJ14" s="17">
        <v>0</v>
      </c>
      <c r="DK14" s="17">
        <v>18.8</v>
      </c>
      <c r="DL14" s="17">
        <v>6.8</v>
      </c>
      <c r="DM14" s="17">
        <v>0</v>
      </c>
      <c r="DN14" s="17">
        <v>0</v>
      </c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>
        <f>IF(SUM(DH14,DL14)&gt;0,SUM(DH14,DL14),"")</f>
        <v>15.2</v>
      </c>
      <c r="EB14" s="41">
        <f>IF(SUM(DG14:DH14,DJ14:DL14,DN14)-DI14-DM14&gt;0,SUM(DG14:DH14,DJ14:DL14,DN14)-DI14-DM14,"")</f>
        <v>51.999999999999993</v>
      </c>
      <c r="EC14" s="41" t="str">
        <f>IF(SUM(DO14:DP14,DR14)-DQ14&gt;0,SUM(DO14:DP14,DR14)-DQ14,"")</f>
        <v/>
      </c>
      <c r="ED14" s="41">
        <f>IF(SUM(DH14,DL14,DP14)&gt;0,SUM(DH14,DL14,DP14),"")</f>
        <v>15.2</v>
      </c>
      <c r="EE14" s="41">
        <f>IF(SUM(EB14,EC14)&gt;0,SUM(EB14,EC14),"")</f>
        <v>51.999999999999993</v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>
        <f>IF(SUM(EB14,EC14,EG14)&gt;0,SUM(EB14,EC14,EG14),"")</f>
        <v>51.999999999999993</v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>
        <v>18.600000000000001</v>
      </c>
      <c r="HP14" s="17">
        <v>8.4</v>
      </c>
      <c r="HQ14" s="17">
        <v>0.6</v>
      </c>
      <c r="HR14" s="17">
        <v>0</v>
      </c>
      <c r="HS14" s="17">
        <v>19.2</v>
      </c>
      <c r="HT14" s="17">
        <v>6.8</v>
      </c>
      <c r="HU14" s="17">
        <v>0</v>
      </c>
      <c r="HV14" s="17">
        <v>0</v>
      </c>
      <c r="HW14" s="17"/>
      <c r="HX14" s="17"/>
      <c r="HY14" s="17"/>
      <c r="HZ14" s="17"/>
      <c r="IA14" s="17">
        <v>19.100000000000001</v>
      </c>
      <c r="IB14" s="17">
        <v>6.8</v>
      </c>
      <c r="IC14" s="17">
        <v>0.6</v>
      </c>
      <c r="ID14" s="17">
        <v>0</v>
      </c>
      <c r="IE14" s="17">
        <v>18.2</v>
      </c>
      <c r="IF14" s="17">
        <v>6.8</v>
      </c>
      <c r="IG14" s="17">
        <v>1</v>
      </c>
      <c r="IH14" s="17">
        <v>0</v>
      </c>
      <c r="II14" s="41">
        <f>IF(SUM(HP14,HT14)&gt;0,SUM(HP14,HT14),"")</f>
        <v>15.2</v>
      </c>
      <c r="IJ14" s="41">
        <f>IF(SUM(HO14:HP14,HR14:HT14,HV14)-HQ14-HU14&gt;0,SUM(HO14:HP14,HR14:HT14,HV14)-HQ14-HU14,"")</f>
        <v>52.4</v>
      </c>
      <c r="IK14" s="41" t="str">
        <f>IF(SUM(HW14:HX14,HZ14)-HY14&gt;0,SUM(HW14:HX14,HZ14)-HY14,"")</f>
        <v/>
      </c>
      <c r="IL14" s="41">
        <f>IF(SUM(HP14,HT14,HX14)&gt;0,SUM(HP14,HT14,HX14),"")</f>
        <v>15.2</v>
      </c>
      <c r="IM14" s="41">
        <f>IF(SUM(IJ14,IK14)&gt;0,SUM(IJ14,IK14),"")</f>
        <v>52.4</v>
      </c>
      <c r="IN14" s="41">
        <f>IF(SUM(IB14,IF14)&gt;0,SUM(IB14,IF14),"")</f>
        <v>13.6</v>
      </c>
      <c r="IO14" s="41">
        <f>IF(SUM(IA14:IB14,ID14:IF14,IH14)-SUM(IC14,IG14)&gt;0,SUM(IA14:IB14,ID14:IF14,IH14)-SUM(IC14,IG14),"")</f>
        <v>49.3</v>
      </c>
      <c r="IP14" s="41">
        <f>IF(SUM(IJ14,IK14,IO14)&gt;0,SUM(IJ14,IK14,IO14),"")</f>
        <v>101.69999999999999</v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17.95</v>
      </c>
      <c r="TL14" s="27">
        <f>IF($CU14="P",CB14,(CB14+AY14)/2)</f>
        <v>5</v>
      </c>
      <c r="TM14" s="27">
        <f>IF($CU14="P",CC14,(CC14+AZ14)/2)</f>
        <v>0.4</v>
      </c>
      <c r="TN14" s="27">
        <f>IF($CU14="P",CD14,(CD14+BA14)/2)</f>
        <v>0</v>
      </c>
      <c r="TO14" s="27">
        <f>IF($CU14="P",CE14,(CE14+BB14)/2)</f>
        <v>18.5</v>
      </c>
      <c r="TP14" s="27">
        <f>IF($CU14="P",CF14,(CF14+BC14)/2)</f>
        <v>7</v>
      </c>
      <c r="TQ14" s="27">
        <f>IF($CU14="P",CG14,(CG14+BD14)/2)</f>
        <v>0.6</v>
      </c>
      <c r="TR14" s="27">
        <f>IF($CU14="P",CH14,(CH14+BE14)/2)</f>
        <v>0</v>
      </c>
      <c r="TS14" s="27">
        <f>IF($CU14="P",CI14,(CI14+BF14)/2)</f>
        <v>18.350000000000001</v>
      </c>
      <c r="TT14" s="27">
        <f>IF($CU14="P",CJ14,(CJ14+BG14)/2)</f>
        <v>7.2</v>
      </c>
      <c r="TU14" s="27">
        <f>IF($CU14="P",CK14,(CK14+BH14)/2)</f>
        <v>0.3</v>
      </c>
      <c r="TV14" s="27">
        <f>IF($CU14="P",CL14,(CL14+BI14)/2)</f>
        <v>0.15</v>
      </c>
      <c r="TW14" s="27">
        <f>IF($CU14="P",CM14,(CM14+BJ14)/2)</f>
        <v>9.0500000000000007</v>
      </c>
      <c r="TX14" s="27">
        <f>IF($CU14="P",CN14,(CN14+BK14)/2)</f>
        <v>2.2999999999999998</v>
      </c>
      <c r="TY14" s="27">
        <f>IF($CU14="P",CO14,(CO14+BL14)/2)</f>
        <v>0.8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12</v>
      </c>
      <c r="UG14" s="11">
        <f>IF(SUM(TK14:TL14,TN14:TP14,TR14)-TM14-TQ14&gt;0,SUM(TK14:TL14,TN14:TP14,TR14)-TM14-TQ14,"")</f>
        <v>47.45</v>
      </c>
      <c r="UH14" s="11">
        <f>IF(SUM(TS14:TT14,TV14)-TU14&gt;0,SUM(TS14:TT14,TV14)-TU14,"")</f>
        <v>25.4</v>
      </c>
      <c r="UI14" s="11">
        <f>IF(SUM(TL14,TP14,TT14)&gt;0,SUM(TL14,TP14,TT14),"")</f>
        <v>19.2</v>
      </c>
      <c r="UJ14" s="11">
        <f>IF(SUM(UG14,UH14)&gt;0,SUM(UG14,UH14),"")</f>
        <v>72.849999999999994</v>
      </c>
      <c r="UK14" s="11">
        <f>IF(SUM(TX14,UB14)&gt;0,SUM(TX14,UB14),"")</f>
        <v>2.2999999999999998</v>
      </c>
      <c r="UL14" s="11">
        <f>IF(SUM(TW14:TX14,TZ14:UB14,UD14)-SUM(TY14,UC14)&gt;0,SUM(TW14:TX14,TZ14:UB14,UD14)-SUM(TY14,UC14),"")</f>
        <v>10.55</v>
      </c>
      <c r="UM14" s="11">
        <f>IF(SUM(UG14,UH14,UL14)&gt;0,SUM(UG14,UH14,UL14),"")</f>
        <v>83.399999999999991</v>
      </c>
    </row>
    <row r="15" spans="1:559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210</v>
      </c>
      <c r="C15" s="4" t="s">
        <v>5</v>
      </c>
      <c r="D15" s="4">
        <v>2005</v>
      </c>
      <c r="E15" s="9">
        <f>SUM(J15:R15)+SUM(J15:O15)*0.0000001+SUM(J15)*0.0000000000001</f>
        <v>150.90001263500517</v>
      </c>
      <c r="F15" s="3" t="str">
        <f>IF(OR(AND(AP15&gt;=AW$34,AQ15&gt;=AW$38,AP15&lt;&gt;"",AO15=""),AND(AU15&gt;=AW$34,AV15&gt;=AW$38,AU15&lt;&gt;"",AO15=""),AND(BS15&gt;=BZ$34,BT15&gt;=BZ$38,BS15&lt;&gt;"",BR15=""),AND(BX15&gt;=BZ$34,BY15&gt;=BZ$38,BX15&lt;&gt;"",BR15=""),AND(CV15&gt;=DC$34,CW15&gt;=DC$38,CV15&lt;&gt;"",CU15=""),AND(DA15&gt;=DC$34,DB15&gt;=DC$38,DA15&lt;&gt;""),AND(EA15&gt;=EH$34,EB15&gt;=EH$38,EA15&lt;&gt;""),AND(EF15&gt;=EH$34,EG15&gt;=EH$38,EF15&lt;&gt;""),AND(FC15&gt;=FJ$34,FD15&gt;=FJ$38,FC15&lt;&gt;""),AND(FH15&gt;=FJ$34,FI15&gt;=FJ$38,FH15&lt;&gt;""),AND(GE15&gt;=GL$34,GF15&gt;=GL$38,GE15&lt;&gt;""),AND(GJ15&gt;=GL$34,GK15&gt;=GL$38,GJ15&lt;&gt;""),AND(HG15&gt;=HN$34,HH15&gt;=HN$38,HG15&lt;&gt;""),AND(HL15&gt;=HN$34,HM15&gt;=HN$38,HL15&lt;&gt;""),AND(II15&gt;=IP$34,IJ15&gt;=IP$38,II15&lt;&gt;""),AND(IN15&gt;=IP$34,IO15&gt;=IP$38,IN15&lt;&gt;""),AND(JK15&gt;=JR$34,JL15&gt;=JR$38,JK15&lt;&gt;""),AND(JP15&gt;=JR$34,JQ15&gt;=JR$38,JP15&lt;&gt;""),AND(KM15&gt;=KT$34,KN15&gt;=KT$38,KM15&lt;&gt;""),AND(KR15&gt;=KT$34,KS15&gt;=KT$38,KR15&lt;&gt;""),AND(LO15&gt;=LV$34,LP15&gt;=LV$38,LO15&lt;&gt;""),AND(LT15&gt;=LV$34,LU15&gt;=LV$38,LT15&lt;&gt;""),AND(MQ15&gt;=MX$34,MR15&gt;=MX$38,MQ15&lt;&gt;""),AND(MV15&gt;=MX$34,MW15&gt;=MX$38,MV15&lt;&gt;""),AND(NS15&gt;=NZ$34,NT15&gt;=NZ$38,NS15&lt;&gt;""),AND(NX15&gt;=NZ$34,NY15&gt;=NZ$38,NX15&lt;&gt;""),AND(OU15&gt;=PB$34,OV15&gt;=PB$38,OU15&lt;&gt;""),AND(OZ15&gt;=PB$34,PA15&gt;=PB$38,OZ15&lt;&gt;""),AND(PW15&gt;=QD$34,PX15&gt;=QD$38,PW15&lt;&gt;""),AND(QB15&gt;=QD$34,QC15&gt;=QD$38,QB15&lt;&gt;""),AND(QY15&gt;=RF$34,QZ15&gt;=RF$38,QY15&lt;&gt;""),AND(RD15&gt;=RF$34,RE15&gt;=RF$38,RD15&lt;&gt;""),AND(SA15&gt;=SH$34,SB15&gt;=SH$38,SA15&lt;&gt;""),AND(SF15&gt;=SH$34,SG15&gt;=SH$38,SF15&lt;&gt;""),AND(TC15&gt;=TJ$34,TD15&gt;=TJ$38,TC15&lt;&gt;""),AND(TI15&gt;=TJ$34,TJ15&gt;=TJ$38,TI15&lt;&gt;"")),"P","")</f>
        <v>P</v>
      </c>
      <c r="G15" s="3" t="str">
        <f>IF(OR(AND(AQ15&gt;=AW$38,AQ15&lt;&gt;"",AO15=""),AND(AV15&gt;=AW$38,AV15&lt;&gt;"",AO15=""),AND(BT15&gt;=BZ$38,BT15&lt;&gt;"",BR15=""),AND(BY15&gt;=BZ$38,BY15&lt;&gt;"",BR15=""),AND(CW15&gt;=DC$38,CW15&lt;&gt;"",CU15=""),AND(DB15&gt;=DC$38,DB15&lt;&gt;"",CU15=""),AND(EB15&gt;=EH$38,EB15&lt;&gt;""),AND(EG15&gt;=EH$38,EG15&lt;&gt;""),AND(FD15&gt;=FJ$38,FD15&lt;&gt;""),AND(FI15&gt;=FJ$38,FI15&lt;&gt;""),AND(GF15&gt;=GL$38,GF15&lt;&gt;""),AND(GK15&gt;=GL$38,GK15&lt;&gt;""),AND(HH15&gt;=HN$38,HH15&lt;&gt;""),AND(HM15&gt;=HN$38,HM15&lt;&gt;""),AND(IJ15&gt;=IP$38,IJ15&lt;&gt;""),AND(IO15&gt;=IP$38,IO15&lt;&gt;""),AND(JL15&gt;=JR$38,JL15&lt;&gt;""),AND(JQ15&gt;=JR$38,JQ15&lt;&gt;""),AND(KN15&gt;=KT$38,KN15&lt;&gt;""),AND(KS15&gt;=KT$38,KS15&lt;&gt;""),AND(LP15&gt;=LV$38,LP15&lt;&gt;""),AND(LU15&gt;=LV$38,LU15&lt;&gt;""),AND(MR15&gt;=MX$38,MR15&lt;&gt;""),AND(MW15&gt;=MX$38,MW15&lt;&gt;""),AND(NT15&gt;=NZ$38,NT15&lt;&gt;""),AND(NY15&gt;=NZ$38,NY15&lt;&gt;""),AND(OV15&gt;=PB$38,OV15&lt;&gt;""),AND(PA15&gt;=PB$38,PA15&lt;&gt;""),AND(PX15&gt;=QD$38,PX15&lt;&gt;""),AND(QC15&gt;=QD$38,QC15&lt;&gt;""),AND(QZ15&gt;=RF$38,QZ15&lt;&gt;""),AND(RE15&gt;=RF$38,RE15&lt;&gt;""),AND(SB15&gt;=SH$38,SB15&lt;&gt;""),AND(SG15&gt;=SH$38,SG15&lt;&gt;""),AND(TD15&gt;=TJ$38,TD15&lt;&gt;""),AND(TJ15&gt;=TJ$38,TJ15&lt;&gt;"")),"P","")</f>
        <v>P</v>
      </c>
      <c r="H15" s="37" t="str">
        <f>IF(AND(G15="P",F15=""),"No DD",IF(OR(AND(AS15&gt;=AW$37,AT15&gt;=AW$41,AS15&lt;&gt;"",AO15=""),AND(BV15&gt;=BZ$37,BW15&gt;=BZ$41,BV15&lt;&gt;"",BR15=""),AND(CY15&gt;=DC$37,CZ15&gt;=DC$41,CY15&lt;&gt;"",CU15=""),AND(ED15&gt;=EH$37,EE15&gt;=EH$41,ED15&lt;&gt;""),AND(FF15&gt;=FJ$37,FG15&gt;=FJ$41,FF15&lt;&gt;""),AND(GH15&gt;=GL$37,GI15&gt;=GL$41,GH15&lt;&gt;""),AND(HJ15&gt;=HN$37,HK15&gt;=HN$41,HJ15&lt;&gt;""),AND(IL15&gt;=IP$37,IM15&gt;=IP$41,IL15&lt;&gt;""),AND(JN15&gt;=JR$37,JO15&gt;=JR$41,JN15&lt;&gt;""),AND(KP15&gt;=KT$37,KQ15&gt;=KT$41,KP15&lt;&gt;""),AND(LR15&gt;=LV$37,LS15&gt;=LV$41,LR15&lt;&gt;""),AND(MT15&gt;=MX$37,MU15&gt;=MX$41,MT15&lt;&gt;""),AND(NV15&gt;=NZ$37,NW15&gt;=NZ$41,NV15&lt;&gt;""),AND(OX15&gt;=PB$37,OY15&gt;=PB$41,OX15&lt;&gt;""),AND(PZ15&gt;=QD$37,QA15&gt;=QD$41,PZ15&lt;&gt;""),AND(RB15&gt;=RF$37,RC15&gt;=RF$41,RB15&lt;&gt;""),AND(SD15&gt;=SH$37,SE15&gt;=SH$41,SD15&lt;&gt;""),AND(TF15&gt;=TJ$37,TG15&gt;=TJ$41,TF15&lt;&gt;"")),"Merit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,AND(RB15&gt;=RF$36,RC15&gt;=RF$40,RB15&lt;&gt;""),AND(SD15&gt;=SH$36,SE15&gt;=SH$40,SD15&lt;&gt;""),AND(TF15&gt;=TJ$36,TG15&gt;=TJ$40,TF15&lt;&gt;"")),"Excellence",IF(I15="P","Worlds Team",IF(F15="P","National Team","")))))</f>
        <v>National Team</v>
      </c>
      <c r="I15" s="3" t="str">
        <f>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,AND(RB15&gt;=RF$35,RC15&gt;=RF$39,RB15&lt;&gt;""),AND(SD15&gt;=SH$35,SE15&gt;=SH$39,SD15&lt;&gt;""),AND(TF15&gt;=TJ$35,TG15&gt;=TJ$39,TF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50.75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23.799999999999997</v>
      </c>
      <c r="O15" s="8" t="str">
        <f>IF(N15=0,"",IF(N15=CX15,$CA$1,IF(N15=BU15,$AX$1,IF(N15=AR15,$U$1,""))))</f>
        <v>2024 Nationals</v>
      </c>
      <c r="P15" s="8">
        <f>IF(MAX(AV15,BY15,DB15)&gt;0,MAX(AV15,BY15,DB15),0)</f>
        <v>24.55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L15="",0,L15)=TE15,$SI$1,IF(R15+IF(L15="",0,L15)=SC15,$RG$1,IF(R15+IF(L15="",0,L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L15="",0,L15)=TI15,$SI$1,IF(R15+IF(L15="",0,L15)=SG15,$RG$1,IF(R15+IF(L15="",0,L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18</v>
      </c>
      <c r="V15" s="19">
        <v>7.7</v>
      </c>
      <c r="W15" s="19">
        <v>0</v>
      </c>
      <c r="X15" s="19">
        <v>0.3</v>
      </c>
      <c r="Y15" s="19">
        <v>18.600000000000001</v>
      </c>
      <c r="Z15" s="19">
        <v>7.2</v>
      </c>
      <c r="AA15" s="19">
        <v>0</v>
      </c>
      <c r="AB15" s="19">
        <v>0</v>
      </c>
      <c r="AC15" s="19">
        <v>17</v>
      </c>
      <c r="AD15" s="19">
        <v>3.6</v>
      </c>
      <c r="AE15" s="19">
        <v>0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14.9</v>
      </c>
      <c r="AQ15" s="41">
        <f>IF(SUM(U15:V15,X15:Z15,AB15)-W15-AA15&gt;0,SUM(U15:V15,X15:Z15,AB15)-W15-AA15,"")</f>
        <v>51.800000000000004</v>
      </c>
      <c r="AR15" s="41">
        <f>IF(SUM(AC15:AD15,AF15)-AE15&gt;0,SUM(AC15:AD15,AF15)-AE15,"")</f>
        <v>20.6</v>
      </c>
      <c r="AS15" s="41">
        <f>IF(SUM(V15,Z15,AD15)&gt;0,SUM(V15,Z15,AD15),"")</f>
        <v>18.5</v>
      </c>
      <c r="AT15" s="41">
        <f>IF(SUM(AQ15,AR15)&gt;0,SUM(AQ15,AR15),"")</f>
        <v>72.400000000000006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72.400000000000006</v>
      </c>
      <c r="AX15" s="18">
        <v>18.149999999999999</v>
      </c>
      <c r="AY15" s="18">
        <v>7.25</v>
      </c>
      <c r="AZ15" s="18">
        <v>0.1</v>
      </c>
      <c r="BA15" s="18">
        <v>0.15</v>
      </c>
      <c r="BB15" s="18">
        <v>18.450000000000003</v>
      </c>
      <c r="BC15" s="18">
        <v>7.25</v>
      </c>
      <c r="BD15" s="18">
        <v>0.4</v>
      </c>
      <c r="BE15" s="18">
        <v>0</v>
      </c>
      <c r="BF15" s="18">
        <v>18.100000000000001</v>
      </c>
      <c r="BG15" s="18">
        <v>3.95</v>
      </c>
      <c r="BH15" s="18">
        <v>0</v>
      </c>
      <c r="BI15" s="18">
        <v>0</v>
      </c>
      <c r="BJ15" s="18">
        <v>9.3000000000000007</v>
      </c>
      <c r="BK15" s="18">
        <v>3.4</v>
      </c>
      <c r="BL15" s="18">
        <v>0.3</v>
      </c>
      <c r="BM15" s="18">
        <v>0</v>
      </c>
      <c r="BN15" s="18">
        <v>9</v>
      </c>
      <c r="BO15" s="18">
        <v>3.65</v>
      </c>
      <c r="BP15" s="18">
        <v>0.5</v>
      </c>
      <c r="BQ15" s="18">
        <v>0</v>
      </c>
      <c r="BR15" s="29" t="s">
        <v>56</v>
      </c>
      <c r="BS15" s="11">
        <f>IF(SUM(AY15,BC15)&gt;0,SUM(AY15,BC15),"")</f>
        <v>14.5</v>
      </c>
      <c r="BT15" s="11">
        <f>IF(SUM(AX15:AY15,BA15:BC15,BE15)-AZ15-BD15&gt;0,SUM(AX15:AY15,BA15:BC15,BE15)-AZ15-BD15,"")</f>
        <v>50.75</v>
      </c>
      <c r="BU15" s="11">
        <f>IF(SUM(BF15:BG15,BI15)-BH15&gt;0,SUM(BF15:BG15,BI15)-BH15,"")</f>
        <v>22.05</v>
      </c>
      <c r="BV15" s="11">
        <f>IF(SUM(AY15,BC15,BG15)&gt;0,SUM(AY15,BC15,BG15),"")</f>
        <v>18.45</v>
      </c>
      <c r="BW15" s="11">
        <f>IF(SUM(BT15,BU15)&gt;0,SUM(BT15,BU15),"")</f>
        <v>72.8</v>
      </c>
      <c r="BX15" s="11">
        <f>IF(SUM(BK15,BO15)&gt;0,SUM(BK15,BO15),"")</f>
        <v>7.05</v>
      </c>
      <c r="BY15" s="11">
        <f>IF(SUM(BJ15:BK15,BM15:BO15,BQ15)-SUM(BL15,BP15)&gt;0,SUM(BJ15:BK15,BM15:BO15,BQ15)-SUM(BL15,BP15),"")</f>
        <v>24.55</v>
      </c>
      <c r="BZ15" s="11">
        <f>IF(SUM(BT15,BU15,BY15)&gt;0,SUM(BT15,BU15,BY15),"")</f>
        <v>97.35</v>
      </c>
      <c r="CA15" s="19">
        <v>16.3</v>
      </c>
      <c r="CB15" s="19">
        <v>2.9</v>
      </c>
      <c r="CC15" s="19">
        <v>2</v>
      </c>
      <c r="CD15" s="19">
        <v>0</v>
      </c>
      <c r="CE15" s="19">
        <v>18.399999999999999</v>
      </c>
      <c r="CF15" s="19">
        <v>8.1</v>
      </c>
      <c r="CG15" s="19">
        <v>0</v>
      </c>
      <c r="CH15" s="19">
        <v>0.3</v>
      </c>
      <c r="CI15" s="19">
        <v>18.399999999999999</v>
      </c>
      <c r="CJ15" s="19">
        <v>6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11</v>
      </c>
      <c r="CW15" s="41">
        <f>IF(SUM(CA15:CB15,CD15:CF15,CH15)-CC15-CG15&gt;0,SUM(CA15:CB15,CD15:CF15,CH15)-CC15-CG15,"")</f>
        <v>43.999999999999993</v>
      </c>
      <c r="CX15" s="41">
        <f>IF(SUM(CI15:CJ15,CL15)-CK15&gt;0,SUM(CI15:CJ15,CL15)-CK15,"")</f>
        <v>23.799999999999997</v>
      </c>
      <c r="CY15" s="41">
        <f>IF(SUM(CB15,CF15,CJ15)&gt;0,SUM(CB15,CF15,CJ15),"")</f>
        <v>17</v>
      </c>
      <c r="CZ15" s="41">
        <f>IF(SUM(CW15,CX15)&gt;0,SUM(CW15,CX15),"")</f>
        <v>67.799999999999983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67.799999999999983</v>
      </c>
      <c r="DD15" s="52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17.225000000000001</v>
      </c>
      <c r="TL15" s="27">
        <f>IF($CU15="P",CB15,(CB15+AY15)/2)</f>
        <v>5.0750000000000002</v>
      </c>
      <c r="TM15" s="27">
        <f>IF($CU15="P",CC15,(CC15+AZ15)/2)</f>
        <v>1.05</v>
      </c>
      <c r="TN15" s="27">
        <f>IF($CU15="P",CD15,(CD15+BA15)/2)</f>
        <v>7.4999999999999997E-2</v>
      </c>
      <c r="TO15" s="27">
        <f>IF($CU15="P",CE15,(CE15+BB15)/2)</f>
        <v>18.425000000000001</v>
      </c>
      <c r="TP15" s="27">
        <f>IF($CU15="P",CF15,(CF15+BC15)/2)</f>
        <v>7.6749999999999998</v>
      </c>
      <c r="TQ15" s="27">
        <f>IF($CU15="P",CG15,(CG15+BD15)/2)</f>
        <v>0.2</v>
      </c>
      <c r="TR15" s="27">
        <f>IF($CU15="P",CH15,(CH15+BE15)/2)</f>
        <v>0.15</v>
      </c>
      <c r="TS15" s="27">
        <f>IF($CU15="P",CI15,(CI15+BF15)/2)</f>
        <v>18.25</v>
      </c>
      <c r="TT15" s="27">
        <f>IF($CU15="P",CJ15,(CJ15+BG15)/2)</f>
        <v>4.9749999999999996</v>
      </c>
      <c r="TU15" s="27">
        <f>IF($CU15="P",CK15,(CK15+BH15)/2)</f>
        <v>0.3</v>
      </c>
      <c r="TV15" s="27">
        <f>IF($CU15="P",CL15,(CL15+BI15)/2)</f>
        <v>0</v>
      </c>
      <c r="TW15" s="27">
        <f>IF($CU15="P",CM15,(CM15+BJ15)/2)</f>
        <v>4.6500000000000004</v>
      </c>
      <c r="TX15" s="27">
        <f>IF($CU15="P",CN15,(CN15+BK15)/2)</f>
        <v>1.7</v>
      </c>
      <c r="TY15" s="27">
        <f>IF($CU15="P",CO15,(CO15+BL15)/2)</f>
        <v>0.15</v>
      </c>
      <c r="TZ15" s="27">
        <f>IF($CU15="P",CP15,(CP15+BM15)/2)</f>
        <v>0</v>
      </c>
      <c r="UA15" s="27">
        <f>IF($CU15="P",CQ15,(CQ15+BN15)/2)</f>
        <v>4.5</v>
      </c>
      <c r="UB15" s="27">
        <f>IF($CU15="P",CR15,(CR15+BO15)/2)</f>
        <v>1.825</v>
      </c>
      <c r="UC15" s="27">
        <f>IF($CU15="P",CS15,(CS15+BP15)/2)</f>
        <v>0.25</v>
      </c>
      <c r="UD15" s="27">
        <f>IF($CU15="P",CT15,(CT15+BQ15)/2)</f>
        <v>0</v>
      </c>
      <c r="UE15" s="29" t="s">
        <v>56</v>
      </c>
      <c r="UF15" s="11">
        <f>IF(SUM(TL15,TP15)&gt;0,SUM(TL15,TP15),"")</f>
        <v>12.75</v>
      </c>
      <c r="UG15" s="11">
        <f>IF(SUM(TK15:TL15,TN15:TP15,TR15)-TM15-TQ15&gt;0,SUM(TK15:TL15,TN15:TP15,TR15)-TM15-TQ15,"")</f>
        <v>47.374999999999993</v>
      </c>
      <c r="UH15" s="11">
        <f>IF(SUM(TS15:TT15,TV15)-TU15&gt;0,SUM(TS15:TT15,TV15)-TU15,"")</f>
        <v>22.925000000000001</v>
      </c>
      <c r="UI15" s="11">
        <f>IF(SUM(TL15,TP15,TT15)&gt;0,SUM(TL15,TP15,TT15),"")</f>
        <v>17.725000000000001</v>
      </c>
      <c r="UJ15" s="11">
        <f>IF(SUM(UG15,UH15)&gt;0,SUM(UG15,UH15),"")</f>
        <v>70.3</v>
      </c>
      <c r="UK15" s="11">
        <f>IF(SUM(TX15,UB15)&gt;0,SUM(TX15,UB15),"")</f>
        <v>3.5249999999999999</v>
      </c>
      <c r="UL15" s="11">
        <f>IF(SUM(TW15:TX15,TZ15:UB15,UD15)-SUM(TY15,UC15)&gt;0,SUM(TW15:TX15,TZ15:UB15,UD15)-SUM(TY15,UC15),"")</f>
        <v>12.275</v>
      </c>
      <c r="UM15" s="11">
        <f>IF(SUM(UG15,UH15,UL15)&gt;0,SUM(UG15,UH15,UL15),"")</f>
        <v>82.575000000000003</v>
      </c>
    </row>
    <row r="16" spans="1:559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65" t="s">
        <v>158</v>
      </c>
      <c r="C16" s="4" t="s">
        <v>157</v>
      </c>
      <c r="D16" s="4">
        <v>2002</v>
      </c>
      <c r="E16" s="9">
        <f>SUM(J16:R16)+SUM(J16:O16)*0.0000001+SUM(J16)*0.0000000000001</f>
        <v>128.70000768000514</v>
      </c>
      <c r="F16" s="3" t="str">
        <f>IF(OR(AND(AP16&gt;=AW$34,AQ16&gt;=AW$38,AP16&lt;&gt;"",AO16=""),AND(AU16&gt;=AW$34,AV16&gt;=AW$38,AU16&lt;&gt;"",AO16=""),AND(BS16&gt;=BZ$34,BT16&gt;=BZ$38,BS16&lt;&gt;"",BR16=""),AND(BX16&gt;=BZ$34,BY16&gt;=BZ$38,BX16&lt;&gt;"",BR16=""),AND(CV16&gt;=DC$34,CW16&gt;=DC$38,CV16&lt;&gt;"",CU16=""),AND(DA16&gt;=DC$34,DB16&gt;=DC$38,DA16&lt;&gt;""),AND(EA16&gt;=EH$34,EB16&gt;=EH$38,EA16&lt;&gt;""),AND(EF16&gt;=EH$34,EG16&gt;=EH$38,EF16&lt;&gt;""),AND(FC16&gt;=FJ$34,FD16&gt;=FJ$38,FC16&lt;&gt;""),AND(FH16&gt;=FJ$34,FI16&gt;=FJ$38,FH16&lt;&gt;""),AND(GE16&gt;=GL$34,GF16&gt;=GL$38,GE16&lt;&gt;""),AND(GJ16&gt;=GL$34,GK16&gt;=GL$38,GJ16&lt;&gt;""),AND(HG16&gt;=HN$34,HH16&gt;=HN$38,HG16&lt;&gt;""),AND(HL16&gt;=HN$34,HM16&gt;=HN$38,HL16&lt;&gt;""),AND(II16&gt;=IP$34,IJ16&gt;=IP$38,II16&lt;&gt;""),AND(IN16&gt;=IP$34,IO16&gt;=IP$38,IN16&lt;&gt;""),AND(JK16&gt;=JR$34,JL16&gt;=JR$38,JK16&lt;&gt;""),AND(JP16&gt;=JR$34,JQ16&gt;=JR$38,JP16&lt;&gt;""),AND(KM16&gt;=KT$34,KN16&gt;=KT$38,KM16&lt;&gt;""),AND(KR16&gt;=KT$34,KS16&gt;=KT$38,KR16&lt;&gt;""),AND(LO16&gt;=LV$34,LP16&gt;=LV$38,LO16&lt;&gt;""),AND(LT16&gt;=LV$34,LU16&gt;=LV$38,LT16&lt;&gt;""),AND(MQ16&gt;=MX$34,MR16&gt;=MX$38,MQ16&lt;&gt;""),AND(MV16&gt;=MX$34,MW16&gt;=MX$38,MV16&lt;&gt;""),AND(NS16&gt;=NZ$34,NT16&gt;=NZ$38,NS16&lt;&gt;""),AND(NX16&gt;=NZ$34,NY16&gt;=NZ$38,NX16&lt;&gt;""),AND(OU16&gt;=PB$34,OV16&gt;=PB$38,OU16&lt;&gt;""),AND(OZ16&gt;=PB$34,PA16&gt;=PB$38,OZ16&lt;&gt;""),AND(PW16&gt;=QD$34,PX16&gt;=QD$38,PW16&lt;&gt;""),AND(QB16&gt;=QD$34,QC16&gt;=QD$38,QB16&lt;&gt;""),AND(QY16&gt;=RF$34,QZ16&gt;=RF$38,QY16&lt;&gt;""),AND(RD16&gt;=RF$34,RE16&gt;=RF$38,RD16&lt;&gt;""),AND(SA16&gt;=SH$34,SB16&gt;=SH$38,SA16&lt;&gt;""),AND(SF16&gt;=SH$34,SG16&gt;=SH$38,SF16&lt;&gt;""),AND(TC16&gt;=TJ$34,TD16&gt;=TJ$38,TC16&lt;&gt;""),AND(TI16&gt;=TJ$34,TJ16&gt;=TJ$38,TI16&lt;&gt;"")),"P","")</f>
        <v>P</v>
      </c>
      <c r="G16" s="3" t="str">
        <f>IF(OR(AND(AQ16&gt;=AW$38,AQ16&lt;&gt;"",AO16=""),AND(AV16&gt;=AW$38,AV16&lt;&gt;"",AO16=""),AND(BT16&gt;=BZ$38,BT16&lt;&gt;"",BR16=""),AND(BY16&gt;=BZ$38,BY16&lt;&gt;"",BR16=""),AND(CW16&gt;=DC$38,CW16&lt;&gt;"",CU16=""),AND(DB16&gt;=DC$38,DB16&lt;&gt;"",CU16=""),AND(EB16&gt;=EH$38,EB16&lt;&gt;""),AND(EG16&gt;=EH$38,EG16&lt;&gt;""),AND(FD16&gt;=FJ$38,FD16&lt;&gt;""),AND(FI16&gt;=FJ$38,FI16&lt;&gt;""),AND(GF16&gt;=GL$38,GF16&lt;&gt;""),AND(GK16&gt;=GL$38,GK16&lt;&gt;""),AND(HH16&gt;=HN$38,HH16&lt;&gt;""),AND(HM16&gt;=HN$38,HM16&lt;&gt;""),AND(IJ16&gt;=IP$38,IJ16&lt;&gt;""),AND(IO16&gt;=IP$38,IO16&lt;&gt;""),AND(JL16&gt;=JR$38,JL16&lt;&gt;""),AND(JQ16&gt;=JR$38,JQ16&lt;&gt;""),AND(KN16&gt;=KT$38,KN16&lt;&gt;""),AND(KS16&gt;=KT$38,KS16&lt;&gt;""),AND(LP16&gt;=LV$38,LP16&lt;&gt;""),AND(LU16&gt;=LV$38,LU16&lt;&gt;""),AND(MR16&gt;=MX$38,MR16&lt;&gt;""),AND(MW16&gt;=MX$38,MW16&lt;&gt;""),AND(NT16&gt;=NZ$38,NT16&lt;&gt;""),AND(NY16&gt;=NZ$38,NY16&lt;&gt;""),AND(OV16&gt;=PB$38,OV16&lt;&gt;""),AND(PA16&gt;=PB$38,PA16&lt;&gt;""),AND(PX16&gt;=QD$38,PX16&lt;&gt;""),AND(QC16&gt;=QD$38,QC16&lt;&gt;""),AND(QZ16&gt;=RF$38,QZ16&lt;&gt;""),AND(RE16&gt;=RF$38,RE16&lt;&gt;""),AND(SB16&gt;=SH$38,SB16&lt;&gt;""),AND(SG16&gt;=SH$38,SG16&lt;&gt;""),AND(TD16&gt;=TJ$38,TD16&lt;&gt;""),AND(TJ16&gt;=TJ$38,TJ16&lt;&gt;"")),"P","")</f>
        <v>P</v>
      </c>
      <c r="H16" s="37" t="str">
        <f>IF(AND(G16="P",F16=""),"No DD",IF(OR(AND(AS16&gt;=AW$37,AT16&gt;=AW$41,AS16&lt;&gt;"",AO16=""),AND(BV16&gt;=BZ$37,BW16&gt;=BZ$41,BV16&lt;&gt;"",BR16=""),AND(CY16&gt;=DC$37,CZ16&gt;=DC$41,CY16&lt;&gt;"",CU16=""),AND(ED16&gt;=EH$37,EE16&gt;=EH$41,ED16&lt;&gt;""),AND(FF16&gt;=FJ$37,FG16&gt;=FJ$41,FF16&lt;&gt;""),AND(GH16&gt;=GL$37,GI16&gt;=GL$41,GH16&lt;&gt;""),AND(HJ16&gt;=HN$37,HK16&gt;=HN$41,HJ16&lt;&gt;""),AND(IL16&gt;=IP$37,IM16&gt;=IP$41,IL16&lt;&gt;""),AND(JN16&gt;=JR$37,JO16&gt;=JR$41,JN16&lt;&gt;""),AND(KP16&gt;=KT$37,KQ16&gt;=KT$41,KP16&lt;&gt;""),AND(LR16&gt;=LV$37,LS16&gt;=LV$41,LR16&lt;&gt;""),AND(MT16&gt;=MX$37,MU16&gt;=MX$41,MT16&lt;&gt;""),AND(NV16&gt;=NZ$37,NW16&gt;=NZ$41,NV16&lt;&gt;""),AND(OX16&gt;=PB$37,OY16&gt;=PB$41,OX16&lt;&gt;""),AND(PZ16&gt;=QD$37,QA16&gt;=QD$41,PZ16&lt;&gt;""),AND(RB16&gt;=RF$37,RC16&gt;=RF$41,RB16&lt;&gt;""),AND(SD16&gt;=SH$37,SE16&gt;=SH$41,SD16&lt;&gt;""),AND(TF16&gt;=TJ$37,TG16&gt;=TJ$41,TF16&lt;&gt;"")),"Merit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,AND(RB16&gt;=RF$36,RC16&gt;=RF$40,RB16&lt;&gt;""),AND(SD16&gt;=SH$36,SE16&gt;=SH$40,SD16&lt;&gt;""),AND(TF16&gt;=TJ$36,TG16&gt;=TJ$40,TF16&lt;&gt;"")),"Excellence",IF(I16="P","Worlds Team",IF(F16="P","National Team","")))))</f>
        <v>National Team</v>
      </c>
      <c r="I16" s="3" t="str">
        <f>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,AND(RB16&gt;=RF$35,RC16&gt;=RF$39,RB16&lt;&gt;""),AND(SD16&gt;=SH$35,SE16&gt;=SH$39,SD16&lt;&gt;""),AND(TF16&gt;=TJ$35,TG16&gt;=TJ$39,TF16&lt;&gt;"")),"P","")</f>
        <v/>
      </c>
      <c r="J16" s="8">
        <f>IF(COUNT(AQ16,BT16,CW16)&gt;0,LARGE((AQ16,BT16,CW16),1),0)</f>
        <v>51.4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25.4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51.9</v>
      </c>
      <c r="Q16" s="8" t="str">
        <f>IF(P16=0,"",IF(P16=DB16,$CA$1,IF(P16=BY16,$AX$1,IF(P16=AV16,$U$1,""))))</f>
        <v>2023 Domestic 3rd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L16="",0,L16)=TE16,$SI$1,IF(R16+IF(L16="",0,L16)=SC16,$RG$1,IF(R16+IF(L16="",0,L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L16="",0,L16)=TI16,$SI$1,IF(R16+IF(L16="",0,L16)=SG16,$RG$1,IF(R16+IF(L16="",0,L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19.2</v>
      </c>
      <c r="V16" s="19">
        <v>7.2</v>
      </c>
      <c r="W16" s="19">
        <v>0.6</v>
      </c>
      <c r="X16" s="19">
        <v>0</v>
      </c>
      <c r="Y16" s="19">
        <v>18.600000000000001</v>
      </c>
      <c r="Z16" s="19">
        <v>7.6</v>
      </c>
      <c r="AA16" s="19">
        <v>0.6</v>
      </c>
      <c r="AB16" s="19">
        <v>0</v>
      </c>
      <c r="AC16" s="19">
        <v>18.3</v>
      </c>
      <c r="AD16" s="19">
        <v>7.7</v>
      </c>
      <c r="AE16" s="19">
        <v>0.6</v>
      </c>
      <c r="AF16" s="19">
        <v>0</v>
      </c>
      <c r="AG16" s="19">
        <v>19.100000000000001</v>
      </c>
      <c r="AH16" s="19">
        <v>7.2</v>
      </c>
      <c r="AI16" s="19">
        <v>0</v>
      </c>
      <c r="AJ16" s="19">
        <v>0</v>
      </c>
      <c r="AK16" s="19">
        <v>18.8</v>
      </c>
      <c r="AL16" s="19">
        <v>6.8</v>
      </c>
      <c r="AM16" s="19">
        <v>0</v>
      </c>
      <c r="AN16" s="19">
        <v>0</v>
      </c>
      <c r="AO16" s="28"/>
      <c r="AP16" s="41">
        <f>IF(SUM(V16,Z16)&gt;0,SUM(V16,Z16),"")</f>
        <v>14.8</v>
      </c>
      <c r="AQ16" s="41">
        <f>IF(SUM(U16:V16,X16:Z16,AB16)-W16-AA16&gt;0,SUM(U16:V16,X16:Z16,AB16)-W16-AA16,"")</f>
        <v>51.4</v>
      </c>
      <c r="AR16" s="41">
        <f>IF(SUM(AC16:AD16,AF16)-AE16&gt;0,SUM(AC16:AD16,AF16)-AE16,"")</f>
        <v>25.4</v>
      </c>
      <c r="AS16" s="41">
        <f>IF(SUM(V16,Z16,AD16)&gt;0,SUM(V16,Z16,AD16),"")</f>
        <v>22.5</v>
      </c>
      <c r="AT16" s="41">
        <f>IF(SUM(AQ16,AR16)&gt;0,SUM(AQ16,AR16),"")</f>
        <v>76.8</v>
      </c>
      <c r="AU16" s="41">
        <f>IF(SUM(AH16,AL16)&gt;0,SUM(AH16,AL16),"")</f>
        <v>14</v>
      </c>
      <c r="AV16" s="41">
        <f>IF(SUM(AG16:AH16,AJ16:AL16,AN16)-SUM(AI16,AM16)&gt;0,SUM(AG16:AH16,AJ16:AL16,AN16)-SUM(AI16,AM16),"")</f>
        <v>51.9</v>
      </c>
      <c r="AW16" s="41">
        <f>IF(SUM(AQ16,AR16,AV16)&gt;0,SUM(AQ16,AR16,AV16),"")</f>
        <v>128.69999999999999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0</v>
      </c>
      <c r="TL16" s="27">
        <f>IF($CU16="P",CB16,(CB16+AY16)/2)</f>
        <v>0</v>
      </c>
      <c r="TM16" s="27">
        <f>IF($CU16="P",CC16,(CC16+AZ16)/2)</f>
        <v>0</v>
      </c>
      <c r="TN16" s="27">
        <f>IF($CU16="P",CD16,(CD16+BA16)/2)</f>
        <v>0</v>
      </c>
      <c r="TO16" s="27">
        <f>IF($CU16="P",CE16,(CE16+BB16)/2)</f>
        <v>0</v>
      </c>
      <c r="TP16" s="27">
        <f>IF($CU16="P",CF16,(CF16+BC16)/2)</f>
        <v>0</v>
      </c>
      <c r="TQ16" s="27">
        <f>IF($CU16="P",CG16,(CG16+BD16)/2)</f>
        <v>0</v>
      </c>
      <c r="TR16" s="27">
        <f>IF($CU16="P",CH16,(CH16+BE16)/2)</f>
        <v>0</v>
      </c>
      <c r="TS16" s="27">
        <f>IF($CU16="P",CI16,(CI16+BF16)/2)</f>
        <v>0</v>
      </c>
      <c r="TT16" s="27">
        <f>IF($CU16="P",CJ16,(CJ16+BG16)/2)</f>
        <v>0</v>
      </c>
      <c r="TU16" s="27">
        <f>IF($CU16="P",CK16,(CK16+BH16)/2)</f>
        <v>0</v>
      </c>
      <c r="TV16" s="27">
        <f>IF($CU16="P",CL16,(CL16+BI16)/2)</f>
        <v>0</v>
      </c>
      <c r="TW16" s="27">
        <f>IF($CU16="P",CM16,(CM16+BJ16)/2)</f>
        <v>0</v>
      </c>
      <c r="TX16" s="27">
        <f>IF($CU16="P",CN16,(CN16+BK16)/2)</f>
        <v>0</v>
      </c>
      <c r="TY16" s="27">
        <f>IF($CU16="P",CO16,(CO16+BL16)/2)</f>
        <v>0</v>
      </c>
      <c r="TZ16" s="27">
        <f>IF($CU16="P",CP16,(CP16+BM16)/2)</f>
        <v>0</v>
      </c>
      <c r="UA16" s="27">
        <f>IF($CU16="P",CQ16,(CQ16+BN16)/2)</f>
        <v>0</v>
      </c>
      <c r="UB16" s="27">
        <f>IF($CU16="P",CR16,(CR16+BO16)/2)</f>
        <v>0</v>
      </c>
      <c r="UC16" s="27">
        <f>IF($CU16="P",CS16,(CS16+BP16)/2)</f>
        <v>0</v>
      </c>
      <c r="UD16" s="27">
        <f>IF($CU16="P",CT16,(CT16+BQ16)/2)</f>
        <v>0</v>
      </c>
      <c r="UE16" s="29" t="s">
        <v>56</v>
      </c>
      <c r="UF16" s="11" t="str">
        <f>IF(SUM(TL16,TP16)&gt;0,SUM(TL16,TP16),"")</f>
        <v/>
      </c>
      <c r="UG16" s="11" t="str">
        <f>IF(SUM(TK16:TL16,TN16:TP16,TR16)-TM16-TQ16&gt;0,SUM(TK16:TL16,TN16:TP16,TR16)-TM16-TQ16,"")</f>
        <v/>
      </c>
      <c r="UH16" s="11" t="str">
        <f>IF(SUM(TS16:TT16,TV16)-TU16&gt;0,SUM(TS16:TT16,TV16)-TU16,"")</f>
        <v/>
      </c>
      <c r="UI16" s="11" t="str">
        <f>IF(SUM(TL16,TP16,TT16)&gt;0,SUM(TL16,TP16,TT16),"")</f>
        <v/>
      </c>
      <c r="UJ16" s="11" t="str">
        <f>IF(SUM(UG16,UH16)&gt;0,SUM(UG16,UH16),"")</f>
        <v/>
      </c>
      <c r="UK16" s="11" t="str">
        <f>IF(SUM(TX16,UB16)&gt;0,SUM(TX16,UB16),"")</f>
        <v/>
      </c>
      <c r="UL16" s="11" t="str">
        <f>IF(SUM(TW16:TX16,TZ16:UB16,UD16)-SUM(TY16,UC16)&gt;0,SUM(TW16:TX16,TZ16:UB16,UD16)-SUM(TY16,UC16),"")</f>
        <v/>
      </c>
      <c r="UM16" s="11" t="str">
        <f>IF(SUM(UG16,UH16,UL16)&gt;0,SUM(UG16,UH16,UL16),"")</f>
        <v/>
      </c>
    </row>
    <row r="17" spans="1:559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171</v>
      </c>
      <c r="C17" s="4" t="s">
        <v>6</v>
      </c>
      <c r="D17" s="4">
        <v>2005</v>
      </c>
      <c r="E17" s="9">
        <f>SUM(J17:R17)+SUM(J17:O17)*0.0000001+SUM(J17)*0.0000000000001</f>
        <v>126.90001269000517</v>
      </c>
      <c r="F17" s="3" t="str">
        <f>IF(OR(AND(AP17&gt;=AW$34,AQ17&gt;=AW$38,AP17&lt;&gt;"",AO17=""),AND(AU17&gt;=AW$34,AV17&gt;=AW$38,AU17&lt;&gt;"",AO17=""),AND(BS17&gt;=BZ$34,BT17&gt;=BZ$38,BS17&lt;&gt;"",BR17=""),AND(BX17&gt;=BZ$34,BY17&gt;=BZ$38,BX17&lt;&gt;"",BR17=""),AND(CV17&gt;=DC$34,CW17&gt;=DC$38,CV17&lt;&gt;"",CU17=""),AND(DA17&gt;=DC$34,DB17&gt;=DC$38,DA17&lt;&gt;""),AND(EA17&gt;=EH$34,EB17&gt;=EH$38,EA17&lt;&gt;""),AND(EF17&gt;=EH$34,EG17&gt;=EH$38,EF17&lt;&gt;""),AND(FC17&gt;=FJ$34,FD17&gt;=FJ$38,FC17&lt;&gt;""),AND(FH17&gt;=FJ$34,FI17&gt;=FJ$38,FH17&lt;&gt;""),AND(GE17&gt;=GL$34,GF17&gt;=GL$38,GE17&lt;&gt;""),AND(GJ17&gt;=GL$34,GK17&gt;=GL$38,GJ17&lt;&gt;""),AND(HG17&gt;=HN$34,HH17&gt;=HN$38,HG17&lt;&gt;""),AND(HL17&gt;=HN$34,HM17&gt;=HN$38,HL17&lt;&gt;""),AND(II17&gt;=IP$34,IJ17&gt;=IP$38,II17&lt;&gt;""),AND(IN17&gt;=IP$34,IO17&gt;=IP$38,IN17&lt;&gt;""),AND(JK17&gt;=JR$34,JL17&gt;=JR$38,JK17&lt;&gt;""),AND(JP17&gt;=JR$34,JQ17&gt;=JR$38,JP17&lt;&gt;""),AND(KM17&gt;=KT$34,KN17&gt;=KT$38,KM17&lt;&gt;""),AND(KR17&gt;=KT$34,KS17&gt;=KT$38,KR17&lt;&gt;""),AND(LO17&gt;=LV$34,LP17&gt;=LV$38,LO17&lt;&gt;""),AND(LT17&gt;=LV$34,LU17&gt;=LV$38,LT17&lt;&gt;""),AND(MQ17&gt;=MX$34,MR17&gt;=MX$38,MQ17&lt;&gt;""),AND(MV17&gt;=MX$34,MW17&gt;=MX$38,MV17&lt;&gt;""),AND(NS17&gt;=NZ$34,NT17&gt;=NZ$38,NS17&lt;&gt;""),AND(NX17&gt;=NZ$34,NY17&gt;=NZ$38,NX17&lt;&gt;""),AND(OU17&gt;=PB$34,OV17&gt;=PB$38,OU17&lt;&gt;""),AND(OZ17&gt;=PB$34,PA17&gt;=PB$38,OZ17&lt;&gt;""),AND(PW17&gt;=QD$34,PX17&gt;=QD$38,PW17&lt;&gt;""),AND(QB17&gt;=QD$34,QC17&gt;=QD$38,QB17&lt;&gt;""),AND(QY17&gt;=RF$34,QZ17&gt;=RF$38,QY17&lt;&gt;""),AND(RD17&gt;=RF$34,RE17&gt;=RF$38,RD17&lt;&gt;""),AND(SA17&gt;=SH$34,SB17&gt;=SH$38,SA17&lt;&gt;""),AND(SF17&gt;=SH$34,SG17&gt;=SH$38,SF17&lt;&gt;""),AND(TC17&gt;=TJ$34,TD17&gt;=TJ$38,TC17&lt;&gt;""),AND(TI17&gt;=TJ$34,TJ17&gt;=TJ$38,TI17&lt;&gt;"")),"P","")</f>
        <v>P</v>
      </c>
      <c r="G17" s="3" t="str">
        <f>IF(OR(AND(AQ17&gt;=AW$38,AQ17&lt;&gt;"",AO17=""),AND(AV17&gt;=AW$38,AV17&lt;&gt;"",AO17=""),AND(BT17&gt;=BZ$38,BT17&lt;&gt;"",BR17=""),AND(BY17&gt;=BZ$38,BY17&lt;&gt;"",BR17=""),AND(CW17&gt;=DC$38,CW17&lt;&gt;"",CU17=""),AND(DB17&gt;=DC$38,DB17&lt;&gt;"",CU17=""),AND(EB17&gt;=EH$38,EB17&lt;&gt;""),AND(EG17&gt;=EH$38,EG17&lt;&gt;""),AND(FD17&gt;=FJ$38,FD17&lt;&gt;""),AND(FI17&gt;=FJ$38,FI17&lt;&gt;""),AND(GF17&gt;=GL$38,GF17&lt;&gt;""),AND(GK17&gt;=GL$38,GK17&lt;&gt;""),AND(HH17&gt;=HN$38,HH17&lt;&gt;""),AND(HM17&gt;=HN$38,HM17&lt;&gt;""),AND(IJ17&gt;=IP$38,IJ17&lt;&gt;""),AND(IO17&gt;=IP$38,IO17&lt;&gt;""),AND(JL17&gt;=JR$38,JL17&lt;&gt;""),AND(JQ17&gt;=JR$38,JQ17&lt;&gt;""),AND(KN17&gt;=KT$38,KN17&lt;&gt;""),AND(KS17&gt;=KT$38,KS17&lt;&gt;""),AND(LP17&gt;=LV$38,LP17&lt;&gt;""),AND(LU17&gt;=LV$38,LU17&lt;&gt;""),AND(MR17&gt;=MX$38,MR17&lt;&gt;""),AND(MW17&gt;=MX$38,MW17&lt;&gt;""),AND(NT17&gt;=NZ$38,NT17&lt;&gt;""),AND(NY17&gt;=NZ$38,NY17&lt;&gt;""),AND(OV17&gt;=PB$38,OV17&lt;&gt;""),AND(PA17&gt;=PB$38,PA17&lt;&gt;""),AND(PX17&gt;=QD$38,PX17&lt;&gt;""),AND(QC17&gt;=QD$38,QC17&lt;&gt;""),AND(QZ17&gt;=RF$38,QZ17&lt;&gt;""),AND(RE17&gt;=RF$38,RE17&lt;&gt;""),AND(SB17&gt;=SH$38,SB17&lt;&gt;""),AND(SG17&gt;=SH$38,SG17&lt;&gt;""),AND(TD17&gt;=TJ$38,TD17&lt;&gt;""),AND(TJ17&gt;=TJ$38,TJ17&lt;&gt;"")),"P","")</f>
        <v>P</v>
      </c>
      <c r="H17" s="37" t="str">
        <f>IF(AND(G17="P",F17=""),"No DD",IF(OR(AND(AS17&gt;=AW$37,AT17&gt;=AW$41,AS17&lt;&gt;"",AO17=""),AND(BV17&gt;=BZ$37,BW17&gt;=BZ$41,BV17&lt;&gt;"",BR17=""),AND(CY17&gt;=DC$37,CZ17&gt;=DC$41,CY17&lt;&gt;"",CU17=""),AND(ED17&gt;=EH$37,EE17&gt;=EH$41,ED17&lt;&gt;""),AND(FF17&gt;=FJ$37,FG17&gt;=FJ$41,FF17&lt;&gt;""),AND(GH17&gt;=GL$37,GI17&gt;=GL$41,GH17&lt;&gt;""),AND(HJ17&gt;=HN$37,HK17&gt;=HN$41,HJ17&lt;&gt;""),AND(IL17&gt;=IP$37,IM17&gt;=IP$41,IL17&lt;&gt;""),AND(JN17&gt;=JR$37,JO17&gt;=JR$41,JN17&lt;&gt;""),AND(KP17&gt;=KT$37,KQ17&gt;=KT$41,KP17&lt;&gt;""),AND(LR17&gt;=LV$37,LS17&gt;=LV$41,LR17&lt;&gt;""),AND(MT17&gt;=MX$37,MU17&gt;=MX$41,MT17&lt;&gt;""),AND(NV17&gt;=NZ$37,NW17&gt;=NZ$41,NV17&lt;&gt;""),AND(OX17&gt;=PB$37,OY17&gt;=PB$41,OX17&lt;&gt;""),AND(PZ17&gt;=QD$37,QA17&gt;=QD$41,PZ17&lt;&gt;""),AND(RB17&gt;=RF$37,RC17&gt;=RF$41,RB17&lt;&gt;""),AND(SD17&gt;=SH$37,SE17&gt;=SH$41,SD17&lt;&gt;""),AND(TF17&gt;=TJ$37,TG17&gt;=TJ$41,TF17&lt;&gt;"")),"Merit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,AND(RB17&gt;=RF$36,RC17&gt;=RF$40,RB17&lt;&gt;""),AND(SD17&gt;=SH$36,SE17&gt;=SH$40,SD17&lt;&gt;""),AND(TF17&gt;=TJ$36,TG17&gt;=TJ$40,TF17&lt;&gt;"")),"Excellence",IF(I17="P","Worlds Team",IF(F17="P","National Team","")))))</f>
        <v>National Team</v>
      </c>
      <c r="I17" s="3" t="str">
        <f>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,AND(RB17&gt;=RF$35,RC17&gt;=RF$39,RB17&lt;&gt;""),AND(SD17&gt;=SH$35,SE17&gt;=SH$39,SD17&lt;&gt;""),AND(TF17&gt;=TJ$35,TG17&gt;=TJ$39,TF17&lt;&gt;"")),"P","")</f>
        <v/>
      </c>
      <c r="J17" s="8">
        <f>IF(COUNT(AQ17,BT17,CW17)&gt;0,LARGE((AQ17,BT17,CW17),1),0)</f>
        <v>51.699999999999996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48.9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26.299999999999997</v>
      </c>
      <c r="O17" s="8" t="str">
        <f>IF(N17=0,"",IF(N17=CX17,$CA$1,IF(N17=BU17,$AX$1,IF(N17=AR17,$U$1,""))))</f>
        <v>2023 Domestic 3rd Trial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L17="",0,L17)=TE17,$SI$1,IF(R17+IF(L17="",0,L17)=SC17,$RG$1,IF(R17+IF(L17="",0,L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L17="",0,L17)=TI17,$SI$1,IF(R17+IF(L17="",0,L17)=SG17,$RG$1,IF(R17+IF(L17="",0,L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18.100000000000001</v>
      </c>
      <c r="V17" s="19">
        <v>6.8</v>
      </c>
      <c r="W17" s="19">
        <v>0</v>
      </c>
      <c r="X17" s="19">
        <v>0</v>
      </c>
      <c r="Y17" s="19">
        <v>17</v>
      </c>
      <c r="Z17" s="19">
        <v>2.4</v>
      </c>
      <c r="AA17" s="19">
        <v>0</v>
      </c>
      <c r="AB17" s="19">
        <v>0</v>
      </c>
      <c r="AC17" s="19">
        <v>18.2</v>
      </c>
      <c r="AD17" s="19">
        <v>8.1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9.1999999999999993</v>
      </c>
      <c r="AQ17" s="41">
        <f>IF(SUM(U17:V17,X17:Z17,AB17)-W17-AA17&gt;0,SUM(U17:V17,X17:Z17,AB17)-W17-AA17,"")</f>
        <v>44.300000000000004</v>
      </c>
      <c r="AR17" s="41">
        <f>IF(SUM(AC17:AD17,AF17)-AE17&gt;0,SUM(AC17:AD17,AF17)-AE17,"")</f>
        <v>26.299999999999997</v>
      </c>
      <c r="AS17" s="41">
        <f>IF(SUM(V17,Z17,AD17)&gt;0,SUM(V17,Z17,AD17),"")</f>
        <v>17.299999999999997</v>
      </c>
      <c r="AT17" s="41">
        <f>IF(SUM(AQ17,AR17)&gt;0,SUM(AQ17,AR17),"")</f>
        <v>70.599999999999994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70.599999999999994</v>
      </c>
      <c r="AX17" s="18">
        <v>16.7</v>
      </c>
      <c r="AY17" s="18">
        <v>8</v>
      </c>
      <c r="AZ17" s="18">
        <v>0.8</v>
      </c>
      <c r="BA17" s="18">
        <v>0.3</v>
      </c>
      <c r="BB17" s="18">
        <v>17.899999999999999</v>
      </c>
      <c r="BC17" s="18">
        <v>6.8</v>
      </c>
      <c r="BD17" s="18">
        <v>0</v>
      </c>
      <c r="BE17" s="18">
        <v>0</v>
      </c>
      <c r="BF17" s="18">
        <v>18</v>
      </c>
      <c r="BG17" s="18">
        <v>6.4</v>
      </c>
      <c r="BH17" s="18">
        <v>0.8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14.8</v>
      </c>
      <c r="BT17" s="11">
        <f>IF(SUM(AX17:AY17,BA17:BC17,BE17)-AZ17-BD17&gt;0,SUM(AX17:AY17,BA17:BC17,BE17)-AZ17-BD17,"")</f>
        <v>48.9</v>
      </c>
      <c r="BU17" s="11">
        <f>IF(SUM(BF17:BG17,BI17)-BH17&gt;0,SUM(BF17:BG17,BI17)-BH17,"")</f>
        <v>23.599999999999998</v>
      </c>
      <c r="BV17" s="11">
        <f>IF(SUM(AY17,BC17,BG17)&gt;0,SUM(AY17,BC17,BG17),"")</f>
        <v>21.200000000000003</v>
      </c>
      <c r="BW17" s="11">
        <f>IF(SUM(BT17,BU17)&gt;0,SUM(BT17,BU17),"")</f>
        <v>72.5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72.5</v>
      </c>
      <c r="CA17" s="19">
        <v>18.2</v>
      </c>
      <c r="CB17" s="19">
        <v>8.4</v>
      </c>
      <c r="CC17" s="19">
        <v>0</v>
      </c>
      <c r="CD17" s="19">
        <v>0.3</v>
      </c>
      <c r="CE17" s="19">
        <v>18.2</v>
      </c>
      <c r="CF17" s="19">
        <v>6.8</v>
      </c>
      <c r="CG17" s="19">
        <v>0.2</v>
      </c>
      <c r="CH17" s="19">
        <v>0</v>
      </c>
      <c r="CI17" s="19">
        <v>17.399999999999999</v>
      </c>
      <c r="CJ17" s="19">
        <v>2.8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15.2</v>
      </c>
      <c r="CW17" s="41">
        <f>IF(SUM(CA17:CB17,CD17:CF17,CH17)-CC17-CG17&gt;0,SUM(CA17:CB17,CD17:CF17,CH17)-CC17-CG17,"")</f>
        <v>51.699999999999996</v>
      </c>
      <c r="CX17" s="41">
        <f>IF(SUM(CI17:CJ17,CL17)-CK17&gt;0,SUM(CI17:CJ17,CL17)-CK17,"")</f>
        <v>20.2</v>
      </c>
      <c r="CY17" s="41">
        <f>IF(SUM(CB17,CF17,CJ17)&gt;0,SUM(CB17,CF17,CJ17),"")</f>
        <v>18</v>
      </c>
      <c r="CZ17" s="41">
        <f>IF(SUM(CW17,CX17)&gt;0,SUM(CW17,CX17),"")</f>
        <v>71.899999999999991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71.899999999999991</v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>
        <v>18.399999999999999</v>
      </c>
      <c r="KV17" s="18">
        <v>8.4</v>
      </c>
      <c r="KW17" s="18">
        <v>0.8</v>
      </c>
      <c r="KX17" s="18">
        <v>0</v>
      </c>
      <c r="KY17" s="18">
        <v>17.2</v>
      </c>
      <c r="KZ17" s="18">
        <v>3.6</v>
      </c>
      <c r="LA17" s="18">
        <v>0</v>
      </c>
      <c r="LB17" s="18">
        <v>0</v>
      </c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>
        <f>IF(SUM(KV17,KZ17)&gt;0,SUM(KV17,KZ17),"")</f>
        <v>12</v>
      </c>
      <c r="LP17" s="11">
        <f>IF(SUM(KU17:KV17,KX17:KZ17,LB17)-KW17-LA17&gt;0,SUM(KU17:KV17,KX17:KZ17,LB17)-KW17-LA17,"")</f>
        <v>46.800000000000004</v>
      </c>
      <c r="LQ17" s="11" t="str">
        <f>IF(SUM(LC17:LD17,LF17)-LE17&gt;0,SUM(LC17:LD17,LF17)-LE17,"")</f>
        <v/>
      </c>
      <c r="LR17" s="11">
        <f>IF(SUM(KV17,KZ17,LD17)&gt;0,SUM(KV17,KZ17,LD17),"")</f>
        <v>12</v>
      </c>
      <c r="LS17" s="11">
        <f>IF(SUM(LP17,LQ17)&gt;0,SUM(LP17,LQ17),"")</f>
        <v>46.800000000000004</v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>
        <f>IF(SUM(LP17,LQ17,LU17)&gt;0,SUM(LP17,LQ17,LU17),"")</f>
        <v>46.800000000000004</v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17.45</v>
      </c>
      <c r="TL17" s="27">
        <f>IF($CU17="P",CB17,(CB17+AY17)/2)</f>
        <v>8.1999999999999993</v>
      </c>
      <c r="TM17" s="27">
        <f>IF($CU17="P",CC17,(CC17+AZ17)/2)</f>
        <v>0.4</v>
      </c>
      <c r="TN17" s="27">
        <f>IF($CU17="P",CD17,(CD17+BA17)/2)</f>
        <v>0.3</v>
      </c>
      <c r="TO17" s="27">
        <f>IF($CU17="P",CE17,(CE17+BB17)/2)</f>
        <v>18.049999999999997</v>
      </c>
      <c r="TP17" s="27">
        <f>IF($CU17="P",CF17,(CF17+BC17)/2)</f>
        <v>6.8</v>
      </c>
      <c r="TQ17" s="27">
        <f>IF($CU17="P",CG17,(CG17+BD17)/2)</f>
        <v>0.1</v>
      </c>
      <c r="TR17" s="27">
        <f>IF($CU17="P",CH17,(CH17+BE17)/2)</f>
        <v>0</v>
      </c>
      <c r="TS17" s="27">
        <f>IF($CU17="P",CI17,(CI17+BF17)/2)</f>
        <v>17.7</v>
      </c>
      <c r="TT17" s="27">
        <f>IF($CU17="P",CJ17,(CJ17+BG17)/2)</f>
        <v>4.5999999999999996</v>
      </c>
      <c r="TU17" s="27">
        <f>IF($CU17="P",CK17,(CK17+BH17)/2)</f>
        <v>0.4</v>
      </c>
      <c r="TV17" s="27">
        <f>IF($CU17="P",CL17,(CL17+BI17)/2)</f>
        <v>0</v>
      </c>
      <c r="TW17" s="27">
        <f>IF($CU17="P",CM17,(CM17+BJ17)/2)</f>
        <v>0</v>
      </c>
      <c r="TX17" s="27">
        <f>IF($CU17="P",CN17,(CN17+BK17)/2)</f>
        <v>0</v>
      </c>
      <c r="TY17" s="27">
        <f>IF($CU17="P",CO17,(CO17+BL17)/2)</f>
        <v>0</v>
      </c>
      <c r="TZ17" s="27">
        <f>IF($CU17="P",CP17,(CP17+BM17)/2)</f>
        <v>0</v>
      </c>
      <c r="UA17" s="27">
        <f>IF($CU17="P",CQ17,(CQ17+BN17)/2)</f>
        <v>0</v>
      </c>
      <c r="UB17" s="27">
        <f>IF($CU17="P",CR17,(CR17+BO17)/2)</f>
        <v>0</v>
      </c>
      <c r="UC17" s="27">
        <f>IF($CU17="P",CS17,(CS17+BP17)/2)</f>
        <v>0</v>
      </c>
      <c r="UD17" s="27">
        <f>IF($CU17="P",CT17,(CT17+BQ17)/2)</f>
        <v>0</v>
      </c>
      <c r="UE17" s="29" t="s">
        <v>56</v>
      </c>
      <c r="UF17" s="11">
        <f>IF(SUM(TL17,TP17)&gt;0,SUM(TL17,TP17),"")</f>
        <v>15</v>
      </c>
      <c r="UG17" s="11">
        <f>IF(SUM(TK17:TL17,TN17:TP17,TR17)-TM17-TQ17&gt;0,SUM(TK17:TL17,TN17:TP17,TR17)-TM17-TQ17,"")</f>
        <v>50.3</v>
      </c>
      <c r="UH17" s="11">
        <f>IF(SUM(TS17:TT17,TV17)-TU17&gt;0,SUM(TS17:TT17,TV17)-TU17,"")</f>
        <v>21.9</v>
      </c>
      <c r="UI17" s="11">
        <f>IF(SUM(TL17,TP17,TT17)&gt;0,SUM(TL17,TP17,TT17),"")</f>
        <v>19.600000000000001</v>
      </c>
      <c r="UJ17" s="11">
        <f>IF(SUM(UG17,UH17)&gt;0,SUM(UG17,UH17),"")</f>
        <v>72.199999999999989</v>
      </c>
      <c r="UK17" s="11" t="str">
        <f>IF(SUM(TX17,UB17)&gt;0,SUM(TX17,UB17),"")</f>
        <v/>
      </c>
      <c r="UL17" s="11" t="str">
        <f>IF(SUM(TW17:TX17,TZ17:UB17,UD17)-SUM(TY17,UC17)&gt;0,SUM(TW17:TX17,TZ17:UB17,UD17)-SUM(TY17,UC17),"")</f>
        <v/>
      </c>
      <c r="UM17" s="11">
        <f>IF(SUM(UG17,UH17,UL17)&gt;0,SUM(UG17,UH17,UL17),"")</f>
        <v>72.199999999999989</v>
      </c>
    </row>
    <row r="18" spans="1:559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159</v>
      </c>
      <c r="C18" s="4" t="s">
        <v>5</v>
      </c>
      <c r="D18" s="4">
        <v>1999</v>
      </c>
      <c r="E18" s="9">
        <f>SUM(J18:R18)+SUM(J18:O18)*0.0000001+SUM(J18)*0.0000000000001</f>
        <v>51.4</v>
      </c>
      <c r="F18" s="3" t="str">
        <f>IF(OR(AND(AP18&gt;=AW$34,AQ18&gt;=AW$38,AP18&lt;&gt;"",AO18=""),AND(AU18&gt;=AW$34,AV18&gt;=AW$38,AU18&lt;&gt;"",AO18=""),AND(BS18&gt;=BZ$34,BT18&gt;=BZ$38,BS18&lt;&gt;"",BR18=""),AND(BX18&gt;=BZ$34,BY18&gt;=BZ$38,BX18&lt;&gt;"",BR18=""),AND(CV18&gt;=DC$34,CW18&gt;=DC$38,CV18&lt;&gt;"",CU18=""),AND(DA18&gt;=DC$34,DB18&gt;=DC$38,DA18&lt;&gt;""),AND(EA18&gt;=EH$34,EB18&gt;=EH$38,EA18&lt;&gt;""),AND(EF18&gt;=EH$34,EG18&gt;=EH$38,EF18&lt;&gt;""),AND(FC18&gt;=FJ$34,FD18&gt;=FJ$38,FC18&lt;&gt;""),AND(FH18&gt;=FJ$34,FI18&gt;=FJ$38,FH18&lt;&gt;""),AND(GE18&gt;=GL$34,GF18&gt;=GL$38,GE18&lt;&gt;""),AND(GJ18&gt;=GL$34,GK18&gt;=GL$38,GJ18&lt;&gt;""),AND(HG18&gt;=HN$34,HH18&gt;=HN$38,HG18&lt;&gt;""),AND(HL18&gt;=HN$34,HM18&gt;=HN$38,HL18&lt;&gt;""),AND(II18&gt;=IP$34,IJ18&gt;=IP$38,II18&lt;&gt;""),AND(IN18&gt;=IP$34,IO18&gt;=IP$38,IN18&lt;&gt;""),AND(JK18&gt;=JR$34,JL18&gt;=JR$38,JK18&lt;&gt;""),AND(JP18&gt;=JR$34,JQ18&gt;=JR$38,JP18&lt;&gt;""),AND(KM18&gt;=KT$34,KN18&gt;=KT$38,KM18&lt;&gt;""),AND(KR18&gt;=KT$34,KS18&gt;=KT$38,KR18&lt;&gt;""),AND(LO18&gt;=LV$34,LP18&gt;=LV$38,LO18&lt;&gt;""),AND(LT18&gt;=LV$34,LU18&gt;=LV$38,LT18&lt;&gt;""),AND(MQ18&gt;=MX$34,MR18&gt;=MX$38,MQ18&lt;&gt;""),AND(MV18&gt;=MX$34,MW18&gt;=MX$38,MV18&lt;&gt;""),AND(NS18&gt;=NZ$34,NT18&gt;=NZ$38,NS18&lt;&gt;""),AND(NX18&gt;=NZ$34,NY18&gt;=NZ$38,NX18&lt;&gt;""),AND(OU18&gt;=PB$34,OV18&gt;=PB$38,OU18&lt;&gt;""),AND(OZ18&gt;=PB$34,PA18&gt;=PB$38,OZ18&lt;&gt;""),AND(PW18&gt;=QD$34,PX18&gt;=QD$38,PW18&lt;&gt;""),AND(QB18&gt;=QD$34,QC18&gt;=QD$38,QB18&lt;&gt;""),AND(QY18&gt;=RF$34,QZ18&gt;=RF$38,QY18&lt;&gt;""),AND(RD18&gt;=RF$34,RE18&gt;=RF$38,RD18&lt;&gt;""),AND(SA18&gt;=SH$34,SB18&gt;=SH$38,SA18&lt;&gt;""),AND(SF18&gt;=SH$34,SG18&gt;=SH$38,SF18&lt;&gt;""),AND(TC18&gt;=TJ$34,TD18&gt;=TJ$38,TC18&lt;&gt;""),AND(TI18&gt;=TJ$34,TJ18&gt;=TJ$38,TI18&lt;&gt;"")),"P","")</f>
        <v>P</v>
      </c>
      <c r="G18" s="3" t="str">
        <f>IF(OR(AND(AQ18&gt;=AW$38,AQ18&lt;&gt;"",AO18=""),AND(AV18&gt;=AW$38,AV18&lt;&gt;"",AO18=""),AND(BT18&gt;=BZ$38,BT18&lt;&gt;"",BR18=""),AND(BY18&gt;=BZ$38,BY18&lt;&gt;"",BR18=""),AND(CW18&gt;=DC$38,CW18&lt;&gt;"",CU18=""),AND(DB18&gt;=DC$38,DB18&lt;&gt;"",CU18=""),AND(EB18&gt;=EH$38,EB18&lt;&gt;""),AND(EG18&gt;=EH$38,EG18&lt;&gt;""),AND(FD18&gt;=FJ$38,FD18&lt;&gt;""),AND(FI18&gt;=FJ$38,FI18&lt;&gt;""),AND(GF18&gt;=GL$38,GF18&lt;&gt;""),AND(GK18&gt;=GL$38,GK18&lt;&gt;""),AND(HH18&gt;=HN$38,HH18&lt;&gt;""),AND(HM18&gt;=HN$38,HM18&lt;&gt;""),AND(IJ18&gt;=IP$38,IJ18&lt;&gt;""),AND(IO18&gt;=IP$38,IO18&lt;&gt;""),AND(JL18&gt;=JR$38,JL18&lt;&gt;""),AND(JQ18&gt;=JR$38,JQ18&lt;&gt;""),AND(KN18&gt;=KT$38,KN18&lt;&gt;""),AND(KS18&gt;=KT$38,KS18&lt;&gt;""),AND(LP18&gt;=LV$38,LP18&lt;&gt;""),AND(LU18&gt;=LV$38,LU18&lt;&gt;""),AND(MR18&gt;=MX$38,MR18&lt;&gt;""),AND(MW18&gt;=MX$38,MW18&lt;&gt;""),AND(NT18&gt;=NZ$38,NT18&lt;&gt;""),AND(NY18&gt;=NZ$38,NY18&lt;&gt;""),AND(OV18&gt;=PB$38,OV18&lt;&gt;""),AND(PA18&gt;=PB$38,PA18&lt;&gt;""),AND(PX18&gt;=QD$38,PX18&lt;&gt;""),AND(QC18&gt;=QD$38,QC18&lt;&gt;""),AND(QZ18&gt;=RF$38,QZ18&lt;&gt;""),AND(RE18&gt;=RF$38,RE18&lt;&gt;""),AND(SB18&gt;=SH$38,SB18&lt;&gt;""),AND(SG18&gt;=SH$38,SG18&lt;&gt;""),AND(TD18&gt;=TJ$38,TD18&lt;&gt;""),AND(TJ18&gt;=TJ$38,TJ18&lt;&gt;"")),"P","")</f>
        <v>P</v>
      </c>
      <c r="H18" s="37" t="str">
        <f>IF(AND(G18="P",F18=""),"No DD",IF(OR(AND(AS18&gt;=AW$37,AT18&gt;=AW$41,AS18&lt;&gt;"",AO18=""),AND(BV18&gt;=BZ$37,BW18&gt;=BZ$41,BV18&lt;&gt;"",BR18=""),AND(CY18&gt;=DC$37,CZ18&gt;=DC$41,CY18&lt;&gt;"",CU18=""),AND(ED18&gt;=EH$37,EE18&gt;=EH$41,ED18&lt;&gt;""),AND(FF18&gt;=FJ$37,FG18&gt;=FJ$41,FF18&lt;&gt;""),AND(GH18&gt;=GL$37,GI18&gt;=GL$41,GH18&lt;&gt;""),AND(HJ18&gt;=HN$37,HK18&gt;=HN$41,HJ18&lt;&gt;""),AND(IL18&gt;=IP$37,IM18&gt;=IP$41,IL18&lt;&gt;""),AND(JN18&gt;=JR$37,JO18&gt;=JR$41,JN18&lt;&gt;""),AND(KP18&gt;=KT$37,KQ18&gt;=KT$41,KP18&lt;&gt;""),AND(LR18&gt;=LV$37,LS18&gt;=LV$41,LR18&lt;&gt;""),AND(MT18&gt;=MX$37,MU18&gt;=MX$41,MT18&lt;&gt;""),AND(NV18&gt;=NZ$37,NW18&gt;=NZ$41,NV18&lt;&gt;""),AND(OX18&gt;=PB$37,OY18&gt;=PB$41,OX18&lt;&gt;""),AND(PZ18&gt;=QD$37,QA18&gt;=QD$41,PZ18&lt;&gt;""),AND(RB18&gt;=RF$37,RC18&gt;=RF$41,RB18&lt;&gt;""),AND(SD18&gt;=SH$37,SE18&gt;=SH$41,SD18&lt;&gt;""),AND(TF18&gt;=TJ$37,TG18&gt;=TJ$41,TF18&lt;&gt;"")),"Merit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,AND(RB18&gt;=RF$36,RC18&gt;=RF$40,RB18&lt;&gt;""),AND(SD18&gt;=SH$36,SE18&gt;=SH$40,SD18&lt;&gt;""),AND(TF18&gt;=TJ$36,TG18&gt;=TJ$40,TF18&lt;&gt;"")),"Excellence",IF(I18="P","Worlds Team",IF(F18="P","National Team","")))))</f>
        <v>National Team</v>
      </c>
      <c r="I18" s="3" t="str">
        <f>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,AND(RB18&gt;=RF$35,RC18&gt;=RF$39,RB18&lt;&gt;""),AND(SD18&gt;=SH$35,SE18&gt;=SH$39,SD18&lt;&gt;""),AND(TF18&gt;=TJ$35,TG18&gt;=TJ$39,TF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IF(K18=0,"",IF(AND(L18=J18,L18=AQ18,K18=BT18),$U$1,IF(AND(L18=J18,L18=AQ18,L18=CW18),$U$1,IF(AND(L18=J18,L18=CW18,L18=BT18),$AX$1,IF(L18=CW18,$CA$1,IF(L18=BT18,$AX$1,IF(L18=AQ18,$U$1,"")))))))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51.4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L18="",0,L18)=TE18,$SI$1,IF(R18+IF(L18="",0,L18)=SC18,$RG$1,IF(R18+IF(L18="",0,L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L18="",0,L18)=TI18,$SI$1,IF(R18+IF(L18="",0,L18)=SG18,$RG$1,IF(R18+IF(L18="",0,L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>2023 World Cup POR 1 (July 2)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IF(SUM(AQ18,AR18,AV18)&gt;0,SUM(AQ18,AR18,AV18),"")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IF(MAX(EB18,FD18,GF18,HH18,IJ18,JL18,KN18,LP18,MR18,NT18,OV18,PX18,QZ18,SB18,TD18)-IF(L18="",0,L18)&gt;0.001,MAX(EB18,FD18,GF18,HH18,IJ18,JL18,KN18,LP18,MR18,NT18,OV18,PX18,QZ18,SB18,TD18)-IF(L18="",0,L18),"")</f>
        <v>51.4</v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>
        <v>18.5</v>
      </c>
      <c r="DH18" s="17">
        <v>6.8</v>
      </c>
      <c r="DI18" s="17">
        <v>0.6</v>
      </c>
      <c r="DJ18" s="17">
        <v>0</v>
      </c>
      <c r="DK18" s="17">
        <v>18.399999999999999</v>
      </c>
      <c r="DL18" s="17">
        <v>8.5</v>
      </c>
      <c r="DM18" s="17">
        <v>0.2</v>
      </c>
      <c r="DN18" s="17">
        <v>0</v>
      </c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>
        <f>IF(SUM(DH18,DL18)&gt;0,SUM(DH18,DL18),"")</f>
        <v>15.3</v>
      </c>
      <c r="EB18" s="41">
        <f>IF(SUM(DG18:DH18,DJ18:DL18,DN18)-DI18-DM18&gt;0,SUM(DG18:DH18,DJ18:DL18,DN18)-DI18-DM18,"")</f>
        <v>51.4</v>
      </c>
      <c r="EC18" s="41" t="str">
        <f>IF(SUM(DO18:DP18,DR18)-DQ18&gt;0,SUM(DO18:DP18,DR18)-DQ18,"")</f>
        <v/>
      </c>
      <c r="ED18" s="41">
        <f>IF(SUM(DH18,DL18,DP18)&gt;0,SUM(DH18,DL18,DP18),"")</f>
        <v>15.3</v>
      </c>
      <c r="EE18" s="41">
        <f>IF(SUM(EB18,EC18)&gt;0,SUM(EB18,EC18),"")</f>
        <v>51.4</v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>
        <f>IF(SUM(EB18,EC18,EG18)&gt;0,SUM(EB18,EC18,EG18),"")</f>
        <v>51.4</v>
      </c>
      <c r="EI18" s="18">
        <v>16.7</v>
      </c>
      <c r="EJ18" s="18">
        <v>8.4</v>
      </c>
      <c r="EK18" s="18">
        <v>1</v>
      </c>
      <c r="EL18" s="18">
        <v>0</v>
      </c>
      <c r="EM18" s="18">
        <v>17.399999999999999</v>
      </c>
      <c r="EN18" s="18">
        <v>3.6</v>
      </c>
      <c r="EO18" s="18">
        <v>0</v>
      </c>
      <c r="EP18" s="18">
        <v>0</v>
      </c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>
        <f>IF(SUM(EJ18,EN18)&gt;0,SUM(EJ18,EN18),"")</f>
        <v>12</v>
      </c>
      <c r="FD18" s="11">
        <f>IF(SUM(EI18:EJ18,EL18:EN18,EP18)-EK18-EO18&gt;0,SUM(EI18:EJ18,EL18:EN18,EP18)-EK18-EO18,"")</f>
        <v>45.1</v>
      </c>
      <c r="FE18" s="11" t="str">
        <f>IF(SUM(EQ18:ER18,ET18)-ES18&gt;0,SUM(EQ18:ER18,ET18)-ES18,"")</f>
        <v/>
      </c>
      <c r="FF18" s="11">
        <f>IF(SUM(EJ18,EN18,ER18)&gt;0,SUM(EJ18,EN18,ER18),"")</f>
        <v>12</v>
      </c>
      <c r="FG18" s="11">
        <f>IF(SUM(FD18,FE18)&gt;0,SUM(FD18,FE18),"")</f>
        <v>45.1</v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>
        <f>IF(SUM(FD18,FE18,FI18)&gt;0,SUM(FD18,FE18,FI18),"")</f>
        <v>45.1</v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0</v>
      </c>
      <c r="TL18" s="27">
        <f>IF($CU18="P",CB18,(CB18+AY18)/2)</f>
        <v>0</v>
      </c>
      <c r="TM18" s="27">
        <f>IF($CU18="P",CC18,(CC18+AZ18)/2)</f>
        <v>0</v>
      </c>
      <c r="TN18" s="27">
        <f>IF($CU18="P",CD18,(CD18+BA18)/2)</f>
        <v>0</v>
      </c>
      <c r="TO18" s="27">
        <f>IF($CU18="P",CE18,(CE18+BB18)/2)</f>
        <v>0</v>
      </c>
      <c r="TP18" s="27">
        <f>IF($CU18="P",CF18,(CF18+BC18)/2)</f>
        <v>0</v>
      </c>
      <c r="TQ18" s="27">
        <f>IF($CU18="P",CG18,(CG18+BD18)/2)</f>
        <v>0</v>
      </c>
      <c r="TR18" s="27">
        <f>IF($CU18="P",CH18,(CH18+BE18)/2)</f>
        <v>0</v>
      </c>
      <c r="TS18" s="27">
        <f>IF($CU18="P",CI18,(CI18+BF18)/2)</f>
        <v>0</v>
      </c>
      <c r="TT18" s="27">
        <f>IF($CU18="P",CJ18,(CJ18+BG18)/2)</f>
        <v>0</v>
      </c>
      <c r="TU18" s="27">
        <f>IF($CU18="P",CK18,(CK18+BH18)/2)</f>
        <v>0</v>
      </c>
      <c r="TV18" s="27">
        <f>IF($CU18="P",CL18,(CL18+BI18)/2)</f>
        <v>0</v>
      </c>
      <c r="TW18" s="27">
        <f>IF($CU18="P",CM18,(CM18+BJ18)/2)</f>
        <v>0</v>
      </c>
      <c r="TX18" s="27">
        <f>IF($CU18="P",CN18,(CN18+BK18)/2)</f>
        <v>0</v>
      </c>
      <c r="TY18" s="27">
        <f>IF($CU18="P",CO18,(CO18+BL18)/2)</f>
        <v>0</v>
      </c>
      <c r="TZ18" s="27">
        <f>IF($CU18="P",CP18,(CP18+BM18)/2)</f>
        <v>0</v>
      </c>
      <c r="UA18" s="27">
        <f>IF($CU18="P",CQ18,(CQ18+BN18)/2)</f>
        <v>0</v>
      </c>
      <c r="UB18" s="27">
        <f>IF($CU18="P",CR18,(CR18+BO18)/2)</f>
        <v>0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 t="str">
        <f>IF(SUM(TL18,TP18)&gt;0,SUM(TL18,TP18),"")</f>
        <v/>
      </c>
      <c r="UG18" s="11" t="str">
        <f>IF(SUM(TK18:TL18,TN18:TP18,TR18)-TM18-TQ18&gt;0,SUM(TK18:TL18,TN18:TP18,TR18)-TM18-TQ18,"")</f>
        <v/>
      </c>
      <c r="UH18" s="11" t="str">
        <f>IF(SUM(TS18:TT18,TV18)-TU18&gt;0,SUM(TS18:TT18,TV18)-TU18,"")</f>
        <v/>
      </c>
      <c r="UI18" s="11" t="str">
        <f>IF(SUM(TL18,TP18,TT18)&gt;0,SUM(TL18,TP18,TT18),"")</f>
        <v/>
      </c>
      <c r="UJ18" s="11" t="str">
        <f>IF(SUM(UG18,UH18)&gt;0,SUM(UG18,UH18),"")</f>
        <v/>
      </c>
      <c r="UK18" s="11" t="str">
        <f>IF(SUM(TX18,UB18)&gt;0,SUM(TX18,UB18),"")</f>
        <v/>
      </c>
      <c r="UL18" s="11" t="str">
        <f>IF(SUM(TW18:TX18,TZ18:UB18,UD18)-SUM(TY18,UC18)&gt;0,SUM(TW18:TX18,TZ18:UB18,UD18)-SUM(TY18,UC18),"")</f>
        <v/>
      </c>
      <c r="UM18" s="11" t="str">
        <f>IF(SUM(UG18,UH18,UL18)&gt;0,SUM(UG18,UH18,UL18),"")</f>
        <v/>
      </c>
    </row>
    <row r="19" spans="1:559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76</v>
      </c>
      <c r="C19" s="4" t="s">
        <v>75</v>
      </c>
      <c r="D19" s="4">
        <v>2001</v>
      </c>
      <c r="E19" s="9">
        <f>SUM(J19:R19)+SUM(J19:O19)*0.0000001+SUM(J19)*0.0000000000001</f>
        <v>178.25001277500516</v>
      </c>
      <c r="F19" s="3" t="str">
        <f>IF(OR(AND(AP19&gt;=AW$34,AQ19&gt;=AW$38,AP19&lt;&gt;"",AO19=""),AND(AU19&gt;=AW$34,AV19&gt;=AW$38,AU19&lt;&gt;"",AO19=""),AND(BS19&gt;=BZ$34,BT19&gt;=BZ$38,BS19&lt;&gt;"",BR19=""),AND(BX19&gt;=BZ$34,BY19&gt;=BZ$38,BX19&lt;&gt;"",BR19=""),AND(CV19&gt;=DC$34,CW19&gt;=DC$38,CV19&lt;&gt;"",CU19=""),AND(DA19&gt;=DC$34,DB19&gt;=DC$38,DA19&lt;&gt;""),AND(EA19&gt;=EH$34,EB19&gt;=EH$38,EA19&lt;&gt;""),AND(EF19&gt;=EH$34,EG19&gt;=EH$38,EF19&lt;&gt;""),AND(FC19&gt;=FJ$34,FD19&gt;=FJ$38,FC19&lt;&gt;""),AND(FH19&gt;=FJ$34,FI19&gt;=FJ$38,FH19&lt;&gt;""),AND(GE19&gt;=GL$34,GF19&gt;=GL$38,GE19&lt;&gt;""),AND(GJ19&gt;=GL$34,GK19&gt;=GL$38,GJ19&lt;&gt;""),AND(HG19&gt;=HN$34,HH19&gt;=HN$38,HG19&lt;&gt;""),AND(HL19&gt;=HN$34,HM19&gt;=HN$38,HL19&lt;&gt;""),AND(II19&gt;=IP$34,IJ19&gt;=IP$38,II19&lt;&gt;""),AND(IN19&gt;=IP$34,IO19&gt;=IP$38,IN19&lt;&gt;""),AND(JK19&gt;=JR$34,JL19&gt;=JR$38,JK19&lt;&gt;""),AND(JP19&gt;=JR$34,JQ19&gt;=JR$38,JP19&lt;&gt;""),AND(KM19&gt;=KT$34,KN19&gt;=KT$38,KM19&lt;&gt;""),AND(KR19&gt;=KT$34,KS19&gt;=KT$38,KR19&lt;&gt;""),AND(LO19&gt;=LV$34,LP19&gt;=LV$38,LO19&lt;&gt;""),AND(LT19&gt;=LV$34,LU19&gt;=LV$38,LT19&lt;&gt;""),AND(MQ19&gt;=MX$34,MR19&gt;=MX$38,MQ19&lt;&gt;""),AND(MV19&gt;=MX$34,MW19&gt;=MX$38,MV19&lt;&gt;""),AND(NS19&gt;=NZ$34,NT19&gt;=NZ$38,NS19&lt;&gt;""),AND(NX19&gt;=NZ$34,NY19&gt;=NZ$38,NX19&lt;&gt;""),AND(OU19&gt;=PB$34,OV19&gt;=PB$38,OU19&lt;&gt;""),AND(OZ19&gt;=PB$34,PA19&gt;=PB$38,OZ19&lt;&gt;""),AND(PW19&gt;=QD$34,PX19&gt;=QD$38,PW19&lt;&gt;""),AND(QB19&gt;=QD$34,QC19&gt;=QD$38,QB19&lt;&gt;""),AND(QY19&gt;=RF$34,QZ19&gt;=RF$38,QY19&lt;&gt;""),AND(RD19&gt;=RF$34,RE19&gt;=RF$38,RD19&lt;&gt;""),AND(SA19&gt;=SH$34,SB19&gt;=SH$38,SA19&lt;&gt;""),AND(SF19&gt;=SH$34,SG19&gt;=SH$38,SF19&lt;&gt;""),AND(TC19&gt;=TJ$34,TD19&gt;=TJ$38,TC19&lt;&gt;""),AND(TI19&gt;=TJ$34,TJ19&gt;=TJ$38,TI19&lt;&gt;"")),"P","")</f>
        <v/>
      </c>
      <c r="G19" s="3" t="str">
        <f>IF(OR(AND(AQ19&gt;=AW$38,AQ19&lt;&gt;"",AO19=""),AND(AV19&gt;=AW$38,AV19&lt;&gt;"",AO19=""),AND(BT19&gt;=BZ$38,BT19&lt;&gt;"",BR19=""),AND(BY19&gt;=BZ$38,BY19&lt;&gt;"",BR19=""),AND(CW19&gt;=DC$38,CW19&lt;&gt;"",CU19=""),AND(DB19&gt;=DC$38,DB19&lt;&gt;"",CU19=""),AND(EB19&gt;=EH$38,EB19&lt;&gt;""),AND(EG19&gt;=EH$38,EG19&lt;&gt;""),AND(FD19&gt;=FJ$38,FD19&lt;&gt;""),AND(FI19&gt;=FJ$38,FI19&lt;&gt;""),AND(GF19&gt;=GL$38,GF19&lt;&gt;""),AND(GK19&gt;=GL$38,GK19&lt;&gt;""),AND(HH19&gt;=HN$38,HH19&lt;&gt;""),AND(HM19&gt;=HN$38,HM19&lt;&gt;""),AND(IJ19&gt;=IP$38,IJ19&lt;&gt;""),AND(IO19&gt;=IP$38,IO19&lt;&gt;""),AND(JL19&gt;=JR$38,JL19&lt;&gt;""),AND(JQ19&gt;=JR$38,JQ19&lt;&gt;""),AND(KN19&gt;=KT$38,KN19&lt;&gt;""),AND(KS19&gt;=KT$38,KS19&lt;&gt;""),AND(LP19&gt;=LV$38,LP19&lt;&gt;""),AND(LU19&gt;=LV$38,LU19&lt;&gt;""),AND(MR19&gt;=MX$38,MR19&lt;&gt;""),AND(MW19&gt;=MX$38,MW19&lt;&gt;""),AND(NT19&gt;=NZ$38,NT19&lt;&gt;""),AND(NY19&gt;=NZ$38,NY19&lt;&gt;""),AND(OV19&gt;=PB$38,OV19&lt;&gt;""),AND(PA19&gt;=PB$38,PA19&lt;&gt;""),AND(PX19&gt;=QD$38,PX19&lt;&gt;""),AND(QC19&gt;=QD$38,QC19&lt;&gt;""),AND(QZ19&gt;=RF$38,QZ19&lt;&gt;""),AND(RE19&gt;=RF$38,RE19&lt;&gt;""),AND(SB19&gt;=SH$38,SB19&lt;&gt;""),AND(SG19&gt;=SH$38,SG19&lt;&gt;""),AND(TD19&gt;=TJ$38,TD19&lt;&gt;""),AND(TJ19&gt;=TJ$38,TJ19&lt;&gt;"")),"P","")</f>
        <v/>
      </c>
      <c r="H19" s="37" t="str">
        <f>IF(AND(G19="P",F19=""),"No DD",IF(OR(AND(AS19&gt;=AW$37,AT19&gt;=AW$41,AS19&lt;&gt;"",AO19=""),AND(BV19&gt;=BZ$37,BW19&gt;=BZ$41,BV19&lt;&gt;"",BR19=""),AND(CY19&gt;=DC$37,CZ19&gt;=DC$41,CY19&lt;&gt;"",CU19=""),AND(ED19&gt;=EH$37,EE19&gt;=EH$41,ED19&lt;&gt;""),AND(FF19&gt;=FJ$37,FG19&gt;=FJ$41,FF19&lt;&gt;""),AND(GH19&gt;=GL$37,GI19&gt;=GL$41,GH19&lt;&gt;""),AND(HJ19&gt;=HN$37,HK19&gt;=HN$41,HJ19&lt;&gt;""),AND(IL19&gt;=IP$37,IM19&gt;=IP$41,IL19&lt;&gt;""),AND(JN19&gt;=JR$37,JO19&gt;=JR$41,JN19&lt;&gt;""),AND(KP19&gt;=KT$37,KQ19&gt;=KT$41,KP19&lt;&gt;""),AND(LR19&gt;=LV$37,LS19&gt;=LV$41,LR19&lt;&gt;""),AND(MT19&gt;=MX$37,MU19&gt;=MX$41,MT19&lt;&gt;""),AND(NV19&gt;=NZ$37,NW19&gt;=NZ$41,NV19&lt;&gt;""),AND(OX19&gt;=PB$37,OY19&gt;=PB$41,OX19&lt;&gt;""),AND(PZ19&gt;=QD$37,QA19&gt;=QD$41,PZ19&lt;&gt;""),AND(RB19&gt;=RF$37,RC19&gt;=RF$41,RB19&lt;&gt;""),AND(SD19&gt;=SH$37,SE19&gt;=SH$41,SD19&lt;&gt;""),AND(TF19&gt;=TJ$37,TG19&gt;=TJ$41,TF19&lt;&gt;"")),"Merit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,AND(RB19&gt;=RF$36,RC19&gt;=RF$40,RB19&lt;&gt;""),AND(SD19&gt;=SH$36,SE19&gt;=SH$40,SD19&lt;&gt;""),AND(TF19&gt;=TJ$36,TG19&gt;=TJ$40,TF19&lt;&gt;"")),"Excellence",IF(I19="P","Worlds Team",IF(F19="P","National Team","")))))</f>
        <v/>
      </c>
      <c r="I19" s="3" t="str">
        <f>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,AND(RB19&gt;=RF$35,RC19&gt;=RF$39,RB19&lt;&gt;""),AND(SD19&gt;=SH$35,SE19&gt;=SH$39,SD19&lt;&gt;""),AND(TF19&gt;=TJ$35,TG19&gt;=TJ$39,TF19&lt;&gt;"")),"P","")</f>
        <v/>
      </c>
      <c r="J19" s="8">
        <f>IF(COUNT(AQ19,BT19,CW19)&gt;0,LARGE((AQ19,BT19,CW19),1),0)</f>
        <v>51.649999999999991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50.2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25.900000000000002</v>
      </c>
      <c r="O19" s="8" t="str">
        <f>IF(N19=0,"",IF(N19=CX19,$CA$1,IF(N19=BU19,$AX$1,IF(N19=AR19,$U$1,""))))</f>
        <v>2024 Nationals</v>
      </c>
      <c r="P19" s="8">
        <f>IF(MAX(AV19,BY19,DB19)&gt;0,MAX(AV19,BY19,DB19),0)</f>
        <v>50.5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L19="",0,L19)=TE19,$SI$1,IF(R19+IF(L19="",0,L19)=SC19,$RG$1,IF(R19+IF(L19="",0,L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L19="",0,L19)=TI19,$SI$1,IF(R19+IF(L19="",0,L19)=SG19,$RG$1,IF(R19+IF(L19="",0,L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17.75</v>
      </c>
      <c r="V19" s="19">
        <v>7.8000000000000007</v>
      </c>
      <c r="W19" s="19">
        <v>0.2</v>
      </c>
      <c r="X19" s="19">
        <v>0</v>
      </c>
      <c r="Y19" s="19">
        <v>18.8</v>
      </c>
      <c r="Z19" s="19">
        <v>7.1999999999999993</v>
      </c>
      <c r="AA19" s="19">
        <v>0</v>
      </c>
      <c r="AB19" s="19">
        <v>0.3</v>
      </c>
      <c r="AC19" s="19">
        <v>18.25</v>
      </c>
      <c r="AD19" s="19">
        <v>5.4</v>
      </c>
      <c r="AE19" s="19">
        <v>0.3</v>
      </c>
      <c r="AF19" s="19">
        <v>0.15</v>
      </c>
      <c r="AG19" s="19">
        <v>9.25</v>
      </c>
      <c r="AH19" s="19">
        <v>3.4</v>
      </c>
      <c r="AI19" s="19">
        <v>0.1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8" t="s">
        <v>56</v>
      </c>
      <c r="AP19" s="41">
        <f>IF(SUM(V19,Z19)&gt;0,SUM(V19,Z19),"")</f>
        <v>15</v>
      </c>
      <c r="AQ19" s="41">
        <f>IF(SUM(U19:V19,X19:Z19,AB19)-W19-AA19&gt;0,SUM(U19:V19,X19:Z19,AB19)-W19-AA19,"")</f>
        <v>51.649999999999991</v>
      </c>
      <c r="AR19" s="41">
        <f>IF(SUM(AC19:AD19,AF19)-AE19&gt;0,SUM(AC19:AD19,AF19)-AE19,"")</f>
        <v>23.499999999999996</v>
      </c>
      <c r="AS19" s="41">
        <f>IF(SUM(V19,Z19,AD19)&gt;0,SUM(V19,Z19,AD19),"")</f>
        <v>20.399999999999999</v>
      </c>
      <c r="AT19" s="41">
        <f>IF(SUM(AQ19,AR19)&gt;0,SUM(AQ19,AR19),"")</f>
        <v>75.149999999999991</v>
      </c>
      <c r="AU19" s="41">
        <f>IF(SUM(AH19,AL19)&gt;0,SUM(AH19,AL19),"")</f>
        <v>3.4</v>
      </c>
      <c r="AV19" s="41">
        <f>IF(SUM(AG19:AH19,AJ19:AL19,AN19)-SUM(AI19,AM19)&gt;0,SUM(AG19:AH19,AJ19:AL19,AN19)-SUM(AI19,AM19),"")</f>
        <v>12.55</v>
      </c>
      <c r="AW19" s="41">
        <f>IF(SUM(AQ19,AR19,AV19)&gt;0,SUM(AQ19,AR19,AV19),"")</f>
        <v>87.699999999999989</v>
      </c>
      <c r="AX19" s="18">
        <v>18.5</v>
      </c>
      <c r="AY19" s="18">
        <v>8.4</v>
      </c>
      <c r="AZ19" s="18">
        <v>0.2</v>
      </c>
      <c r="BA19" s="18">
        <v>0</v>
      </c>
      <c r="BB19" s="18">
        <v>17.399999999999999</v>
      </c>
      <c r="BC19" s="18">
        <v>4.8</v>
      </c>
      <c r="BD19" s="18">
        <v>0</v>
      </c>
      <c r="BE19" s="18">
        <v>0.3</v>
      </c>
      <c r="BF19" s="18">
        <v>18.600000000000001</v>
      </c>
      <c r="BG19" s="18">
        <v>6.4</v>
      </c>
      <c r="BH19" s="18">
        <v>0.2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13.2</v>
      </c>
      <c r="BT19" s="11">
        <f>IF(SUM(AX19:AY19,BA19:BC19,BE19)-AZ19-BD19&gt;0,SUM(AX19:AY19,BA19:BC19,BE19)-AZ19-BD19,"")</f>
        <v>49.199999999999989</v>
      </c>
      <c r="BU19" s="11">
        <f>IF(SUM(BF19:BG19,BI19)-BH19&gt;0,SUM(BF19:BG19,BI19)-BH19,"")</f>
        <v>24.8</v>
      </c>
      <c r="BV19" s="11">
        <f>IF(SUM(AY19,BC19,BG19)&gt;0,SUM(AY19,BC19,BG19),"")</f>
        <v>19.600000000000001</v>
      </c>
      <c r="BW19" s="11">
        <f>IF(SUM(BT19,BU19)&gt;0,SUM(BT19,BU19),"")</f>
        <v>73.999999999999986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73.999999999999986</v>
      </c>
      <c r="CA19" s="19">
        <v>18.8</v>
      </c>
      <c r="CB19" s="19">
        <v>6.8</v>
      </c>
      <c r="CC19" s="19">
        <v>0.2</v>
      </c>
      <c r="CD19" s="19">
        <v>0</v>
      </c>
      <c r="CE19" s="19">
        <v>18.8</v>
      </c>
      <c r="CF19" s="19">
        <v>6.8</v>
      </c>
      <c r="CG19" s="19">
        <v>0.8</v>
      </c>
      <c r="CH19" s="19">
        <v>0</v>
      </c>
      <c r="CI19" s="19">
        <v>18.600000000000001</v>
      </c>
      <c r="CJ19" s="19">
        <v>8</v>
      </c>
      <c r="CK19" s="19">
        <v>1</v>
      </c>
      <c r="CL19" s="19">
        <v>0.3</v>
      </c>
      <c r="CM19" s="19">
        <v>18.899999999999999</v>
      </c>
      <c r="CN19" s="19">
        <v>6</v>
      </c>
      <c r="CO19" s="19">
        <v>0.2</v>
      </c>
      <c r="CP19" s="19">
        <v>0</v>
      </c>
      <c r="CQ19" s="19">
        <v>18.600000000000001</v>
      </c>
      <c r="CR19" s="19">
        <v>7.2</v>
      </c>
      <c r="CS19" s="19">
        <v>0</v>
      </c>
      <c r="CT19" s="19">
        <v>0</v>
      </c>
      <c r="CU19" s="28"/>
      <c r="CV19" s="41">
        <f>IF(SUM(CB19,CF19)&gt;0,SUM(CB19,CF19),"")</f>
        <v>13.6</v>
      </c>
      <c r="CW19" s="41">
        <f>IF(SUM(CA19:CB19,CD19:CF19,CH19)-CC19-CG19&gt;0,SUM(CA19:CB19,CD19:CF19,CH19)-CC19-CG19,"")</f>
        <v>50.2</v>
      </c>
      <c r="CX19" s="41">
        <f>IF(SUM(CI19:CJ19,CL19)-CK19&gt;0,SUM(CI19:CJ19,CL19)-CK19,"")</f>
        <v>25.900000000000002</v>
      </c>
      <c r="CY19" s="41">
        <f>IF(SUM(CB19,CF19,CJ19)&gt;0,SUM(CB19,CF19,CJ19),"")</f>
        <v>21.6</v>
      </c>
      <c r="CZ19" s="41">
        <f>IF(SUM(CW19,CX19)&gt;0,SUM(CW19,CX19),"")</f>
        <v>76.100000000000009</v>
      </c>
      <c r="DA19" s="41">
        <f>IF(SUM(CN19,CR19)&gt;0,SUM(CN19,CR19),"")</f>
        <v>13.2</v>
      </c>
      <c r="DB19" s="41">
        <f>IF(SUM(CM19:CN19,CP19:CR19,CT19)-SUM(CO19,CS19)&gt;0,SUM(CM19:CN19,CP19:CR19,CT19)-SUM(CO19,CS19),"")</f>
        <v>50.5</v>
      </c>
      <c r="DC19" s="41">
        <f>IF(SUM(CW19,CX19,DB19)&gt;0,SUM(CW19,CX19,DB19),"")</f>
        <v>126.60000000000001</v>
      </c>
      <c r="DD19" s="52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18.649999999999999</v>
      </c>
      <c r="TL19" s="27">
        <f>IF($CU19="P",CB19,(CB19+AY19)/2)</f>
        <v>7.6</v>
      </c>
      <c r="TM19" s="27">
        <f>IF($CU19="P",CC19,(CC19+AZ19)/2)</f>
        <v>0.2</v>
      </c>
      <c r="TN19" s="27">
        <f>IF($CU19="P",CD19,(CD19+BA19)/2)</f>
        <v>0</v>
      </c>
      <c r="TO19" s="27">
        <f>IF($CU19="P",CE19,(CE19+BB19)/2)</f>
        <v>18.100000000000001</v>
      </c>
      <c r="TP19" s="27">
        <f>IF($CU19="P",CF19,(CF19+BC19)/2)</f>
        <v>5.8</v>
      </c>
      <c r="TQ19" s="27">
        <f>IF($CU19="P",CG19,(CG19+BD19)/2)</f>
        <v>0.4</v>
      </c>
      <c r="TR19" s="27">
        <f>IF($CU19="P",CH19,(CH19+BE19)/2)</f>
        <v>0.15</v>
      </c>
      <c r="TS19" s="27">
        <f>IF($CU19="P",CI19,(CI19+BF19)/2)</f>
        <v>18.600000000000001</v>
      </c>
      <c r="TT19" s="27">
        <f>IF($CU19="P",CJ19,(CJ19+BG19)/2)</f>
        <v>7.2</v>
      </c>
      <c r="TU19" s="27">
        <f>IF($CU19="P",CK19,(CK19+BH19)/2)</f>
        <v>0.6</v>
      </c>
      <c r="TV19" s="27">
        <f>IF($CU19="P",CL19,(CL19+BI19)/2)</f>
        <v>0.15</v>
      </c>
      <c r="TW19" s="27">
        <f>IF($CU19="P",CM19,(CM19+BJ19)/2)</f>
        <v>9.4499999999999993</v>
      </c>
      <c r="TX19" s="27">
        <f>IF($CU19="P",CN19,(CN19+BK19)/2)</f>
        <v>3</v>
      </c>
      <c r="TY19" s="27">
        <f>IF($CU19="P",CO19,(CO19+BL19)/2)</f>
        <v>0.1</v>
      </c>
      <c r="TZ19" s="27">
        <f>IF($CU19="P",CP19,(CP19+BM19)/2)</f>
        <v>0</v>
      </c>
      <c r="UA19" s="27">
        <f>IF($CU19="P",CQ19,(CQ19+BN19)/2)</f>
        <v>9.3000000000000007</v>
      </c>
      <c r="UB19" s="27">
        <f>IF($CU19="P",CR19,(CR19+BO19)/2)</f>
        <v>3.6</v>
      </c>
      <c r="UC19" s="27">
        <f>IF($CU19="P",CS19,(CS19+BP19)/2)</f>
        <v>0</v>
      </c>
      <c r="UD19" s="27">
        <f>IF($CU19="P",CT19,(CT19+BQ19)/2)</f>
        <v>0</v>
      </c>
      <c r="UE19" s="29" t="s">
        <v>56</v>
      </c>
      <c r="UF19" s="11">
        <f>IF(SUM(TL19,TP19)&gt;0,SUM(TL19,TP19),"")</f>
        <v>13.399999999999999</v>
      </c>
      <c r="UG19" s="11">
        <f>IF(SUM(TK19:TL19,TN19:TP19,TR19)-TM19-TQ19&gt;0,SUM(TK19:TL19,TN19:TP19,TR19)-TM19-TQ19,"")</f>
        <v>49.699999999999996</v>
      </c>
      <c r="UH19" s="11">
        <f>IF(SUM(TS19:TT19,TV19)-TU19&gt;0,SUM(TS19:TT19,TV19)-TU19,"")</f>
        <v>25.349999999999998</v>
      </c>
      <c r="UI19" s="11">
        <f>IF(SUM(TL19,TP19,TT19)&gt;0,SUM(TL19,TP19,TT19),"")</f>
        <v>20.599999999999998</v>
      </c>
      <c r="UJ19" s="11">
        <f>IF(SUM(UG19,UH19)&gt;0,SUM(UG19,UH19),"")</f>
        <v>75.05</v>
      </c>
      <c r="UK19" s="11">
        <f>IF(SUM(TX19,UB19)&gt;0,SUM(TX19,UB19),"")</f>
        <v>6.6</v>
      </c>
      <c r="UL19" s="11">
        <f>IF(SUM(TW19:TX19,TZ19:UB19,UD19)-SUM(TY19,UC19)&gt;0,SUM(TW19:TX19,TZ19:UB19,UD19)-SUM(TY19,UC19),"")</f>
        <v>25.25</v>
      </c>
      <c r="UM19" s="11">
        <f>IF(SUM(UG19,UH19,UL19)&gt;0,SUM(UG19,UH19,UL19),"")</f>
        <v>100.3</v>
      </c>
    </row>
    <row r="20" spans="1:559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125</v>
      </c>
      <c r="C20" s="4" t="s">
        <v>5</v>
      </c>
      <c r="D20" s="4">
        <v>1999</v>
      </c>
      <c r="E20" s="9">
        <f>SUM(J20:R20)+SUM(J20:O20)*0.0000001+SUM(J20)*0.0000000000001</f>
        <v>177.10000767000508</v>
      </c>
      <c r="F20" s="3" t="str">
        <f>IF(OR(AND(AP20&gt;=AW$34,AQ20&gt;=AW$38,AP20&lt;&gt;"",AO20=""),AND(AU20&gt;=AW$34,AV20&gt;=AW$38,AU20&lt;&gt;"",AO20=""),AND(BS20&gt;=BZ$34,BT20&gt;=BZ$38,BS20&lt;&gt;"",BR20=""),AND(BX20&gt;=BZ$34,BY20&gt;=BZ$38,BX20&lt;&gt;"",BR20=""),AND(CV20&gt;=DC$34,CW20&gt;=DC$38,CV20&lt;&gt;"",CU20=""),AND(DA20&gt;=DC$34,DB20&gt;=DC$38,DA20&lt;&gt;""),AND(EA20&gt;=EH$34,EB20&gt;=EH$38,EA20&lt;&gt;""),AND(EF20&gt;=EH$34,EG20&gt;=EH$38,EF20&lt;&gt;""),AND(FC20&gt;=FJ$34,FD20&gt;=FJ$38,FC20&lt;&gt;""),AND(FH20&gt;=FJ$34,FI20&gt;=FJ$38,FH20&lt;&gt;""),AND(GE20&gt;=GL$34,GF20&gt;=GL$38,GE20&lt;&gt;""),AND(GJ20&gt;=GL$34,GK20&gt;=GL$38,GJ20&lt;&gt;""),AND(HG20&gt;=HN$34,HH20&gt;=HN$38,HG20&lt;&gt;""),AND(HL20&gt;=HN$34,HM20&gt;=HN$38,HL20&lt;&gt;""),AND(II20&gt;=IP$34,IJ20&gt;=IP$38,II20&lt;&gt;""),AND(IN20&gt;=IP$34,IO20&gt;=IP$38,IN20&lt;&gt;""),AND(JK20&gt;=JR$34,JL20&gt;=JR$38,JK20&lt;&gt;""),AND(JP20&gt;=JR$34,JQ20&gt;=JR$38,JP20&lt;&gt;""),AND(KM20&gt;=KT$34,KN20&gt;=KT$38,KM20&lt;&gt;""),AND(KR20&gt;=KT$34,KS20&gt;=KT$38,KR20&lt;&gt;""),AND(LO20&gt;=LV$34,LP20&gt;=LV$38,LO20&lt;&gt;""),AND(LT20&gt;=LV$34,LU20&gt;=LV$38,LT20&lt;&gt;""),AND(MQ20&gt;=MX$34,MR20&gt;=MX$38,MQ20&lt;&gt;""),AND(MV20&gt;=MX$34,MW20&gt;=MX$38,MV20&lt;&gt;""),AND(NS20&gt;=NZ$34,NT20&gt;=NZ$38,NS20&lt;&gt;""),AND(NX20&gt;=NZ$34,NY20&gt;=NZ$38,NX20&lt;&gt;""),AND(OU20&gt;=PB$34,OV20&gt;=PB$38,OU20&lt;&gt;""),AND(OZ20&gt;=PB$34,PA20&gt;=PB$38,OZ20&lt;&gt;""),AND(PW20&gt;=QD$34,PX20&gt;=QD$38,PW20&lt;&gt;""),AND(QB20&gt;=QD$34,QC20&gt;=QD$38,QB20&lt;&gt;""),AND(QY20&gt;=RF$34,QZ20&gt;=RF$38,QY20&lt;&gt;""),AND(RD20&gt;=RF$34,RE20&gt;=RF$38,RD20&lt;&gt;""),AND(SA20&gt;=SH$34,SB20&gt;=SH$38,SA20&lt;&gt;""),AND(SF20&gt;=SH$34,SG20&gt;=SH$38,SF20&lt;&gt;""),AND(TC20&gt;=TJ$34,TD20&gt;=TJ$38,TC20&lt;&gt;""),AND(TI20&gt;=TJ$34,TJ20&gt;=TJ$38,TI20&lt;&gt;"")),"P","")</f>
        <v/>
      </c>
      <c r="G20" s="3" t="str">
        <f>IF(OR(AND(AQ20&gt;=AW$38,AQ20&lt;&gt;"",AO20=""),AND(AV20&gt;=AW$38,AV20&lt;&gt;"",AO20=""),AND(BT20&gt;=BZ$38,BT20&lt;&gt;"",BR20=""),AND(BY20&gt;=BZ$38,BY20&lt;&gt;"",BR20=""),AND(CW20&gt;=DC$38,CW20&lt;&gt;"",CU20=""),AND(DB20&gt;=DC$38,DB20&lt;&gt;"",CU20=""),AND(EB20&gt;=EH$38,EB20&lt;&gt;""),AND(EG20&gt;=EH$38,EG20&lt;&gt;""),AND(FD20&gt;=FJ$38,FD20&lt;&gt;""),AND(FI20&gt;=FJ$38,FI20&lt;&gt;""),AND(GF20&gt;=GL$38,GF20&lt;&gt;""),AND(GK20&gt;=GL$38,GK20&lt;&gt;""),AND(HH20&gt;=HN$38,HH20&lt;&gt;""),AND(HM20&gt;=HN$38,HM20&lt;&gt;""),AND(IJ20&gt;=IP$38,IJ20&lt;&gt;""),AND(IO20&gt;=IP$38,IO20&lt;&gt;""),AND(JL20&gt;=JR$38,JL20&lt;&gt;""),AND(JQ20&gt;=JR$38,JQ20&lt;&gt;""),AND(KN20&gt;=KT$38,KN20&lt;&gt;""),AND(KS20&gt;=KT$38,KS20&lt;&gt;""),AND(LP20&gt;=LV$38,LP20&lt;&gt;""),AND(LU20&gt;=LV$38,LU20&lt;&gt;""),AND(MR20&gt;=MX$38,MR20&lt;&gt;""),AND(MW20&gt;=MX$38,MW20&lt;&gt;""),AND(NT20&gt;=NZ$38,NT20&lt;&gt;""),AND(NY20&gt;=NZ$38,NY20&lt;&gt;""),AND(OV20&gt;=PB$38,OV20&lt;&gt;""),AND(PA20&gt;=PB$38,PA20&lt;&gt;""),AND(PX20&gt;=QD$38,PX20&lt;&gt;""),AND(QC20&gt;=QD$38,QC20&lt;&gt;""),AND(QZ20&gt;=RF$38,QZ20&lt;&gt;""),AND(RE20&gt;=RF$38,RE20&lt;&gt;""),AND(SB20&gt;=SH$38,SB20&lt;&gt;""),AND(SG20&gt;=SH$38,SG20&lt;&gt;""),AND(TD20&gt;=TJ$38,TD20&lt;&gt;""),AND(TJ20&gt;=TJ$38,TJ20&lt;&gt;"")),"P","")</f>
        <v/>
      </c>
      <c r="H20" s="37" t="str">
        <f>IF(AND(G20="P",F20=""),"No DD",IF(OR(AND(AS20&gt;=AW$37,AT20&gt;=AW$41,AS20&lt;&gt;"",AO20=""),AND(BV20&gt;=BZ$37,BW20&gt;=BZ$41,BV20&lt;&gt;"",BR20=""),AND(CY20&gt;=DC$37,CZ20&gt;=DC$41,CY20&lt;&gt;"",CU20=""),AND(ED20&gt;=EH$37,EE20&gt;=EH$41,ED20&lt;&gt;""),AND(FF20&gt;=FJ$37,FG20&gt;=FJ$41,FF20&lt;&gt;""),AND(GH20&gt;=GL$37,GI20&gt;=GL$41,GH20&lt;&gt;""),AND(HJ20&gt;=HN$37,HK20&gt;=HN$41,HJ20&lt;&gt;""),AND(IL20&gt;=IP$37,IM20&gt;=IP$41,IL20&lt;&gt;""),AND(JN20&gt;=JR$37,JO20&gt;=JR$41,JN20&lt;&gt;""),AND(KP20&gt;=KT$37,KQ20&gt;=KT$41,KP20&lt;&gt;""),AND(LR20&gt;=LV$37,LS20&gt;=LV$41,LR20&lt;&gt;""),AND(MT20&gt;=MX$37,MU20&gt;=MX$41,MT20&lt;&gt;""),AND(NV20&gt;=NZ$37,NW20&gt;=NZ$41,NV20&lt;&gt;""),AND(OX20&gt;=PB$37,OY20&gt;=PB$41,OX20&lt;&gt;""),AND(PZ20&gt;=QD$37,QA20&gt;=QD$41,PZ20&lt;&gt;""),AND(RB20&gt;=RF$37,RC20&gt;=RF$41,RB20&lt;&gt;""),AND(SD20&gt;=SH$37,SE20&gt;=SH$41,SD20&lt;&gt;""),AND(TF20&gt;=TJ$37,TG20&gt;=TJ$41,TF20&lt;&gt;"")),"Merit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,AND(RB20&gt;=RF$36,RC20&gt;=RF$40,RB20&lt;&gt;""),AND(SD20&gt;=SH$36,SE20&gt;=SH$40,SD20&lt;&gt;""),AND(TF20&gt;=TJ$36,TG20&gt;=TJ$40,TF20&lt;&gt;"")),"Excellence",IF(I20="P","Worlds Team",IF(F20="P","National Team","")))))</f>
        <v/>
      </c>
      <c r="I20" s="3" t="str">
        <f>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,AND(RB20&gt;=RF$35,RC20&gt;=RF$39,RB20&lt;&gt;""),AND(SD20&gt;=SH$35,SE20&gt;=SH$39,SD20&lt;&gt;""),AND(TF20&gt;=TJ$35,TG20&gt;=TJ$39,TF20&lt;&gt;"")),"P","")</f>
        <v/>
      </c>
      <c r="J20" s="8">
        <f>IF(COUNT(AQ20,BT20,CW20)&gt;0,LARGE((AQ20,BT20,CW20),1),0)</f>
        <v>50.9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0</v>
      </c>
      <c r="M20" s="8" t="str">
        <f>IF(K20=0,"",IF(AND(L20=J20,L20=AQ20,K20=BT20),$U$1,IF(AND(L20=J20,L20=AQ20,L20=CW20),$U$1,IF(AND(L20=J20,L20=CW20,L20=BT20),$AX$1,IF(L20=CW20,$CA$1,IF(L20=BT20,$AX$1,IF(L20=AQ20,$U$1,"")))))))</f>
        <v/>
      </c>
      <c r="N20" s="8">
        <f>IF(COUNT(AR20,BU20,CX20)&gt;0,LARGE((AR20,BU20,CX20),1),0)</f>
        <v>25.799999999999997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51.100000000000009</v>
      </c>
      <c r="Q20" s="8" t="str">
        <f>IF(P20=0,"",IF(P20=DB20,$CA$1,IF(P20=BY20,$AX$1,IF(P20=AV20,$U$1,""))))</f>
        <v>2023 Domestic 3rd Trial</v>
      </c>
      <c r="R20" s="8">
        <f>IF(MAX(DD20:DF20)&gt;0,MAX(DD20:DF20),"")</f>
        <v>49.3</v>
      </c>
      <c r="S20" s="11" t="str">
        <f>IF(R20="","",IF(R20=DD20,"("&amp;DD$2&amp;")",IF(R20=DE20,"("&amp;DE$2&amp;")",IF(R20=DF20,"("&amp;DF$2&amp;")"))))</f>
        <v>(Q1)</v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L20="",0,L20)=TE20,$SI$1,IF(R20+IF(L20="",0,L20)=SC20,$RG$1,IF(R20+IF(L20="",0,L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L20="",0,L20)=TI20,$SI$1,IF(R20+IF(L20="",0,L20)=SG20,$RG$1,IF(R20+IF(L20="",0,L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>2023 World Cup USA (Aug 5)</v>
      </c>
      <c r="U20" s="19">
        <v>18.600000000000001</v>
      </c>
      <c r="V20" s="19">
        <v>7.2</v>
      </c>
      <c r="W20" s="19">
        <v>0.6</v>
      </c>
      <c r="X20" s="19">
        <v>0</v>
      </c>
      <c r="Y20" s="19">
        <v>18.899999999999999</v>
      </c>
      <c r="Z20" s="19">
        <v>6.8</v>
      </c>
      <c r="AA20" s="19">
        <v>0</v>
      </c>
      <c r="AB20" s="19">
        <v>0</v>
      </c>
      <c r="AC20" s="19">
        <v>19.2</v>
      </c>
      <c r="AD20" s="19">
        <v>7.2</v>
      </c>
      <c r="AE20" s="19">
        <v>0.6</v>
      </c>
      <c r="AF20" s="19">
        <v>0</v>
      </c>
      <c r="AG20" s="19">
        <v>18.600000000000001</v>
      </c>
      <c r="AH20" s="19">
        <v>7.2</v>
      </c>
      <c r="AI20" s="19">
        <v>0.2</v>
      </c>
      <c r="AJ20" s="19">
        <v>0</v>
      </c>
      <c r="AK20" s="19">
        <v>18.899999999999999</v>
      </c>
      <c r="AL20" s="19">
        <v>7.2</v>
      </c>
      <c r="AM20" s="19">
        <v>0.6</v>
      </c>
      <c r="AN20" s="19">
        <v>0</v>
      </c>
      <c r="AO20" s="28"/>
      <c r="AP20" s="41">
        <f>IF(SUM(V20,Z20)&gt;0,SUM(V20,Z20),"")</f>
        <v>14</v>
      </c>
      <c r="AQ20" s="41">
        <f>IF(SUM(U20:V20,X20:Z20,AB20)-W20-AA20&gt;0,SUM(U20:V20,X20:Z20,AB20)-W20-AA20,"")</f>
        <v>50.9</v>
      </c>
      <c r="AR20" s="41">
        <f>IF(SUM(AC20:AD20,AF20)-AE20&gt;0,SUM(AC20:AD20,AF20)-AE20,"")</f>
        <v>25.799999999999997</v>
      </c>
      <c r="AS20" s="41">
        <f>IF(SUM(V20,Z20,AD20)&gt;0,SUM(V20,Z20,AD20),"")</f>
        <v>21.2</v>
      </c>
      <c r="AT20" s="41">
        <f>IF(SUM(AQ20,AR20)&gt;0,SUM(AQ20,AR20),"")</f>
        <v>76.699999999999989</v>
      </c>
      <c r="AU20" s="41">
        <f>IF(SUM(AH20,AL20)&gt;0,SUM(AH20,AL20),"")</f>
        <v>14.4</v>
      </c>
      <c r="AV20" s="41">
        <f>IF(SUM(AG20:AH20,AJ20:AL20,AN20)-SUM(AI20,AM20)&gt;0,SUM(AG20:AH20,AJ20:AL20,AN20)-SUM(AI20,AM20),"")</f>
        <v>51.100000000000009</v>
      </c>
      <c r="AW20" s="41">
        <f>IF(SUM(AQ20,AR20,AV20)&gt;0,SUM(AQ20,AR20,AV20),"")</f>
        <v>127.8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>IF(SUM(CB20,CF20)&gt;0,SUM(CB20,CF20),"")</f>
        <v/>
      </c>
      <c r="CW20" s="41" t="str">
        <f>IF(SUM(CA20:CB20,CD20:CF20,CH20)-CC20-CG20&gt;0,SUM(CA20:CB20,CD20:CF20,CH20)-CC20-CG20,"")</f>
        <v/>
      </c>
      <c r="CX20" s="41" t="str">
        <f>IF(SUM(CI20:CJ20,CL20)-CK20&gt;0,SUM(CI20:CJ20,CL20)-CK20,"")</f>
        <v/>
      </c>
      <c r="CY20" s="41" t="str">
        <f>IF(SUM(CB20,CF20,CJ20)&gt;0,SUM(CB20,CF20,CJ20),"")</f>
        <v/>
      </c>
      <c r="CZ20" s="41" t="str">
        <f>IF(SUM(CW20,CX20)&gt;0,SUM(CW20,CX20),"")</f>
        <v/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 t="str">
        <f>IF(SUM(CW20,CX20,DB20)&gt;0,SUM(CW20,CX20,DB20),"")</f>
        <v/>
      </c>
      <c r="DD20" s="52">
        <f>IF(MAX(EB20,FD20,GF20,HH20,IJ20,JL20,KN20,LP20,MR20,NT20,OV20,PX20,QZ20,SB20,TD20)-IF(L20="",0,L20)&gt;0.001,MAX(EB20,FD20,GF20,HH20,IJ20,JL20,KN20,LP20,MR20,NT20,OV20,PX20,QZ20,SB20,TD20)-IF(L20="",0,L20),"")</f>
        <v>49.3</v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>
        <v>18.5</v>
      </c>
      <c r="FL20" s="17">
        <v>7.2</v>
      </c>
      <c r="FM20" s="17">
        <v>0.8</v>
      </c>
      <c r="FN20" s="17">
        <v>0</v>
      </c>
      <c r="FO20" s="17">
        <v>18.2</v>
      </c>
      <c r="FP20" s="17">
        <v>6.8</v>
      </c>
      <c r="FQ20" s="17">
        <v>0.6</v>
      </c>
      <c r="FR20" s="17">
        <v>0</v>
      </c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>
        <f>IF(SUM(FL20,FP20)&gt;0,SUM(FL20,FP20),"")</f>
        <v>14</v>
      </c>
      <c r="GF20" s="41">
        <f>IF(SUM(FK20:FL20,FN20:FP20,FR20)-FM20-FQ20&gt;0,SUM(FK20:FL20,FN20:FP20,FR20)-FM20-FQ20,"")</f>
        <v>49.3</v>
      </c>
      <c r="GG20" s="41" t="str">
        <f>IF(SUM(FS20:FT20,FV20)-FU20&gt;0,SUM(FS20:FT20,FV20)-FU20,"")</f>
        <v/>
      </c>
      <c r="GH20" s="41">
        <f>IF(SUM(FL20,FP20,FT20)&gt;0,SUM(FL20,FP20,FT20),"")</f>
        <v>14</v>
      </c>
      <c r="GI20" s="41">
        <f>IF(SUM(GF20,GG20)&gt;0,SUM(GF20,GG20),"")</f>
        <v>49.3</v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>
        <f>IF(SUM(GF20,GG20,GK20)&gt;0,SUM(GF20,GG20,GK20),"")</f>
        <v>49.3</v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0</v>
      </c>
      <c r="TL20" s="27">
        <f>IF($CU20="P",CB20,(CB20+AY20)/2)</f>
        <v>0</v>
      </c>
      <c r="TM20" s="27">
        <f>IF($CU20="P",CC20,(CC20+AZ20)/2)</f>
        <v>0</v>
      </c>
      <c r="TN20" s="27">
        <f>IF($CU20="P",CD20,(CD20+BA20)/2)</f>
        <v>0</v>
      </c>
      <c r="TO20" s="27">
        <f>IF($CU20="P",CE20,(CE20+BB20)/2)</f>
        <v>0</v>
      </c>
      <c r="TP20" s="27">
        <f>IF($CU20="P",CF20,(CF20+BC20)/2)</f>
        <v>0</v>
      </c>
      <c r="TQ20" s="27">
        <f>IF($CU20="P",CG20,(CG20+BD20)/2)</f>
        <v>0</v>
      </c>
      <c r="TR20" s="27">
        <f>IF($CU20="P",CH20,(CH20+BE20)/2)</f>
        <v>0</v>
      </c>
      <c r="TS20" s="27">
        <f>IF($CU20="P",CI20,(CI20+BF20)/2)</f>
        <v>0</v>
      </c>
      <c r="TT20" s="27">
        <f>IF($CU20="P",CJ20,(CJ20+BG20)/2)</f>
        <v>0</v>
      </c>
      <c r="TU20" s="27">
        <f>IF($CU20="P",CK20,(CK20+BH20)/2)</f>
        <v>0</v>
      </c>
      <c r="TV20" s="27">
        <f>IF($CU20="P",CL20,(CL20+BI20)/2)</f>
        <v>0</v>
      </c>
      <c r="TW20" s="27">
        <f>IF($CU20="P",CM20,(CM20+BJ20)/2)</f>
        <v>0</v>
      </c>
      <c r="TX20" s="27">
        <f>IF($CU20="P",CN20,(CN20+BK20)/2)</f>
        <v>0</v>
      </c>
      <c r="TY20" s="27">
        <f>IF($CU20="P",CO20,(CO20+BL20)/2)</f>
        <v>0</v>
      </c>
      <c r="TZ20" s="27">
        <f>IF($CU20="P",CP20,(CP20+BM20)/2)</f>
        <v>0</v>
      </c>
      <c r="UA20" s="27">
        <f>IF($CU20="P",CQ20,(CQ20+BN20)/2)</f>
        <v>0</v>
      </c>
      <c r="UB20" s="27">
        <f>IF($CU20="P",CR20,(CR20+BO20)/2)</f>
        <v>0</v>
      </c>
      <c r="UC20" s="27">
        <f>IF($CU20="P",CS20,(CS20+BP20)/2)</f>
        <v>0</v>
      </c>
      <c r="UD20" s="27">
        <f>IF($CU20="P",CT20,(CT20+BQ20)/2)</f>
        <v>0</v>
      </c>
      <c r="UE20" s="29" t="s">
        <v>56</v>
      </c>
      <c r="UF20" s="11" t="str">
        <f>IF(SUM(TL20,TP20)&gt;0,SUM(TL20,TP20),"")</f>
        <v/>
      </c>
      <c r="UG20" s="11" t="str">
        <f>IF(SUM(TK20:TL20,TN20:TP20,TR20)-TM20-TQ20&gt;0,SUM(TK20:TL20,TN20:TP20,TR20)-TM20-TQ20,"")</f>
        <v/>
      </c>
      <c r="UH20" s="11" t="str">
        <f>IF(SUM(TS20:TT20,TV20)-TU20&gt;0,SUM(TS20:TT20,TV20)-TU20,"")</f>
        <v/>
      </c>
      <c r="UI20" s="11" t="str">
        <f>IF(SUM(TL20,TP20,TT20)&gt;0,SUM(TL20,TP20,TT20),"")</f>
        <v/>
      </c>
      <c r="UJ20" s="11" t="str">
        <f>IF(SUM(UG20,UH20)&gt;0,SUM(UG20,UH20),"")</f>
        <v/>
      </c>
      <c r="UK20" s="11" t="str">
        <f>IF(SUM(TX20,UB20)&gt;0,SUM(TX20,UB20),"")</f>
        <v/>
      </c>
      <c r="UL20" s="11" t="str">
        <f>IF(SUM(TW20:TX20,TZ20:UB20,UD20)-SUM(TY20,UC20)&gt;0,SUM(TW20:TX20,TZ20:UB20,UD20)-SUM(TY20,UC20),"")</f>
        <v/>
      </c>
      <c r="UM20" s="11" t="str">
        <f>IF(SUM(UG20,UH20,UL20)&gt;0,SUM(UG20,UH20,UL20),"")</f>
        <v/>
      </c>
    </row>
    <row r="21" spans="1:559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262</v>
      </c>
      <c r="C21" s="4" t="s">
        <v>6</v>
      </c>
      <c r="D21" s="4">
        <v>2004</v>
      </c>
      <c r="E21" s="9">
        <f>SUM(J21:R21)+SUM(J21:O21)*0.0000001+SUM(J21)*0.0000000000001</f>
        <v>174.30001237000496</v>
      </c>
      <c r="F21" s="3" t="str">
        <f>IF(OR(AND(AP21&gt;=AW$34,AQ21&gt;=AW$38,AP21&lt;&gt;"",AO21=""),AND(AU21&gt;=AW$34,AV21&gt;=AW$38,AU21&lt;&gt;"",AO21=""),AND(BS21&gt;=BZ$34,BT21&gt;=BZ$38,BS21&lt;&gt;"",BR21=""),AND(BX21&gt;=BZ$34,BY21&gt;=BZ$38,BX21&lt;&gt;"",BR21=""),AND(CV21&gt;=DC$34,CW21&gt;=DC$38,CV21&lt;&gt;"",CU21=""),AND(DA21&gt;=DC$34,DB21&gt;=DC$38,DA21&lt;&gt;""),AND(EA21&gt;=EH$34,EB21&gt;=EH$38,EA21&lt;&gt;""),AND(EF21&gt;=EH$34,EG21&gt;=EH$38,EF21&lt;&gt;""),AND(FC21&gt;=FJ$34,FD21&gt;=FJ$38,FC21&lt;&gt;""),AND(FH21&gt;=FJ$34,FI21&gt;=FJ$38,FH21&lt;&gt;""),AND(GE21&gt;=GL$34,GF21&gt;=GL$38,GE21&lt;&gt;""),AND(GJ21&gt;=GL$34,GK21&gt;=GL$38,GJ21&lt;&gt;""),AND(HG21&gt;=HN$34,HH21&gt;=HN$38,HG21&lt;&gt;""),AND(HL21&gt;=HN$34,HM21&gt;=HN$38,HL21&lt;&gt;""),AND(II21&gt;=IP$34,IJ21&gt;=IP$38,II21&lt;&gt;""),AND(IN21&gt;=IP$34,IO21&gt;=IP$38,IN21&lt;&gt;""),AND(JK21&gt;=JR$34,JL21&gt;=JR$38,JK21&lt;&gt;""),AND(JP21&gt;=JR$34,JQ21&gt;=JR$38,JP21&lt;&gt;""),AND(KM21&gt;=KT$34,KN21&gt;=KT$38,KM21&lt;&gt;""),AND(KR21&gt;=KT$34,KS21&gt;=KT$38,KR21&lt;&gt;""),AND(LO21&gt;=LV$34,LP21&gt;=LV$38,LO21&lt;&gt;""),AND(LT21&gt;=LV$34,LU21&gt;=LV$38,LT21&lt;&gt;""),AND(MQ21&gt;=MX$34,MR21&gt;=MX$38,MQ21&lt;&gt;""),AND(MV21&gt;=MX$34,MW21&gt;=MX$38,MV21&lt;&gt;""),AND(NS21&gt;=NZ$34,NT21&gt;=NZ$38,NS21&lt;&gt;""),AND(NX21&gt;=NZ$34,NY21&gt;=NZ$38,NX21&lt;&gt;""),AND(OU21&gt;=PB$34,OV21&gt;=PB$38,OU21&lt;&gt;""),AND(OZ21&gt;=PB$34,PA21&gt;=PB$38,OZ21&lt;&gt;""),AND(PW21&gt;=QD$34,PX21&gt;=QD$38,PW21&lt;&gt;""),AND(QB21&gt;=QD$34,QC21&gt;=QD$38,QB21&lt;&gt;""),AND(QY21&gt;=RF$34,QZ21&gt;=RF$38,QY21&lt;&gt;""),AND(RD21&gt;=RF$34,RE21&gt;=RF$38,RD21&lt;&gt;""),AND(SA21&gt;=SH$34,SB21&gt;=SH$38,SA21&lt;&gt;""),AND(SF21&gt;=SH$34,SG21&gt;=SH$38,SF21&lt;&gt;""),AND(TC21&gt;=TJ$34,TD21&gt;=TJ$38,TC21&lt;&gt;""),AND(TI21&gt;=TJ$34,TJ21&gt;=TJ$38,TI21&lt;&gt;"")),"P","")</f>
        <v/>
      </c>
      <c r="G21" s="3" t="str">
        <f>IF(OR(AND(AQ21&gt;=AW$38,AQ21&lt;&gt;"",AO21=""),AND(AV21&gt;=AW$38,AV21&lt;&gt;"",AO21=""),AND(BT21&gt;=BZ$38,BT21&lt;&gt;"",BR21=""),AND(BY21&gt;=BZ$38,BY21&lt;&gt;"",BR21=""),AND(CW21&gt;=DC$38,CW21&lt;&gt;"",CU21=""),AND(DB21&gt;=DC$38,DB21&lt;&gt;"",CU21=""),AND(EB21&gt;=EH$38,EB21&lt;&gt;""),AND(EG21&gt;=EH$38,EG21&lt;&gt;""),AND(FD21&gt;=FJ$38,FD21&lt;&gt;""),AND(FI21&gt;=FJ$38,FI21&lt;&gt;""),AND(GF21&gt;=GL$38,GF21&lt;&gt;""),AND(GK21&gt;=GL$38,GK21&lt;&gt;""),AND(HH21&gt;=HN$38,HH21&lt;&gt;""),AND(HM21&gt;=HN$38,HM21&lt;&gt;""),AND(IJ21&gt;=IP$38,IJ21&lt;&gt;""),AND(IO21&gt;=IP$38,IO21&lt;&gt;""),AND(JL21&gt;=JR$38,JL21&lt;&gt;""),AND(JQ21&gt;=JR$38,JQ21&lt;&gt;""),AND(KN21&gt;=KT$38,KN21&lt;&gt;""),AND(KS21&gt;=KT$38,KS21&lt;&gt;""),AND(LP21&gt;=LV$38,LP21&lt;&gt;""),AND(LU21&gt;=LV$38,LU21&lt;&gt;""),AND(MR21&gt;=MX$38,MR21&lt;&gt;""),AND(MW21&gt;=MX$38,MW21&lt;&gt;""),AND(NT21&gt;=NZ$38,NT21&lt;&gt;""),AND(NY21&gt;=NZ$38,NY21&lt;&gt;""),AND(OV21&gt;=PB$38,OV21&lt;&gt;""),AND(PA21&gt;=PB$38,PA21&lt;&gt;""),AND(PX21&gt;=QD$38,PX21&lt;&gt;""),AND(QC21&gt;=QD$38,QC21&lt;&gt;""),AND(QZ21&gt;=RF$38,QZ21&lt;&gt;""),AND(RE21&gt;=RF$38,RE21&lt;&gt;""),AND(SB21&gt;=SH$38,SB21&lt;&gt;""),AND(SG21&gt;=SH$38,SG21&lt;&gt;""),AND(TD21&gt;=TJ$38,TD21&lt;&gt;""),AND(TJ21&gt;=TJ$38,TJ21&lt;&gt;"")),"P","")</f>
        <v/>
      </c>
      <c r="H21" s="37" t="str">
        <f>IF(AND(G21="P",F21=""),"No DD",IF(OR(AND(AS21&gt;=AW$37,AT21&gt;=AW$41,AS21&lt;&gt;"",AO21=""),AND(BV21&gt;=BZ$37,BW21&gt;=BZ$41,BV21&lt;&gt;"",BR21=""),AND(CY21&gt;=DC$37,CZ21&gt;=DC$41,CY21&lt;&gt;"",CU21=""),AND(ED21&gt;=EH$37,EE21&gt;=EH$41,ED21&lt;&gt;""),AND(FF21&gt;=FJ$37,FG21&gt;=FJ$41,FF21&lt;&gt;""),AND(GH21&gt;=GL$37,GI21&gt;=GL$41,GH21&lt;&gt;""),AND(HJ21&gt;=HN$37,HK21&gt;=HN$41,HJ21&lt;&gt;""),AND(IL21&gt;=IP$37,IM21&gt;=IP$41,IL21&lt;&gt;""),AND(JN21&gt;=JR$37,JO21&gt;=JR$41,JN21&lt;&gt;""),AND(KP21&gt;=KT$37,KQ21&gt;=KT$41,KP21&lt;&gt;""),AND(LR21&gt;=LV$37,LS21&gt;=LV$41,LR21&lt;&gt;""),AND(MT21&gt;=MX$37,MU21&gt;=MX$41,MT21&lt;&gt;""),AND(NV21&gt;=NZ$37,NW21&gt;=NZ$41,NV21&lt;&gt;""),AND(OX21&gt;=PB$37,OY21&gt;=PB$41,OX21&lt;&gt;""),AND(PZ21&gt;=QD$37,QA21&gt;=QD$41,PZ21&lt;&gt;""),AND(RB21&gt;=RF$37,RC21&gt;=RF$41,RB21&lt;&gt;""),AND(SD21&gt;=SH$37,SE21&gt;=SH$41,SD21&lt;&gt;""),AND(TF21&gt;=TJ$37,TG21&gt;=TJ$41,TF21&lt;&gt;"")),"Merit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,AND(RB21&gt;=RF$36,RC21&gt;=RF$40,RB21&lt;&gt;""),AND(SD21&gt;=SH$36,SE21&gt;=SH$40,SD21&lt;&gt;""),AND(TF21&gt;=TJ$36,TG21&gt;=TJ$40,TF21&lt;&gt;"")),"Excellence",IF(I21="P","Worlds Team",IF(F21="P","National Team","")))))</f>
        <v/>
      </c>
      <c r="I21" s="3" t="str">
        <f>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,AND(RB21&gt;=RF$35,RC21&gt;=RF$39,RB21&lt;&gt;""),AND(SD21&gt;=SH$35,SE21&gt;=SH$39,SD21&lt;&gt;""),AND(TF21&gt;=TJ$35,TG21&gt;=TJ$39,TF21&lt;&gt;"")),"P","")</f>
        <v/>
      </c>
      <c r="J21" s="8">
        <f>IF(COUNT(AQ21,BT21,CW21)&gt;0,LARGE((AQ21,BT21,CW21),1),0)</f>
        <v>49.6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48.499999999999993</v>
      </c>
      <c r="M21" s="8" t="str">
        <f>IF(K21=0,"",IF(AND(L21=J21,L21=AQ21,K21=BT21),$U$1,IF(AND(L21=J21,L21=AQ21,L21=CW21),$U$1,IF(AND(L21=J21,L21=CW21,L21=BT21),$AX$1,IF(L21=CW21,$CA$1,IF(L21=BT21,$AX$1,IF(L21=AQ21,$U$1,"")))))))</f>
        <v>2023 Domestic 3rd Trial</v>
      </c>
      <c r="N21" s="8">
        <f>IF(COUNT(AR21,BU21,CX21)&gt;0,LARGE((AR21,BU21,CX21),1),0)</f>
        <v>25.599999999999998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50.6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L21="",0,L21)=TE21,$SI$1,IF(R21+IF(L21="",0,L21)=SC21,$RG$1,IF(R21+IF(L21="",0,L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L21="",0,L21)=TI21,$SI$1,IF(R21+IF(L21="",0,L21)=SG21,$RG$1,IF(R21+IF(L21="",0,L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18.8</v>
      </c>
      <c r="V21" s="19">
        <v>6</v>
      </c>
      <c r="W21" s="19">
        <v>0.2</v>
      </c>
      <c r="X21" s="19">
        <v>0</v>
      </c>
      <c r="Y21" s="19">
        <v>18.5</v>
      </c>
      <c r="Z21" s="19">
        <v>6</v>
      </c>
      <c r="AA21" s="19">
        <v>0.6</v>
      </c>
      <c r="AB21" s="19">
        <v>0</v>
      </c>
      <c r="AC21" s="19">
        <v>18.399999999999999</v>
      </c>
      <c r="AD21" s="19">
        <v>4.3</v>
      </c>
      <c r="AE21" s="19">
        <v>0.2</v>
      </c>
      <c r="AF21" s="19">
        <v>0</v>
      </c>
      <c r="AG21" s="19">
        <v>18.399999999999999</v>
      </c>
      <c r="AH21" s="19">
        <v>5.6</v>
      </c>
      <c r="AI21" s="19">
        <v>0.6</v>
      </c>
      <c r="AJ21" s="19">
        <v>0</v>
      </c>
      <c r="AK21" s="19">
        <v>18.3</v>
      </c>
      <c r="AL21" s="19">
        <v>7.3</v>
      </c>
      <c r="AM21" s="19">
        <v>0.8</v>
      </c>
      <c r="AN21" s="19">
        <v>0</v>
      </c>
      <c r="AO21" s="28"/>
      <c r="AP21" s="41">
        <f>IF(SUM(V21,Z21)&gt;0,SUM(V21,Z21),"")</f>
        <v>12</v>
      </c>
      <c r="AQ21" s="41">
        <f>IF(SUM(U21:V21,X21:Z21,AB21)-W21-AA21&gt;0,SUM(U21:V21,X21:Z21,AB21)-W21-AA21,"")</f>
        <v>48.499999999999993</v>
      </c>
      <c r="AR21" s="41">
        <f>IF(SUM(AC21:AD21,AF21)-AE21&gt;0,SUM(AC21:AD21,AF21)-AE21,"")</f>
        <v>22.5</v>
      </c>
      <c r="AS21" s="41">
        <f>IF(SUM(V21,Z21,AD21)&gt;0,SUM(V21,Z21,AD21),"")</f>
        <v>16.3</v>
      </c>
      <c r="AT21" s="41">
        <f>IF(SUM(AQ21,AR21)&gt;0,SUM(AQ21,AR21),"")</f>
        <v>71</v>
      </c>
      <c r="AU21" s="41">
        <f>IF(SUM(AH21,AL21)&gt;0,SUM(AH21,AL21),"")</f>
        <v>12.899999999999999</v>
      </c>
      <c r="AV21" s="41">
        <f>IF(SUM(AG21:AH21,AJ21:AL21,AN21)-SUM(AI21,AM21)&gt;0,SUM(AG21:AH21,AJ21:AL21,AN21)-SUM(AI21,AM21),"")</f>
        <v>48.199999999999996</v>
      </c>
      <c r="AW21" s="41">
        <f>IF(SUM(AQ21,AR21,AV21)&gt;0,SUM(AQ21,AR21,AV21),"")</f>
        <v>119.19999999999999</v>
      </c>
      <c r="AX21" s="18">
        <v>18.100000000000001</v>
      </c>
      <c r="AY21" s="18">
        <v>6.8</v>
      </c>
      <c r="AZ21" s="18">
        <v>0.6</v>
      </c>
      <c r="BA21" s="18">
        <v>0</v>
      </c>
      <c r="BB21" s="18">
        <v>18.7</v>
      </c>
      <c r="BC21" s="18">
        <v>7.2</v>
      </c>
      <c r="BD21" s="18">
        <v>0.6</v>
      </c>
      <c r="BE21" s="18">
        <v>0</v>
      </c>
      <c r="BF21" s="18">
        <v>18.399999999999999</v>
      </c>
      <c r="BG21" s="18">
        <v>7.2</v>
      </c>
      <c r="BH21" s="18">
        <v>0</v>
      </c>
      <c r="BI21" s="18">
        <v>0</v>
      </c>
      <c r="BJ21" s="18">
        <v>18.3</v>
      </c>
      <c r="BK21" s="18">
        <v>7.2</v>
      </c>
      <c r="BL21" s="18">
        <v>0.6</v>
      </c>
      <c r="BM21" s="18">
        <v>0</v>
      </c>
      <c r="BN21" s="18">
        <v>18.100000000000001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14</v>
      </c>
      <c r="BT21" s="11">
        <f>IF(SUM(AX21:AY21,BA21:BC21,BE21)-AZ21-BD21&gt;0,SUM(AX21:AY21,BA21:BC21,BE21)-AZ21-BD21,"")</f>
        <v>49.6</v>
      </c>
      <c r="BU21" s="11">
        <f>IF(SUM(BF21:BG21,BI21)-BH21&gt;0,SUM(BF21:BG21,BI21)-BH21,"")</f>
        <v>25.599999999999998</v>
      </c>
      <c r="BV21" s="11">
        <f>IF(SUM(AY21,BC21,BG21)&gt;0,SUM(AY21,BC21,BG21),"")</f>
        <v>21.2</v>
      </c>
      <c r="BW21" s="11">
        <f>IF(SUM(BT21,BU21)&gt;0,SUM(BT21,BU21),"")</f>
        <v>75.2</v>
      </c>
      <c r="BX21" s="11">
        <f>IF(SUM(BK21,BO21)&gt;0,SUM(BK21,BO21),"")</f>
        <v>14.8</v>
      </c>
      <c r="BY21" s="11">
        <f>IF(SUM(BJ21:BK21,BM21:BO21,BQ21)-SUM(BL21,BP21)&gt;0,SUM(BJ21:BK21,BM21:BO21,BQ21)-SUM(BL21,BP21),"")</f>
        <v>50.6</v>
      </c>
      <c r="BZ21" s="11">
        <f>IF(SUM(BT21,BU21,BY21)&gt;0,SUM(BT21,BU21,BY21),"")</f>
        <v>125.80000000000001</v>
      </c>
      <c r="CA21" s="19">
        <v>0</v>
      </c>
      <c r="CB21" s="19">
        <v>0</v>
      </c>
      <c r="CC21" s="19">
        <v>0</v>
      </c>
      <c r="CD21" s="19">
        <v>0</v>
      </c>
      <c r="CE21" s="19">
        <v>18</v>
      </c>
      <c r="CF21" s="19">
        <v>6.8</v>
      </c>
      <c r="CG21" s="19">
        <v>0.8</v>
      </c>
      <c r="CH21" s="19">
        <v>0</v>
      </c>
      <c r="CI21" s="19">
        <v>17.399999999999999</v>
      </c>
      <c r="CJ21" s="19">
        <v>3.6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6.8</v>
      </c>
      <c r="CW21" s="41">
        <f>IF(SUM(CA21:CB21,CD21:CF21,CH21)-CC21-CG21&gt;0,SUM(CA21:CB21,CD21:CF21,CH21)-CC21-CG21,"")</f>
        <v>24</v>
      </c>
      <c r="CX21" s="41">
        <f>IF(SUM(CI21:CJ21,CL21)-CK21&gt;0,SUM(CI21:CJ21,CL21)-CK21,"")</f>
        <v>21</v>
      </c>
      <c r="CY21" s="41">
        <f>IF(SUM(CB21,CF21,CJ21)&gt;0,SUM(CB21,CF21,CJ21),"")</f>
        <v>10.4</v>
      </c>
      <c r="CZ21" s="41">
        <f>IF(SUM(CW21,CX21)&gt;0,SUM(CW21,CX21),"")</f>
        <v>45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45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9.0500000000000007</v>
      </c>
      <c r="TL21" s="27">
        <f>IF($CU21="P",CB21,(CB21+AY21)/2)</f>
        <v>3.4</v>
      </c>
      <c r="TM21" s="27">
        <f>IF($CU21="P",CC21,(CC21+AZ21)/2)</f>
        <v>0.3</v>
      </c>
      <c r="TN21" s="27">
        <f>IF($CU21="P",CD21,(CD21+BA21)/2)</f>
        <v>0</v>
      </c>
      <c r="TO21" s="27">
        <f>IF($CU21="P",CE21,(CE21+BB21)/2)</f>
        <v>18.350000000000001</v>
      </c>
      <c r="TP21" s="27">
        <f>IF($CU21="P",CF21,(CF21+BC21)/2)</f>
        <v>7</v>
      </c>
      <c r="TQ21" s="27">
        <f>IF($CU21="P",CG21,(CG21+BD21)/2)</f>
        <v>0.7</v>
      </c>
      <c r="TR21" s="27">
        <f>IF($CU21="P",CH21,(CH21+BE21)/2)</f>
        <v>0</v>
      </c>
      <c r="TS21" s="27">
        <f>IF($CU21="P",CI21,(CI21+BF21)/2)</f>
        <v>17.899999999999999</v>
      </c>
      <c r="TT21" s="27">
        <f>IF($CU21="P",CJ21,(CJ21+BG21)/2)</f>
        <v>5.4</v>
      </c>
      <c r="TU21" s="27">
        <f>IF($CU21="P",CK21,(CK21+BH21)/2)</f>
        <v>0</v>
      </c>
      <c r="TV21" s="27">
        <f>IF($CU21="P",CL21,(CL21+BI21)/2)</f>
        <v>0</v>
      </c>
      <c r="TW21" s="27">
        <f>IF($CU21="P",CM21,(CM21+BJ21)/2)</f>
        <v>9.15</v>
      </c>
      <c r="TX21" s="27">
        <f>IF($CU21="P",CN21,(CN21+BK21)/2)</f>
        <v>3.6</v>
      </c>
      <c r="TY21" s="27">
        <f>IF($CU21="P",CO21,(CO21+BL21)/2)</f>
        <v>0.3</v>
      </c>
      <c r="TZ21" s="27">
        <f>IF($CU21="P",CP21,(CP21+BM21)/2)</f>
        <v>0</v>
      </c>
      <c r="UA21" s="27">
        <f>IF($CU21="P",CQ21,(CQ21+BN21)/2)</f>
        <v>9.0500000000000007</v>
      </c>
      <c r="UB21" s="27">
        <f>IF($CU21="P",CR21,(CR21+BO21)/2)</f>
        <v>3.8</v>
      </c>
      <c r="UC21" s="27">
        <f>IF($CU21="P",CS21,(CS21+BP21)/2)</f>
        <v>0</v>
      </c>
      <c r="UD21" s="27">
        <f>IF($CU21="P",CT21,(CT21+BQ21)/2)</f>
        <v>0</v>
      </c>
      <c r="UE21" s="29" t="s">
        <v>56</v>
      </c>
      <c r="UF21" s="11">
        <f>IF(SUM(TL21,TP21)&gt;0,SUM(TL21,TP21),"")</f>
        <v>10.4</v>
      </c>
      <c r="UG21" s="11">
        <f>IF(SUM(TK21:TL21,TN21:TP21,TR21)-TM21-TQ21&gt;0,SUM(TK21:TL21,TN21:TP21,TR21)-TM21-TQ21,"")</f>
        <v>36.800000000000004</v>
      </c>
      <c r="UH21" s="11">
        <f>IF(SUM(TS21:TT21,TV21)-TU21&gt;0,SUM(TS21:TT21,TV21)-TU21,"")</f>
        <v>23.299999999999997</v>
      </c>
      <c r="UI21" s="11">
        <f>IF(SUM(TL21,TP21,TT21)&gt;0,SUM(TL21,TP21,TT21),"")</f>
        <v>15.8</v>
      </c>
      <c r="UJ21" s="11">
        <f>IF(SUM(UG21,UH21)&gt;0,SUM(UG21,UH21),"")</f>
        <v>60.1</v>
      </c>
      <c r="UK21" s="11">
        <f>IF(SUM(TX21,UB21)&gt;0,SUM(TX21,UB21),"")</f>
        <v>7.4</v>
      </c>
      <c r="UL21" s="11">
        <f>IF(SUM(TW21:TX21,TZ21:UB21,UD21)-SUM(TY21,UC21)&gt;0,SUM(TW21:TX21,TZ21:UB21,UD21)-SUM(TY21,UC21),"")</f>
        <v>25.3</v>
      </c>
      <c r="UM21" s="11">
        <f>IF(SUM(UG21,UH21,UL21)&gt;0,SUM(UG21,UH21,UL21),"")</f>
        <v>85.4</v>
      </c>
    </row>
    <row r="22" spans="1:559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160</v>
      </c>
      <c r="C22" s="4" t="s">
        <v>3</v>
      </c>
      <c r="D22" s="4">
        <v>2000</v>
      </c>
      <c r="E22" s="9">
        <f>SUM(J22:R22)+SUM(J22:O22)*0.0000001+SUM(J22)*0.0000000000001</f>
        <v>173.800012380005</v>
      </c>
      <c r="F22" s="3" t="str">
        <f>IF(OR(AND(AP22&gt;=AW$34,AQ22&gt;=AW$38,AP22&lt;&gt;"",AO22=""),AND(AU22&gt;=AW$34,AV22&gt;=AW$38,AU22&lt;&gt;"",AO22=""),AND(BS22&gt;=BZ$34,BT22&gt;=BZ$38,BS22&lt;&gt;"",BR22=""),AND(BX22&gt;=BZ$34,BY22&gt;=BZ$38,BX22&lt;&gt;"",BR22=""),AND(CV22&gt;=DC$34,CW22&gt;=DC$38,CV22&lt;&gt;"",CU22=""),AND(DA22&gt;=DC$34,DB22&gt;=DC$38,DA22&lt;&gt;""),AND(EA22&gt;=EH$34,EB22&gt;=EH$38,EA22&lt;&gt;""),AND(EF22&gt;=EH$34,EG22&gt;=EH$38,EF22&lt;&gt;""),AND(FC22&gt;=FJ$34,FD22&gt;=FJ$38,FC22&lt;&gt;""),AND(FH22&gt;=FJ$34,FI22&gt;=FJ$38,FH22&lt;&gt;""),AND(GE22&gt;=GL$34,GF22&gt;=GL$38,GE22&lt;&gt;""),AND(GJ22&gt;=GL$34,GK22&gt;=GL$38,GJ22&lt;&gt;""),AND(HG22&gt;=HN$34,HH22&gt;=HN$38,HG22&lt;&gt;""),AND(HL22&gt;=HN$34,HM22&gt;=HN$38,HL22&lt;&gt;""),AND(II22&gt;=IP$34,IJ22&gt;=IP$38,II22&lt;&gt;""),AND(IN22&gt;=IP$34,IO22&gt;=IP$38,IN22&lt;&gt;""),AND(JK22&gt;=JR$34,JL22&gt;=JR$38,JK22&lt;&gt;""),AND(JP22&gt;=JR$34,JQ22&gt;=JR$38,JP22&lt;&gt;""),AND(KM22&gt;=KT$34,KN22&gt;=KT$38,KM22&lt;&gt;""),AND(KR22&gt;=KT$34,KS22&gt;=KT$38,KR22&lt;&gt;""),AND(LO22&gt;=LV$34,LP22&gt;=LV$38,LO22&lt;&gt;""),AND(LT22&gt;=LV$34,LU22&gt;=LV$38,LT22&lt;&gt;""),AND(MQ22&gt;=MX$34,MR22&gt;=MX$38,MQ22&lt;&gt;""),AND(MV22&gt;=MX$34,MW22&gt;=MX$38,MV22&lt;&gt;""),AND(NS22&gt;=NZ$34,NT22&gt;=NZ$38,NS22&lt;&gt;""),AND(NX22&gt;=NZ$34,NY22&gt;=NZ$38,NX22&lt;&gt;""),AND(OU22&gt;=PB$34,OV22&gt;=PB$38,OU22&lt;&gt;""),AND(OZ22&gt;=PB$34,PA22&gt;=PB$38,OZ22&lt;&gt;""),AND(PW22&gt;=QD$34,PX22&gt;=QD$38,PW22&lt;&gt;""),AND(QB22&gt;=QD$34,QC22&gt;=QD$38,QB22&lt;&gt;""),AND(QY22&gt;=RF$34,QZ22&gt;=RF$38,QY22&lt;&gt;""),AND(RD22&gt;=RF$34,RE22&gt;=RF$38,RD22&lt;&gt;""),AND(SA22&gt;=SH$34,SB22&gt;=SH$38,SA22&lt;&gt;""),AND(SF22&gt;=SH$34,SG22&gt;=SH$38,SF22&lt;&gt;""),AND(TC22&gt;=TJ$34,TD22&gt;=TJ$38,TC22&lt;&gt;""),AND(TI22&gt;=TJ$34,TJ22&gt;=TJ$38,TI22&lt;&gt;"")),"P","")</f>
        <v/>
      </c>
      <c r="G22" s="3" t="str">
        <f>IF(OR(AND(AQ22&gt;=AW$38,AQ22&lt;&gt;"",AO22=""),AND(AV22&gt;=AW$38,AV22&lt;&gt;"",AO22=""),AND(BT22&gt;=BZ$38,BT22&lt;&gt;"",BR22=""),AND(BY22&gt;=BZ$38,BY22&lt;&gt;"",BR22=""),AND(CW22&gt;=DC$38,CW22&lt;&gt;"",CU22=""),AND(DB22&gt;=DC$38,DB22&lt;&gt;"",CU22=""),AND(EB22&gt;=EH$38,EB22&lt;&gt;""),AND(EG22&gt;=EH$38,EG22&lt;&gt;""),AND(FD22&gt;=FJ$38,FD22&lt;&gt;""),AND(FI22&gt;=FJ$38,FI22&lt;&gt;""),AND(GF22&gt;=GL$38,GF22&lt;&gt;""),AND(GK22&gt;=GL$38,GK22&lt;&gt;""),AND(HH22&gt;=HN$38,HH22&lt;&gt;""),AND(HM22&gt;=HN$38,HM22&lt;&gt;""),AND(IJ22&gt;=IP$38,IJ22&lt;&gt;""),AND(IO22&gt;=IP$38,IO22&lt;&gt;""),AND(JL22&gt;=JR$38,JL22&lt;&gt;""),AND(JQ22&gt;=JR$38,JQ22&lt;&gt;""),AND(KN22&gt;=KT$38,KN22&lt;&gt;""),AND(KS22&gt;=KT$38,KS22&lt;&gt;""),AND(LP22&gt;=LV$38,LP22&lt;&gt;""),AND(LU22&gt;=LV$38,LU22&lt;&gt;""),AND(MR22&gt;=MX$38,MR22&lt;&gt;""),AND(MW22&gt;=MX$38,MW22&lt;&gt;""),AND(NT22&gt;=NZ$38,NT22&lt;&gt;""),AND(NY22&gt;=NZ$38,NY22&lt;&gt;""),AND(OV22&gt;=PB$38,OV22&lt;&gt;""),AND(PA22&gt;=PB$38,PA22&lt;&gt;""),AND(PX22&gt;=QD$38,PX22&lt;&gt;""),AND(QC22&gt;=QD$38,QC22&lt;&gt;""),AND(QZ22&gt;=RF$38,QZ22&lt;&gt;""),AND(RE22&gt;=RF$38,RE22&lt;&gt;""),AND(SB22&gt;=SH$38,SB22&lt;&gt;""),AND(SG22&gt;=SH$38,SG22&lt;&gt;""),AND(TD22&gt;=TJ$38,TD22&lt;&gt;""),AND(TJ22&gt;=TJ$38,TJ22&lt;&gt;"")),"P","")</f>
        <v/>
      </c>
      <c r="H22" s="37" t="str">
        <f>IF(AND(G22="P",F22=""),"No DD",IF(OR(AND(AS22&gt;=AW$37,AT22&gt;=AW$41,AS22&lt;&gt;"",AO22=""),AND(BV22&gt;=BZ$37,BW22&gt;=BZ$41,BV22&lt;&gt;"",BR22=""),AND(CY22&gt;=DC$37,CZ22&gt;=DC$41,CY22&lt;&gt;"",CU22=""),AND(ED22&gt;=EH$37,EE22&gt;=EH$41,ED22&lt;&gt;""),AND(FF22&gt;=FJ$37,FG22&gt;=FJ$41,FF22&lt;&gt;""),AND(GH22&gt;=GL$37,GI22&gt;=GL$41,GH22&lt;&gt;""),AND(HJ22&gt;=HN$37,HK22&gt;=HN$41,HJ22&lt;&gt;""),AND(IL22&gt;=IP$37,IM22&gt;=IP$41,IL22&lt;&gt;""),AND(JN22&gt;=JR$37,JO22&gt;=JR$41,JN22&lt;&gt;""),AND(KP22&gt;=KT$37,KQ22&gt;=KT$41,KP22&lt;&gt;""),AND(LR22&gt;=LV$37,LS22&gt;=LV$41,LR22&lt;&gt;""),AND(MT22&gt;=MX$37,MU22&gt;=MX$41,MT22&lt;&gt;""),AND(NV22&gt;=NZ$37,NW22&gt;=NZ$41,NV22&lt;&gt;""),AND(OX22&gt;=PB$37,OY22&gt;=PB$41,OX22&lt;&gt;""),AND(PZ22&gt;=QD$37,QA22&gt;=QD$41,PZ22&lt;&gt;""),AND(RB22&gt;=RF$37,RC22&gt;=RF$41,RB22&lt;&gt;""),AND(SD22&gt;=SH$37,SE22&gt;=SH$41,SD22&lt;&gt;""),AND(TF22&gt;=TJ$37,TG22&gt;=TJ$41,TF22&lt;&gt;"")),"Merit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,AND(RB22&gt;=RF$36,RC22&gt;=RF$40,RB22&lt;&gt;""),AND(SD22&gt;=SH$36,SE22&gt;=SH$40,SD22&lt;&gt;""),AND(TF22&gt;=TJ$36,TG22&gt;=TJ$40,TF22&lt;&gt;"")),"Excellence",IF(I22="P","Worlds Team",IF(F22="P","National Team","")))))</f>
        <v/>
      </c>
      <c r="I22" s="3" t="str">
        <f>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,AND(RB22&gt;=RF$35,RC22&gt;=RF$39,RB22&lt;&gt;""),AND(SD22&gt;=SH$35,SE22&gt;=SH$39,SD22&lt;&gt;""),AND(TF22&gt;=TJ$35,TG22&gt;=TJ$39,TF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47.800000000000004</v>
      </c>
      <c r="M22" s="8" t="str">
        <f>IF(K22=0,"",IF(AND(L22=J22,L22=AQ22,K22=BT22),$U$1,IF(AND(L22=J22,L22=AQ22,L22=CW22),$U$1,IF(AND(L22=J22,L22=CW22,L22=BT22),$AX$1,IF(L22=CW22,$CA$1,IF(L22=BT22,$AX$1,IF(L22=AQ22,$U$1,"")))))))</f>
        <v>2024 Elite Canada</v>
      </c>
      <c r="N22" s="8">
        <f>IF(COUNT(AR22,BU22,CX22)&gt;0,LARGE((AR22,BU22,CX22),1),0)</f>
        <v>26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L22="",0,L22)=TE22,$SI$1,IF(R22+IF(L22="",0,L22)=SC22,$RG$1,IF(R22+IF(L22="",0,L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L22="",0,L22)=TI22,$SI$1,IF(R22+IF(L22="",0,L22)=SG22,$RG$1,IF(R22+IF(L22="",0,L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18.8</v>
      </c>
      <c r="V22" s="19">
        <v>6</v>
      </c>
      <c r="W22" s="19">
        <v>0.2</v>
      </c>
      <c r="X22" s="19">
        <v>0</v>
      </c>
      <c r="Y22" s="19">
        <v>18.600000000000001</v>
      </c>
      <c r="Z22" s="19">
        <v>6.8</v>
      </c>
      <c r="AA22" s="19">
        <v>0</v>
      </c>
      <c r="AB22" s="19">
        <v>0</v>
      </c>
      <c r="AC22" s="19">
        <v>18.600000000000001</v>
      </c>
      <c r="AD22" s="19">
        <v>7.2</v>
      </c>
      <c r="AE22" s="19">
        <v>0.6</v>
      </c>
      <c r="AF22" s="19">
        <v>0</v>
      </c>
      <c r="AG22" s="19">
        <v>18.600000000000001</v>
      </c>
      <c r="AH22" s="19">
        <v>6.8</v>
      </c>
      <c r="AI22" s="19">
        <v>0.2</v>
      </c>
      <c r="AJ22" s="19">
        <v>0</v>
      </c>
      <c r="AK22" s="19">
        <v>18.2</v>
      </c>
      <c r="AL22" s="19">
        <v>6.8</v>
      </c>
      <c r="AM22" s="19">
        <v>0.2</v>
      </c>
      <c r="AN22" s="19">
        <v>0</v>
      </c>
      <c r="AO22" s="28"/>
      <c r="AP22" s="41">
        <f>IF(SUM(V22,Z22)&gt;0,SUM(V22,Z22),"")</f>
        <v>12.8</v>
      </c>
      <c r="AQ22" s="41">
        <f>IF(SUM(U22:V22,X22:Z22,AB22)-W22-AA22&gt;0,SUM(U22:V22,X22:Z22,AB22)-W22-AA22,"")</f>
        <v>50</v>
      </c>
      <c r="AR22" s="41">
        <f>IF(SUM(AC22:AD22,AF22)-AE22&gt;0,SUM(AC22:AD22,AF22)-AE22,"")</f>
        <v>25.2</v>
      </c>
      <c r="AS22" s="41">
        <f>IF(SUM(V22,Z22,AD22)&gt;0,SUM(V22,Z22,AD22),"")</f>
        <v>20</v>
      </c>
      <c r="AT22" s="41">
        <f>IF(SUM(AQ22,AR22)&gt;0,SUM(AQ22,AR22),"")</f>
        <v>75.2</v>
      </c>
      <c r="AU22" s="41">
        <f>IF(SUM(AH22,AL22)&gt;0,SUM(AH22,AL22),"")</f>
        <v>13.6</v>
      </c>
      <c r="AV22" s="41">
        <f>IF(SUM(AG22:AH22,AJ22:AL22,AN22)-SUM(AI22,AM22)&gt;0,SUM(AG22:AH22,AJ22:AL22,AN22)-SUM(AI22,AM22),"")</f>
        <v>50</v>
      </c>
      <c r="AW22" s="41">
        <f>IF(SUM(AQ22,AR22,AV22)&gt;0,SUM(AQ22,AR22,AV22),"")</f>
        <v>125.2</v>
      </c>
      <c r="AX22" s="18">
        <v>17.8</v>
      </c>
      <c r="AY22" s="18">
        <v>6</v>
      </c>
      <c r="AZ22" s="18">
        <v>0.8</v>
      </c>
      <c r="BA22" s="18">
        <v>0</v>
      </c>
      <c r="BB22" s="18">
        <v>18.8</v>
      </c>
      <c r="BC22" s="18">
        <v>6</v>
      </c>
      <c r="BD22" s="18">
        <v>0</v>
      </c>
      <c r="BE22" s="18">
        <v>0</v>
      </c>
      <c r="BF22" s="18">
        <v>18.8</v>
      </c>
      <c r="BG22" s="18">
        <v>7.2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>IF(SUM(AY22,BC22)&gt;0,SUM(AY22,BC22),"")</f>
        <v>12</v>
      </c>
      <c r="BT22" s="11">
        <f>IF(SUM(AX22:AY22,BA22:BC22,BE22)-AZ22-BD22&gt;0,SUM(AX22:AY22,BA22:BC22,BE22)-AZ22-BD22,"")</f>
        <v>47.800000000000004</v>
      </c>
      <c r="BU22" s="11">
        <f>IF(SUM(BF22:BG22,BI22)-BH22&gt;0,SUM(BF22:BG22,BI22)-BH22,"")</f>
        <v>26</v>
      </c>
      <c r="BV22" s="11">
        <f>IF(SUM(AY22,BC22,BG22)&gt;0,SUM(AY22,BC22,BG22),"")</f>
        <v>19.2</v>
      </c>
      <c r="BW22" s="11">
        <f>IF(SUM(BT22,BU22)&gt;0,SUM(BT22,BU22),"")</f>
        <v>73.800000000000011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73.800000000000011</v>
      </c>
      <c r="CA22" s="19">
        <v>18.600000000000001</v>
      </c>
      <c r="CB22" s="19">
        <v>6</v>
      </c>
      <c r="CC22" s="19">
        <v>0</v>
      </c>
      <c r="CD22" s="19">
        <v>0</v>
      </c>
      <c r="CE22" s="19">
        <v>17</v>
      </c>
      <c r="CF22" s="19">
        <v>3.2</v>
      </c>
      <c r="CG22" s="19">
        <v>0</v>
      </c>
      <c r="CH22" s="19">
        <v>0</v>
      </c>
      <c r="CI22" s="19">
        <v>18.399999999999999</v>
      </c>
      <c r="CJ22" s="19">
        <v>2.8</v>
      </c>
      <c r="CK22" s="19">
        <v>1.6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9.1999999999999993</v>
      </c>
      <c r="CW22" s="41">
        <f>IF(SUM(CA22:CB22,CD22:CF22,CH22)-CC22-CG22&gt;0,SUM(CA22:CB22,CD22:CF22,CH22)-CC22-CG22,"")</f>
        <v>44.800000000000004</v>
      </c>
      <c r="CX22" s="41">
        <f>IF(SUM(CI22:CJ22,CL22)-CK22&gt;0,SUM(CI22:CJ22,CL22)-CK22,"")</f>
        <v>19.599999999999998</v>
      </c>
      <c r="CY22" s="41">
        <f>IF(SUM(CB22,CF22,CJ22)&gt;0,SUM(CB22,CF22,CJ22),"")</f>
        <v>12</v>
      </c>
      <c r="CZ22" s="41">
        <f>IF(SUM(CW22,CX22)&gt;0,SUM(CW22,CX22),"")</f>
        <v>64.400000000000006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64.400000000000006</v>
      </c>
      <c r="DD22" s="52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2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2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1" t="str">
        <f>IF(SUM(QF22,QJ22)&gt;0,SUM(QF22,QJ22),"")</f>
        <v/>
      </c>
      <c r="QZ22" s="41" t="str">
        <f>IF(SUM(QE22:QF22,QH22:QJ22,QL22)-QG22-QK22&gt;0,SUM(QE22:QF22,QH22:QJ22,QL22)-QG22-QK22,"")</f>
        <v/>
      </c>
      <c r="RA22" s="41" t="str">
        <f>IF(SUM(QM22:QN22,QP22)-QO22&gt;0,SUM(QM22:QN22,QP22)-QO22,"")</f>
        <v/>
      </c>
      <c r="RB22" s="41" t="str">
        <f>IF(SUM(QF22,QJ22,QN22)&gt;0,SUM(QF22,QJ22,QN22),"")</f>
        <v/>
      </c>
      <c r="RC22" s="41" t="str">
        <f>IF(SUM(QZ22,RA22)&gt;0,SUM(QZ22,RA22),"")</f>
        <v/>
      </c>
      <c r="RD22" s="41" t="str">
        <f>IF(SUM(QR22,QV22)&gt;0,SUM(QR22,QV22),"")</f>
        <v/>
      </c>
      <c r="RE22" s="41" t="str">
        <f>IF(SUM(QQ22:QR22,QT22:QV22,QX22)-SUM(QS22,QW22)&gt;0,SUM(QQ22:QR22,QT22:QV22,QX22)-SUM(QS22,QW22),"")</f>
        <v/>
      </c>
      <c r="RF22" s="41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1" t="str">
        <f>IF(SUM(SJ22,SN22)&gt;0,SUM(SJ22,SN22),"")</f>
        <v/>
      </c>
      <c r="TD22" s="41" t="str">
        <f>IF(SUM(SI22:SJ22,SL22:SN22,SP22)-SK22-SO22&gt;0,SUM(SI22:SJ22,SL22:SN22,SP22)-SK22-SO22,"")</f>
        <v/>
      </c>
      <c r="TE22" s="41" t="str">
        <f>IF(SUM(SQ22:SR22,ST22)-SS22&gt;0,SUM(SQ22:SR22,ST22)-SS22,"")</f>
        <v/>
      </c>
      <c r="TF22" s="41" t="str">
        <f>IF(SUM(SJ22,SN22,SR22)&gt;0,SUM(SJ22,SN22,SR22),"")</f>
        <v/>
      </c>
      <c r="TG22" s="41" t="str">
        <f>IF(SUM(TD22,TE22)&gt;0,SUM(TD22,TE22),"")</f>
        <v/>
      </c>
      <c r="TH22" s="41" t="str">
        <f>IF(SUM(SV22,SZ22)&gt;0,SUM(SV22,SZ22),"")</f>
        <v/>
      </c>
      <c r="TI22" s="41" t="str">
        <f>IF(SUM(SU22:SV22,SX22:SZ22,TB22)-SUM(SW22,TA22)&gt;0,SUM(SU22:SV22,SX22:SZ22,TB22)-SUM(SW22,TA22),"")</f>
        <v/>
      </c>
      <c r="TJ22" s="41" t="str">
        <f>IF(SUM(TD22,TE22,TI22)&gt;0,SUM(TD22,TE22,TI22),"")</f>
        <v/>
      </c>
      <c r="TK22" s="27">
        <f>IF($CU22="P",CA22,(CA22+AX22)/2)</f>
        <v>18.200000000000003</v>
      </c>
      <c r="TL22" s="27">
        <f>IF($CU22="P",CB22,(CB22+AY22)/2)</f>
        <v>6</v>
      </c>
      <c r="TM22" s="27">
        <f>IF($CU22="P",CC22,(CC22+AZ22)/2)</f>
        <v>0.4</v>
      </c>
      <c r="TN22" s="27">
        <f>IF($CU22="P",CD22,(CD22+BA22)/2)</f>
        <v>0</v>
      </c>
      <c r="TO22" s="27">
        <f>IF($CU22="P",CE22,(CE22+BB22)/2)</f>
        <v>17.899999999999999</v>
      </c>
      <c r="TP22" s="27">
        <f>IF($CU22="P",CF22,(CF22+BC22)/2)</f>
        <v>4.5999999999999996</v>
      </c>
      <c r="TQ22" s="27">
        <f>IF($CU22="P",CG22,(CG22+BD22)/2)</f>
        <v>0</v>
      </c>
      <c r="TR22" s="27">
        <f>IF($CU22="P",CH22,(CH22+BE22)/2)</f>
        <v>0</v>
      </c>
      <c r="TS22" s="27">
        <f>IF($CU22="P",CI22,(CI22+BF22)/2)</f>
        <v>18.600000000000001</v>
      </c>
      <c r="TT22" s="27">
        <f>IF($CU22="P",CJ22,(CJ22+BG22)/2)</f>
        <v>5</v>
      </c>
      <c r="TU22" s="27">
        <f>IF($CU22="P",CK22,(CK22+BH22)/2)</f>
        <v>0.8</v>
      </c>
      <c r="TV22" s="27">
        <f>IF($CU22="P",CL22,(CL22+BI22)/2)</f>
        <v>0</v>
      </c>
      <c r="TW22" s="27">
        <f>IF($CU22="P",CM22,(CM22+BJ22)/2)</f>
        <v>0</v>
      </c>
      <c r="TX22" s="27">
        <f>IF($CU22="P",CN22,(CN22+BK22)/2)</f>
        <v>0</v>
      </c>
      <c r="TY22" s="27">
        <f>IF($CU22="P",CO22,(CO22+BL22)/2)</f>
        <v>0</v>
      </c>
      <c r="TZ22" s="27">
        <f>IF($CU22="P",CP22,(CP22+BM22)/2)</f>
        <v>0</v>
      </c>
      <c r="UA22" s="27">
        <f>IF($CU22="P",CQ22,(CQ22+BN22)/2)</f>
        <v>0</v>
      </c>
      <c r="UB22" s="27">
        <f>IF($CU22="P",CR22,(CR22+BO22)/2)</f>
        <v>0</v>
      </c>
      <c r="UC22" s="27">
        <f>IF($CU22="P",CS22,(CS22+BP22)/2)</f>
        <v>0</v>
      </c>
      <c r="UD22" s="27">
        <f>IF($CU22="P",CT22,(CT22+BQ22)/2)</f>
        <v>0</v>
      </c>
      <c r="UE22" s="29" t="s">
        <v>56</v>
      </c>
      <c r="UF22" s="11">
        <f>IF(SUM(TL22,TP22)&gt;0,SUM(TL22,TP22),"")</f>
        <v>10.6</v>
      </c>
      <c r="UG22" s="11">
        <f>IF(SUM(TK22:TL22,TN22:TP22,TR22)-TM22-TQ22&gt;0,SUM(TK22:TL22,TN22:TP22,TR22)-TM22-TQ22,"")</f>
        <v>46.300000000000004</v>
      </c>
      <c r="UH22" s="11">
        <f>IF(SUM(TS22:TT22,TV22)-TU22&gt;0,SUM(TS22:TT22,TV22)-TU22,"")</f>
        <v>22.8</v>
      </c>
      <c r="UI22" s="11">
        <f>IF(SUM(TL22,TP22,TT22)&gt;0,SUM(TL22,TP22,TT22),"")</f>
        <v>15.6</v>
      </c>
      <c r="UJ22" s="11">
        <f>IF(SUM(UG22,UH22)&gt;0,SUM(UG22,UH22),"")</f>
        <v>69.100000000000009</v>
      </c>
      <c r="UK22" s="11" t="str">
        <f>IF(SUM(TX22,UB22)&gt;0,SUM(TX22,UB22),"")</f>
        <v/>
      </c>
      <c r="UL22" s="11" t="str">
        <f>IF(SUM(TW22:TX22,TZ22:UB22,UD22)-SUM(TY22,UC22)&gt;0,SUM(TW22:TX22,TZ22:UB22,UD22)-SUM(TY22,UC22),"")</f>
        <v/>
      </c>
      <c r="UM22" s="11">
        <f>IF(SUM(UG22,UH22,UL22)&gt;0,SUM(UG22,UH22,UL22),"")</f>
        <v>69.100000000000009</v>
      </c>
    </row>
    <row r="23" spans="1:559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256</v>
      </c>
      <c r="C23" s="4" t="s">
        <v>8</v>
      </c>
      <c r="D23" s="4">
        <v>2004</v>
      </c>
      <c r="E23" s="9">
        <f>SUM(J23:R23)+SUM(J23:O23)*0.0000001+SUM(J23)*0.0000000000001</f>
        <v>170.30001239000501</v>
      </c>
      <c r="F23" s="3" t="str">
        <f>IF(OR(AND(AP23&gt;=AW$34,AQ23&gt;=AW$38,AP23&lt;&gt;"",AO23=""),AND(AU23&gt;=AW$34,AV23&gt;=AW$38,AU23&lt;&gt;"",AO23=""),AND(BS23&gt;=BZ$34,BT23&gt;=BZ$38,BS23&lt;&gt;"",BR23=""),AND(BX23&gt;=BZ$34,BY23&gt;=BZ$38,BX23&lt;&gt;"",BR23=""),AND(CV23&gt;=DC$34,CW23&gt;=DC$38,CV23&lt;&gt;"",CU23=""),AND(DA23&gt;=DC$34,DB23&gt;=DC$38,DA23&lt;&gt;""),AND(EA23&gt;=EH$34,EB23&gt;=EH$38,EA23&lt;&gt;""),AND(EF23&gt;=EH$34,EG23&gt;=EH$38,EF23&lt;&gt;""),AND(FC23&gt;=FJ$34,FD23&gt;=FJ$38,FC23&lt;&gt;""),AND(FH23&gt;=FJ$34,FI23&gt;=FJ$38,FH23&lt;&gt;""),AND(GE23&gt;=GL$34,GF23&gt;=GL$38,GE23&lt;&gt;""),AND(GJ23&gt;=GL$34,GK23&gt;=GL$38,GJ23&lt;&gt;""),AND(HG23&gt;=HN$34,HH23&gt;=HN$38,HG23&lt;&gt;""),AND(HL23&gt;=HN$34,HM23&gt;=HN$38,HL23&lt;&gt;""),AND(II23&gt;=IP$34,IJ23&gt;=IP$38,II23&lt;&gt;""),AND(IN23&gt;=IP$34,IO23&gt;=IP$38,IN23&lt;&gt;""),AND(JK23&gt;=JR$34,JL23&gt;=JR$38,JK23&lt;&gt;""),AND(JP23&gt;=JR$34,JQ23&gt;=JR$38,JP23&lt;&gt;""),AND(KM23&gt;=KT$34,KN23&gt;=KT$38,KM23&lt;&gt;""),AND(KR23&gt;=KT$34,KS23&gt;=KT$38,KR23&lt;&gt;""),AND(LO23&gt;=LV$34,LP23&gt;=LV$38,LO23&lt;&gt;""),AND(LT23&gt;=LV$34,LU23&gt;=LV$38,LT23&lt;&gt;""),AND(MQ23&gt;=MX$34,MR23&gt;=MX$38,MQ23&lt;&gt;""),AND(MV23&gt;=MX$34,MW23&gt;=MX$38,MV23&lt;&gt;""),AND(NS23&gt;=NZ$34,NT23&gt;=NZ$38,NS23&lt;&gt;""),AND(NX23&gt;=NZ$34,NY23&gt;=NZ$38,NX23&lt;&gt;""),AND(OU23&gt;=PB$34,OV23&gt;=PB$38,OU23&lt;&gt;""),AND(OZ23&gt;=PB$34,PA23&gt;=PB$38,OZ23&lt;&gt;""),AND(PW23&gt;=QD$34,PX23&gt;=QD$38,PW23&lt;&gt;""),AND(QB23&gt;=QD$34,QC23&gt;=QD$38,QB23&lt;&gt;""),AND(QY23&gt;=RF$34,QZ23&gt;=RF$38,QY23&lt;&gt;""),AND(RD23&gt;=RF$34,RE23&gt;=RF$38,RD23&lt;&gt;""),AND(SA23&gt;=SH$34,SB23&gt;=SH$38,SA23&lt;&gt;""),AND(SF23&gt;=SH$34,SG23&gt;=SH$38,SF23&lt;&gt;""),AND(TC23&gt;=TJ$34,TD23&gt;=TJ$38,TC23&lt;&gt;""),AND(TI23&gt;=TJ$34,TJ23&gt;=TJ$38,TI23&lt;&gt;"")),"P","")</f>
        <v/>
      </c>
      <c r="G23" s="3" t="str">
        <f>IF(OR(AND(AQ23&gt;=AW$38,AQ23&lt;&gt;"",AO23=""),AND(AV23&gt;=AW$38,AV23&lt;&gt;"",AO23=""),AND(BT23&gt;=BZ$38,BT23&lt;&gt;"",BR23=""),AND(BY23&gt;=BZ$38,BY23&lt;&gt;"",BR23=""),AND(CW23&gt;=DC$38,CW23&lt;&gt;"",CU23=""),AND(DB23&gt;=DC$38,DB23&lt;&gt;"",CU23=""),AND(EB23&gt;=EH$38,EB23&lt;&gt;""),AND(EG23&gt;=EH$38,EG23&lt;&gt;""),AND(FD23&gt;=FJ$38,FD23&lt;&gt;""),AND(FI23&gt;=FJ$38,FI23&lt;&gt;""),AND(GF23&gt;=GL$38,GF23&lt;&gt;""),AND(GK23&gt;=GL$38,GK23&lt;&gt;""),AND(HH23&gt;=HN$38,HH23&lt;&gt;""),AND(HM23&gt;=HN$38,HM23&lt;&gt;""),AND(IJ23&gt;=IP$38,IJ23&lt;&gt;""),AND(IO23&gt;=IP$38,IO23&lt;&gt;""),AND(JL23&gt;=JR$38,JL23&lt;&gt;""),AND(JQ23&gt;=JR$38,JQ23&lt;&gt;""),AND(KN23&gt;=KT$38,KN23&lt;&gt;""),AND(KS23&gt;=KT$38,KS23&lt;&gt;""),AND(LP23&gt;=LV$38,LP23&lt;&gt;""),AND(LU23&gt;=LV$38,LU23&lt;&gt;""),AND(MR23&gt;=MX$38,MR23&lt;&gt;""),AND(MW23&gt;=MX$38,MW23&lt;&gt;""),AND(NT23&gt;=NZ$38,NT23&lt;&gt;""),AND(NY23&gt;=NZ$38,NY23&lt;&gt;""),AND(OV23&gt;=PB$38,OV23&lt;&gt;""),AND(PA23&gt;=PB$38,PA23&lt;&gt;""),AND(PX23&gt;=QD$38,PX23&lt;&gt;""),AND(QC23&gt;=QD$38,QC23&lt;&gt;""),AND(QZ23&gt;=RF$38,QZ23&lt;&gt;""),AND(RE23&gt;=RF$38,RE23&lt;&gt;""),AND(SB23&gt;=SH$38,SB23&lt;&gt;""),AND(SG23&gt;=SH$38,SG23&lt;&gt;""),AND(TD23&gt;=TJ$38,TD23&lt;&gt;""),AND(TJ23&gt;=TJ$38,TJ23&lt;&gt;"")),"P","")</f>
        <v/>
      </c>
      <c r="H23" s="37" t="str">
        <f>IF(AND(G23="P",F23=""),"No DD",IF(OR(AND(AS23&gt;=AW$37,AT23&gt;=AW$41,AS23&lt;&gt;"",AO23=""),AND(BV23&gt;=BZ$37,BW23&gt;=BZ$41,BV23&lt;&gt;"",BR23=""),AND(CY23&gt;=DC$37,CZ23&gt;=DC$41,CY23&lt;&gt;"",CU23=""),AND(ED23&gt;=EH$37,EE23&gt;=EH$41,ED23&lt;&gt;""),AND(FF23&gt;=FJ$37,FG23&gt;=FJ$41,FF23&lt;&gt;""),AND(GH23&gt;=GL$37,GI23&gt;=GL$41,GH23&lt;&gt;""),AND(HJ23&gt;=HN$37,HK23&gt;=HN$41,HJ23&lt;&gt;""),AND(IL23&gt;=IP$37,IM23&gt;=IP$41,IL23&lt;&gt;""),AND(JN23&gt;=JR$37,JO23&gt;=JR$41,JN23&lt;&gt;""),AND(KP23&gt;=KT$37,KQ23&gt;=KT$41,KP23&lt;&gt;""),AND(LR23&gt;=LV$37,LS23&gt;=LV$41,LR23&lt;&gt;""),AND(MT23&gt;=MX$37,MU23&gt;=MX$41,MT23&lt;&gt;""),AND(NV23&gt;=NZ$37,NW23&gt;=NZ$41,NV23&lt;&gt;""),AND(OX23&gt;=PB$37,OY23&gt;=PB$41,OX23&lt;&gt;""),AND(PZ23&gt;=QD$37,QA23&gt;=QD$41,PZ23&lt;&gt;""),AND(RB23&gt;=RF$37,RC23&gt;=RF$41,RB23&lt;&gt;""),AND(SD23&gt;=SH$37,SE23&gt;=SH$41,SD23&lt;&gt;""),AND(TF23&gt;=TJ$37,TG23&gt;=TJ$41,TF23&lt;&gt;"")),"Merit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,AND(RB23&gt;=RF$36,RC23&gt;=RF$40,RB23&lt;&gt;""),AND(SD23&gt;=SH$36,SE23&gt;=SH$40,SD23&lt;&gt;""),AND(TF23&gt;=TJ$36,TG23&gt;=TJ$40,TF23&lt;&gt;"")),"Excellence",IF(I23="P","Worlds Team",IF(F23="P","National Team","")))))</f>
        <v/>
      </c>
      <c r="I23" s="3" t="str">
        <f>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,AND(RB23&gt;=RF$35,RC23&gt;=RF$39,RB23&lt;&gt;""),AND(SD23&gt;=SH$35,SE23&gt;=SH$39,SD23&lt;&gt;""),AND(TF23&gt;=TJ$35,TG23&gt;=TJ$39,TF23&lt;&gt;"")),"P","")</f>
        <v/>
      </c>
      <c r="J23" s="8">
        <f>IF(COUNT(AQ23,BT23,CW23)&gt;0,LARGE((AQ23,BT23,CW23),1),0)</f>
        <v>49.9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49.9</v>
      </c>
      <c r="M23" s="8" t="str">
        <f>IF(K23=0,"",IF(AND(L23=J23,L23=AQ23,K23=BT23),$U$1,IF(AND(L23=J23,L23=AQ23,L23=CW23),$U$1,IF(AND(L23=J23,L23=CW23,L23=BT23),$AX$1,IF(L23=CW23,$CA$1,IF(L23=BT23,$AX$1,IF(L23=AQ23,$U$1,"")))))))</f>
        <v>2024 Elite Canada</v>
      </c>
      <c r="N23" s="8">
        <f>IF(COUNT(AR23,BU23,CX23)&gt;0,LARGE((AR23,BU23,CX23),1),0)</f>
        <v>24.1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46.4</v>
      </c>
      <c r="Q23" s="8" t="str">
        <f>IF(P23=0,"",IF(P23=DB23,$CA$1,IF(P23=BY23,$AX$1,IF(P23=AV23,$U$1,""))))</f>
        <v>2023 Domestic 3rd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L23="",0,L23)=TE23,$SI$1,IF(R23+IF(L23="",0,L23)=SC23,$RG$1,IF(R23+IF(L23="",0,L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L23="",0,L23)=TI23,$SI$1,IF(R23+IF(L23="",0,L23)=SG23,$RG$1,IF(R23+IF(L23="",0,L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19</v>
      </c>
      <c r="V23" s="19">
        <v>6.8000000000000007</v>
      </c>
      <c r="W23" s="19">
        <v>0</v>
      </c>
      <c r="X23" s="19">
        <v>0</v>
      </c>
      <c r="Y23" s="19">
        <v>18.5</v>
      </c>
      <c r="Z23" s="19">
        <v>6.4</v>
      </c>
      <c r="AA23" s="19">
        <v>0.8</v>
      </c>
      <c r="AB23" s="19">
        <v>0</v>
      </c>
      <c r="AC23" s="19">
        <v>18.8</v>
      </c>
      <c r="AD23" s="19">
        <v>3.9000000000000004</v>
      </c>
      <c r="AE23" s="19">
        <v>0</v>
      </c>
      <c r="AF23" s="19">
        <v>0</v>
      </c>
      <c r="AG23" s="19">
        <v>19</v>
      </c>
      <c r="AH23" s="19">
        <v>6.8000000000000007</v>
      </c>
      <c r="AI23" s="19">
        <v>0.6</v>
      </c>
      <c r="AJ23" s="19">
        <v>0</v>
      </c>
      <c r="AK23" s="19">
        <v>18.2</v>
      </c>
      <c r="AL23" s="19">
        <v>3.6</v>
      </c>
      <c r="AM23" s="19">
        <v>0.6</v>
      </c>
      <c r="AN23" s="19">
        <v>0</v>
      </c>
      <c r="AO23" s="28"/>
      <c r="AP23" s="41">
        <f>IF(SUM(V23,Z23)&gt;0,SUM(V23,Z23),"")</f>
        <v>13.200000000000001</v>
      </c>
      <c r="AQ23" s="41">
        <f>IF(SUM(U23:V23,X23:Z23,AB23)-W23-AA23&gt;0,SUM(U23:V23,X23:Z23,AB23)-W23-AA23,"")</f>
        <v>49.9</v>
      </c>
      <c r="AR23" s="41">
        <f>IF(SUM(AC23:AD23,AF23)-AE23&gt;0,SUM(AC23:AD23,AF23)-AE23,"")</f>
        <v>22.700000000000003</v>
      </c>
      <c r="AS23" s="41">
        <f>IF(SUM(V23,Z23,AD23)&gt;0,SUM(V23,Z23,AD23),"")</f>
        <v>17.100000000000001</v>
      </c>
      <c r="AT23" s="41">
        <f>IF(SUM(AQ23,AR23)&gt;0,SUM(AQ23,AR23),"")</f>
        <v>72.599999999999994</v>
      </c>
      <c r="AU23" s="41">
        <f>IF(SUM(AH23,AL23)&gt;0,SUM(AH23,AL23),"")</f>
        <v>10.4</v>
      </c>
      <c r="AV23" s="41">
        <f>IF(SUM(AG23:AH23,AJ23:AL23,AN23)-SUM(AI23,AM23)&gt;0,SUM(AG23:AH23,AJ23:AL23,AN23)-SUM(AI23,AM23),"")</f>
        <v>46.4</v>
      </c>
      <c r="AW23" s="41">
        <f>IF(SUM(AQ23,AR23,AV23)&gt;0,SUM(AQ23,AR23,AV23),"")</f>
        <v>119</v>
      </c>
      <c r="AX23" s="18">
        <v>18.600000000000001</v>
      </c>
      <c r="AY23" s="18">
        <v>6.8</v>
      </c>
      <c r="AZ23" s="18">
        <v>0.2</v>
      </c>
      <c r="BA23" s="18">
        <v>0</v>
      </c>
      <c r="BB23" s="18">
        <v>18.5</v>
      </c>
      <c r="BC23" s="18">
        <v>6.4</v>
      </c>
      <c r="BD23" s="18">
        <v>0.2</v>
      </c>
      <c r="BE23" s="18">
        <v>0</v>
      </c>
      <c r="BF23" s="18">
        <v>18.3</v>
      </c>
      <c r="BG23" s="18">
        <v>6</v>
      </c>
      <c r="BH23" s="18">
        <v>0.2</v>
      </c>
      <c r="BI23" s="18">
        <v>0</v>
      </c>
      <c r="BJ23" s="18">
        <v>0</v>
      </c>
      <c r="BK23" s="18">
        <v>0</v>
      </c>
      <c r="BL23" s="18">
        <v>0</v>
      </c>
      <c r="BM23" s="18">
        <v>0</v>
      </c>
      <c r="BN23" s="18">
        <v>0</v>
      </c>
      <c r="BO23" s="18">
        <v>0</v>
      </c>
      <c r="BP23" s="18">
        <v>0</v>
      </c>
      <c r="BQ23" s="18">
        <v>0</v>
      </c>
      <c r="BR23" s="29"/>
      <c r="BS23" s="11">
        <f>IF(SUM(AY23,BC23)&gt;0,SUM(AY23,BC23),"")</f>
        <v>13.2</v>
      </c>
      <c r="BT23" s="11">
        <f>IF(SUM(AX23:AY23,BA23:BC23,BE23)-AZ23-BD23&gt;0,SUM(AX23:AY23,BA23:BC23,BE23)-AZ23-BD23,"")</f>
        <v>49.9</v>
      </c>
      <c r="BU23" s="11">
        <f>IF(SUM(BF23:BG23,BI23)-BH23&gt;0,SUM(BF23:BG23,BI23)-BH23,"")</f>
        <v>24.1</v>
      </c>
      <c r="BV23" s="11">
        <f>IF(SUM(AY23,BC23,BG23)&gt;0,SUM(AY23,BC23,BG23),"")</f>
        <v>19.2</v>
      </c>
      <c r="BW23" s="11">
        <f>IF(SUM(BT23,BU23)&gt;0,SUM(BT23,BU23),"")</f>
        <v>74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74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2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2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1" t="str">
        <f>IF(SUM(QF23,QJ23)&gt;0,SUM(QF23,QJ23),"")</f>
        <v/>
      </c>
      <c r="QZ23" s="41" t="str">
        <f>IF(SUM(QE23:QF23,QH23:QJ23,QL23)-QG23-QK23&gt;0,SUM(QE23:QF23,QH23:QJ23,QL23)-QG23-QK23,"")</f>
        <v/>
      </c>
      <c r="RA23" s="41" t="str">
        <f>IF(SUM(QM23:QN23,QP23)-QO23&gt;0,SUM(QM23:QN23,QP23)-QO23,"")</f>
        <v/>
      </c>
      <c r="RB23" s="41" t="str">
        <f>IF(SUM(QF23,QJ23,QN23)&gt;0,SUM(QF23,QJ23,QN23),"")</f>
        <v/>
      </c>
      <c r="RC23" s="41" t="str">
        <f>IF(SUM(QZ23,RA23)&gt;0,SUM(QZ23,RA23),"")</f>
        <v/>
      </c>
      <c r="RD23" s="41" t="str">
        <f>IF(SUM(QR23,QV23)&gt;0,SUM(QR23,QV23),"")</f>
        <v/>
      </c>
      <c r="RE23" s="41" t="str">
        <f>IF(SUM(QQ23:QR23,QT23:QV23,QX23)-SUM(QS23,QW23)&gt;0,SUM(QQ23:QR23,QT23:QV23,QX23)-SUM(QS23,QW23),"")</f>
        <v/>
      </c>
      <c r="RF23" s="41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1" t="str">
        <f>IF(SUM(SJ23,SN23)&gt;0,SUM(SJ23,SN23),"")</f>
        <v/>
      </c>
      <c r="TD23" s="41" t="str">
        <f>IF(SUM(SI23:SJ23,SL23:SN23,SP23)-SK23-SO23&gt;0,SUM(SI23:SJ23,SL23:SN23,SP23)-SK23-SO23,"")</f>
        <v/>
      </c>
      <c r="TE23" s="41" t="str">
        <f>IF(SUM(SQ23:SR23,ST23)-SS23&gt;0,SUM(SQ23:SR23,ST23)-SS23,"")</f>
        <v/>
      </c>
      <c r="TF23" s="41" t="str">
        <f>IF(SUM(SJ23,SN23,SR23)&gt;0,SUM(SJ23,SN23,SR23),"")</f>
        <v/>
      </c>
      <c r="TG23" s="41" t="str">
        <f>IF(SUM(TD23,TE23)&gt;0,SUM(TD23,TE23),"")</f>
        <v/>
      </c>
      <c r="TH23" s="41" t="str">
        <f>IF(SUM(SV23,SZ23)&gt;0,SUM(SV23,SZ23),"")</f>
        <v/>
      </c>
      <c r="TI23" s="41" t="str">
        <f>IF(SUM(SU23:SV23,SX23:SZ23,TB23)-SUM(SW23,TA23)&gt;0,SUM(SU23:SV23,SX23:SZ23,TB23)-SUM(SW23,TA23),"")</f>
        <v/>
      </c>
      <c r="TJ23" s="41" t="str">
        <f>IF(SUM(TD23,TE23,TI23)&gt;0,SUM(TD23,TE23,TI23),"")</f>
        <v/>
      </c>
      <c r="TK23" s="27">
        <f>IF($CU23="P",CA23,(CA23+AX23)/2)</f>
        <v>9.3000000000000007</v>
      </c>
      <c r="TL23" s="27">
        <f>IF($CU23="P",CB23,(CB23+AY23)/2)</f>
        <v>3.4</v>
      </c>
      <c r="TM23" s="27">
        <f>IF($CU23="P",CC23,(CC23+AZ23)/2)</f>
        <v>0.1</v>
      </c>
      <c r="TN23" s="27">
        <f>IF($CU23="P",CD23,(CD23+BA23)/2)</f>
        <v>0</v>
      </c>
      <c r="TO23" s="27">
        <f>IF($CU23="P",CE23,(CE23+BB23)/2)</f>
        <v>9.25</v>
      </c>
      <c r="TP23" s="27">
        <f>IF($CU23="P",CF23,(CF23+BC23)/2)</f>
        <v>3.2</v>
      </c>
      <c r="TQ23" s="27">
        <f>IF($CU23="P",CG23,(CG23+BD23)/2)</f>
        <v>0.1</v>
      </c>
      <c r="TR23" s="27">
        <f>IF($CU23="P",CH23,(CH23+BE23)/2)</f>
        <v>0</v>
      </c>
      <c r="TS23" s="27">
        <f>IF($CU23="P",CI23,(CI23+BF23)/2)</f>
        <v>9.15</v>
      </c>
      <c r="TT23" s="27">
        <f>IF($CU23="P",CJ23,(CJ23+BG23)/2)</f>
        <v>3</v>
      </c>
      <c r="TU23" s="27">
        <f>IF($CU23="P",CK23,(CK23+BH23)/2)</f>
        <v>0.1</v>
      </c>
      <c r="TV23" s="27">
        <f>IF($CU23="P",CL23,(CL23+BI23)/2)</f>
        <v>0</v>
      </c>
      <c r="TW23" s="27">
        <f>IF($CU23="P",CM23,(CM23+BJ23)/2)</f>
        <v>0</v>
      </c>
      <c r="TX23" s="27">
        <f>IF($CU23="P",CN23,(CN23+BK23)/2)</f>
        <v>0</v>
      </c>
      <c r="TY23" s="27">
        <f>IF($CU23="P",CO23,(CO23+BL23)/2)</f>
        <v>0</v>
      </c>
      <c r="TZ23" s="27">
        <f>IF($CU23="P",CP23,(CP23+BM23)/2)</f>
        <v>0</v>
      </c>
      <c r="UA23" s="27">
        <f>IF($CU23="P",CQ23,(CQ23+BN23)/2)</f>
        <v>0</v>
      </c>
      <c r="UB23" s="27">
        <f>IF($CU23="P",CR23,(CR23+BO23)/2)</f>
        <v>0</v>
      </c>
      <c r="UC23" s="27">
        <f>IF($CU23="P",CS23,(CS23+BP23)/2)</f>
        <v>0</v>
      </c>
      <c r="UD23" s="27">
        <f>IF($CU23="P",CT23,(CT23+BQ23)/2)</f>
        <v>0</v>
      </c>
      <c r="UE23" s="29" t="s">
        <v>56</v>
      </c>
      <c r="UF23" s="11">
        <f>IF(SUM(TL23,TP23)&gt;0,SUM(TL23,TP23),"")</f>
        <v>6.6</v>
      </c>
      <c r="UG23" s="11">
        <f>IF(SUM(TK23:TL23,TN23:TP23,TR23)-TM23-TQ23&gt;0,SUM(TK23:TL23,TN23:TP23,TR23)-TM23-TQ23,"")</f>
        <v>24.95</v>
      </c>
      <c r="UH23" s="11">
        <f>IF(SUM(TS23:TT23,TV23)-TU23&gt;0,SUM(TS23:TT23,TV23)-TU23,"")</f>
        <v>12.05</v>
      </c>
      <c r="UI23" s="11">
        <f>IF(SUM(TL23,TP23,TT23)&gt;0,SUM(TL23,TP23,TT23),"")</f>
        <v>9.6</v>
      </c>
      <c r="UJ23" s="11">
        <f>IF(SUM(UG23,UH23)&gt;0,SUM(UG23,UH23),"")</f>
        <v>37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37</v>
      </c>
    </row>
    <row r="24" spans="1:559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226</v>
      </c>
      <c r="C24" s="4" t="s">
        <v>5</v>
      </c>
      <c r="D24" s="4">
        <v>2007</v>
      </c>
      <c r="E24" s="9">
        <f>SUM(J24:R24)+SUM(J24:O24)*0.0000001+SUM(J24)*0.0000000000001</f>
        <v>169.80001202000489</v>
      </c>
      <c r="F24" s="3" t="str">
        <f>IF(OR(AND(AP24&gt;=AW$34,AQ24&gt;=AW$38,AP24&lt;&gt;"",AO24=""),AND(AU24&gt;=AW$34,AV24&gt;=AW$38,AU24&lt;&gt;"",AO24=""),AND(BS24&gt;=BZ$34,BT24&gt;=BZ$38,BS24&lt;&gt;"",BR24=""),AND(BX24&gt;=BZ$34,BY24&gt;=BZ$38,BX24&lt;&gt;"",BR24=""),AND(CV24&gt;=DC$34,CW24&gt;=DC$38,CV24&lt;&gt;"",CU24=""),AND(DA24&gt;=DC$34,DB24&gt;=DC$38,DA24&lt;&gt;""),AND(EA24&gt;=EH$34,EB24&gt;=EH$38,EA24&lt;&gt;""),AND(EF24&gt;=EH$34,EG24&gt;=EH$38,EF24&lt;&gt;""),AND(FC24&gt;=FJ$34,FD24&gt;=FJ$38,FC24&lt;&gt;""),AND(FH24&gt;=FJ$34,FI24&gt;=FJ$38,FH24&lt;&gt;""),AND(GE24&gt;=GL$34,GF24&gt;=GL$38,GE24&lt;&gt;""),AND(GJ24&gt;=GL$34,GK24&gt;=GL$38,GJ24&lt;&gt;""),AND(HG24&gt;=HN$34,HH24&gt;=HN$38,HG24&lt;&gt;""),AND(HL24&gt;=HN$34,HM24&gt;=HN$38,HL24&lt;&gt;""),AND(II24&gt;=IP$34,IJ24&gt;=IP$38,II24&lt;&gt;""),AND(IN24&gt;=IP$34,IO24&gt;=IP$38,IN24&lt;&gt;""),AND(JK24&gt;=JR$34,JL24&gt;=JR$38,JK24&lt;&gt;""),AND(JP24&gt;=JR$34,JQ24&gt;=JR$38,JP24&lt;&gt;""),AND(KM24&gt;=KT$34,KN24&gt;=KT$38,KM24&lt;&gt;""),AND(KR24&gt;=KT$34,KS24&gt;=KT$38,KR24&lt;&gt;""),AND(LO24&gt;=LV$34,LP24&gt;=LV$38,LO24&lt;&gt;""),AND(LT24&gt;=LV$34,LU24&gt;=LV$38,LT24&lt;&gt;""),AND(MQ24&gt;=MX$34,MR24&gt;=MX$38,MQ24&lt;&gt;""),AND(MV24&gt;=MX$34,MW24&gt;=MX$38,MV24&lt;&gt;""),AND(NS24&gt;=NZ$34,NT24&gt;=NZ$38,NS24&lt;&gt;""),AND(NX24&gt;=NZ$34,NY24&gt;=NZ$38,NX24&lt;&gt;""),AND(OU24&gt;=PB$34,OV24&gt;=PB$38,OU24&lt;&gt;""),AND(OZ24&gt;=PB$34,PA24&gt;=PB$38,OZ24&lt;&gt;""),AND(PW24&gt;=QD$34,PX24&gt;=QD$38,PW24&lt;&gt;""),AND(QB24&gt;=QD$34,QC24&gt;=QD$38,QB24&lt;&gt;""),AND(QY24&gt;=RF$34,QZ24&gt;=RF$38,QY24&lt;&gt;""),AND(RD24&gt;=RF$34,RE24&gt;=RF$38,RD24&lt;&gt;""),AND(SA24&gt;=SH$34,SB24&gt;=SH$38,SA24&lt;&gt;""),AND(SF24&gt;=SH$34,SG24&gt;=SH$38,SF24&lt;&gt;""),AND(TC24&gt;=TJ$34,TD24&gt;=TJ$38,TC24&lt;&gt;""),AND(TI24&gt;=TJ$34,TJ24&gt;=TJ$38,TI24&lt;&gt;"")),"P","")</f>
        <v/>
      </c>
      <c r="G24" s="3" t="str">
        <f>IF(OR(AND(AQ24&gt;=AW$38,AQ24&lt;&gt;"",AO24=""),AND(AV24&gt;=AW$38,AV24&lt;&gt;"",AO24=""),AND(BT24&gt;=BZ$38,BT24&lt;&gt;"",BR24=""),AND(BY24&gt;=BZ$38,BY24&lt;&gt;"",BR24=""),AND(CW24&gt;=DC$38,CW24&lt;&gt;"",CU24=""),AND(DB24&gt;=DC$38,DB24&lt;&gt;"",CU24=""),AND(EB24&gt;=EH$38,EB24&lt;&gt;""),AND(EG24&gt;=EH$38,EG24&lt;&gt;""),AND(FD24&gt;=FJ$38,FD24&lt;&gt;""),AND(FI24&gt;=FJ$38,FI24&lt;&gt;""),AND(GF24&gt;=GL$38,GF24&lt;&gt;""),AND(GK24&gt;=GL$38,GK24&lt;&gt;""),AND(HH24&gt;=HN$38,HH24&lt;&gt;""),AND(HM24&gt;=HN$38,HM24&lt;&gt;""),AND(IJ24&gt;=IP$38,IJ24&lt;&gt;""),AND(IO24&gt;=IP$38,IO24&lt;&gt;""),AND(JL24&gt;=JR$38,JL24&lt;&gt;""),AND(JQ24&gt;=JR$38,JQ24&lt;&gt;""),AND(KN24&gt;=KT$38,KN24&lt;&gt;""),AND(KS24&gt;=KT$38,KS24&lt;&gt;""),AND(LP24&gt;=LV$38,LP24&lt;&gt;""),AND(LU24&gt;=LV$38,LU24&lt;&gt;""),AND(MR24&gt;=MX$38,MR24&lt;&gt;""),AND(MW24&gt;=MX$38,MW24&lt;&gt;""),AND(NT24&gt;=NZ$38,NT24&lt;&gt;""),AND(NY24&gt;=NZ$38,NY24&lt;&gt;""),AND(OV24&gt;=PB$38,OV24&lt;&gt;""),AND(PA24&gt;=PB$38,PA24&lt;&gt;""),AND(PX24&gt;=QD$38,PX24&lt;&gt;""),AND(QC24&gt;=QD$38,QC24&lt;&gt;""),AND(QZ24&gt;=RF$38,QZ24&lt;&gt;""),AND(RE24&gt;=RF$38,RE24&lt;&gt;""),AND(SB24&gt;=SH$38,SB24&lt;&gt;""),AND(SG24&gt;=SH$38,SG24&lt;&gt;""),AND(TD24&gt;=TJ$38,TD24&lt;&gt;""),AND(TJ24&gt;=TJ$38,TJ24&lt;&gt;"")),"P","")</f>
        <v/>
      </c>
      <c r="H24" s="37" t="str">
        <f>IF(AND(G24="P",F24=""),"No DD",IF(OR(AND(AS24&gt;=AW$37,AT24&gt;=AW$41,AS24&lt;&gt;"",AO24=""),AND(BV24&gt;=BZ$37,BW24&gt;=BZ$41,BV24&lt;&gt;"",BR24=""),AND(CY24&gt;=DC$37,CZ24&gt;=DC$41,CY24&lt;&gt;"",CU24=""),AND(ED24&gt;=EH$37,EE24&gt;=EH$41,ED24&lt;&gt;""),AND(FF24&gt;=FJ$37,FG24&gt;=FJ$41,FF24&lt;&gt;""),AND(GH24&gt;=GL$37,GI24&gt;=GL$41,GH24&lt;&gt;""),AND(HJ24&gt;=HN$37,HK24&gt;=HN$41,HJ24&lt;&gt;""),AND(IL24&gt;=IP$37,IM24&gt;=IP$41,IL24&lt;&gt;""),AND(JN24&gt;=JR$37,JO24&gt;=JR$41,JN24&lt;&gt;""),AND(KP24&gt;=KT$37,KQ24&gt;=KT$41,KP24&lt;&gt;""),AND(LR24&gt;=LV$37,LS24&gt;=LV$41,LR24&lt;&gt;""),AND(MT24&gt;=MX$37,MU24&gt;=MX$41,MT24&lt;&gt;""),AND(NV24&gt;=NZ$37,NW24&gt;=NZ$41,NV24&lt;&gt;""),AND(OX24&gt;=PB$37,OY24&gt;=PB$41,OX24&lt;&gt;""),AND(PZ24&gt;=QD$37,QA24&gt;=QD$41,PZ24&lt;&gt;""),AND(RB24&gt;=RF$37,RC24&gt;=RF$41,RB24&lt;&gt;""),AND(SD24&gt;=SH$37,SE24&gt;=SH$41,SD24&lt;&gt;""),AND(TF24&gt;=TJ$37,TG24&gt;=TJ$41,TF24&lt;&gt;"")),"Merit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,AND(RB24&gt;=RF$36,RC24&gt;=RF$40,RB24&lt;&gt;""),AND(SD24&gt;=SH$36,SE24&gt;=SH$40,SD24&lt;&gt;""),AND(TF24&gt;=TJ$36,TG24&gt;=TJ$40,TF24&lt;&gt;"")),"Excellence",IF(I24="P","Worlds Team",IF(F24="P","National Team","")))))</f>
        <v/>
      </c>
      <c r="I24" s="3" t="str">
        <f>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,AND(RB24&gt;=RF$35,RC24&gt;=RF$39,RB24&lt;&gt;""),AND(SD24&gt;=SH$35,SE24&gt;=SH$39,SD24&lt;&gt;""),AND(TF24&gt;=TJ$35,TG24&gt;=TJ$39,TF24&lt;&gt;"")),"P","")</f>
        <v/>
      </c>
      <c r="J24" s="8">
        <f>IF(COUNT(AQ24,BT24,CW24)&gt;0,LARGE((AQ24,BT24,CW24),1),0)</f>
        <v>48.999999999999993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46.8</v>
      </c>
      <c r="M24" s="8" t="str">
        <f>IF(K24=0,"",IF(AND(L24=J24,L24=AQ24,K24=BT24),$U$1,IF(AND(L24=J24,L24=AQ24,L24=CW24),$U$1,IF(AND(L24=J24,L24=CW24,L24=BT24),$AX$1,IF(L24=CW24,$CA$1,IF(L24=BT24,$AX$1,IF(L24=AQ24,$U$1,"")))))))</f>
        <v>2024 Elite Canada</v>
      </c>
      <c r="N24" s="8">
        <f>IF(COUNT(AR24,BU24,CX24)&gt;0,LARGE((AR24,BU24,CX24),1),0)</f>
        <v>24.4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49.6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L24="",0,L24)=TE24,$SI$1,IF(R24+IF(L24="",0,L24)=SC24,$RG$1,IF(R24+IF(L24="",0,L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L24="",0,L24)=TI24,$SI$1,IF(R24+IF(L24="",0,L24)=SG24,$RG$1,IF(R24+IF(L24="",0,L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>
        <v>18.600000000000001</v>
      </c>
      <c r="V24" s="19">
        <v>6.4</v>
      </c>
      <c r="W24" s="19">
        <v>0.6</v>
      </c>
      <c r="X24" s="19">
        <v>0</v>
      </c>
      <c r="Y24" s="19">
        <v>17.2</v>
      </c>
      <c r="Z24" s="19">
        <v>3.6</v>
      </c>
      <c r="AA24" s="19">
        <v>0</v>
      </c>
      <c r="AB24" s="19">
        <v>0</v>
      </c>
      <c r="AC24" s="19">
        <v>18.8</v>
      </c>
      <c r="AD24" s="19">
        <v>5.6</v>
      </c>
      <c r="AE24" s="19">
        <v>0</v>
      </c>
      <c r="AF24" s="19">
        <v>0</v>
      </c>
      <c r="AG24" s="19">
        <v>18.600000000000001</v>
      </c>
      <c r="AH24" s="19">
        <v>6.8000000000000007</v>
      </c>
      <c r="AI24" s="19">
        <v>0.2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28"/>
      <c r="AP24" s="41">
        <f>IF(SUM(V24,Z24)&gt;0,SUM(V24,Z24),"")</f>
        <v>10</v>
      </c>
      <c r="AQ24" s="41">
        <f>IF(SUM(U24:V24,X24:Z24,AB24)-W24-AA24&gt;0,SUM(U24:V24,X24:Z24,AB24)-W24-AA24,"")</f>
        <v>45.2</v>
      </c>
      <c r="AR24" s="41">
        <f>IF(SUM(AC24:AD24,AF24)-AE24&gt;0,SUM(AC24:AD24,AF24)-AE24,"")</f>
        <v>24.4</v>
      </c>
      <c r="AS24" s="41">
        <f>IF(SUM(V24,Z24,AD24)&gt;0,SUM(V24,Z24,AD24),"")</f>
        <v>15.6</v>
      </c>
      <c r="AT24" s="41">
        <f>IF(SUM(AQ24,AR24)&gt;0,SUM(AQ24,AR24),"")</f>
        <v>69.599999999999994</v>
      </c>
      <c r="AU24" s="41">
        <f>IF(SUM(AH24,AL24)&gt;0,SUM(AH24,AL24),"")</f>
        <v>6.8000000000000007</v>
      </c>
      <c r="AV24" s="41">
        <f>IF(SUM(AG24:AH24,AJ24:AL24,AN24)-SUM(AI24,AM24)&gt;0,SUM(AG24:AH24,AJ24:AL24,AN24)-SUM(AI24,AM24),"")</f>
        <v>25.200000000000003</v>
      </c>
      <c r="AW24" s="41">
        <f>IF(SUM(AQ24,AR24,AV24)&gt;0,SUM(AQ24,AR24,AV24),"")</f>
        <v>94.8</v>
      </c>
      <c r="AX24" s="18">
        <v>18.8</v>
      </c>
      <c r="AY24" s="18">
        <v>4.8</v>
      </c>
      <c r="AZ24" s="18">
        <v>1.6</v>
      </c>
      <c r="BA24" s="18">
        <v>0</v>
      </c>
      <c r="BB24" s="18">
        <v>18.600000000000001</v>
      </c>
      <c r="BC24" s="18">
        <v>6.4</v>
      </c>
      <c r="BD24" s="18">
        <v>0.2</v>
      </c>
      <c r="BE24" s="18">
        <v>0</v>
      </c>
      <c r="BF24" s="18">
        <v>18.899999999999999</v>
      </c>
      <c r="BG24" s="18">
        <v>5.6</v>
      </c>
      <c r="BH24" s="18">
        <v>1.2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11.2</v>
      </c>
      <c r="BT24" s="11">
        <f>IF(SUM(AX24:AY24,BA24:BC24,BE24)-AZ24-BD24&gt;0,SUM(AX24:AY24,BA24:BC24,BE24)-AZ24-BD24,"")</f>
        <v>46.8</v>
      </c>
      <c r="BU24" s="11">
        <f>IF(SUM(BF24:BG24,BI24)-BH24&gt;0,SUM(BF24:BG24,BI24)-BH24,"")</f>
        <v>23.3</v>
      </c>
      <c r="BV24" s="11">
        <f>IF(SUM(AY24,BC24,BG24)&gt;0,SUM(AY24,BC24,BG24),"")</f>
        <v>16.799999999999997</v>
      </c>
      <c r="BW24" s="11">
        <f>IF(SUM(BT24,BU24)&gt;0,SUM(BT24,BU24),"")</f>
        <v>70.099999999999994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70.099999999999994</v>
      </c>
      <c r="CA24" s="19">
        <v>18.600000000000001</v>
      </c>
      <c r="CB24" s="19">
        <v>6.4</v>
      </c>
      <c r="CC24" s="19">
        <v>0.2</v>
      </c>
      <c r="CD24" s="19">
        <v>0</v>
      </c>
      <c r="CE24" s="19">
        <v>18.8</v>
      </c>
      <c r="CF24" s="19">
        <v>6</v>
      </c>
      <c r="CG24" s="19">
        <v>0.6</v>
      </c>
      <c r="CH24" s="19">
        <v>0</v>
      </c>
      <c r="CI24" s="19">
        <v>19.100000000000001</v>
      </c>
      <c r="CJ24" s="19">
        <v>5.6</v>
      </c>
      <c r="CK24" s="19">
        <v>0.4</v>
      </c>
      <c r="CL24" s="19">
        <v>0</v>
      </c>
      <c r="CM24" s="19">
        <v>18.8</v>
      </c>
      <c r="CN24" s="19">
        <v>6.4</v>
      </c>
      <c r="CO24" s="19">
        <v>0.6</v>
      </c>
      <c r="CP24" s="19">
        <v>0</v>
      </c>
      <c r="CQ24" s="19">
        <v>19</v>
      </c>
      <c r="CR24" s="19">
        <v>6</v>
      </c>
      <c r="CS24" s="19">
        <v>0</v>
      </c>
      <c r="CT24" s="19">
        <v>0</v>
      </c>
      <c r="CU24" s="28"/>
      <c r="CV24" s="41">
        <f>IF(SUM(CB24,CF24)&gt;0,SUM(CB24,CF24),"")</f>
        <v>12.4</v>
      </c>
      <c r="CW24" s="41">
        <f>IF(SUM(CA24:CB24,CD24:CF24,CH24)-CC24-CG24&gt;0,SUM(CA24:CB24,CD24:CF24,CH24)-CC24-CG24,"")</f>
        <v>48.999999999999993</v>
      </c>
      <c r="CX24" s="41">
        <f>IF(SUM(CI24:CJ24,CL24)-CK24&gt;0,SUM(CI24:CJ24,CL24)-CK24,"")</f>
        <v>24.300000000000004</v>
      </c>
      <c r="CY24" s="41">
        <f>IF(SUM(CB24,CF24,CJ24)&gt;0,SUM(CB24,CF24,CJ24),"")</f>
        <v>18</v>
      </c>
      <c r="CZ24" s="41">
        <f>IF(SUM(CW24,CX24)&gt;0,SUM(CW24,CX24),"")</f>
        <v>73.3</v>
      </c>
      <c r="DA24" s="41">
        <f>IF(SUM(CN24,CR24)&gt;0,SUM(CN24,CR24),"")</f>
        <v>12.4</v>
      </c>
      <c r="DB24" s="41">
        <f>IF(SUM(CM24:CN24,CP24:CR24,CT24)-SUM(CO24,CS24)&gt;0,SUM(CM24:CN24,CP24:CR24,CT24)-SUM(CO24,CS24),"")</f>
        <v>49.6</v>
      </c>
      <c r="DC24" s="41">
        <f>IF(SUM(CW24,CX24,DB24)&gt;0,SUM(CW24,CX24,DB24),"")</f>
        <v>122.9</v>
      </c>
      <c r="DD24" s="52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2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2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>
        <v>18.399999999999999</v>
      </c>
      <c r="HP24" s="17">
        <v>5.2</v>
      </c>
      <c r="HQ24" s="17">
        <v>0</v>
      </c>
      <c r="HR24" s="17">
        <v>0</v>
      </c>
      <c r="HS24" s="17">
        <v>16.5</v>
      </c>
      <c r="HT24" s="17">
        <v>6.4</v>
      </c>
      <c r="HU24" s="17">
        <v>0.2</v>
      </c>
      <c r="HV24" s="17">
        <v>0</v>
      </c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>
        <f>IF(SUM(HP24,HT24)&gt;0,SUM(HP24,HT24),"")</f>
        <v>11.600000000000001</v>
      </c>
      <c r="IJ24" s="41">
        <f>IF(SUM(HO24:HP24,HR24:HT24,HV24)-HQ24-HU24&gt;0,SUM(HO24:HP24,HR24:HT24,HV24)-HQ24-HU24,"")</f>
        <v>46.29999999999999</v>
      </c>
      <c r="IK24" s="41" t="str">
        <f>IF(SUM(HW24:HX24,HZ24)-HY24&gt;0,SUM(HW24:HX24,HZ24)-HY24,"")</f>
        <v/>
      </c>
      <c r="IL24" s="41">
        <f>IF(SUM(HP24,HT24,HX24)&gt;0,SUM(HP24,HT24,HX24),"")</f>
        <v>11.600000000000001</v>
      </c>
      <c r="IM24" s="41">
        <f>IF(SUM(IJ24,IK24)&gt;0,SUM(IJ24,IK24),"")</f>
        <v>46.29999999999999</v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>
        <f>IF(SUM(IJ24,IK24,IO24)&gt;0,SUM(IJ24,IK24,IO24),"")</f>
        <v>46.29999999999999</v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1" t="str">
        <f>IF(SUM(QF24,QJ24)&gt;0,SUM(QF24,QJ24),"")</f>
        <v/>
      </c>
      <c r="QZ24" s="41" t="str">
        <f>IF(SUM(QE24:QF24,QH24:QJ24,QL24)-QG24-QK24&gt;0,SUM(QE24:QF24,QH24:QJ24,QL24)-QG24-QK24,"")</f>
        <v/>
      </c>
      <c r="RA24" s="41" t="str">
        <f>IF(SUM(QM24:QN24,QP24)-QO24&gt;0,SUM(QM24:QN24,QP24)-QO24,"")</f>
        <v/>
      </c>
      <c r="RB24" s="41" t="str">
        <f>IF(SUM(QF24,QJ24,QN24)&gt;0,SUM(QF24,QJ24,QN24),"")</f>
        <v/>
      </c>
      <c r="RC24" s="41" t="str">
        <f>IF(SUM(QZ24,RA24)&gt;0,SUM(QZ24,RA24),"")</f>
        <v/>
      </c>
      <c r="RD24" s="41" t="str">
        <f>IF(SUM(QR24,QV24)&gt;0,SUM(QR24,QV24),"")</f>
        <v/>
      </c>
      <c r="RE24" s="41" t="str">
        <f>IF(SUM(QQ24:QR24,QT24:QV24,QX24)-SUM(QS24,QW24)&gt;0,SUM(QQ24:QR24,QT24:QV24,QX24)-SUM(QS24,QW24),"")</f>
        <v/>
      </c>
      <c r="RF24" s="41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1" t="str">
        <f>IF(SUM(SJ24,SN24)&gt;0,SUM(SJ24,SN24),"")</f>
        <v/>
      </c>
      <c r="TD24" s="41" t="str">
        <f>IF(SUM(SI24:SJ24,SL24:SN24,SP24)-SK24-SO24&gt;0,SUM(SI24:SJ24,SL24:SN24,SP24)-SK24-SO24,"")</f>
        <v/>
      </c>
      <c r="TE24" s="41" t="str">
        <f>IF(SUM(SQ24:SR24,ST24)-SS24&gt;0,SUM(SQ24:SR24,ST24)-SS24,"")</f>
        <v/>
      </c>
      <c r="TF24" s="41" t="str">
        <f>IF(SUM(SJ24,SN24,SR24)&gt;0,SUM(SJ24,SN24,SR24),"")</f>
        <v/>
      </c>
      <c r="TG24" s="41" t="str">
        <f>IF(SUM(TD24,TE24)&gt;0,SUM(TD24,TE24),"")</f>
        <v/>
      </c>
      <c r="TH24" s="41" t="str">
        <f>IF(SUM(SV24,SZ24)&gt;0,SUM(SV24,SZ24),"")</f>
        <v/>
      </c>
      <c r="TI24" s="41" t="str">
        <f>IF(SUM(SU24:SV24,SX24:SZ24,TB24)-SUM(SW24,TA24)&gt;0,SUM(SU24:SV24,SX24:SZ24,TB24)-SUM(SW24,TA24),"")</f>
        <v/>
      </c>
      <c r="TJ24" s="41" t="str">
        <f>IF(SUM(TD24,TE24,TI24)&gt;0,SUM(TD24,TE24,TI24),"")</f>
        <v/>
      </c>
      <c r="TK24" s="27">
        <f>IF($CU24="P",CA24,(CA24+AX24)/2)</f>
        <v>18.700000000000003</v>
      </c>
      <c r="TL24" s="27">
        <f>IF($CU24="P",CB24,(CB24+AY24)/2)</f>
        <v>5.6</v>
      </c>
      <c r="TM24" s="27">
        <f>IF($CU24="P",CC24,(CC24+AZ24)/2)</f>
        <v>0.9</v>
      </c>
      <c r="TN24" s="27">
        <f>IF($CU24="P",CD24,(CD24+BA24)/2)</f>
        <v>0</v>
      </c>
      <c r="TO24" s="27">
        <f>IF($CU24="P",CE24,(CE24+BB24)/2)</f>
        <v>18.700000000000003</v>
      </c>
      <c r="TP24" s="27">
        <f>IF($CU24="P",CF24,(CF24+BC24)/2)</f>
        <v>6.2</v>
      </c>
      <c r="TQ24" s="27">
        <f>IF($CU24="P",CG24,(CG24+BD24)/2)</f>
        <v>0.4</v>
      </c>
      <c r="TR24" s="27">
        <f>IF($CU24="P",CH24,(CH24+BE24)/2)</f>
        <v>0</v>
      </c>
      <c r="TS24" s="27">
        <f>IF($CU24="P",CI24,(CI24+BF24)/2)</f>
        <v>19</v>
      </c>
      <c r="TT24" s="27">
        <f>IF($CU24="P",CJ24,(CJ24+BG24)/2)</f>
        <v>5.6</v>
      </c>
      <c r="TU24" s="27">
        <f>IF($CU24="P",CK24,(CK24+BH24)/2)</f>
        <v>0.8</v>
      </c>
      <c r="TV24" s="27">
        <f>IF($CU24="P",CL24,(CL24+BI24)/2)</f>
        <v>0</v>
      </c>
      <c r="TW24" s="27">
        <f>IF($CU24="P",CM24,(CM24+BJ24)/2)</f>
        <v>9.4</v>
      </c>
      <c r="TX24" s="27">
        <f>IF($CU24="P",CN24,(CN24+BK24)/2)</f>
        <v>3.2</v>
      </c>
      <c r="TY24" s="27">
        <f>IF($CU24="P",CO24,(CO24+BL24)/2)</f>
        <v>0.3</v>
      </c>
      <c r="TZ24" s="27">
        <f>IF($CU24="P",CP24,(CP24+BM24)/2)</f>
        <v>0</v>
      </c>
      <c r="UA24" s="27">
        <f>IF($CU24="P",CQ24,(CQ24+BN24)/2)</f>
        <v>9.5</v>
      </c>
      <c r="UB24" s="27">
        <f>IF($CU24="P",CR24,(CR24+BO24)/2)</f>
        <v>3</v>
      </c>
      <c r="UC24" s="27">
        <f>IF($CU24="P",CS24,(CS24+BP24)/2)</f>
        <v>0</v>
      </c>
      <c r="UD24" s="27">
        <f>IF($CU24="P",CT24,(CT24+BQ24)/2)</f>
        <v>0</v>
      </c>
      <c r="UE24" s="29" t="s">
        <v>56</v>
      </c>
      <c r="UF24" s="11">
        <f>IF(SUM(TL24,TP24)&gt;0,SUM(TL24,TP24),"")</f>
        <v>11.8</v>
      </c>
      <c r="UG24" s="11">
        <f>IF(SUM(TK24:TL24,TN24:TP24,TR24)-TM24-TQ24&gt;0,SUM(TK24:TL24,TN24:TP24,TR24)-TM24-TQ24,"")</f>
        <v>47.900000000000013</v>
      </c>
      <c r="UH24" s="11">
        <f>IF(SUM(TS24:TT24,TV24)-TU24&gt;0,SUM(TS24:TT24,TV24)-TU24,"")</f>
        <v>23.8</v>
      </c>
      <c r="UI24" s="11">
        <f>IF(SUM(TL24,TP24,TT24)&gt;0,SUM(TL24,TP24,TT24),"")</f>
        <v>17.399999999999999</v>
      </c>
      <c r="UJ24" s="11">
        <f>IF(SUM(UG24,UH24)&gt;0,SUM(UG24,UH24),"")</f>
        <v>71.700000000000017</v>
      </c>
      <c r="UK24" s="11">
        <f>IF(SUM(TX24,UB24)&gt;0,SUM(TX24,UB24),"")</f>
        <v>6.2</v>
      </c>
      <c r="UL24" s="11">
        <f>IF(SUM(TW24:TX24,TZ24:UB24,UD24)-SUM(TY24,UC24)&gt;0,SUM(TW24:TX24,TZ24:UB24,UD24)-SUM(TY24,UC24),"")</f>
        <v>24.8</v>
      </c>
      <c r="UM24" s="11">
        <f>IF(SUM(UG24,UH24,UL24)&gt;0,SUM(UG24,UH24,UL24),"")</f>
        <v>96.500000000000014</v>
      </c>
    </row>
    <row r="25" spans="1:559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259</v>
      </c>
      <c r="C25" s="4" t="s">
        <v>6</v>
      </c>
      <c r="D25" s="4">
        <v>2007</v>
      </c>
      <c r="E25" s="9">
        <f>SUM(J25:R25)+SUM(J25:O25)*0.0000001+SUM(J25)*0.0000000000001</f>
        <v>169.10001208000492</v>
      </c>
      <c r="F25" s="3" t="str">
        <f>IF(OR(AND(AP25&gt;=AW$34,AQ25&gt;=AW$38,AP25&lt;&gt;"",AO25=""),AND(AU25&gt;=AW$34,AV25&gt;=AW$38,AU25&lt;&gt;"",AO25=""),AND(BS25&gt;=BZ$34,BT25&gt;=BZ$38,BS25&lt;&gt;"",BR25=""),AND(BX25&gt;=BZ$34,BY25&gt;=BZ$38,BX25&lt;&gt;"",BR25=""),AND(CV25&gt;=DC$34,CW25&gt;=DC$38,CV25&lt;&gt;"",CU25=""),AND(DA25&gt;=DC$34,DB25&gt;=DC$38,DA25&lt;&gt;""),AND(EA25&gt;=EH$34,EB25&gt;=EH$38,EA25&lt;&gt;""),AND(EF25&gt;=EH$34,EG25&gt;=EH$38,EF25&lt;&gt;""),AND(FC25&gt;=FJ$34,FD25&gt;=FJ$38,FC25&lt;&gt;""),AND(FH25&gt;=FJ$34,FI25&gt;=FJ$38,FH25&lt;&gt;""),AND(GE25&gt;=GL$34,GF25&gt;=GL$38,GE25&lt;&gt;""),AND(GJ25&gt;=GL$34,GK25&gt;=GL$38,GJ25&lt;&gt;""),AND(HG25&gt;=HN$34,HH25&gt;=HN$38,HG25&lt;&gt;""),AND(HL25&gt;=HN$34,HM25&gt;=HN$38,HL25&lt;&gt;""),AND(II25&gt;=IP$34,IJ25&gt;=IP$38,II25&lt;&gt;""),AND(IN25&gt;=IP$34,IO25&gt;=IP$38,IN25&lt;&gt;""),AND(JK25&gt;=JR$34,JL25&gt;=JR$38,JK25&lt;&gt;""),AND(JP25&gt;=JR$34,JQ25&gt;=JR$38,JP25&lt;&gt;""),AND(KM25&gt;=KT$34,KN25&gt;=KT$38,KM25&lt;&gt;""),AND(KR25&gt;=KT$34,KS25&gt;=KT$38,KR25&lt;&gt;""),AND(LO25&gt;=LV$34,LP25&gt;=LV$38,LO25&lt;&gt;""),AND(LT25&gt;=LV$34,LU25&gt;=LV$38,LT25&lt;&gt;""),AND(MQ25&gt;=MX$34,MR25&gt;=MX$38,MQ25&lt;&gt;""),AND(MV25&gt;=MX$34,MW25&gt;=MX$38,MV25&lt;&gt;""),AND(NS25&gt;=NZ$34,NT25&gt;=NZ$38,NS25&lt;&gt;""),AND(NX25&gt;=NZ$34,NY25&gt;=NZ$38,NX25&lt;&gt;""),AND(OU25&gt;=PB$34,OV25&gt;=PB$38,OU25&lt;&gt;""),AND(OZ25&gt;=PB$34,PA25&gt;=PB$38,OZ25&lt;&gt;""),AND(PW25&gt;=QD$34,PX25&gt;=QD$38,PW25&lt;&gt;""),AND(QB25&gt;=QD$34,QC25&gt;=QD$38,QB25&lt;&gt;""),AND(QY25&gt;=RF$34,QZ25&gt;=RF$38,QY25&lt;&gt;""),AND(RD25&gt;=RF$34,RE25&gt;=RF$38,RD25&lt;&gt;""),AND(SA25&gt;=SH$34,SB25&gt;=SH$38,SA25&lt;&gt;""),AND(SF25&gt;=SH$34,SG25&gt;=SH$38,SF25&lt;&gt;""),AND(TC25&gt;=TJ$34,TD25&gt;=TJ$38,TC25&lt;&gt;""),AND(TI25&gt;=TJ$34,TJ25&gt;=TJ$38,TI25&lt;&gt;"")),"P","")</f>
        <v/>
      </c>
      <c r="G25" s="3" t="str">
        <f>IF(OR(AND(AQ25&gt;=AW$38,AQ25&lt;&gt;"",AO25=""),AND(AV25&gt;=AW$38,AV25&lt;&gt;"",AO25=""),AND(BT25&gt;=BZ$38,BT25&lt;&gt;"",BR25=""),AND(BY25&gt;=BZ$38,BY25&lt;&gt;"",BR25=""),AND(CW25&gt;=DC$38,CW25&lt;&gt;"",CU25=""),AND(DB25&gt;=DC$38,DB25&lt;&gt;"",CU25=""),AND(EB25&gt;=EH$38,EB25&lt;&gt;""),AND(EG25&gt;=EH$38,EG25&lt;&gt;""),AND(FD25&gt;=FJ$38,FD25&lt;&gt;""),AND(FI25&gt;=FJ$38,FI25&lt;&gt;""),AND(GF25&gt;=GL$38,GF25&lt;&gt;""),AND(GK25&gt;=GL$38,GK25&lt;&gt;""),AND(HH25&gt;=HN$38,HH25&lt;&gt;""),AND(HM25&gt;=HN$38,HM25&lt;&gt;""),AND(IJ25&gt;=IP$38,IJ25&lt;&gt;""),AND(IO25&gt;=IP$38,IO25&lt;&gt;""),AND(JL25&gt;=JR$38,JL25&lt;&gt;""),AND(JQ25&gt;=JR$38,JQ25&lt;&gt;""),AND(KN25&gt;=KT$38,KN25&lt;&gt;""),AND(KS25&gt;=KT$38,KS25&lt;&gt;""),AND(LP25&gt;=LV$38,LP25&lt;&gt;""),AND(LU25&gt;=LV$38,LU25&lt;&gt;""),AND(MR25&gt;=MX$38,MR25&lt;&gt;""),AND(MW25&gt;=MX$38,MW25&lt;&gt;""),AND(NT25&gt;=NZ$38,NT25&lt;&gt;""),AND(NY25&gt;=NZ$38,NY25&lt;&gt;""),AND(OV25&gt;=PB$38,OV25&lt;&gt;""),AND(PA25&gt;=PB$38,PA25&lt;&gt;""),AND(PX25&gt;=QD$38,PX25&lt;&gt;""),AND(QC25&gt;=QD$38,QC25&lt;&gt;""),AND(QZ25&gt;=RF$38,QZ25&lt;&gt;""),AND(RE25&gt;=RF$38,RE25&lt;&gt;""),AND(SB25&gt;=SH$38,SB25&lt;&gt;""),AND(SG25&gt;=SH$38,SG25&lt;&gt;""),AND(TD25&gt;=TJ$38,TD25&lt;&gt;""),AND(TJ25&gt;=TJ$38,TJ25&lt;&gt;"")),"P","")</f>
        <v/>
      </c>
      <c r="H25" s="37" t="str">
        <f>IF(AND(G25="P",F25=""),"No DD",IF(OR(AND(AS25&gt;=AW$37,AT25&gt;=AW$41,AS25&lt;&gt;"",AO25=""),AND(BV25&gt;=BZ$37,BW25&gt;=BZ$41,BV25&lt;&gt;"",BR25=""),AND(CY25&gt;=DC$37,CZ25&gt;=DC$41,CY25&lt;&gt;"",CU25=""),AND(ED25&gt;=EH$37,EE25&gt;=EH$41,ED25&lt;&gt;""),AND(FF25&gt;=FJ$37,FG25&gt;=FJ$41,FF25&lt;&gt;""),AND(GH25&gt;=GL$37,GI25&gt;=GL$41,GH25&lt;&gt;""),AND(HJ25&gt;=HN$37,HK25&gt;=HN$41,HJ25&lt;&gt;""),AND(IL25&gt;=IP$37,IM25&gt;=IP$41,IL25&lt;&gt;""),AND(JN25&gt;=JR$37,JO25&gt;=JR$41,JN25&lt;&gt;""),AND(KP25&gt;=KT$37,KQ25&gt;=KT$41,KP25&lt;&gt;""),AND(LR25&gt;=LV$37,LS25&gt;=LV$41,LR25&lt;&gt;""),AND(MT25&gt;=MX$37,MU25&gt;=MX$41,MT25&lt;&gt;""),AND(NV25&gt;=NZ$37,NW25&gt;=NZ$41,NV25&lt;&gt;""),AND(OX25&gt;=PB$37,OY25&gt;=PB$41,OX25&lt;&gt;""),AND(PZ25&gt;=QD$37,QA25&gt;=QD$41,PZ25&lt;&gt;""),AND(RB25&gt;=RF$37,RC25&gt;=RF$41,RB25&lt;&gt;""),AND(SD25&gt;=SH$37,SE25&gt;=SH$41,SD25&lt;&gt;""),AND(TF25&gt;=TJ$37,TG25&gt;=TJ$41,TF25&lt;&gt;"")),"Merit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,AND(RB25&gt;=RF$36,RC25&gt;=RF$40,RB25&lt;&gt;""),AND(SD25&gt;=SH$36,SE25&gt;=SH$40,SD25&lt;&gt;""),AND(TF25&gt;=TJ$36,TG25&gt;=TJ$40,TF25&lt;&gt;"")),"Excellence",IF(I25="P","Worlds Team",IF(F25="P","National Team","")))))</f>
        <v/>
      </c>
      <c r="I25" s="3" t="str">
        <f>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,AND(RB25&gt;=RF$35,RC25&gt;=RF$39,RB25&lt;&gt;""),AND(SD25&gt;=SH$35,SE25&gt;=SH$39,SD25&lt;&gt;""),AND(TF25&gt;=TJ$35,TG25&gt;=TJ$39,TF25&lt;&gt;"")),"P","")</f>
        <v/>
      </c>
      <c r="J25" s="8">
        <f>IF(COUNT(AQ25,BT25,CW25)&gt;0,LARGE((AQ25,BT25,CW25),1),0)</f>
        <v>49.29999999999999</v>
      </c>
      <c r="K25" s="8" t="str">
        <f>IF(J25=0,"",IF(J25=CW25,$CA$1,IF(J25=BT25,$AX$1,IF(J25=AQ25,$U$1,""))))</f>
        <v>2024 Nationals</v>
      </c>
      <c r="L25" s="8">
        <f>IF(COUNT(AQ25,BT25,CW25)&gt;1,LARGE((AQ25,BT25,CW25),2),0)</f>
        <v>47.300000000000004</v>
      </c>
      <c r="M25" s="8" t="str">
        <f>IF(K25=0,"",IF(AND(L25=J25,L25=AQ25,K25=BT25),$U$1,IF(AND(L25=J25,L25=AQ25,L25=CW25),$U$1,IF(AND(L25=J25,L25=CW25,L25=BT25),$AX$1,IF(L25=CW25,$CA$1,IF(L25=BT25,$AX$1,IF(L25=AQ25,$U$1,"")))))))</f>
        <v>2024 Elite Canada</v>
      </c>
      <c r="N25" s="8">
        <f>IF(COUNT(AR25,BU25,CX25)&gt;0,LARGE((AR25,BU25,CX25),1),0)</f>
        <v>24.2</v>
      </c>
      <c r="O25" s="8" t="str">
        <f>IF(N25=0,"",IF(N25=CX25,$CA$1,IF(N25=BU25,$AX$1,IF(N25=AR25,$U$1,""))))</f>
        <v>2024 Nationals</v>
      </c>
      <c r="P25" s="8">
        <f>IF(MAX(AV25,BY25,DB25)&gt;0,MAX(AV25,BY25,DB25),0)</f>
        <v>48.300000000000004</v>
      </c>
      <c r="Q25" s="8" t="str">
        <f>IF(P25=0,"",IF(P25=DB25,$CA$1,IF(P25=BY25,$AX$1,IF(P25=AV25,$U$1,""))))</f>
        <v>2024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L25="",0,L25)=TE25,$SI$1,IF(R25+IF(L25="",0,L25)=SC25,$RG$1,IF(R25+IF(L25="",0,L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L25="",0,L25)=TI25,$SI$1,IF(R25+IF(L25="",0,L25)=SG25,$RG$1,IF(R25+IF(L25="",0,L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IF(SUM(AQ25,AR25,AV25)&gt;0,SUM(AQ25,AR25,AV25),"")</f>
        <v/>
      </c>
      <c r="AX25" s="18">
        <v>18.600000000000001</v>
      </c>
      <c r="AY25" s="18">
        <v>6</v>
      </c>
      <c r="AZ25" s="18">
        <v>0.6</v>
      </c>
      <c r="BA25" s="18">
        <v>0</v>
      </c>
      <c r="BB25" s="18">
        <v>18.100000000000001</v>
      </c>
      <c r="BC25" s="18">
        <v>6</v>
      </c>
      <c r="BD25" s="18">
        <v>0.8</v>
      </c>
      <c r="BE25" s="18">
        <v>0</v>
      </c>
      <c r="BF25" s="18">
        <v>18.100000000000001</v>
      </c>
      <c r="BG25" s="18">
        <v>6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12</v>
      </c>
      <c r="BT25" s="11">
        <f>IF(SUM(AX25:AY25,BA25:BC25,BE25)-AZ25-BD25&gt;0,SUM(AX25:AY25,BA25:BC25,BE25)-AZ25-BD25,"")</f>
        <v>47.300000000000004</v>
      </c>
      <c r="BU25" s="11">
        <f>IF(SUM(BF25:BG25,BI25)-BH25&gt;0,SUM(BF25:BG25,BI25)-BH25,"")</f>
        <v>24.1</v>
      </c>
      <c r="BV25" s="11">
        <f>IF(SUM(AY25,BC25,BG25)&gt;0,SUM(AY25,BC25,BG25),"")</f>
        <v>18</v>
      </c>
      <c r="BW25" s="11">
        <f>IF(SUM(BT25,BU25)&gt;0,SUM(BT25,BU25),"")</f>
        <v>71.400000000000006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71.400000000000006</v>
      </c>
      <c r="CA25" s="19">
        <v>18.2</v>
      </c>
      <c r="CB25" s="19">
        <v>6</v>
      </c>
      <c r="CC25" s="19">
        <v>0.2</v>
      </c>
      <c r="CD25" s="19">
        <v>0</v>
      </c>
      <c r="CE25" s="19">
        <v>18.899999999999999</v>
      </c>
      <c r="CF25" s="19">
        <v>6.4</v>
      </c>
      <c r="CG25" s="19">
        <v>0</v>
      </c>
      <c r="CH25" s="19">
        <v>0</v>
      </c>
      <c r="CI25" s="19">
        <v>18.2</v>
      </c>
      <c r="CJ25" s="19">
        <v>6</v>
      </c>
      <c r="CK25" s="19">
        <v>0</v>
      </c>
      <c r="CL25" s="19">
        <v>0</v>
      </c>
      <c r="CM25" s="19">
        <v>17.899999999999999</v>
      </c>
      <c r="CN25" s="19">
        <v>6</v>
      </c>
      <c r="CO25" s="19">
        <v>0.8</v>
      </c>
      <c r="CP25" s="19">
        <v>0</v>
      </c>
      <c r="CQ25" s="19">
        <v>18.8</v>
      </c>
      <c r="CR25" s="19">
        <v>6.4</v>
      </c>
      <c r="CS25" s="19">
        <v>0</v>
      </c>
      <c r="CT25" s="19">
        <v>0</v>
      </c>
      <c r="CU25" s="28"/>
      <c r="CV25" s="41">
        <f>IF(SUM(CB25,CF25)&gt;0,SUM(CB25,CF25),"")</f>
        <v>12.4</v>
      </c>
      <c r="CW25" s="41">
        <f>IF(SUM(CA25:CB25,CD25:CF25,CH25)-CC25-CG25&gt;0,SUM(CA25:CB25,CD25:CF25,CH25)-CC25-CG25,"")</f>
        <v>49.29999999999999</v>
      </c>
      <c r="CX25" s="41">
        <f>IF(SUM(CI25:CJ25,CL25)-CK25&gt;0,SUM(CI25:CJ25,CL25)-CK25,"")</f>
        <v>24.2</v>
      </c>
      <c r="CY25" s="41">
        <f>IF(SUM(CB25,CF25,CJ25)&gt;0,SUM(CB25,CF25,CJ25),"")</f>
        <v>18.399999999999999</v>
      </c>
      <c r="CZ25" s="41">
        <f>IF(SUM(CW25,CX25)&gt;0,SUM(CW25,CX25),"")</f>
        <v>73.499999999999986</v>
      </c>
      <c r="DA25" s="41">
        <f>IF(SUM(CN25,CR25)&gt;0,SUM(CN25,CR25),"")</f>
        <v>12.4</v>
      </c>
      <c r="DB25" s="41">
        <f>IF(SUM(CM25:CN25,CP25:CR25,CT25)-SUM(CO25,CS25)&gt;0,SUM(CM25:CN25,CP25:CR25,CT25)-SUM(CO25,CS25),"")</f>
        <v>48.300000000000004</v>
      </c>
      <c r="DC25" s="41">
        <f>IF(SUM(CW25,CX25,DB25)&gt;0,SUM(CW25,CX25,DB25),"")</f>
        <v>121.79999999999998</v>
      </c>
      <c r="DD25" s="52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2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2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1" t="str">
        <f>IF(SUM(QF25,QJ25)&gt;0,SUM(QF25,QJ25),"")</f>
        <v/>
      </c>
      <c r="QZ25" s="41" t="str">
        <f>IF(SUM(QE25:QF25,QH25:QJ25,QL25)-QG25-QK25&gt;0,SUM(QE25:QF25,QH25:QJ25,QL25)-QG25-QK25,"")</f>
        <v/>
      </c>
      <c r="RA25" s="41" t="str">
        <f>IF(SUM(QM25:QN25,QP25)-QO25&gt;0,SUM(QM25:QN25,QP25)-QO25,"")</f>
        <v/>
      </c>
      <c r="RB25" s="41" t="str">
        <f>IF(SUM(QF25,QJ25,QN25)&gt;0,SUM(QF25,QJ25,QN25),"")</f>
        <v/>
      </c>
      <c r="RC25" s="41" t="str">
        <f>IF(SUM(QZ25,RA25)&gt;0,SUM(QZ25,RA25),"")</f>
        <v/>
      </c>
      <c r="RD25" s="41" t="str">
        <f>IF(SUM(QR25,QV25)&gt;0,SUM(QR25,QV25),"")</f>
        <v/>
      </c>
      <c r="RE25" s="41" t="str">
        <f>IF(SUM(QQ25:QR25,QT25:QV25,QX25)-SUM(QS25,QW25)&gt;0,SUM(QQ25:QR25,QT25:QV25,QX25)-SUM(QS25,QW25),"")</f>
        <v/>
      </c>
      <c r="RF25" s="41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1" t="str">
        <f>IF(SUM(SJ25,SN25)&gt;0,SUM(SJ25,SN25),"")</f>
        <v/>
      </c>
      <c r="TD25" s="41" t="str">
        <f>IF(SUM(SI25:SJ25,SL25:SN25,SP25)-SK25-SO25&gt;0,SUM(SI25:SJ25,SL25:SN25,SP25)-SK25-SO25,"")</f>
        <v/>
      </c>
      <c r="TE25" s="41" t="str">
        <f>IF(SUM(SQ25:SR25,ST25)-SS25&gt;0,SUM(SQ25:SR25,ST25)-SS25,"")</f>
        <v/>
      </c>
      <c r="TF25" s="41" t="str">
        <f>IF(SUM(SJ25,SN25,SR25)&gt;0,SUM(SJ25,SN25,SR25),"")</f>
        <v/>
      </c>
      <c r="TG25" s="41" t="str">
        <f>IF(SUM(TD25,TE25)&gt;0,SUM(TD25,TE25),"")</f>
        <v/>
      </c>
      <c r="TH25" s="41" t="str">
        <f>IF(SUM(SV25,SZ25)&gt;0,SUM(SV25,SZ25),"")</f>
        <v/>
      </c>
      <c r="TI25" s="41" t="str">
        <f>IF(SUM(SU25:SV25,SX25:SZ25,TB25)-SUM(SW25,TA25)&gt;0,SUM(SU25:SV25,SX25:SZ25,TB25)-SUM(SW25,TA25),"")</f>
        <v/>
      </c>
      <c r="TJ25" s="41" t="str">
        <f>IF(SUM(TD25,TE25,TI25)&gt;0,SUM(TD25,TE25,TI25),"")</f>
        <v/>
      </c>
      <c r="TK25" s="27">
        <f>IF($CU25="P",CA25,(CA25+AX25)/2)</f>
        <v>18.399999999999999</v>
      </c>
      <c r="TL25" s="27">
        <f>IF($CU25="P",CB25,(CB25+AY25)/2)</f>
        <v>6</v>
      </c>
      <c r="TM25" s="27">
        <f>IF($CU25="P",CC25,(CC25+AZ25)/2)</f>
        <v>0.4</v>
      </c>
      <c r="TN25" s="27">
        <f>IF($CU25="P",CD25,(CD25+BA25)/2)</f>
        <v>0</v>
      </c>
      <c r="TO25" s="27">
        <f>IF($CU25="P",CE25,(CE25+BB25)/2)</f>
        <v>18.5</v>
      </c>
      <c r="TP25" s="27">
        <f>IF($CU25="P",CF25,(CF25+BC25)/2)</f>
        <v>6.2</v>
      </c>
      <c r="TQ25" s="27">
        <f>IF($CU25="P",CG25,(CG25+BD25)/2)</f>
        <v>0.4</v>
      </c>
      <c r="TR25" s="27">
        <f>IF($CU25="P",CH25,(CH25+BE25)/2)</f>
        <v>0</v>
      </c>
      <c r="TS25" s="27">
        <f>IF($CU25="P",CI25,(CI25+BF25)/2)</f>
        <v>18.149999999999999</v>
      </c>
      <c r="TT25" s="27">
        <f>IF($CU25="P",CJ25,(CJ25+BG25)/2)</f>
        <v>6</v>
      </c>
      <c r="TU25" s="27">
        <f>IF($CU25="P",CK25,(CK25+BH25)/2)</f>
        <v>0</v>
      </c>
      <c r="TV25" s="27">
        <f>IF($CU25="P",CL25,(CL25+BI25)/2)</f>
        <v>0</v>
      </c>
      <c r="TW25" s="27">
        <f>IF($CU25="P",CM25,(CM25+BJ25)/2)</f>
        <v>8.9499999999999993</v>
      </c>
      <c r="TX25" s="27">
        <f>IF($CU25="P",CN25,(CN25+BK25)/2)</f>
        <v>3</v>
      </c>
      <c r="TY25" s="27">
        <f>IF($CU25="P",CO25,(CO25+BL25)/2)</f>
        <v>0.4</v>
      </c>
      <c r="TZ25" s="27">
        <f>IF($CU25="P",CP25,(CP25+BM25)/2)</f>
        <v>0</v>
      </c>
      <c r="UA25" s="27">
        <f>IF($CU25="P",CQ25,(CQ25+BN25)/2)</f>
        <v>9.4</v>
      </c>
      <c r="UB25" s="27">
        <f>IF($CU25="P",CR25,(CR25+BO25)/2)</f>
        <v>3.2</v>
      </c>
      <c r="UC25" s="27">
        <f>IF($CU25="P",CS25,(CS25+BP25)/2)</f>
        <v>0</v>
      </c>
      <c r="UD25" s="27">
        <f>IF($CU25="P",CT25,(CT25+BQ25)/2)</f>
        <v>0</v>
      </c>
      <c r="UE25" s="29" t="s">
        <v>56</v>
      </c>
      <c r="UF25" s="11">
        <f>IF(SUM(TL25,TP25)&gt;0,SUM(TL25,TP25),"")</f>
        <v>12.2</v>
      </c>
      <c r="UG25" s="11">
        <f>IF(SUM(TK25:TL25,TN25:TP25,TR25)-TM25-TQ25&gt;0,SUM(TK25:TL25,TN25:TP25,TR25)-TM25-TQ25,"")</f>
        <v>48.300000000000004</v>
      </c>
      <c r="UH25" s="11">
        <f>IF(SUM(TS25:TT25,TV25)-TU25&gt;0,SUM(TS25:TT25,TV25)-TU25,"")</f>
        <v>24.15</v>
      </c>
      <c r="UI25" s="11">
        <f>IF(SUM(TL25,TP25,TT25)&gt;0,SUM(TL25,TP25,TT25),"")</f>
        <v>18.2</v>
      </c>
      <c r="UJ25" s="11">
        <f>IF(SUM(UG25,UH25)&gt;0,SUM(UG25,UH25),"")</f>
        <v>72.45</v>
      </c>
      <c r="UK25" s="11">
        <f>IF(SUM(TX25,UB25)&gt;0,SUM(TX25,UB25),"")</f>
        <v>6.2</v>
      </c>
      <c r="UL25" s="11">
        <f>IF(SUM(TW25:TX25,TZ25:UB25,UD25)-SUM(TY25,UC25)&gt;0,SUM(TW25:TX25,TZ25:UB25,UD25)-SUM(TY25,UC25),"")</f>
        <v>24.150000000000002</v>
      </c>
      <c r="UM25" s="11">
        <f>IF(SUM(UG25,UH25,UL25)&gt;0,SUM(UG25,UH25,UL25),"")</f>
        <v>96.600000000000009</v>
      </c>
    </row>
    <row r="26" spans="1:559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257</v>
      </c>
      <c r="C26" s="4" t="s">
        <v>6</v>
      </c>
      <c r="D26" s="4">
        <v>2006</v>
      </c>
      <c r="E26" s="9">
        <f>SUM(J26:R26)+SUM(J26:O26)*0.0000001+SUM(J26)*0.0000000000001</f>
        <v>163.20001144000494</v>
      </c>
      <c r="F26" s="3" t="str">
        <f>IF(OR(AND(AP26&gt;=AW$34,AQ26&gt;=AW$38,AP26&lt;&gt;"",AO26=""),AND(AU26&gt;=AW$34,AV26&gt;=AW$38,AU26&lt;&gt;"",AO26=""),AND(BS26&gt;=BZ$34,BT26&gt;=BZ$38,BS26&lt;&gt;"",BR26=""),AND(BX26&gt;=BZ$34,BY26&gt;=BZ$38,BX26&lt;&gt;"",BR26=""),AND(CV26&gt;=DC$34,CW26&gt;=DC$38,CV26&lt;&gt;"",CU26=""),AND(DA26&gt;=DC$34,DB26&gt;=DC$38,DA26&lt;&gt;""),AND(EA26&gt;=EH$34,EB26&gt;=EH$38,EA26&lt;&gt;""),AND(EF26&gt;=EH$34,EG26&gt;=EH$38,EF26&lt;&gt;""),AND(FC26&gt;=FJ$34,FD26&gt;=FJ$38,FC26&lt;&gt;""),AND(FH26&gt;=FJ$34,FI26&gt;=FJ$38,FH26&lt;&gt;""),AND(GE26&gt;=GL$34,GF26&gt;=GL$38,GE26&lt;&gt;""),AND(GJ26&gt;=GL$34,GK26&gt;=GL$38,GJ26&lt;&gt;""),AND(HG26&gt;=HN$34,HH26&gt;=HN$38,HG26&lt;&gt;""),AND(HL26&gt;=HN$34,HM26&gt;=HN$38,HL26&lt;&gt;""),AND(II26&gt;=IP$34,IJ26&gt;=IP$38,II26&lt;&gt;""),AND(IN26&gt;=IP$34,IO26&gt;=IP$38,IN26&lt;&gt;""),AND(JK26&gt;=JR$34,JL26&gt;=JR$38,JK26&lt;&gt;""),AND(JP26&gt;=JR$34,JQ26&gt;=JR$38,JP26&lt;&gt;""),AND(KM26&gt;=KT$34,KN26&gt;=KT$38,KM26&lt;&gt;""),AND(KR26&gt;=KT$34,KS26&gt;=KT$38,KR26&lt;&gt;""),AND(LO26&gt;=LV$34,LP26&gt;=LV$38,LO26&lt;&gt;""),AND(LT26&gt;=LV$34,LU26&gt;=LV$38,LT26&lt;&gt;""),AND(MQ26&gt;=MX$34,MR26&gt;=MX$38,MQ26&lt;&gt;""),AND(MV26&gt;=MX$34,MW26&gt;=MX$38,MV26&lt;&gt;""),AND(NS26&gt;=NZ$34,NT26&gt;=NZ$38,NS26&lt;&gt;""),AND(NX26&gt;=NZ$34,NY26&gt;=NZ$38,NX26&lt;&gt;""),AND(OU26&gt;=PB$34,OV26&gt;=PB$38,OU26&lt;&gt;""),AND(OZ26&gt;=PB$34,PA26&gt;=PB$38,OZ26&lt;&gt;""),AND(PW26&gt;=QD$34,PX26&gt;=QD$38,PW26&lt;&gt;""),AND(QB26&gt;=QD$34,QC26&gt;=QD$38,QB26&lt;&gt;""),AND(QY26&gt;=RF$34,QZ26&gt;=RF$38,QY26&lt;&gt;""),AND(RD26&gt;=RF$34,RE26&gt;=RF$38,RD26&lt;&gt;""),AND(SA26&gt;=SH$34,SB26&gt;=SH$38,SA26&lt;&gt;""),AND(SF26&gt;=SH$34,SG26&gt;=SH$38,SF26&lt;&gt;""),AND(TC26&gt;=TJ$34,TD26&gt;=TJ$38,TC26&lt;&gt;""),AND(TI26&gt;=TJ$34,TJ26&gt;=TJ$38,TI26&lt;&gt;"")),"P","")</f>
        <v/>
      </c>
      <c r="G26" s="3" t="str">
        <f>IF(OR(AND(AQ26&gt;=AW$38,AQ26&lt;&gt;"",AO26=""),AND(AV26&gt;=AW$38,AV26&lt;&gt;"",AO26=""),AND(BT26&gt;=BZ$38,BT26&lt;&gt;"",BR26=""),AND(BY26&gt;=BZ$38,BY26&lt;&gt;"",BR26=""),AND(CW26&gt;=DC$38,CW26&lt;&gt;"",CU26=""),AND(DB26&gt;=DC$38,DB26&lt;&gt;"",CU26=""),AND(EB26&gt;=EH$38,EB26&lt;&gt;""),AND(EG26&gt;=EH$38,EG26&lt;&gt;""),AND(FD26&gt;=FJ$38,FD26&lt;&gt;""),AND(FI26&gt;=FJ$38,FI26&lt;&gt;""),AND(GF26&gt;=GL$38,GF26&lt;&gt;""),AND(GK26&gt;=GL$38,GK26&lt;&gt;""),AND(HH26&gt;=HN$38,HH26&lt;&gt;""),AND(HM26&gt;=HN$38,HM26&lt;&gt;""),AND(IJ26&gt;=IP$38,IJ26&lt;&gt;""),AND(IO26&gt;=IP$38,IO26&lt;&gt;""),AND(JL26&gt;=JR$38,JL26&lt;&gt;""),AND(JQ26&gt;=JR$38,JQ26&lt;&gt;""),AND(KN26&gt;=KT$38,KN26&lt;&gt;""),AND(KS26&gt;=KT$38,KS26&lt;&gt;""),AND(LP26&gt;=LV$38,LP26&lt;&gt;""),AND(LU26&gt;=LV$38,LU26&lt;&gt;""),AND(MR26&gt;=MX$38,MR26&lt;&gt;""),AND(MW26&gt;=MX$38,MW26&lt;&gt;""),AND(NT26&gt;=NZ$38,NT26&lt;&gt;""),AND(NY26&gt;=NZ$38,NY26&lt;&gt;""),AND(OV26&gt;=PB$38,OV26&lt;&gt;""),AND(PA26&gt;=PB$38,PA26&lt;&gt;""),AND(PX26&gt;=QD$38,PX26&lt;&gt;""),AND(QC26&gt;=QD$38,QC26&lt;&gt;""),AND(QZ26&gt;=RF$38,QZ26&lt;&gt;""),AND(RE26&gt;=RF$38,RE26&lt;&gt;""),AND(SB26&gt;=SH$38,SB26&lt;&gt;""),AND(SG26&gt;=SH$38,SG26&lt;&gt;""),AND(TD26&gt;=TJ$38,TD26&lt;&gt;""),AND(TJ26&gt;=TJ$38,TJ26&lt;&gt;"")),"P","")</f>
        <v/>
      </c>
      <c r="H26" s="37" t="str">
        <f>IF(AND(G26="P",F26=""),"No DD",IF(OR(AND(AS26&gt;=AW$37,AT26&gt;=AW$41,AS26&lt;&gt;"",AO26=""),AND(BV26&gt;=BZ$37,BW26&gt;=BZ$41,BV26&lt;&gt;"",BR26=""),AND(CY26&gt;=DC$37,CZ26&gt;=DC$41,CY26&lt;&gt;"",CU26=""),AND(ED26&gt;=EH$37,EE26&gt;=EH$41,ED26&lt;&gt;""),AND(FF26&gt;=FJ$37,FG26&gt;=FJ$41,FF26&lt;&gt;""),AND(GH26&gt;=GL$37,GI26&gt;=GL$41,GH26&lt;&gt;""),AND(HJ26&gt;=HN$37,HK26&gt;=HN$41,HJ26&lt;&gt;""),AND(IL26&gt;=IP$37,IM26&gt;=IP$41,IL26&lt;&gt;""),AND(JN26&gt;=JR$37,JO26&gt;=JR$41,JN26&lt;&gt;""),AND(KP26&gt;=KT$37,KQ26&gt;=KT$41,KP26&lt;&gt;""),AND(LR26&gt;=LV$37,LS26&gt;=LV$41,LR26&lt;&gt;""),AND(MT26&gt;=MX$37,MU26&gt;=MX$41,MT26&lt;&gt;""),AND(NV26&gt;=NZ$37,NW26&gt;=NZ$41,NV26&lt;&gt;""),AND(OX26&gt;=PB$37,OY26&gt;=PB$41,OX26&lt;&gt;""),AND(PZ26&gt;=QD$37,QA26&gt;=QD$41,PZ26&lt;&gt;""),AND(RB26&gt;=RF$37,RC26&gt;=RF$41,RB26&lt;&gt;""),AND(SD26&gt;=SH$37,SE26&gt;=SH$41,SD26&lt;&gt;""),AND(TF26&gt;=TJ$37,TG26&gt;=TJ$41,TF26&lt;&gt;"")),"Merit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,AND(RB26&gt;=RF$36,RC26&gt;=RF$40,RB26&lt;&gt;""),AND(SD26&gt;=SH$36,SE26&gt;=SH$40,SD26&lt;&gt;""),AND(TF26&gt;=TJ$36,TG26&gt;=TJ$40,TF26&lt;&gt;"")),"Excellence",IF(I26="P","Worlds Team",IF(F26="P","National Team","")))))</f>
        <v/>
      </c>
      <c r="I26" s="3" t="str">
        <f>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,AND(RB26&gt;=RF$35,RC26&gt;=RF$39,RB26&lt;&gt;""),AND(SD26&gt;=SH$35,SE26&gt;=SH$39,SD26&lt;&gt;""),AND(TF26&gt;=TJ$35,TG26&gt;=TJ$39,TF26&lt;&gt;"")),"P","")</f>
        <v/>
      </c>
      <c r="J26" s="8">
        <f>IF(COUNT(AQ26,BT26,CW26)&gt;0,LARGE((AQ26,BT26,CW26),1),0)</f>
        <v>49.5</v>
      </c>
      <c r="K26" s="8" t="str">
        <f>IF(J26=0,"",IF(J26=CW26,$CA$1,IF(J26=BT26,$AX$1,IF(J26=AQ26,$U$1,""))))</f>
        <v>2023 Domestic 3rd Trial</v>
      </c>
      <c r="L26" s="8">
        <f>IF(COUNT(AQ26,BT26,CW26)&gt;1,LARGE((AQ26,BT26,CW26),2),0)</f>
        <v>44.699999999999996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20.2</v>
      </c>
      <c r="O26" s="8" t="str">
        <f>IF(N26=0,"",IF(N26=CX26,$CA$1,IF(N26=BU26,$AX$1,IF(N26=AR26,$U$1,""))))</f>
        <v>2024 Nationals</v>
      </c>
      <c r="P26" s="8">
        <f>IF(MAX(AV26,BY26,DB26)&gt;0,MAX(AV26,BY26,DB26),0)</f>
        <v>48.800000000000004</v>
      </c>
      <c r="Q26" s="8" t="str">
        <f>IF(P26=0,"",IF(P26=DB26,$CA$1,IF(P26=BY26,$AX$1,IF(P26=AV26,$U$1,""))))</f>
        <v>2023 Domestic 3rd Trial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L26="",0,L26)=TE26,$SI$1,IF(R26+IF(L26="",0,L26)=SC26,$RG$1,IF(R26+IF(L26="",0,L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L26="",0,L26)=TI26,$SI$1,IF(R26+IF(L26="",0,L26)=SG26,$RG$1,IF(R26+IF(L26="",0,L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18.2</v>
      </c>
      <c r="V26" s="19">
        <v>6.8000000000000007</v>
      </c>
      <c r="W26" s="19">
        <v>0</v>
      </c>
      <c r="X26" s="19">
        <v>0</v>
      </c>
      <c r="Y26" s="19">
        <v>18.5</v>
      </c>
      <c r="Z26" s="19">
        <v>6</v>
      </c>
      <c r="AA26" s="19">
        <v>0</v>
      </c>
      <c r="AB26" s="19">
        <v>0</v>
      </c>
      <c r="AC26" s="19">
        <v>18.2</v>
      </c>
      <c r="AD26" s="19">
        <v>2.7</v>
      </c>
      <c r="AE26" s="19">
        <v>1.6</v>
      </c>
      <c r="AF26" s="19">
        <v>0</v>
      </c>
      <c r="AG26" s="19">
        <v>18.600000000000001</v>
      </c>
      <c r="AH26" s="19">
        <v>6.8000000000000007</v>
      </c>
      <c r="AI26" s="19">
        <v>0</v>
      </c>
      <c r="AJ26" s="19">
        <v>0</v>
      </c>
      <c r="AK26" s="19">
        <v>18</v>
      </c>
      <c r="AL26" s="19">
        <v>6</v>
      </c>
      <c r="AM26" s="19">
        <v>0.6</v>
      </c>
      <c r="AN26" s="19">
        <v>0</v>
      </c>
      <c r="AO26" s="28"/>
      <c r="AP26" s="41">
        <f>IF(SUM(V26,Z26)&gt;0,SUM(V26,Z26),"")</f>
        <v>12.8</v>
      </c>
      <c r="AQ26" s="41">
        <f>IF(SUM(U26:V26,X26:Z26,AB26)-W26-AA26&gt;0,SUM(U26:V26,X26:Z26,AB26)-W26-AA26,"")</f>
        <v>49.5</v>
      </c>
      <c r="AR26" s="41">
        <f>IF(SUM(AC26:AD26,AF26)-AE26&gt;0,SUM(AC26:AD26,AF26)-AE26,"")</f>
        <v>19.299999999999997</v>
      </c>
      <c r="AS26" s="41">
        <f>IF(SUM(V26,Z26,AD26)&gt;0,SUM(V26,Z26,AD26),"")</f>
        <v>15.5</v>
      </c>
      <c r="AT26" s="41">
        <f>IF(SUM(AQ26,AR26)&gt;0,SUM(AQ26,AR26),"")</f>
        <v>68.8</v>
      </c>
      <c r="AU26" s="41">
        <f>IF(SUM(AH26,AL26)&gt;0,SUM(AH26,AL26),"")</f>
        <v>12.8</v>
      </c>
      <c r="AV26" s="41">
        <f>IF(SUM(AG26:AH26,AJ26:AL26,AN26)-SUM(AI26,AM26)&gt;0,SUM(AG26:AH26,AJ26:AL26,AN26)-SUM(AI26,AM26),"")</f>
        <v>48.800000000000004</v>
      </c>
      <c r="AW26" s="41">
        <f>IF(SUM(AQ26,AR26,AV26)&gt;0,SUM(AQ26,AR26,AV26),"")</f>
        <v>117.6</v>
      </c>
      <c r="AX26" s="18">
        <v>17.7</v>
      </c>
      <c r="AY26" s="18">
        <v>3.4</v>
      </c>
      <c r="AZ26" s="18">
        <v>1.2</v>
      </c>
      <c r="BA26" s="18">
        <v>0</v>
      </c>
      <c r="BB26" s="18">
        <v>17.5</v>
      </c>
      <c r="BC26" s="18">
        <v>8.1</v>
      </c>
      <c r="BD26" s="18">
        <v>0.8</v>
      </c>
      <c r="BE26" s="18">
        <v>0</v>
      </c>
      <c r="BF26" s="18">
        <v>17.3</v>
      </c>
      <c r="BG26" s="18">
        <v>2.4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9"/>
      <c r="BS26" s="11">
        <f>IF(SUM(AY26,BC26)&gt;0,SUM(AY26,BC26),"")</f>
        <v>11.5</v>
      </c>
      <c r="BT26" s="11">
        <f>IF(SUM(AX26:AY26,BA26:BC26,BE26)-AZ26-BD26&gt;0,SUM(AX26:AY26,BA26:BC26,BE26)-AZ26-BD26,"")</f>
        <v>44.699999999999996</v>
      </c>
      <c r="BU26" s="11">
        <f>IF(SUM(BF26:BG26,BI26)-BH26&gt;0,SUM(BF26:BG26,BI26)-BH26,"")</f>
        <v>19.7</v>
      </c>
      <c r="BV26" s="11">
        <f>IF(SUM(AY26,BC26,BG26)&gt;0,SUM(AY26,BC26,BG26),"")</f>
        <v>13.9</v>
      </c>
      <c r="BW26" s="11">
        <f>IF(SUM(BT26,BU26)&gt;0,SUM(BT26,BU26),"")</f>
        <v>64.399999999999991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64.399999999999991</v>
      </c>
      <c r="CA26" s="19">
        <v>18</v>
      </c>
      <c r="CB26" s="19">
        <v>4.4000000000000004</v>
      </c>
      <c r="CC26" s="19">
        <v>1</v>
      </c>
      <c r="CD26" s="19">
        <v>0</v>
      </c>
      <c r="CE26" s="19">
        <v>17.399999999999999</v>
      </c>
      <c r="CF26" s="19">
        <v>2.8</v>
      </c>
      <c r="CG26" s="19">
        <v>0</v>
      </c>
      <c r="CH26" s="19">
        <v>0</v>
      </c>
      <c r="CI26" s="19">
        <v>17</v>
      </c>
      <c r="CJ26" s="19">
        <v>3.2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7.2</v>
      </c>
      <c r="CW26" s="41">
        <f>IF(SUM(CA26:CB26,CD26:CF26,CH26)-CC26-CG26&gt;0,SUM(CA26:CB26,CD26:CF26,CH26)-CC26-CG26,"")</f>
        <v>41.599999999999994</v>
      </c>
      <c r="CX26" s="41">
        <f>IF(SUM(CI26:CJ26,CL26)-CK26&gt;0,SUM(CI26:CJ26,CL26)-CK26,"")</f>
        <v>20.2</v>
      </c>
      <c r="CY26" s="41">
        <f>IF(SUM(CB26,CF26,CJ26)&gt;0,SUM(CB26,CF26,CJ26),"")</f>
        <v>10.4</v>
      </c>
      <c r="CZ26" s="41">
        <f>IF(SUM(CW26,CX26)&gt;0,SUM(CW26,CX26),"")</f>
        <v>61.8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IF(SUM(CW26,CX26,DB26)&gt;0,SUM(CW26,CX26,DB26),"")</f>
        <v>61.8</v>
      </c>
      <c r="DD26" s="52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2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2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1" t="str">
        <f>IF(SUM(QF26,QJ26)&gt;0,SUM(QF26,QJ26),"")</f>
        <v/>
      </c>
      <c r="QZ26" s="41" t="str">
        <f>IF(SUM(QE26:QF26,QH26:QJ26,QL26)-QG26-QK26&gt;0,SUM(QE26:QF26,QH26:QJ26,QL26)-QG26-QK26,"")</f>
        <v/>
      </c>
      <c r="RA26" s="41" t="str">
        <f>IF(SUM(QM26:QN26,QP26)-QO26&gt;0,SUM(QM26:QN26,QP26)-QO26,"")</f>
        <v/>
      </c>
      <c r="RB26" s="41" t="str">
        <f>IF(SUM(QF26,QJ26,QN26)&gt;0,SUM(QF26,QJ26,QN26),"")</f>
        <v/>
      </c>
      <c r="RC26" s="41" t="str">
        <f>IF(SUM(QZ26,RA26)&gt;0,SUM(QZ26,RA26),"")</f>
        <v/>
      </c>
      <c r="RD26" s="41" t="str">
        <f>IF(SUM(QR26,QV26)&gt;0,SUM(QR26,QV26),"")</f>
        <v/>
      </c>
      <c r="RE26" s="41" t="str">
        <f>IF(SUM(QQ26:QR26,QT26:QV26,QX26)-SUM(QS26,QW26)&gt;0,SUM(QQ26:QR26,QT26:QV26,QX26)-SUM(QS26,QW26),"")</f>
        <v/>
      </c>
      <c r="RF26" s="41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1" t="str">
        <f>IF(SUM(SJ26,SN26)&gt;0,SUM(SJ26,SN26),"")</f>
        <v/>
      </c>
      <c r="TD26" s="41" t="str">
        <f>IF(SUM(SI26:SJ26,SL26:SN26,SP26)-SK26-SO26&gt;0,SUM(SI26:SJ26,SL26:SN26,SP26)-SK26-SO26,"")</f>
        <v/>
      </c>
      <c r="TE26" s="41" t="str">
        <f>IF(SUM(SQ26:SR26,ST26)-SS26&gt;0,SUM(SQ26:SR26,ST26)-SS26,"")</f>
        <v/>
      </c>
      <c r="TF26" s="41" t="str">
        <f>IF(SUM(SJ26,SN26,SR26)&gt;0,SUM(SJ26,SN26,SR26),"")</f>
        <v/>
      </c>
      <c r="TG26" s="41" t="str">
        <f>IF(SUM(TD26,TE26)&gt;0,SUM(TD26,TE26),"")</f>
        <v/>
      </c>
      <c r="TH26" s="41" t="str">
        <f>IF(SUM(SV26,SZ26)&gt;0,SUM(SV26,SZ26),"")</f>
        <v/>
      </c>
      <c r="TI26" s="41" t="str">
        <f>IF(SUM(SU26:SV26,SX26:SZ26,TB26)-SUM(SW26,TA26)&gt;0,SUM(SU26:SV26,SX26:SZ26,TB26)-SUM(SW26,TA26),"")</f>
        <v/>
      </c>
      <c r="TJ26" s="41" t="str">
        <f>IF(SUM(TD26,TE26,TI26)&gt;0,SUM(TD26,TE26,TI26),"")</f>
        <v/>
      </c>
      <c r="TK26" s="27">
        <f>IF($CU26="P",CA26,(CA26+AX26)/2)</f>
        <v>17.850000000000001</v>
      </c>
      <c r="TL26" s="27">
        <f>IF($CU26="P",CB26,(CB26+AY26)/2)</f>
        <v>3.9000000000000004</v>
      </c>
      <c r="TM26" s="27">
        <f>IF($CU26="P",CC26,(CC26+AZ26)/2)</f>
        <v>1.1000000000000001</v>
      </c>
      <c r="TN26" s="27">
        <f>IF($CU26="P",CD26,(CD26+BA26)/2)</f>
        <v>0</v>
      </c>
      <c r="TO26" s="27">
        <f>IF($CU26="P",CE26,(CE26+BB26)/2)</f>
        <v>17.45</v>
      </c>
      <c r="TP26" s="27">
        <f>IF($CU26="P",CF26,(CF26+BC26)/2)</f>
        <v>5.4499999999999993</v>
      </c>
      <c r="TQ26" s="27">
        <f>IF($CU26="P",CG26,(CG26+BD26)/2)</f>
        <v>0.4</v>
      </c>
      <c r="TR26" s="27">
        <f>IF($CU26="P",CH26,(CH26+BE26)/2)</f>
        <v>0</v>
      </c>
      <c r="TS26" s="27">
        <f>IF($CU26="P",CI26,(CI26+BF26)/2)</f>
        <v>17.149999999999999</v>
      </c>
      <c r="TT26" s="27">
        <f>IF($CU26="P",CJ26,(CJ26+BG26)/2)</f>
        <v>2.8</v>
      </c>
      <c r="TU26" s="27">
        <f>IF($CU26="P",CK26,(CK26+BH26)/2)</f>
        <v>0</v>
      </c>
      <c r="TV26" s="27">
        <f>IF($CU26="P",CL26,(CL26+BI26)/2)</f>
        <v>0</v>
      </c>
      <c r="TW26" s="27">
        <f>IF($CU26="P",CM26,(CM26+BJ26)/2)</f>
        <v>0</v>
      </c>
      <c r="TX26" s="27">
        <f>IF($CU26="P",CN26,(CN26+BK26)/2)</f>
        <v>0</v>
      </c>
      <c r="TY26" s="27">
        <f>IF($CU26="P",CO26,(CO26+BL26)/2)</f>
        <v>0</v>
      </c>
      <c r="TZ26" s="27">
        <f>IF($CU26="P",CP26,(CP26+BM26)/2)</f>
        <v>0</v>
      </c>
      <c r="UA26" s="27">
        <f>IF($CU26="P",CQ26,(CQ26+BN26)/2)</f>
        <v>0</v>
      </c>
      <c r="UB26" s="27">
        <f>IF($CU26="P",CR26,(CR26+BO26)/2)</f>
        <v>0</v>
      </c>
      <c r="UC26" s="27">
        <f>IF($CU26="P",CS26,(CS26+BP26)/2)</f>
        <v>0</v>
      </c>
      <c r="UD26" s="27">
        <f>IF($CU26="P",CT26,(CT26+BQ26)/2)</f>
        <v>0</v>
      </c>
      <c r="UE26" s="29" t="s">
        <v>56</v>
      </c>
      <c r="UF26" s="11">
        <f>IF(SUM(TL26,TP26)&gt;0,SUM(TL26,TP26),"")</f>
        <v>9.35</v>
      </c>
      <c r="UG26" s="11">
        <f>IF(SUM(TK26:TL26,TN26:TP26,TR26)-TM26-TQ26&gt;0,SUM(TK26:TL26,TN26:TP26,TR26)-TM26-TQ26,"")</f>
        <v>43.150000000000006</v>
      </c>
      <c r="UH26" s="11">
        <f>IF(SUM(TS26:TT26,TV26)-TU26&gt;0,SUM(TS26:TT26,TV26)-TU26,"")</f>
        <v>19.95</v>
      </c>
      <c r="UI26" s="11">
        <f>IF(SUM(TL26,TP26,TT26)&gt;0,SUM(TL26,TP26,TT26),"")</f>
        <v>12.149999999999999</v>
      </c>
      <c r="UJ26" s="11">
        <f>IF(SUM(UG26,UH26)&gt;0,SUM(UG26,UH26),"")</f>
        <v>63.100000000000009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63.100000000000009</v>
      </c>
    </row>
    <row r="27" spans="1:559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258</v>
      </c>
      <c r="C27" s="4" t="s">
        <v>6</v>
      </c>
      <c r="D27" s="4">
        <v>2007</v>
      </c>
      <c r="E27" s="9">
        <f>SUM(J27:R27)+SUM(J27:O27)*0.0000001+SUM(J27)*0.0000000000001</f>
        <v>160.70001172000485</v>
      </c>
      <c r="F27" s="3" t="str">
        <f>IF(OR(AND(AP27&gt;=AW$34,AQ27&gt;=AW$38,AP27&lt;&gt;"",AO27=""),AND(AU27&gt;=AW$34,AV27&gt;=AW$38,AU27&lt;&gt;"",AO27=""),AND(BS27&gt;=BZ$34,BT27&gt;=BZ$38,BS27&lt;&gt;"",BR27=""),AND(BX27&gt;=BZ$34,BY27&gt;=BZ$38,BX27&lt;&gt;"",BR27=""),AND(CV27&gt;=DC$34,CW27&gt;=DC$38,CV27&lt;&gt;"",CU27=""),AND(DA27&gt;=DC$34,DB27&gt;=DC$38,DA27&lt;&gt;""),AND(EA27&gt;=EH$34,EB27&gt;=EH$38,EA27&lt;&gt;""),AND(EF27&gt;=EH$34,EG27&gt;=EH$38,EF27&lt;&gt;""),AND(FC27&gt;=FJ$34,FD27&gt;=FJ$38,FC27&lt;&gt;""),AND(FH27&gt;=FJ$34,FI27&gt;=FJ$38,FH27&lt;&gt;""),AND(GE27&gt;=GL$34,GF27&gt;=GL$38,GE27&lt;&gt;""),AND(GJ27&gt;=GL$34,GK27&gt;=GL$38,GJ27&lt;&gt;""),AND(HG27&gt;=HN$34,HH27&gt;=HN$38,HG27&lt;&gt;""),AND(HL27&gt;=HN$34,HM27&gt;=HN$38,HL27&lt;&gt;""),AND(II27&gt;=IP$34,IJ27&gt;=IP$38,II27&lt;&gt;""),AND(IN27&gt;=IP$34,IO27&gt;=IP$38,IN27&lt;&gt;""),AND(JK27&gt;=JR$34,JL27&gt;=JR$38,JK27&lt;&gt;""),AND(JP27&gt;=JR$34,JQ27&gt;=JR$38,JP27&lt;&gt;""),AND(KM27&gt;=KT$34,KN27&gt;=KT$38,KM27&lt;&gt;""),AND(KR27&gt;=KT$34,KS27&gt;=KT$38,KR27&lt;&gt;""),AND(LO27&gt;=LV$34,LP27&gt;=LV$38,LO27&lt;&gt;""),AND(LT27&gt;=LV$34,LU27&gt;=LV$38,LT27&lt;&gt;""),AND(MQ27&gt;=MX$34,MR27&gt;=MX$38,MQ27&lt;&gt;""),AND(MV27&gt;=MX$34,MW27&gt;=MX$38,MV27&lt;&gt;""),AND(NS27&gt;=NZ$34,NT27&gt;=NZ$38,NS27&lt;&gt;""),AND(NX27&gt;=NZ$34,NY27&gt;=NZ$38,NX27&lt;&gt;""),AND(OU27&gt;=PB$34,OV27&gt;=PB$38,OU27&lt;&gt;""),AND(OZ27&gt;=PB$34,PA27&gt;=PB$38,OZ27&lt;&gt;""),AND(PW27&gt;=QD$34,PX27&gt;=QD$38,PW27&lt;&gt;""),AND(QB27&gt;=QD$34,QC27&gt;=QD$38,QB27&lt;&gt;""),AND(QY27&gt;=RF$34,QZ27&gt;=RF$38,QY27&lt;&gt;""),AND(RD27&gt;=RF$34,RE27&gt;=RF$38,RD27&lt;&gt;""),AND(SA27&gt;=SH$34,SB27&gt;=SH$38,SA27&lt;&gt;""),AND(SF27&gt;=SH$34,SG27&gt;=SH$38,SF27&lt;&gt;""),AND(TC27&gt;=TJ$34,TD27&gt;=TJ$38,TC27&lt;&gt;""),AND(TI27&gt;=TJ$34,TJ27&gt;=TJ$38,TI27&lt;&gt;"")),"P","")</f>
        <v/>
      </c>
      <c r="G27" s="3" t="str">
        <f>IF(OR(AND(AQ27&gt;=AW$38,AQ27&lt;&gt;"",AO27=""),AND(AV27&gt;=AW$38,AV27&lt;&gt;"",AO27=""),AND(BT27&gt;=BZ$38,BT27&lt;&gt;"",BR27=""),AND(BY27&gt;=BZ$38,BY27&lt;&gt;"",BR27=""),AND(CW27&gt;=DC$38,CW27&lt;&gt;"",CU27=""),AND(DB27&gt;=DC$38,DB27&lt;&gt;"",CU27=""),AND(EB27&gt;=EH$38,EB27&lt;&gt;""),AND(EG27&gt;=EH$38,EG27&lt;&gt;""),AND(FD27&gt;=FJ$38,FD27&lt;&gt;""),AND(FI27&gt;=FJ$38,FI27&lt;&gt;""),AND(GF27&gt;=GL$38,GF27&lt;&gt;""),AND(GK27&gt;=GL$38,GK27&lt;&gt;""),AND(HH27&gt;=HN$38,HH27&lt;&gt;""),AND(HM27&gt;=HN$38,HM27&lt;&gt;""),AND(IJ27&gt;=IP$38,IJ27&lt;&gt;""),AND(IO27&gt;=IP$38,IO27&lt;&gt;""),AND(JL27&gt;=JR$38,JL27&lt;&gt;""),AND(JQ27&gt;=JR$38,JQ27&lt;&gt;""),AND(KN27&gt;=KT$38,KN27&lt;&gt;""),AND(KS27&gt;=KT$38,KS27&lt;&gt;""),AND(LP27&gt;=LV$38,LP27&lt;&gt;""),AND(LU27&gt;=LV$38,LU27&lt;&gt;""),AND(MR27&gt;=MX$38,MR27&lt;&gt;""),AND(MW27&gt;=MX$38,MW27&lt;&gt;""),AND(NT27&gt;=NZ$38,NT27&lt;&gt;""),AND(NY27&gt;=NZ$38,NY27&lt;&gt;""),AND(OV27&gt;=PB$38,OV27&lt;&gt;""),AND(PA27&gt;=PB$38,PA27&lt;&gt;""),AND(PX27&gt;=QD$38,PX27&lt;&gt;""),AND(QC27&gt;=QD$38,QC27&lt;&gt;""),AND(QZ27&gt;=RF$38,QZ27&lt;&gt;""),AND(RE27&gt;=RF$38,RE27&lt;&gt;""),AND(SB27&gt;=SH$38,SB27&lt;&gt;""),AND(SG27&gt;=SH$38,SG27&lt;&gt;""),AND(TD27&gt;=TJ$38,TD27&lt;&gt;""),AND(TJ27&gt;=TJ$38,TJ27&lt;&gt;"")),"P","")</f>
        <v/>
      </c>
      <c r="H27" s="37" t="str">
        <f>IF(AND(G27="P",F27=""),"No DD",IF(OR(AND(AS27&gt;=AW$37,AT27&gt;=AW$41,AS27&lt;&gt;"",AO27=""),AND(BV27&gt;=BZ$37,BW27&gt;=BZ$41,BV27&lt;&gt;"",BR27=""),AND(CY27&gt;=DC$37,CZ27&gt;=DC$41,CY27&lt;&gt;"",CU27=""),AND(ED27&gt;=EH$37,EE27&gt;=EH$41,ED27&lt;&gt;""),AND(FF27&gt;=FJ$37,FG27&gt;=FJ$41,FF27&lt;&gt;""),AND(GH27&gt;=GL$37,GI27&gt;=GL$41,GH27&lt;&gt;""),AND(HJ27&gt;=HN$37,HK27&gt;=HN$41,HJ27&lt;&gt;""),AND(IL27&gt;=IP$37,IM27&gt;=IP$41,IL27&lt;&gt;""),AND(JN27&gt;=JR$37,JO27&gt;=JR$41,JN27&lt;&gt;""),AND(KP27&gt;=KT$37,KQ27&gt;=KT$41,KP27&lt;&gt;""),AND(LR27&gt;=LV$37,LS27&gt;=LV$41,LR27&lt;&gt;""),AND(MT27&gt;=MX$37,MU27&gt;=MX$41,MT27&lt;&gt;""),AND(NV27&gt;=NZ$37,NW27&gt;=NZ$41,NV27&lt;&gt;""),AND(OX27&gt;=PB$37,OY27&gt;=PB$41,OX27&lt;&gt;""),AND(PZ27&gt;=QD$37,QA27&gt;=QD$41,PZ27&lt;&gt;""),AND(RB27&gt;=RF$37,RC27&gt;=RF$41,RB27&lt;&gt;""),AND(SD27&gt;=SH$37,SE27&gt;=SH$41,SD27&lt;&gt;""),AND(TF27&gt;=TJ$37,TG27&gt;=TJ$41,TF27&lt;&gt;"")),"Merit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,AND(RB27&gt;=RF$36,RC27&gt;=RF$40,RB27&lt;&gt;""),AND(SD27&gt;=SH$36,SE27&gt;=SH$40,SD27&lt;&gt;""),AND(TF27&gt;=TJ$36,TG27&gt;=TJ$40,TF27&lt;&gt;"")),"Excellence",IF(I27="P","Worlds Team",IF(F27="P","National Team","")))))</f>
        <v/>
      </c>
      <c r="I27" s="3" t="str">
        <f>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,AND(RB27&gt;=RF$35,RC27&gt;=RF$39,RB27&lt;&gt;""),AND(SD27&gt;=SH$35,SE27&gt;=SH$39,SD27&lt;&gt;""),AND(TF27&gt;=TJ$35,TG27&gt;=TJ$39,TF27&lt;&gt;"")),"P","")</f>
        <v/>
      </c>
      <c r="J27" s="8">
        <f>IF(COUNT(AQ27,BT27,CW27)&gt;0,LARGE((AQ27,BT27,CW27),1),0)</f>
        <v>48.6</v>
      </c>
      <c r="K27" s="8" t="str">
        <f>IF(J27=0,"",IF(J27=CW27,$CA$1,IF(J27=BT27,$AX$1,IF(J27=AQ27,$U$1,""))))</f>
        <v>2024 Nationals</v>
      </c>
      <c r="L27" s="8">
        <f>IF(COUNT(AQ27,BT27,CW27)&gt;1,LARGE((AQ27,BT27,CW27),2),0)</f>
        <v>48</v>
      </c>
      <c r="M27" s="8" t="str">
        <f>IF(K27=0,"",IF(AND(L27=J27,L27=AQ27,K27=BT27),$U$1,IF(AND(L27=J27,L27=AQ27,L27=CW27),$U$1,IF(AND(L27=J27,L27=CW27,L27=BT27),$AX$1,IF(L27=CW27,$CA$1,IF(L27=BT27,$AX$1,IF(L27=AQ27,$U$1,"")))))))</f>
        <v>2023 Domestic 3rd Trial</v>
      </c>
      <c r="N27" s="8">
        <f>IF(COUNT(AR27,BU27,CX27)&gt;0,LARGE((AR27,BU27,CX27),1),0)</f>
        <v>20.599999999999998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43.500000000000007</v>
      </c>
      <c r="Q27" s="8" t="str">
        <f>IF(P27=0,"",IF(P27=DB27,$CA$1,IF(P27=BY27,$AX$1,IF(P27=AV27,$U$1,""))))</f>
        <v>2023 Domestic 3rd Trial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L27="",0,L27)=TE27,$SI$1,IF(R27+IF(L27="",0,L27)=SC27,$RG$1,IF(R27+IF(L27="",0,L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L27="",0,L27)=TI27,$SI$1,IF(R27+IF(L27="",0,L27)=SG27,$RG$1,IF(R27+IF(L27="",0,L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/>
      </c>
      <c r="U27" s="19">
        <v>18.8</v>
      </c>
      <c r="V27" s="19">
        <v>5.1999999999999993</v>
      </c>
      <c r="W27" s="19">
        <v>0</v>
      </c>
      <c r="X27" s="19">
        <v>0</v>
      </c>
      <c r="Y27" s="19">
        <v>18</v>
      </c>
      <c r="Z27" s="19">
        <v>6</v>
      </c>
      <c r="AA27" s="19">
        <v>0</v>
      </c>
      <c r="AB27" s="19">
        <v>0</v>
      </c>
      <c r="AC27" s="19">
        <v>18.600000000000001</v>
      </c>
      <c r="AD27" s="19">
        <v>1.2999999999999998</v>
      </c>
      <c r="AE27" s="19">
        <v>3.6</v>
      </c>
      <c r="AF27" s="19">
        <v>0</v>
      </c>
      <c r="AG27" s="19">
        <v>18.8</v>
      </c>
      <c r="AH27" s="19">
        <v>5.1999999999999993</v>
      </c>
      <c r="AI27" s="19">
        <v>0.8</v>
      </c>
      <c r="AJ27" s="19">
        <v>0</v>
      </c>
      <c r="AK27" s="19">
        <v>17.100000000000001</v>
      </c>
      <c r="AL27" s="19">
        <v>3.2</v>
      </c>
      <c r="AM27" s="19">
        <v>0</v>
      </c>
      <c r="AN27" s="19">
        <v>0</v>
      </c>
      <c r="AO27" s="28"/>
      <c r="AP27" s="41">
        <f>IF(SUM(V27,Z27)&gt;0,SUM(V27,Z27),"")</f>
        <v>11.2</v>
      </c>
      <c r="AQ27" s="41">
        <f>IF(SUM(U27:V27,X27:Z27,AB27)-W27-AA27&gt;0,SUM(U27:V27,X27:Z27,AB27)-W27-AA27,"")</f>
        <v>48</v>
      </c>
      <c r="AR27" s="41">
        <f>IF(SUM(AC27:AD27,AF27)-AE27&gt;0,SUM(AC27:AD27,AF27)-AE27,"")</f>
        <v>16.3</v>
      </c>
      <c r="AS27" s="41">
        <f>IF(SUM(V27,Z27,AD27)&gt;0,SUM(V27,Z27,AD27),"")</f>
        <v>12.5</v>
      </c>
      <c r="AT27" s="41">
        <f>IF(SUM(AQ27,AR27)&gt;0,SUM(AQ27,AR27),"")</f>
        <v>64.3</v>
      </c>
      <c r="AU27" s="41">
        <f>IF(SUM(AH27,AL27)&gt;0,SUM(AH27,AL27),"")</f>
        <v>8.3999999999999986</v>
      </c>
      <c r="AV27" s="41">
        <f>IF(SUM(AG27:AH27,AJ27:AL27,AN27)-SUM(AI27,AM27)&gt;0,SUM(AG27:AH27,AJ27:AL27,AN27)-SUM(AI27,AM27),"")</f>
        <v>43.500000000000007</v>
      </c>
      <c r="AW27" s="41">
        <f>IF(SUM(AQ27,AR27,AV27)&gt;0,SUM(AQ27,AR27,AV27),"")</f>
        <v>107.80000000000001</v>
      </c>
      <c r="AX27" s="18">
        <v>16.399999999999999</v>
      </c>
      <c r="AY27" s="18">
        <v>6.8</v>
      </c>
      <c r="AZ27" s="18">
        <v>0.8</v>
      </c>
      <c r="BA27" s="18">
        <v>0</v>
      </c>
      <c r="BB27" s="18">
        <v>18</v>
      </c>
      <c r="BC27" s="18">
        <v>3.4</v>
      </c>
      <c r="BD27" s="18">
        <v>1.8</v>
      </c>
      <c r="BE27" s="18">
        <v>0</v>
      </c>
      <c r="BF27" s="18">
        <v>18</v>
      </c>
      <c r="BG27" s="18">
        <v>4.4000000000000004</v>
      </c>
      <c r="BH27" s="18">
        <v>1.8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10.199999999999999</v>
      </c>
      <c r="BT27" s="11">
        <f>IF(SUM(AX27:AY27,BA27:BC27,BE27)-AZ27-BD27&gt;0,SUM(AX27:AY27,BA27:BC27,BE27)-AZ27-BD27,"")</f>
        <v>42.000000000000007</v>
      </c>
      <c r="BU27" s="11">
        <f>IF(SUM(BF27:BG27,BI27)-BH27&gt;0,SUM(BF27:BG27,BI27)-BH27,"")</f>
        <v>20.599999999999998</v>
      </c>
      <c r="BV27" s="11">
        <f>IF(SUM(AY27,BC27,BG27)&gt;0,SUM(AY27,BC27,BG27),"")</f>
        <v>14.6</v>
      </c>
      <c r="BW27" s="11">
        <f>IF(SUM(BT27,BU27)&gt;0,SUM(BT27,BU27),"")</f>
        <v>62.600000000000009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62.600000000000009</v>
      </c>
      <c r="CA27" s="19">
        <v>18.399999999999999</v>
      </c>
      <c r="CB27" s="19">
        <v>6.8</v>
      </c>
      <c r="CC27" s="19">
        <v>0</v>
      </c>
      <c r="CD27" s="19">
        <v>0</v>
      </c>
      <c r="CE27" s="19">
        <v>18.2</v>
      </c>
      <c r="CF27" s="19">
        <v>5.6</v>
      </c>
      <c r="CG27" s="19">
        <v>0.4</v>
      </c>
      <c r="CH27" s="19">
        <v>0</v>
      </c>
      <c r="CI27" s="19">
        <v>17.2</v>
      </c>
      <c r="CJ27" s="19">
        <v>3.2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12.399999999999999</v>
      </c>
      <c r="CW27" s="41">
        <f>IF(SUM(CA27:CB27,CD27:CF27,CH27)-CC27-CG27&gt;0,SUM(CA27:CB27,CD27:CF27,CH27)-CC27-CG27,"")</f>
        <v>48.6</v>
      </c>
      <c r="CX27" s="41">
        <f>IF(SUM(CI27:CJ27,CL27)-CK27&gt;0,SUM(CI27:CJ27,CL27)-CK27,"")</f>
        <v>20.399999999999999</v>
      </c>
      <c r="CY27" s="41">
        <f>IF(SUM(CB27,CF27,CJ27)&gt;0,SUM(CB27,CF27,CJ27),"")</f>
        <v>15.599999999999998</v>
      </c>
      <c r="CZ27" s="41">
        <f>IF(SUM(CW27,CX27)&gt;0,SUM(CW27,CX27),"")</f>
        <v>69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IF(SUM(CW27,CX27,DB27)&gt;0,SUM(CW27,CX27,DB27),"")</f>
        <v>69</v>
      </c>
      <c r="DD27" s="52" t="str">
        <f>IF(MAX(EB27,FD27,GF27,HH27,IJ27,JL27,KN27,LP27,MR27,NT27,OV27,PX27,QZ27,SB27,TD27)-IF(L27="",0,L27)&gt;0.001,MAX(EB27,FD27,GF27,HH27,IJ27,JL27,KN27,LP27,MR27,NT27,OV27,PX27,QZ27,SB27,TD27)-IF(L27="",0,L27),"")</f>
        <v/>
      </c>
      <c r="DE27" s="52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2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1" t="str">
        <f>IF(SUM(QF27,QJ27)&gt;0,SUM(QF27,QJ27),"")</f>
        <v/>
      </c>
      <c r="QZ27" s="41" t="str">
        <f>IF(SUM(QE27:QF27,QH27:QJ27,QL27)-QG27-QK27&gt;0,SUM(QE27:QF27,QH27:QJ27,QL27)-QG27-QK27,"")</f>
        <v/>
      </c>
      <c r="RA27" s="41" t="str">
        <f>IF(SUM(QM27:QN27,QP27)-QO27&gt;0,SUM(QM27:QN27,QP27)-QO27,"")</f>
        <v/>
      </c>
      <c r="RB27" s="41" t="str">
        <f>IF(SUM(QF27,QJ27,QN27)&gt;0,SUM(QF27,QJ27,QN27),"")</f>
        <v/>
      </c>
      <c r="RC27" s="41" t="str">
        <f>IF(SUM(QZ27,RA27)&gt;0,SUM(QZ27,RA27),"")</f>
        <v/>
      </c>
      <c r="RD27" s="41" t="str">
        <f>IF(SUM(QR27,QV27)&gt;0,SUM(QR27,QV27),"")</f>
        <v/>
      </c>
      <c r="RE27" s="41" t="str">
        <f>IF(SUM(QQ27:QR27,QT27:QV27,QX27)-SUM(QS27,QW27)&gt;0,SUM(QQ27:QR27,QT27:QV27,QX27)-SUM(QS27,QW27),"")</f>
        <v/>
      </c>
      <c r="RF27" s="41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1" t="str">
        <f>IF(SUM(SJ27,SN27)&gt;0,SUM(SJ27,SN27),"")</f>
        <v/>
      </c>
      <c r="TD27" s="41" t="str">
        <f>IF(SUM(SI27:SJ27,SL27:SN27,SP27)-SK27-SO27&gt;0,SUM(SI27:SJ27,SL27:SN27,SP27)-SK27-SO27,"")</f>
        <v/>
      </c>
      <c r="TE27" s="41" t="str">
        <f>IF(SUM(SQ27:SR27,ST27)-SS27&gt;0,SUM(SQ27:SR27,ST27)-SS27,"")</f>
        <v/>
      </c>
      <c r="TF27" s="41" t="str">
        <f>IF(SUM(SJ27,SN27,SR27)&gt;0,SUM(SJ27,SN27,SR27),"")</f>
        <v/>
      </c>
      <c r="TG27" s="41" t="str">
        <f>IF(SUM(TD27,TE27)&gt;0,SUM(TD27,TE27),"")</f>
        <v/>
      </c>
      <c r="TH27" s="41" t="str">
        <f>IF(SUM(SV27,SZ27)&gt;0,SUM(SV27,SZ27),"")</f>
        <v/>
      </c>
      <c r="TI27" s="41" t="str">
        <f>IF(SUM(SU27:SV27,SX27:SZ27,TB27)-SUM(SW27,TA27)&gt;0,SUM(SU27:SV27,SX27:SZ27,TB27)-SUM(SW27,TA27),"")</f>
        <v/>
      </c>
      <c r="TJ27" s="41" t="str">
        <f>IF(SUM(TD27,TE27,TI27)&gt;0,SUM(TD27,TE27,TI27),"")</f>
        <v/>
      </c>
      <c r="TK27" s="27">
        <f>IF($CU27="P",CA27,(CA27+AX27)/2)</f>
        <v>17.399999999999999</v>
      </c>
      <c r="TL27" s="27">
        <f>IF($CU27="P",CB27,(CB27+AY27)/2)</f>
        <v>6.8</v>
      </c>
      <c r="TM27" s="27">
        <f>IF($CU27="P",CC27,(CC27+AZ27)/2)</f>
        <v>0.4</v>
      </c>
      <c r="TN27" s="27">
        <f>IF($CU27="P",CD27,(CD27+BA27)/2)</f>
        <v>0</v>
      </c>
      <c r="TO27" s="27">
        <f>IF($CU27="P",CE27,(CE27+BB27)/2)</f>
        <v>18.100000000000001</v>
      </c>
      <c r="TP27" s="27">
        <f>IF($CU27="P",CF27,(CF27+BC27)/2)</f>
        <v>4.5</v>
      </c>
      <c r="TQ27" s="27">
        <f>IF($CU27="P",CG27,(CG27+BD27)/2)</f>
        <v>1.1000000000000001</v>
      </c>
      <c r="TR27" s="27">
        <f>IF($CU27="P",CH27,(CH27+BE27)/2)</f>
        <v>0</v>
      </c>
      <c r="TS27" s="27">
        <f>IF($CU27="P",CI27,(CI27+BF27)/2)</f>
        <v>17.600000000000001</v>
      </c>
      <c r="TT27" s="27">
        <f>IF($CU27="P",CJ27,(CJ27+BG27)/2)</f>
        <v>3.8000000000000003</v>
      </c>
      <c r="TU27" s="27">
        <f>IF($CU27="P",CK27,(CK27+BH27)/2)</f>
        <v>0.9</v>
      </c>
      <c r="TV27" s="27">
        <f>IF($CU27="P",CL27,(CL27+BI27)/2)</f>
        <v>0</v>
      </c>
      <c r="TW27" s="27">
        <f>IF($CU27="P",CM27,(CM27+BJ27)/2)</f>
        <v>0</v>
      </c>
      <c r="TX27" s="27">
        <f>IF($CU27="P",CN27,(CN27+BK27)/2)</f>
        <v>0</v>
      </c>
      <c r="TY27" s="27">
        <f>IF($CU27="P",CO27,(CO27+BL27)/2)</f>
        <v>0</v>
      </c>
      <c r="TZ27" s="27">
        <f>IF($CU27="P",CP27,(CP27+BM27)/2)</f>
        <v>0</v>
      </c>
      <c r="UA27" s="27">
        <f>IF($CU27="P",CQ27,(CQ27+BN27)/2)</f>
        <v>0</v>
      </c>
      <c r="UB27" s="27">
        <f>IF($CU27="P",CR27,(CR27+BO27)/2)</f>
        <v>0</v>
      </c>
      <c r="UC27" s="27">
        <f>IF($CU27="P",CS27,(CS27+BP27)/2)</f>
        <v>0</v>
      </c>
      <c r="UD27" s="27">
        <f>IF($CU27="P",CT27,(CT27+BQ27)/2)</f>
        <v>0</v>
      </c>
      <c r="UE27" s="29" t="s">
        <v>56</v>
      </c>
      <c r="UF27" s="11">
        <f>IF(SUM(TL27,TP27)&gt;0,SUM(TL27,TP27),"")</f>
        <v>11.3</v>
      </c>
      <c r="UG27" s="11">
        <f>IF(SUM(TK27:TL27,TN27:TP27,TR27)-TM27-TQ27&gt;0,SUM(TK27:TL27,TN27:TP27,TR27)-TM27-TQ27,"")</f>
        <v>45.3</v>
      </c>
      <c r="UH27" s="11">
        <f>IF(SUM(TS27:TT27,TV27)-TU27&gt;0,SUM(TS27:TT27,TV27)-TU27,"")</f>
        <v>20.500000000000004</v>
      </c>
      <c r="UI27" s="11">
        <f>IF(SUM(TL27,TP27,TT27)&gt;0,SUM(TL27,TP27,TT27),"")</f>
        <v>15.100000000000001</v>
      </c>
      <c r="UJ27" s="11">
        <f>IF(SUM(UG27,UH27)&gt;0,SUM(UG27,UH27),"")</f>
        <v>65.8</v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>
        <f>IF(SUM(UG27,UH27,UL27)&gt;0,SUM(UG27,UH27,UL27),"")</f>
        <v>65.8</v>
      </c>
    </row>
    <row r="28" spans="1:559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168</v>
      </c>
      <c r="C28" s="4" t="s">
        <v>3</v>
      </c>
      <c r="D28" s="4">
        <v>2005</v>
      </c>
      <c r="E28" s="9">
        <f>SUM(J28:R28)+SUM(J28:O28)*0.0000001+SUM(J28)*0.0000000000001</f>
        <v>146.60001012000507</v>
      </c>
      <c r="F28" s="3" t="str">
        <f>IF(OR(AND(AP28&gt;=AW$34,AQ28&gt;=AW$38,AP28&lt;&gt;"",AO28=""),AND(AU28&gt;=AW$34,AV28&gt;=AW$38,AU28&lt;&gt;"",AO28=""),AND(BS28&gt;=BZ$34,BT28&gt;=BZ$38,BS28&lt;&gt;"",BR28=""),AND(BX28&gt;=BZ$34,BY28&gt;=BZ$38,BX28&lt;&gt;"",BR28=""),AND(CV28&gt;=DC$34,CW28&gt;=DC$38,CV28&lt;&gt;"",CU28=""),AND(DA28&gt;=DC$34,DB28&gt;=DC$38,DA28&lt;&gt;""),AND(EA28&gt;=EH$34,EB28&gt;=EH$38,EA28&lt;&gt;""),AND(EF28&gt;=EH$34,EG28&gt;=EH$38,EF28&lt;&gt;""),AND(FC28&gt;=FJ$34,FD28&gt;=FJ$38,FC28&lt;&gt;""),AND(FH28&gt;=FJ$34,FI28&gt;=FJ$38,FH28&lt;&gt;""),AND(GE28&gt;=GL$34,GF28&gt;=GL$38,GE28&lt;&gt;""),AND(GJ28&gt;=GL$34,GK28&gt;=GL$38,GJ28&lt;&gt;""),AND(HG28&gt;=HN$34,HH28&gt;=HN$38,HG28&lt;&gt;""),AND(HL28&gt;=HN$34,HM28&gt;=HN$38,HL28&lt;&gt;""),AND(II28&gt;=IP$34,IJ28&gt;=IP$38,II28&lt;&gt;""),AND(IN28&gt;=IP$34,IO28&gt;=IP$38,IN28&lt;&gt;""),AND(JK28&gt;=JR$34,JL28&gt;=JR$38,JK28&lt;&gt;""),AND(JP28&gt;=JR$34,JQ28&gt;=JR$38,JP28&lt;&gt;""),AND(KM28&gt;=KT$34,KN28&gt;=KT$38,KM28&lt;&gt;""),AND(KR28&gt;=KT$34,KS28&gt;=KT$38,KR28&lt;&gt;""),AND(LO28&gt;=LV$34,LP28&gt;=LV$38,LO28&lt;&gt;""),AND(LT28&gt;=LV$34,LU28&gt;=LV$38,LT28&lt;&gt;""),AND(MQ28&gt;=MX$34,MR28&gt;=MX$38,MQ28&lt;&gt;""),AND(MV28&gt;=MX$34,MW28&gt;=MX$38,MV28&lt;&gt;""),AND(NS28&gt;=NZ$34,NT28&gt;=NZ$38,NS28&lt;&gt;""),AND(NX28&gt;=NZ$34,NY28&gt;=NZ$38,NX28&lt;&gt;""),AND(OU28&gt;=PB$34,OV28&gt;=PB$38,OU28&lt;&gt;""),AND(OZ28&gt;=PB$34,PA28&gt;=PB$38,OZ28&lt;&gt;""),AND(PW28&gt;=QD$34,PX28&gt;=QD$38,PW28&lt;&gt;""),AND(QB28&gt;=QD$34,QC28&gt;=QD$38,QB28&lt;&gt;""),AND(QY28&gt;=RF$34,QZ28&gt;=RF$38,QY28&lt;&gt;""),AND(RD28&gt;=RF$34,RE28&gt;=RF$38,RD28&lt;&gt;""),AND(SA28&gt;=SH$34,SB28&gt;=SH$38,SA28&lt;&gt;""),AND(SF28&gt;=SH$34,SG28&gt;=SH$38,SF28&lt;&gt;""),AND(TC28&gt;=TJ$34,TD28&gt;=TJ$38,TC28&lt;&gt;""),AND(TI28&gt;=TJ$34,TJ28&gt;=TJ$38,TI28&lt;&gt;"")),"P","")</f>
        <v/>
      </c>
      <c r="G28" s="3" t="str">
        <f>IF(OR(AND(AQ28&gt;=AW$38,AQ28&lt;&gt;"",AO28=""),AND(AV28&gt;=AW$38,AV28&lt;&gt;"",AO28=""),AND(BT28&gt;=BZ$38,BT28&lt;&gt;"",BR28=""),AND(BY28&gt;=BZ$38,BY28&lt;&gt;"",BR28=""),AND(CW28&gt;=DC$38,CW28&lt;&gt;"",CU28=""),AND(DB28&gt;=DC$38,DB28&lt;&gt;"",CU28=""),AND(EB28&gt;=EH$38,EB28&lt;&gt;""),AND(EG28&gt;=EH$38,EG28&lt;&gt;""),AND(FD28&gt;=FJ$38,FD28&lt;&gt;""),AND(FI28&gt;=FJ$38,FI28&lt;&gt;""),AND(GF28&gt;=GL$38,GF28&lt;&gt;""),AND(GK28&gt;=GL$38,GK28&lt;&gt;""),AND(HH28&gt;=HN$38,HH28&lt;&gt;""),AND(HM28&gt;=HN$38,HM28&lt;&gt;""),AND(IJ28&gt;=IP$38,IJ28&lt;&gt;""),AND(IO28&gt;=IP$38,IO28&lt;&gt;""),AND(JL28&gt;=JR$38,JL28&lt;&gt;""),AND(JQ28&gt;=JR$38,JQ28&lt;&gt;""),AND(KN28&gt;=KT$38,KN28&lt;&gt;""),AND(KS28&gt;=KT$38,KS28&lt;&gt;""),AND(LP28&gt;=LV$38,LP28&lt;&gt;""),AND(LU28&gt;=LV$38,LU28&lt;&gt;""),AND(MR28&gt;=MX$38,MR28&lt;&gt;""),AND(MW28&gt;=MX$38,MW28&lt;&gt;""),AND(NT28&gt;=NZ$38,NT28&lt;&gt;""),AND(NY28&gt;=NZ$38,NY28&lt;&gt;""),AND(OV28&gt;=PB$38,OV28&lt;&gt;""),AND(PA28&gt;=PB$38,PA28&lt;&gt;""),AND(PX28&gt;=QD$38,PX28&lt;&gt;""),AND(QC28&gt;=QD$38,QC28&lt;&gt;""),AND(QZ28&gt;=RF$38,QZ28&lt;&gt;""),AND(RE28&gt;=RF$38,RE28&lt;&gt;""),AND(SB28&gt;=SH$38,SB28&lt;&gt;""),AND(SG28&gt;=SH$38,SG28&lt;&gt;""),AND(TD28&gt;=TJ$38,TD28&lt;&gt;""),AND(TJ28&gt;=TJ$38,TJ28&lt;&gt;"")),"P","")</f>
        <v/>
      </c>
      <c r="H28" s="37" t="str">
        <f>IF(AND(G28="P",F28=""),"No DD",IF(OR(AND(AS28&gt;=AW$37,AT28&gt;=AW$41,AS28&lt;&gt;"",AO28=""),AND(BV28&gt;=BZ$37,BW28&gt;=BZ$41,BV28&lt;&gt;"",BR28=""),AND(CY28&gt;=DC$37,CZ28&gt;=DC$41,CY28&lt;&gt;"",CU28=""),AND(ED28&gt;=EH$37,EE28&gt;=EH$41,ED28&lt;&gt;""),AND(FF28&gt;=FJ$37,FG28&gt;=FJ$41,FF28&lt;&gt;""),AND(GH28&gt;=GL$37,GI28&gt;=GL$41,GH28&lt;&gt;""),AND(HJ28&gt;=HN$37,HK28&gt;=HN$41,HJ28&lt;&gt;""),AND(IL28&gt;=IP$37,IM28&gt;=IP$41,IL28&lt;&gt;""),AND(JN28&gt;=JR$37,JO28&gt;=JR$41,JN28&lt;&gt;""),AND(KP28&gt;=KT$37,KQ28&gt;=KT$41,KP28&lt;&gt;""),AND(LR28&gt;=LV$37,LS28&gt;=LV$41,LR28&lt;&gt;""),AND(MT28&gt;=MX$37,MU28&gt;=MX$41,MT28&lt;&gt;""),AND(NV28&gt;=NZ$37,NW28&gt;=NZ$41,NV28&lt;&gt;""),AND(OX28&gt;=PB$37,OY28&gt;=PB$41,OX28&lt;&gt;""),AND(PZ28&gt;=QD$37,QA28&gt;=QD$41,PZ28&lt;&gt;""),AND(RB28&gt;=RF$37,RC28&gt;=RF$41,RB28&lt;&gt;""),AND(SD28&gt;=SH$37,SE28&gt;=SH$41,SD28&lt;&gt;""),AND(TF28&gt;=TJ$37,TG28&gt;=TJ$41,TF28&lt;&gt;"")),"Merit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,AND(RB28&gt;=RF$36,RC28&gt;=RF$40,RB28&lt;&gt;""),AND(SD28&gt;=SH$36,SE28&gt;=SH$40,SD28&lt;&gt;""),AND(TF28&gt;=TJ$36,TG28&gt;=TJ$40,TF28&lt;&gt;"")),"Excellence",IF(I28="P","Worlds Team",IF(F28="P","National Team","")))))</f>
        <v/>
      </c>
      <c r="I28" s="3" t="str">
        <f>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,AND(RB28&gt;=RF$35,RC28&gt;=RF$39,RB28&lt;&gt;""),AND(SD28&gt;=SH$35,SE28&gt;=SH$39,SD28&lt;&gt;""),AND(TF28&gt;=TJ$35,TG28&gt;=TJ$39,TF28&lt;&gt;"")),"P","")</f>
        <v/>
      </c>
      <c r="J28" s="8">
        <f>IF(COUNT(AQ28,BT28,CW28)&gt;0,LARGE((AQ28,BT28,CW28),1),0)</f>
        <v>50.599999999999994</v>
      </c>
      <c r="K28" s="8" t="str">
        <f>IF(J28=0,"",IF(J28=CW28,$CA$1,IF(J28=BT28,$AX$1,IF(J28=AQ28,$U$1,""))))</f>
        <v>2023 Domestic 3rd Trial</v>
      </c>
      <c r="L28" s="8">
        <f>IF(COUNT(AQ28,BT28,CW28)&gt;1,LARGE((AQ28,BT28,CW28),2),0)</f>
        <v>24.999999999999996</v>
      </c>
      <c r="M28" s="8" t="str">
        <f>IF(K28=0,"",IF(AND(L28=J28,L28=AQ28,K28=BT28),$U$1,IF(AND(L28=J28,L28=AQ28,L28=CW28),$U$1,IF(AND(L28=J28,L28=CW28,L28=BT28),$AX$1,IF(L28=CW28,$CA$1,IF(L28=BT28,$AX$1,IF(L28=AQ28,$U$1,"")))))))</f>
        <v>2024 Elite Canada</v>
      </c>
      <c r="N28" s="8">
        <f>IF(COUNT(AR28,BU28,CX28)&gt;0,LARGE((AR28,BU28,CX28),1),0)</f>
        <v>25.6</v>
      </c>
      <c r="O28" s="8" t="str">
        <f>IF(N28=0,"",IF(N28=CX28,$CA$1,IF(N28=BU28,$AX$1,IF(N28=AR28,$U$1,""))))</f>
        <v>2024 Elite Canada</v>
      </c>
      <c r="P28" s="8">
        <f>IF(MAX(AV28,BY28,DB28)&gt;0,MAX(AV28,BY28,DB28),0)</f>
        <v>45.400000000000006</v>
      </c>
      <c r="Q28" s="8" t="str">
        <f>IF(P28=0,"",IF(P28=DB28,$CA$1,IF(P28=BY28,$AX$1,IF(P28=AV28,$U$1,""))))</f>
        <v>2023 Domestic 3rd Trial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TD28,$SI$1,IF(R28+IF(L28="",0,L28)=SB28,$RG$1,IF(R28+IF(L28="",0,L28)=QZ28,$QE$1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))),IF(R28=DE28,IF(R28+IF(L28="",0,L28)=TE28,$SI$1,IF(R28+IF(L28="",0,L28)=SC28,$RG$1,IF(R28+IF(L28="",0,L28)=RA28,$QE$1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))),IF(R28=DF28,IF(R28+IF(L28="",0,L28)=TI28,$SI$1,IF(R28+IF(L28="",0,L28)=SG28,$RG$1,IF(R28+IF(L28="",0,L28)=RE28,$QE$1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18.399999999999999</v>
      </c>
      <c r="Z28" s="19">
        <v>6.8</v>
      </c>
      <c r="AA28" s="19">
        <v>0</v>
      </c>
      <c r="AB28" s="19">
        <v>0</v>
      </c>
      <c r="AC28" s="19">
        <v>18.600000000000001</v>
      </c>
      <c r="AD28" s="19">
        <v>6</v>
      </c>
      <c r="AE28" s="19">
        <v>0.6</v>
      </c>
      <c r="AF28" s="19">
        <v>0</v>
      </c>
      <c r="AG28" s="19">
        <v>18.600000000000001</v>
      </c>
      <c r="AH28" s="19">
        <v>6.4</v>
      </c>
      <c r="AI28" s="19">
        <v>0</v>
      </c>
      <c r="AJ28" s="19">
        <v>0</v>
      </c>
      <c r="AK28" s="19">
        <v>17.2</v>
      </c>
      <c r="AL28" s="19">
        <v>3.2</v>
      </c>
      <c r="AM28" s="19">
        <v>0</v>
      </c>
      <c r="AN28" s="19">
        <v>0</v>
      </c>
      <c r="AO28" s="28"/>
      <c r="AP28" s="41">
        <f>IF(SUM(V28,Z28)&gt;0,SUM(V28,Z28),"")</f>
        <v>14</v>
      </c>
      <c r="AQ28" s="41">
        <f>IF(SUM(U28:V28,X28:Z28,AB28)-W28-AA28&gt;0,SUM(U28:V28,X28:Z28,AB28)-W28-AA28,"")</f>
        <v>50.599999999999994</v>
      </c>
      <c r="AR28" s="41">
        <f>IF(SUM(AC28:AD28,AF28)-AE28&gt;0,SUM(AC28:AD28,AF28)-AE28,"")</f>
        <v>24</v>
      </c>
      <c r="AS28" s="41">
        <f>IF(SUM(V28,Z28,AD28)&gt;0,SUM(V28,Z28,AD28),"")</f>
        <v>20</v>
      </c>
      <c r="AT28" s="41">
        <f>IF(SUM(AQ28,AR28)&gt;0,SUM(AQ28,AR28),"")</f>
        <v>74.599999999999994</v>
      </c>
      <c r="AU28" s="41">
        <f>IF(SUM(AH28,AL28)&gt;0,SUM(AH28,AL28),"")</f>
        <v>9.6000000000000014</v>
      </c>
      <c r="AV28" s="41">
        <f>IF(SUM(AG28:AH28,AJ28:AL28,AN28)-SUM(AI28,AM28)&gt;0,SUM(AG28:AH28,AJ28:AL28,AN28)-SUM(AI28,AM28),"")</f>
        <v>45.400000000000006</v>
      </c>
      <c r="AW28" s="41">
        <f>IF(SUM(AQ28,AR28,AV28)&gt;0,SUM(AQ28,AR28,AV28),"")</f>
        <v>120</v>
      </c>
      <c r="AX28" s="18">
        <v>18.399999999999999</v>
      </c>
      <c r="AY28" s="18">
        <v>7.2</v>
      </c>
      <c r="AZ28" s="18">
        <v>0.6</v>
      </c>
      <c r="BA28" s="18">
        <v>0</v>
      </c>
      <c r="BB28" s="18">
        <v>0</v>
      </c>
      <c r="BC28" s="18">
        <v>0</v>
      </c>
      <c r="BD28" s="18">
        <v>0</v>
      </c>
      <c r="BE28" s="18">
        <v>0</v>
      </c>
      <c r="BF28" s="18">
        <v>18.8</v>
      </c>
      <c r="BG28" s="18">
        <v>6.8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>IF(SUM(AY28,BC28)&gt;0,SUM(AY28,BC28),"")</f>
        <v>7.2</v>
      </c>
      <c r="BT28" s="11">
        <f>IF(SUM(AX28:AY28,BA28:BC28,BE28)-AZ28-BD28&gt;0,SUM(AX28:AY28,BA28:BC28,BE28)-AZ28-BD28,"")</f>
        <v>24.999999999999996</v>
      </c>
      <c r="BU28" s="11">
        <f>IF(SUM(BF28:BG28,BI28)-BH28&gt;0,SUM(BF28:BG28,BI28)-BH28,"")</f>
        <v>25.6</v>
      </c>
      <c r="BV28" s="11">
        <f>IF(SUM(AY28,BC28,BG28)&gt;0,SUM(AY28,BC28,BG28),"")</f>
        <v>14</v>
      </c>
      <c r="BW28" s="11">
        <f>IF(SUM(BT28,BU28)&gt;0,SUM(BT28,BU28),"")</f>
        <v>50.599999999999994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50.599999999999994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>IF(SUM(CB28,CF28)&gt;0,SUM(CB28,CF28),"")</f>
        <v/>
      </c>
      <c r="CW28" s="41" t="str">
        <f>IF(SUM(CA28:CB28,CD28:CF28,CH28)-CC28-CG28&gt;0,SUM(CA28:CB28,CD28:CF28,CH28)-CC28-CG28,"")</f>
        <v/>
      </c>
      <c r="CX28" s="41" t="str">
        <f>IF(SUM(CI28:CJ28,CL28)-CK28&gt;0,SUM(CI28:CJ28,CL28)-CK28,"")</f>
        <v/>
      </c>
      <c r="CY28" s="41" t="str">
        <f>IF(SUM(CB28,CF28,CJ28)&gt;0,SUM(CB28,CF28,CJ28),"")</f>
        <v/>
      </c>
      <c r="CZ28" s="41" t="str">
        <f>IF(SUM(CW28,CX28)&gt;0,SUM(CW28,CX28),"")</f>
        <v/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 t="str">
        <f>IF(SUM(CW28,CX28,DB28)&gt;0,SUM(CW28,CX28,DB28),"")</f>
        <v/>
      </c>
      <c r="DD28" s="52" t="str">
        <f>IF(MAX(EB28,FD28,GF28,HH28,IJ28,JL28,KN28,LP28,MR28,NT28,OV28,PX28,QZ28,SB28,TD28)-IF(L28="",0,L28)&gt;0.001,MAX(EB28,FD28,GF28,HH28,IJ28,JL28,KN28,LP28,MR28,NT28,OV28,PX28,QZ28,SB28,TD28)-IF(L28="",0,L28),"")</f>
        <v/>
      </c>
      <c r="DE28" s="52" t="str">
        <f>IF(MAX(EC28,FE28,GG28,HI28,IK28,JM28,KO28,LQ28,MS28,NU28,OW28,PY28,RA28,SC28,TE28)-IF(N28="",0,N28)&gt;0.001,MAX(EC28,FE28,GG28,HI28,IK28,JM28,KO28,LQ28,MS28,NU28,OW28,PY28,RA28,SC28,TE28)-IF(N28="",0,N28),"")</f>
        <v/>
      </c>
      <c r="DF28" s="52" t="str">
        <f>IF(MAX(EG28,FI28,GK28,HM28,IO28,JQ28,KS28,LU28,MW28,NY28,PA28,QC28,RE28,SG28,TI28)-IF(P28="",0,P28)&gt;0.001,MAX(EG28,FI28,GK28,HM28,IO28,JQ28,KS28,LU28,MW28,NY28,PA28,QC28,RE28,SG28,TI28)-IF(P28="",0,P28),"")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41" t="str">
        <f>IF(SUM(QF28,QJ28)&gt;0,SUM(QF28,QJ28),"")</f>
        <v/>
      </c>
      <c r="QZ28" s="41" t="str">
        <f>IF(SUM(QE28:QF28,QH28:QJ28,QL28)-QG28-QK28&gt;0,SUM(QE28:QF28,QH28:QJ28,QL28)-QG28-QK28,"")</f>
        <v/>
      </c>
      <c r="RA28" s="41" t="str">
        <f>IF(SUM(QM28:QN28,QP28)-QO28&gt;0,SUM(QM28:QN28,QP28)-QO28,"")</f>
        <v/>
      </c>
      <c r="RB28" s="41" t="str">
        <f>IF(SUM(QF28,QJ28,QN28)&gt;0,SUM(QF28,QJ28,QN28),"")</f>
        <v/>
      </c>
      <c r="RC28" s="41" t="str">
        <f>IF(SUM(QZ28,RA28)&gt;0,SUM(QZ28,RA28),"")</f>
        <v/>
      </c>
      <c r="RD28" s="41" t="str">
        <f>IF(SUM(QR28,QV28)&gt;0,SUM(QR28,QV28),"")</f>
        <v/>
      </c>
      <c r="RE28" s="41" t="str">
        <f>IF(SUM(QQ28:QR28,QT28:QV28,QX28)-SUM(QS28,QW28)&gt;0,SUM(QQ28:QR28,QT28:QV28,QX28)-SUM(QS28,QW28),"")</f>
        <v/>
      </c>
      <c r="RF28" s="41" t="str">
        <f>IF(SUM(QZ28,RA28,RE28)&gt;0,SUM(QZ28,RA28,RE28),"")</f>
        <v/>
      </c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1" t="str">
        <f>IF(SUM(RH28,RL28)&gt;0,SUM(RH28,RL28),"")</f>
        <v/>
      </c>
      <c r="SB28" s="11" t="str">
        <f>IF(SUM(RG28:RH28,RJ28:RL28,RN28)-RI28-RM28&gt;0,SUM(RG28:RH28,RJ28:RL28,RN28)-RI28-RM28,"")</f>
        <v/>
      </c>
      <c r="SC28" s="11" t="str">
        <f>IF(SUM(RO28:RP28,RR28)-RQ28&gt;0,SUM(RO28:RP28,RR28)-RQ28,"")</f>
        <v/>
      </c>
      <c r="SD28" s="11" t="str">
        <f>IF(SUM(RH28,RL28,RP28)&gt;0,SUM(RH28,RL28,RP28),"")</f>
        <v/>
      </c>
      <c r="SE28" s="11" t="str">
        <f>IF(SUM(SB28,SC28)&gt;0,SUM(SB28,SC28),"")</f>
        <v/>
      </c>
      <c r="SF28" s="11" t="str">
        <f>IF(SUM(RT28,RX28)&gt;0,SUM(RT28,RX28),"")</f>
        <v/>
      </c>
      <c r="SG28" s="11" t="str">
        <f>IF(SUM(RS28:RT28,RV28:RX28,RZ28)-SUM(RU28,RY28)&gt;0,SUM(RS28:RT28,RV28:RX28,RZ28)-SUM(RU28,RY28),"")</f>
        <v/>
      </c>
      <c r="SH28" s="11" t="str">
        <f>IF(SUM(SB28,SC28,SG28)&gt;0,SUM(SB28,SC28,SG28),"")</f>
        <v/>
      </c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41" t="str">
        <f>IF(SUM(SJ28,SN28)&gt;0,SUM(SJ28,SN28),"")</f>
        <v/>
      </c>
      <c r="TD28" s="41" t="str">
        <f>IF(SUM(SI28:SJ28,SL28:SN28,SP28)-SK28-SO28&gt;0,SUM(SI28:SJ28,SL28:SN28,SP28)-SK28-SO28,"")</f>
        <v/>
      </c>
      <c r="TE28" s="41" t="str">
        <f>IF(SUM(SQ28:SR28,ST28)-SS28&gt;0,SUM(SQ28:SR28,ST28)-SS28,"")</f>
        <v/>
      </c>
      <c r="TF28" s="41" t="str">
        <f>IF(SUM(SJ28,SN28,SR28)&gt;0,SUM(SJ28,SN28,SR28),"")</f>
        <v/>
      </c>
      <c r="TG28" s="41" t="str">
        <f>IF(SUM(TD28,TE28)&gt;0,SUM(TD28,TE28),"")</f>
        <v/>
      </c>
      <c r="TH28" s="41" t="str">
        <f>IF(SUM(SV28,SZ28)&gt;0,SUM(SV28,SZ28),"")</f>
        <v/>
      </c>
      <c r="TI28" s="41" t="str">
        <f>IF(SUM(SU28:SV28,SX28:SZ28,TB28)-SUM(SW28,TA28)&gt;0,SUM(SU28:SV28,SX28:SZ28,TB28)-SUM(SW28,TA28),"")</f>
        <v/>
      </c>
      <c r="TJ28" s="41" t="str">
        <f>IF(SUM(TD28,TE28,TI28)&gt;0,SUM(TD28,TE28,TI28),"")</f>
        <v/>
      </c>
      <c r="TK28" s="27">
        <f>IF($CU28="P",CA28,(CA28+AX28)/2)</f>
        <v>9.1999999999999993</v>
      </c>
      <c r="TL28" s="27">
        <f>IF($CU28="P",CB28,(CB28+AY28)/2)</f>
        <v>3.6</v>
      </c>
      <c r="TM28" s="27">
        <f>IF($CU28="P",CC28,(CC28+AZ28)/2)</f>
        <v>0.3</v>
      </c>
      <c r="TN28" s="27">
        <f>IF($CU28="P",CD28,(CD28+BA28)/2)</f>
        <v>0</v>
      </c>
      <c r="TO28" s="27">
        <f>IF($CU28="P",CE28,(CE28+BB28)/2)</f>
        <v>0</v>
      </c>
      <c r="TP28" s="27">
        <f>IF($CU28="P",CF28,(CF28+BC28)/2)</f>
        <v>0</v>
      </c>
      <c r="TQ28" s="27">
        <f>IF($CU28="P",CG28,(CG28+BD28)/2)</f>
        <v>0</v>
      </c>
      <c r="TR28" s="27">
        <f>IF($CU28="P",CH28,(CH28+BE28)/2)</f>
        <v>0</v>
      </c>
      <c r="TS28" s="27">
        <f>IF($CU28="P",CI28,(CI28+BF28)/2)</f>
        <v>9.4</v>
      </c>
      <c r="TT28" s="27">
        <f>IF($CU28="P",CJ28,(CJ28+BG28)/2)</f>
        <v>3.4</v>
      </c>
      <c r="TU28" s="27">
        <f>IF($CU28="P",CK28,(CK28+BH28)/2)</f>
        <v>0</v>
      </c>
      <c r="TV28" s="27">
        <f>IF($CU28="P",CL28,(CL28+BI28)/2)</f>
        <v>0</v>
      </c>
      <c r="TW28" s="27">
        <f>IF($CU28="P",CM28,(CM28+BJ28)/2)</f>
        <v>0</v>
      </c>
      <c r="TX28" s="27">
        <f>IF($CU28="P",CN28,(CN28+BK28)/2)</f>
        <v>0</v>
      </c>
      <c r="TY28" s="27">
        <f>IF($CU28="P",CO28,(CO28+BL28)/2)</f>
        <v>0</v>
      </c>
      <c r="TZ28" s="27">
        <f>IF($CU28="P",CP28,(CP28+BM28)/2)</f>
        <v>0</v>
      </c>
      <c r="UA28" s="27">
        <f>IF($CU28="P",CQ28,(CQ28+BN28)/2)</f>
        <v>0</v>
      </c>
      <c r="UB28" s="27">
        <f>IF($CU28="P",CR28,(CR28+BO28)/2)</f>
        <v>0</v>
      </c>
      <c r="UC28" s="27">
        <f>IF($CU28="P",CS28,(CS28+BP28)/2)</f>
        <v>0</v>
      </c>
      <c r="UD28" s="27">
        <f>IF($CU28="P",CT28,(CT28+BQ28)/2)</f>
        <v>0</v>
      </c>
      <c r="UE28" s="29" t="s">
        <v>56</v>
      </c>
      <c r="UF28" s="11">
        <f>IF(SUM(TL28,TP28)&gt;0,SUM(TL28,TP28),"")</f>
        <v>3.6</v>
      </c>
      <c r="UG28" s="11">
        <f>IF(SUM(TK28:TL28,TN28:TP28,TR28)-TM28-TQ28&gt;0,SUM(TK28:TL28,TN28:TP28,TR28)-TM28-TQ28,"")</f>
        <v>12.499999999999998</v>
      </c>
      <c r="UH28" s="11">
        <f>IF(SUM(TS28:TT28,TV28)-TU28&gt;0,SUM(TS28:TT28,TV28)-TU28,"")</f>
        <v>12.8</v>
      </c>
      <c r="UI28" s="11">
        <f>IF(SUM(TL28,TP28,TT28)&gt;0,SUM(TL28,TP28,TT28),"")</f>
        <v>7</v>
      </c>
      <c r="UJ28" s="11">
        <f>IF(SUM(UG28,UH28)&gt;0,SUM(UG28,UH28),"")</f>
        <v>25.299999999999997</v>
      </c>
      <c r="UK28" s="11" t="str">
        <f>IF(SUM(TX28,UB28)&gt;0,SUM(TX28,UB28),"")</f>
        <v/>
      </c>
      <c r="UL28" s="11" t="str">
        <f>IF(SUM(TW28:TX28,TZ28:UB28,UD28)-SUM(TY28,UC28)&gt;0,SUM(TW28:TX28,TZ28:UB28,UD28)-SUM(TY28,UC28),"")</f>
        <v/>
      </c>
      <c r="UM28" s="11">
        <f>IF(SUM(UG28,UH28,UL28)&gt;0,SUM(UG28,UH28,UL28),"")</f>
        <v>25.299999999999997</v>
      </c>
    </row>
    <row r="29" spans="1:559" x14ac:dyDescent="0.2">
      <c r="A29" s="4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>16</v>
      </c>
      <c r="B29" s="5" t="s">
        <v>283</v>
      </c>
      <c r="C29" s="4" t="s">
        <v>8</v>
      </c>
      <c r="D29" s="4">
        <v>2003</v>
      </c>
      <c r="E29" s="9">
        <f>SUM(J29:R29)+SUM(J29:O29)*0.0000001+SUM(J29)*0.0000000000001</f>
        <v>120.80000715000511</v>
      </c>
      <c r="F29" s="3" t="str">
        <f>IF(OR(AND(AP29&gt;=AW$34,AQ29&gt;=AW$38,AP29&lt;&gt;"",AO29=""),AND(AU29&gt;=AW$34,AV29&gt;=AW$38,AU29&lt;&gt;"",AO29=""),AND(BS29&gt;=BZ$34,BT29&gt;=BZ$38,BS29&lt;&gt;"",BR29=""),AND(BX29&gt;=BZ$34,BY29&gt;=BZ$38,BX29&lt;&gt;"",BR29=""),AND(CV29&gt;=DC$34,CW29&gt;=DC$38,CV29&lt;&gt;"",CU29=""),AND(DA29&gt;=DC$34,DB29&gt;=DC$38,DA29&lt;&gt;""),AND(EA29&gt;=EH$34,EB29&gt;=EH$38,EA29&lt;&gt;""),AND(EF29&gt;=EH$34,EG29&gt;=EH$38,EF29&lt;&gt;""),AND(FC29&gt;=FJ$34,FD29&gt;=FJ$38,FC29&lt;&gt;""),AND(FH29&gt;=FJ$34,FI29&gt;=FJ$38,FH29&lt;&gt;""),AND(GE29&gt;=GL$34,GF29&gt;=GL$38,GE29&lt;&gt;""),AND(GJ29&gt;=GL$34,GK29&gt;=GL$38,GJ29&lt;&gt;""),AND(HG29&gt;=HN$34,HH29&gt;=HN$38,HG29&lt;&gt;""),AND(HL29&gt;=HN$34,HM29&gt;=HN$38,HL29&lt;&gt;""),AND(II29&gt;=IP$34,IJ29&gt;=IP$38,II29&lt;&gt;""),AND(IN29&gt;=IP$34,IO29&gt;=IP$38,IN29&lt;&gt;""),AND(JK29&gt;=JR$34,JL29&gt;=JR$38,JK29&lt;&gt;""),AND(JP29&gt;=JR$34,JQ29&gt;=JR$38,JP29&lt;&gt;""),AND(KM29&gt;=KT$34,KN29&gt;=KT$38,KM29&lt;&gt;""),AND(KR29&gt;=KT$34,KS29&gt;=KT$38,KR29&lt;&gt;""),AND(LO29&gt;=LV$34,LP29&gt;=LV$38,LO29&lt;&gt;""),AND(LT29&gt;=LV$34,LU29&gt;=LV$38,LT29&lt;&gt;""),AND(MQ29&gt;=MX$34,MR29&gt;=MX$38,MQ29&lt;&gt;""),AND(MV29&gt;=MX$34,MW29&gt;=MX$38,MV29&lt;&gt;""),AND(NS29&gt;=NZ$34,NT29&gt;=NZ$38,NS29&lt;&gt;""),AND(NX29&gt;=NZ$34,NY29&gt;=NZ$38,NX29&lt;&gt;""),AND(OU29&gt;=PB$34,OV29&gt;=PB$38,OU29&lt;&gt;""),AND(OZ29&gt;=PB$34,PA29&gt;=PB$38,OZ29&lt;&gt;""),AND(PW29&gt;=QD$34,PX29&gt;=QD$38,PW29&lt;&gt;""),AND(QB29&gt;=QD$34,QC29&gt;=QD$38,QB29&lt;&gt;""),AND(QY29&gt;=RF$34,QZ29&gt;=RF$38,QY29&lt;&gt;""),AND(RD29&gt;=RF$34,RE29&gt;=RF$38,RD29&lt;&gt;""),AND(SA29&gt;=SH$34,SB29&gt;=SH$38,SA29&lt;&gt;""),AND(SF29&gt;=SH$34,SG29&gt;=SH$38,SF29&lt;&gt;""),AND(TC29&gt;=TJ$34,TD29&gt;=TJ$38,TC29&lt;&gt;""),AND(TI29&gt;=TJ$34,TJ29&gt;=TJ$38,TI29&lt;&gt;"")),"P","")</f>
        <v/>
      </c>
      <c r="G29" s="3" t="str">
        <f>IF(OR(AND(AQ29&gt;=AW$38,AQ29&lt;&gt;"",AO29=""),AND(AV29&gt;=AW$38,AV29&lt;&gt;"",AO29=""),AND(BT29&gt;=BZ$38,BT29&lt;&gt;"",BR29=""),AND(BY29&gt;=BZ$38,BY29&lt;&gt;"",BR29=""),AND(CW29&gt;=DC$38,CW29&lt;&gt;"",CU29=""),AND(DB29&gt;=DC$38,DB29&lt;&gt;"",CU29=""),AND(EB29&gt;=EH$38,EB29&lt;&gt;""),AND(EG29&gt;=EH$38,EG29&lt;&gt;""),AND(FD29&gt;=FJ$38,FD29&lt;&gt;""),AND(FI29&gt;=FJ$38,FI29&lt;&gt;""),AND(GF29&gt;=GL$38,GF29&lt;&gt;""),AND(GK29&gt;=GL$38,GK29&lt;&gt;""),AND(HH29&gt;=HN$38,HH29&lt;&gt;""),AND(HM29&gt;=HN$38,HM29&lt;&gt;""),AND(IJ29&gt;=IP$38,IJ29&lt;&gt;""),AND(IO29&gt;=IP$38,IO29&lt;&gt;""),AND(JL29&gt;=JR$38,JL29&lt;&gt;""),AND(JQ29&gt;=JR$38,JQ29&lt;&gt;""),AND(KN29&gt;=KT$38,KN29&lt;&gt;""),AND(KS29&gt;=KT$38,KS29&lt;&gt;""),AND(LP29&gt;=LV$38,LP29&lt;&gt;""),AND(LU29&gt;=LV$38,LU29&lt;&gt;""),AND(MR29&gt;=MX$38,MR29&lt;&gt;""),AND(MW29&gt;=MX$38,MW29&lt;&gt;""),AND(NT29&gt;=NZ$38,NT29&lt;&gt;""),AND(NY29&gt;=NZ$38,NY29&lt;&gt;""),AND(OV29&gt;=PB$38,OV29&lt;&gt;""),AND(PA29&gt;=PB$38,PA29&lt;&gt;""),AND(PX29&gt;=QD$38,PX29&lt;&gt;""),AND(QC29&gt;=QD$38,QC29&lt;&gt;""),AND(QZ29&gt;=RF$38,QZ29&lt;&gt;""),AND(RE29&gt;=RF$38,RE29&lt;&gt;""),AND(SB29&gt;=SH$38,SB29&lt;&gt;""),AND(SG29&gt;=SH$38,SG29&lt;&gt;""),AND(TD29&gt;=TJ$38,TD29&lt;&gt;""),AND(TJ29&gt;=TJ$38,TJ29&lt;&gt;"")),"P","")</f>
        <v>P</v>
      </c>
      <c r="H29" s="37" t="str">
        <f>IF(AND(G29="P",F29=""),"No DD",IF(OR(AND(AS29&gt;=AW$37,AT29&gt;=AW$41,AS29&lt;&gt;"",AO29=""),AND(BV29&gt;=BZ$37,BW29&gt;=BZ$41,BV29&lt;&gt;"",BR29=""),AND(CY29&gt;=DC$37,CZ29&gt;=DC$41,CY29&lt;&gt;"",CU29=""),AND(ED29&gt;=EH$37,EE29&gt;=EH$41,ED29&lt;&gt;""),AND(FF29&gt;=FJ$37,FG29&gt;=FJ$41,FF29&lt;&gt;""),AND(GH29&gt;=GL$37,GI29&gt;=GL$41,GH29&lt;&gt;""),AND(HJ29&gt;=HN$37,HK29&gt;=HN$41,HJ29&lt;&gt;""),AND(IL29&gt;=IP$37,IM29&gt;=IP$41,IL29&lt;&gt;""),AND(JN29&gt;=JR$37,JO29&gt;=JR$41,JN29&lt;&gt;""),AND(KP29&gt;=KT$37,KQ29&gt;=KT$41,KP29&lt;&gt;""),AND(LR29&gt;=LV$37,LS29&gt;=LV$41,LR29&lt;&gt;""),AND(MT29&gt;=MX$37,MU29&gt;=MX$41,MT29&lt;&gt;""),AND(NV29&gt;=NZ$37,NW29&gt;=NZ$41,NV29&lt;&gt;""),AND(OX29&gt;=PB$37,OY29&gt;=PB$41,OX29&lt;&gt;""),AND(PZ29&gt;=QD$37,QA29&gt;=QD$41,PZ29&lt;&gt;""),AND(RB29&gt;=RF$37,RC29&gt;=RF$41,RB29&lt;&gt;""),AND(SD29&gt;=SH$37,SE29&gt;=SH$41,SD29&lt;&gt;""),AND(TF29&gt;=TJ$37,TG29&gt;=TJ$41,TF29&lt;&gt;"")),"Merit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,AND(RB29&gt;=RF$36,RC29&gt;=RF$40,RB29&lt;&gt;""),AND(SD29&gt;=SH$36,SE29&gt;=SH$40,SD29&lt;&gt;""),AND(TF29&gt;=TJ$36,TG29&gt;=TJ$40,TF29&lt;&gt;"")),"Excellence",IF(I29="P","Worlds Team",IF(F29="P","National Team","")))))</f>
        <v>No DD</v>
      </c>
      <c r="I29" s="3" t="str">
        <f>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,AND(RB29&gt;=RF$35,RC29&gt;=RF$39,RB29&lt;&gt;""),AND(SD29&gt;=SH$35,SE29&gt;=SH$39,SD29&lt;&gt;""),AND(TF29&gt;=TJ$35,TG29&gt;=TJ$39,TF29&lt;&gt;"")),"P","")</f>
        <v/>
      </c>
      <c r="J29" s="8">
        <f>IF(COUNT(AQ29,BT29,CW29)&gt;0,LARGE((AQ29,BT29,CW29),1),0)</f>
        <v>51.2</v>
      </c>
      <c r="K29" s="8" t="str">
        <f>IF(J29=0,"",IF(J29=CW29,$CA$1,IF(J29=BT29,$AX$1,IF(J29=AQ29,$U$1,""))))</f>
        <v>2024 Nationals</v>
      </c>
      <c r="L29" s="8">
        <f>IF(COUNT(AQ29,BT29,CW29)&gt;1,LARGE((AQ29,BT29,CW29),2),0)</f>
        <v>0</v>
      </c>
      <c r="M29" s="8" t="str">
        <f>IF(K29=0,"",IF(AND(L29=J29,L29=AQ29,K29=BT29),$U$1,IF(AND(L29=J29,L29=AQ29,L29=CW29),$U$1,IF(AND(L29=J29,L29=CW29,L29=BT29),$AX$1,IF(L29=CW29,$CA$1,IF(L29=BT29,$AX$1,IF(L29=AQ29,$U$1,"")))))))</f>
        <v/>
      </c>
      <c r="N29" s="8">
        <f>IF(COUNT(AR29,BU29,CX29)&gt;0,LARGE((AR29,BU29,CX29),1),0)</f>
        <v>20.3</v>
      </c>
      <c r="O29" s="8" t="str">
        <f>IF(N29=0,"",IF(N29=CX29,$CA$1,IF(N29=BU29,$AX$1,IF(N29=AR29,$U$1,""))))</f>
        <v>2024 Nationals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>
        <f>IF(MAX(DD29:DF29)&gt;0,MAX(DD29:DF29),"")</f>
        <v>49.3</v>
      </c>
      <c r="S29" s="11" t="str">
        <f>IF(R29="","",IF(R29=DD29,"("&amp;DD$2&amp;")",IF(R29=DE29,"("&amp;DE$2&amp;")",IF(R29=DF29,"("&amp;DF$2&amp;")"))))</f>
        <v>(Q1)</v>
      </c>
      <c r="T29" s="8" t="str">
        <f>IF(R29="","",IF(R29=DD29,IF(R29+IF(L29="",0,L29)=TD29,$SI$1,IF(R29+IF(L29="",0,L29)=SB29,$RG$1,IF(R29+IF(L29="",0,L29)=QZ29,$QE$1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))),IF(R29=DE29,IF(R29+IF(L29="",0,L29)=TE29,$SI$1,IF(R29+IF(L29="",0,L29)=SC29,$RG$1,IF(R29+IF(L29="",0,L29)=RA29,$QE$1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))),IF(R29=DF29,IF(R29+IF(L29="",0,L29)=TI29,$SI$1,IF(R29+IF(L29="",0,L29)=SG29,$RG$1,IF(R29+IF(L29="",0,L29)=RE29,$QE$1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)))</f>
        <v>2024 Coimbra Gym Fest (July 7)</v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8"/>
      <c r="AP29" s="41" t="str">
        <f>IF(SUM(V29,Z29)&gt;0,SUM(V29,Z29),"")</f>
        <v/>
      </c>
      <c r="AQ29" s="41" t="str">
        <f>IF(SUM(U29:V29,X29:Z29,AB29)-W29-AA29&gt;0,SUM(U29:V29,X29:Z29,AB29)-W29-AA29,"")</f>
        <v/>
      </c>
      <c r="AR29" s="41" t="str">
        <f>IF(SUM(AC29:AD29,AF29)-AE29&gt;0,SUM(AC29:AD29,AF29)-AE29,"")</f>
        <v/>
      </c>
      <c r="AS29" s="41" t="str">
        <f>IF(SUM(V29,Z29,AD29)&gt;0,SUM(V29,Z29,AD29),"")</f>
        <v/>
      </c>
      <c r="AT29" s="41" t="str">
        <f>IF(SUM(AQ29,AR29)&gt;0,SUM(AQ29,AR29),"")</f>
        <v/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 t="str">
        <f>IF(SUM(AQ29,AR29,AV29)&gt;0,SUM(AQ29,AR29,AV29),"")</f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9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18.7</v>
      </c>
      <c r="CB29" s="19">
        <v>6.9</v>
      </c>
      <c r="CC29" s="19">
        <v>0</v>
      </c>
      <c r="CD29" s="19">
        <v>0</v>
      </c>
      <c r="CE29" s="19">
        <v>19</v>
      </c>
      <c r="CF29" s="19">
        <v>7.2</v>
      </c>
      <c r="CG29" s="19">
        <v>0.6</v>
      </c>
      <c r="CH29" s="19">
        <v>0</v>
      </c>
      <c r="CI29" s="19">
        <v>17.3</v>
      </c>
      <c r="CJ29" s="19">
        <v>3.2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>IF(SUM(CB29,CF29)&gt;0,SUM(CB29,CF29),"")</f>
        <v>14.100000000000001</v>
      </c>
      <c r="CW29" s="41">
        <f>IF(SUM(CA29:CB29,CD29:CF29,CH29)-CC29-CG29&gt;0,SUM(CA29:CB29,CD29:CF29,CH29)-CC29-CG29,"")</f>
        <v>51.2</v>
      </c>
      <c r="CX29" s="41">
        <f>IF(SUM(CI29:CJ29,CL29)-CK29&gt;0,SUM(CI29:CJ29,CL29)-CK29,"")</f>
        <v>20.3</v>
      </c>
      <c r="CY29" s="41">
        <f>IF(SUM(CB29,CF29,CJ29)&gt;0,SUM(CB29,CF29,CJ29),"")</f>
        <v>17.3</v>
      </c>
      <c r="CZ29" s="41">
        <f>IF(SUM(CW29,CX29)&gt;0,SUM(CW29,CX29),"")</f>
        <v>71.5</v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>
        <f>IF(SUM(CW29,CX29,DB29)&gt;0,SUM(CW29,CX29,DB29),"")</f>
        <v>71.5</v>
      </c>
      <c r="DD29" s="52">
        <f>IF(MAX(EB29,FD29,GF29,HH29,IJ29,JL29,KN29,LP29,MR29,NT29,OV29,PX29,QZ29,SB29,TD29)-IF(L29="",0,L29)&gt;0.001,MAX(EB29,FD29,GF29,HH29,IJ29,JL29,KN29,LP29,MR29,NT29,OV29,PX29,QZ29,SB29,TD29)-IF(L29="",0,L29),"")</f>
        <v>49.3</v>
      </c>
      <c r="DE29" s="52" t="str">
        <f>IF(MAX(EC29,FE29,GG29,HI29,IK29,JM29,KO29,LQ29,MS29,NU29,OW29,PY29,RA29,SC29,TE29)-IF(N29="",0,N29)&gt;0.001,MAX(EC29,FE29,GG29,HI29,IK29,JM29,KO29,LQ29,MS29,NU29,OW29,PY29,RA29,SC29,TE29)-IF(N29="",0,N29),"")</f>
        <v/>
      </c>
      <c r="DF29" s="52" t="str">
        <f>IF(MAX(EG29,FI29,GK29,HM29,IO29,JQ29,KS29,LU29,MW29,NY29,PA29,QC29,RE29,SG29,TI29)-IF(P29="",0,P29)&gt;0.001,MAX(EG29,FI29,GK29,HM29,IO29,JQ29,KS29,LU29,MW29,NY29,PA29,QC29,RE29,SG29,TI29)-IF(P29="",0,P29),"")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>
        <v>18.5</v>
      </c>
      <c r="KV29" s="18">
        <v>4.8</v>
      </c>
      <c r="KW29" s="18">
        <v>0</v>
      </c>
      <c r="KX29" s="18">
        <v>0</v>
      </c>
      <c r="KY29" s="18">
        <v>18.7</v>
      </c>
      <c r="KZ29" s="18">
        <v>7.3</v>
      </c>
      <c r="LA29" s="18">
        <v>0</v>
      </c>
      <c r="LB29" s="18">
        <v>0</v>
      </c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>
        <f>IF(SUM(KV29,KZ29)&gt;0,SUM(KV29,KZ29),"")</f>
        <v>12.1</v>
      </c>
      <c r="LP29" s="11">
        <f>IF(SUM(KU29:KV29,KX29:KZ29,LB29)-KW29-LA29&gt;0,SUM(KU29:KV29,KX29:KZ29,LB29)-KW29-LA29,"")</f>
        <v>49.3</v>
      </c>
      <c r="LQ29" s="11" t="str">
        <f>IF(SUM(LC29:LD29,LF29)-LE29&gt;0,SUM(LC29:LD29,LF29)-LE29,"")</f>
        <v/>
      </c>
      <c r="LR29" s="11">
        <f>IF(SUM(KV29,KZ29,LD29)&gt;0,SUM(KV29,KZ29,LD29),"")</f>
        <v>12.1</v>
      </c>
      <c r="LS29" s="11">
        <f>IF(SUM(LP29,LQ29)&gt;0,SUM(LP29,LQ29),"")</f>
        <v>49.3</v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>
        <f>IF(SUM(LP29,LQ29,LU29)&gt;0,SUM(LP29,LQ29,LU29),"")</f>
        <v>49.3</v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41" t="str">
        <f>IF(SUM(QF29,QJ29)&gt;0,SUM(QF29,QJ29),"")</f>
        <v/>
      </c>
      <c r="QZ29" s="41" t="str">
        <f>IF(SUM(QE29:QF29,QH29:QJ29,QL29)-QG29-QK29&gt;0,SUM(QE29:QF29,QH29:QJ29,QL29)-QG29-QK29,"")</f>
        <v/>
      </c>
      <c r="RA29" s="41" t="str">
        <f>IF(SUM(QM29:QN29,QP29)-QO29&gt;0,SUM(QM29:QN29,QP29)-QO29,"")</f>
        <v/>
      </c>
      <c r="RB29" s="41" t="str">
        <f>IF(SUM(QF29,QJ29,QN29)&gt;0,SUM(QF29,QJ29,QN29),"")</f>
        <v/>
      </c>
      <c r="RC29" s="41" t="str">
        <f>IF(SUM(QZ29,RA29)&gt;0,SUM(QZ29,RA29),"")</f>
        <v/>
      </c>
      <c r="RD29" s="41" t="str">
        <f>IF(SUM(QR29,QV29)&gt;0,SUM(QR29,QV29),"")</f>
        <v/>
      </c>
      <c r="RE29" s="41" t="str">
        <f>IF(SUM(QQ29:QR29,QT29:QV29,QX29)-SUM(QS29,QW29)&gt;0,SUM(QQ29:QR29,QT29:QV29,QX29)-SUM(QS29,QW29),"")</f>
        <v/>
      </c>
      <c r="RF29" s="41" t="str">
        <f>IF(SUM(QZ29,RA29,RE29)&gt;0,SUM(QZ29,RA29,RE29),"")</f>
        <v/>
      </c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1" t="str">
        <f>IF(SUM(RH29,RL29)&gt;0,SUM(RH29,RL29),"")</f>
        <v/>
      </c>
      <c r="SB29" s="11" t="str">
        <f>IF(SUM(RG29:RH29,RJ29:RL29,RN29)-RI29-RM29&gt;0,SUM(RG29:RH29,RJ29:RL29,RN29)-RI29-RM29,"")</f>
        <v/>
      </c>
      <c r="SC29" s="11" t="str">
        <f>IF(SUM(RO29:RP29,RR29)-RQ29&gt;0,SUM(RO29:RP29,RR29)-RQ29,"")</f>
        <v/>
      </c>
      <c r="SD29" s="11" t="str">
        <f>IF(SUM(RH29,RL29,RP29)&gt;0,SUM(RH29,RL29,RP29),"")</f>
        <v/>
      </c>
      <c r="SE29" s="11" t="str">
        <f>IF(SUM(SB29,SC29)&gt;0,SUM(SB29,SC29),"")</f>
        <v/>
      </c>
      <c r="SF29" s="11" t="str">
        <f>IF(SUM(RT29,RX29)&gt;0,SUM(RT29,RX29),"")</f>
        <v/>
      </c>
      <c r="SG29" s="11" t="str">
        <f>IF(SUM(RS29:RT29,RV29:RX29,RZ29)-SUM(RU29,RY29)&gt;0,SUM(RS29:RT29,RV29:RX29,RZ29)-SUM(RU29,RY29),"")</f>
        <v/>
      </c>
      <c r="SH29" s="11" t="str">
        <f>IF(SUM(SB29,SC29,SG29)&gt;0,SUM(SB29,SC29,SG29),"")</f>
        <v/>
      </c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41" t="str">
        <f>IF(SUM(SJ29,SN29)&gt;0,SUM(SJ29,SN29),"")</f>
        <v/>
      </c>
      <c r="TD29" s="41" t="str">
        <f>IF(SUM(SI29:SJ29,SL29:SN29,SP29)-SK29-SO29&gt;0,SUM(SI29:SJ29,SL29:SN29,SP29)-SK29-SO29,"")</f>
        <v/>
      </c>
      <c r="TE29" s="41" t="str">
        <f>IF(SUM(SQ29:SR29,ST29)-SS29&gt;0,SUM(SQ29:SR29,ST29)-SS29,"")</f>
        <v/>
      </c>
      <c r="TF29" s="41" t="str">
        <f>IF(SUM(SJ29,SN29,SR29)&gt;0,SUM(SJ29,SN29,SR29),"")</f>
        <v/>
      </c>
      <c r="TG29" s="41" t="str">
        <f>IF(SUM(TD29,TE29)&gt;0,SUM(TD29,TE29),"")</f>
        <v/>
      </c>
      <c r="TH29" s="41" t="str">
        <f>IF(SUM(SV29,SZ29)&gt;0,SUM(SV29,SZ29),"")</f>
        <v/>
      </c>
      <c r="TI29" s="41" t="str">
        <f>IF(SUM(SU29:SV29,SX29:SZ29,TB29)-SUM(SW29,TA29)&gt;0,SUM(SU29:SV29,SX29:SZ29,TB29)-SUM(SW29,TA29),"")</f>
        <v/>
      </c>
      <c r="TJ29" s="41" t="str">
        <f>IF(SUM(TD29,TE29,TI29)&gt;0,SUM(TD29,TE29,TI29),"")</f>
        <v/>
      </c>
      <c r="TK29" s="27">
        <f>IF($CU29="P",CA29,(CA29+AX29)/2)</f>
        <v>9.35</v>
      </c>
      <c r="TL29" s="27">
        <f>IF($CU29="P",CB29,(CB29+AY29)/2)</f>
        <v>3.45</v>
      </c>
      <c r="TM29" s="27">
        <f>IF($CU29="P",CC29,(CC29+AZ29)/2)</f>
        <v>0</v>
      </c>
      <c r="TN29" s="27">
        <f>IF($CU29="P",CD29,(CD29+BA29)/2)</f>
        <v>0</v>
      </c>
      <c r="TO29" s="27">
        <f>IF($CU29="P",CE29,(CE29+BB29)/2)</f>
        <v>9.5</v>
      </c>
      <c r="TP29" s="27">
        <f>IF($CU29="P",CF29,(CF29+BC29)/2)</f>
        <v>3.6</v>
      </c>
      <c r="TQ29" s="27">
        <f>IF($CU29="P",CG29,(CG29+BD29)/2)</f>
        <v>0.3</v>
      </c>
      <c r="TR29" s="27">
        <f>IF($CU29="P",CH29,(CH29+BE29)/2)</f>
        <v>0</v>
      </c>
      <c r="TS29" s="27">
        <f>IF($CU29="P",CI29,(CI29+BF29)/2)</f>
        <v>8.65</v>
      </c>
      <c r="TT29" s="27">
        <f>IF($CU29="P",CJ29,(CJ29+BG29)/2)</f>
        <v>1.6</v>
      </c>
      <c r="TU29" s="27">
        <f>IF($CU29="P",CK29,(CK29+BH29)/2)</f>
        <v>0.1</v>
      </c>
      <c r="TV29" s="27">
        <f>IF($CU29="P",CL29,(CL29+BI29)/2)</f>
        <v>0</v>
      </c>
      <c r="TW29" s="27">
        <f>IF($CU29="P",CM29,(CM29+BJ29)/2)</f>
        <v>0</v>
      </c>
      <c r="TX29" s="27">
        <f>IF($CU29="P",CN29,(CN29+BK29)/2)</f>
        <v>0</v>
      </c>
      <c r="TY29" s="27">
        <f>IF($CU29="P",CO29,(CO29+BL29)/2)</f>
        <v>0</v>
      </c>
      <c r="TZ29" s="27">
        <f>IF($CU29="P",CP29,(CP29+BM29)/2)</f>
        <v>0</v>
      </c>
      <c r="UA29" s="27">
        <f>IF($CU29="P",CQ29,(CQ29+BN29)/2)</f>
        <v>0</v>
      </c>
      <c r="UB29" s="27">
        <f>IF($CU29="P",CR29,(CR29+BO29)/2)</f>
        <v>0</v>
      </c>
      <c r="UC29" s="27">
        <f>IF($CU29="P",CS29,(CS29+BP29)/2)</f>
        <v>0</v>
      </c>
      <c r="UD29" s="27">
        <f>IF($CU29="P",CT29,(CT29+BQ29)/2)</f>
        <v>0</v>
      </c>
      <c r="UE29" s="29" t="s">
        <v>56</v>
      </c>
      <c r="UF29" s="11">
        <f>IF(SUM(TL29,TP29)&gt;0,SUM(TL29,TP29),"")</f>
        <v>7.0500000000000007</v>
      </c>
      <c r="UG29" s="11">
        <f>IF(SUM(TK29:TL29,TN29:TP29,TR29)-TM29-TQ29&gt;0,SUM(TK29:TL29,TN29:TP29,TR29)-TM29-TQ29,"")</f>
        <v>25.6</v>
      </c>
      <c r="UH29" s="11">
        <f>IF(SUM(TS29:TT29,TV29)-TU29&gt;0,SUM(TS29:TT29,TV29)-TU29,"")</f>
        <v>10.15</v>
      </c>
      <c r="UI29" s="11">
        <f>IF(SUM(TL29,TP29,TT29)&gt;0,SUM(TL29,TP29,TT29),"")</f>
        <v>8.65</v>
      </c>
      <c r="UJ29" s="11">
        <f>IF(SUM(UG29,UH29)&gt;0,SUM(UG29,UH29),"")</f>
        <v>35.75</v>
      </c>
      <c r="UK29" s="11" t="str">
        <f>IF(SUM(TX29,UB29)&gt;0,SUM(TX29,UB29),"")</f>
        <v/>
      </c>
      <c r="UL29" s="11" t="str">
        <f>IF(SUM(TW29:TX29,TZ29:UB29,UD29)-SUM(TY29,UC29)&gt;0,SUM(TW29:TX29,TZ29:UB29,UD29)-SUM(TY29,UC29),"")</f>
        <v/>
      </c>
      <c r="UM29" s="11">
        <f>IF(SUM(UG29,UH29,UL29)&gt;0,SUM(UG29,UH29,UL29),"")</f>
        <v>35.75</v>
      </c>
    </row>
    <row r="30" spans="1:559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170</v>
      </c>
      <c r="C30" s="4" t="s">
        <v>8</v>
      </c>
      <c r="D30" s="4">
        <v>2006</v>
      </c>
      <c r="E30" s="9">
        <f>SUM(J30:R30)+SUM(J30:O30)*0.0000001+SUM(J30)*0.0000000000001</f>
        <v>120.7000120700051</v>
      </c>
      <c r="F30" s="3" t="str">
        <f>IF(OR(AND(AP30&gt;=AW$34,AQ30&gt;=AW$38,AP30&lt;&gt;"",AO30=""),AND(AU30&gt;=AW$34,AV30&gt;=AW$38,AU30&lt;&gt;"",AO30=""),AND(BS30&gt;=BZ$34,BT30&gt;=BZ$38,BS30&lt;&gt;"",BR30=""),AND(BX30&gt;=BZ$34,BY30&gt;=BZ$38,BX30&lt;&gt;"",BR30=""),AND(CV30&gt;=DC$34,CW30&gt;=DC$38,CV30&lt;&gt;"",CU30=""),AND(DA30&gt;=DC$34,DB30&gt;=DC$38,DA30&lt;&gt;""),AND(EA30&gt;=EH$34,EB30&gt;=EH$38,EA30&lt;&gt;""),AND(EF30&gt;=EH$34,EG30&gt;=EH$38,EF30&lt;&gt;""),AND(FC30&gt;=FJ$34,FD30&gt;=FJ$38,FC30&lt;&gt;""),AND(FH30&gt;=FJ$34,FI30&gt;=FJ$38,FH30&lt;&gt;""),AND(GE30&gt;=GL$34,GF30&gt;=GL$38,GE30&lt;&gt;""),AND(GJ30&gt;=GL$34,GK30&gt;=GL$38,GJ30&lt;&gt;""),AND(HG30&gt;=HN$34,HH30&gt;=HN$38,HG30&lt;&gt;""),AND(HL30&gt;=HN$34,HM30&gt;=HN$38,HL30&lt;&gt;""),AND(II30&gt;=IP$34,IJ30&gt;=IP$38,II30&lt;&gt;""),AND(IN30&gt;=IP$34,IO30&gt;=IP$38,IN30&lt;&gt;""),AND(JK30&gt;=JR$34,JL30&gt;=JR$38,JK30&lt;&gt;""),AND(JP30&gt;=JR$34,JQ30&gt;=JR$38,JP30&lt;&gt;""),AND(KM30&gt;=KT$34,KN30&gt;=KT$38,KM30&lt;&gt;""),AND(KR30&gt;=KT$34,KS30&gt;=KT$38,KR30&lt;&gt;""),AND(LO30&gt;=LV$34,LP30&gt;=LV$38,LO30&lt;&gt;""),AND(LT30&gt;=LV$34,LU30&gt;=LV$38,LT30&lt;&gt;""),AND(MQ30&gt;=MX$34,MR30&gt;=MX$38,MQ30&lt;&gt;""),AND(MV30&gt;=MX$34,MW30&gt;=MX$38,MV30&lt;&gt;""),AND(NS30&gt;=NZ$34,NT30&gt;=NZ$38,NS30&lt;&gt;""),AND(NX30&gt;=NZ$34,NY30&gt;=NZ$38,NX30&lt;&gt;""),AND(OU30&gt;=PB$34,OV30&gt;=PB$38,OU30&lt;&gt;""),AND(OZ30&gt;=PB$34,PA30&gt;=PB$38,OZ30&lt;&gt;""),AND(PW30&gt;=QD$34,PX30&gt;=QD$38,PW30&lt;&gt;""),AND(QB30&gt;=QD$34,QC30&gt;=QD$38,QB30&lt;&gt;""),AND(QY30&gt;=RF$34,QZ30&gt;=RF$38,QY30&lt;&gt;""),AND(RD30&gt;=RF$34,RE30&gt;=RF$38,RD30&lt;&gt;""),AND(SA30&gt;=SH$34,SB30&gt;=SH$38,SA30&lt;&gt;""),AND(SF30&gt;=SH$34,SG30&gt;=SH$38,SF30&lt;&gt;""),AND(TC30&gt;=TJ$34,TD30&gt;=TJ$38,TC30&lt;&gt;""),AND(TI30&gt;=TJ$34,TJ30&gt;=TJ$38,TI30&lt;&gt;"")),"P","")</f>
        <v/>
      </c>
      <c r="G30" s="3" t="str">
        <f>IF(OR(AND(AQ30&gt;=AW$38,AQ30&lt;&gt;"",AO30=""),AND(AV30&gt;=AW$38,AV30&lt;&gt;"",AO30=""),AND(BT30&gt;=BZ$38,BT30&lt;&gt;"",BR30=""),AND(BY30&gt;=BZ$38,BY30&lt;&gt;"",BR30=""),AND(CW30&gt;=DC$38,CW30&lt;&gt;"",CU30=""),AND(DB30&gt;=DC$38,DB30&lt;&gt;"",CU30=""),AND(EB30&gt;=EH$38,EB30&lt;&gt;""),AND(EG30&gt;=EH$38,EG30&lt;&gt;""),AND(FD30&gt;=FJ$38,FD30&lt;&gt;""),AND(FI30&gt;=FJ$38,FI30&lt;&gt;""),AND(GF30&gt;=GL$38,GF30&lt;&gt;""),AND(GK30&gt;=GL$38,GK30&lt;&gt;""),AND(HH30&gt;=HN$38,HH30&lt;&gt;""),AND(HM30&gt;=HN$38,HM30&lt;&gt;""),AND(IJ30&gt;=IP$38,IJ30&lt;&gt;""),AND(IO30&gt;=IP$38,IO30&lt;&gt;""),AND(JL30&gt;=JR$38,JL30&lt;&gt;""),AND(JQ30&gt;=JR$38,JQ30&lt;&gt;""),AND(KN30&gt;=KT$38,KN30&lt;&gt;""),AND(KS30&gt;=KT$38,KS30&lt;&gt;""),AND(LP30&gt;=LV$38,LP30&lt;&gt;""),AND(LU30&gt;=LV$38,LU30&lt;&gt;""),AND(MR30&gt;=MX$38,MR30&lt;&gt;""),AND(MW30&gt;=MX$38,MW30&lt;&gt;""),AND(NT30&gt;=NZ$38,NT30&lt;&gt;""),AND(NY30&gt;=NZ$38,NY30&lt;&gt;""),AND(OV30&gt;=PB$38,OV30&lt;&gt;""),AND(PA30&gt;=PB$38,PA30&lt;&gt;""),AND(PX30&gt;=QD$38,PX30&lt;&gt;""),AND(QC30&gt;=QD$38,QC30&lt;&gt;""),AND(QZ30&gt;=RF$38,QZ30&lt;&gt;""),AND(RE30&gt;=RF$38,RE30&lt;&gt;""),AND(SB30&gt;=SH$38,SB30&lt;&gt;""),AND(SG30&gt;=SH$38,SG30&lt;&gt;""),AND(TD30&gt;=TJ$38,TD30&lt;&gt;""),AND(TJ30&gt;=TJ$38,TJ30&lt;&gt;"")),"P","")</f>
        <v/>
      </c>
      <c r="H30" s="37" t="str">
        <f>IF(AND(G30="P",F30=""),"No DD",IF(OR(AND(AS30&gt;=AW$37,AT30&gt;=AW$41,AS30&lt;&gt;"",AO30=""),AND(BV30&gt;=BZ$37,BW30&gt;=BZ$41,BV30&lt;&gt;"",BR30=""),AND(CY30&gt;=DC$37,CZ30&gt;=DC$41,CY30&lt;&gt;"",CU30=""),AND(ED30&gt;=EH$37,EE30&gt;=EH$41,ED30&lt;&gt;""),AND(FF30&gt;=FJ$37,FG30&gt;=FJ$41,FF30&lt;&gt;""),AND(GH30&gt;=GL$37,GI30&gt;=GL$41,GH30&lt;&gt;""),AND(HJ30&gt;=HN$37,HK30&gt;=HN$41,HJ30&lt;&gt;""),AND(IL30&gt;=IP$37,IM30&gt;=IP$41,IL30&lt;&gt;""),AND(JN30&gt;=JR$37,JO30&gt;=JR$41,JN30&lt;&gt;""),AND(KP30&gt;=KT$37,KQ30&gt;=KT$41,KP30&lt;&gt;""),AND(LR30&gt;=LV$37,LS30&gt;=LV$41,LR30&lt;&gt;""),AND(MT30&gt;=MX$37,MU30&gt;=MX$41,MT30&lt;&gt;""),AND(NV30&gt;=NZ$37,NW30&gt;=NZ$41,NV30&lt;&gt;""),AND(OX30&gt;=PB$37,OY30&gt;=PB$41,OX30&lt;&gt;""),AND(PZ30&gt;=QD$37,QA30&gt;=QD$41,PZ30&lt;&gt;""),AND(RB30&gt;=RF$37,RC30&gt;=RF$41,RB30&lt;&gt;""),AND(SD30&gt;=SH$37,SE30&gt;=SH$41,SD30&lt;&gt;""),AND(TF30&gt;=TJ$37,TG30&gt;=TJ$41,TF30&lt;&gt;"")),"Merit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,AND(RB30&gt;=RF$36,RC30&gt;=RF$40,RB30&lt;&gt;""),AND(SD30&gt;=SH$36,SE30&gt;=SH$40,SD30&lt;&gt;""),AND(TF30&gt;=TJ$36,TG30&gt;=TJ$40,TF30&lt;&gt;"")),"Excellence",IF(I30="P","Worlds Team",IF(F30="P","National Team","")))))</f>
        <v/>
      </c>
      <c r="I30" s="3" t="str">
        <f>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,AND(RB30&gt;=RF$35,RC30&gt;=RF$39,RB30&lt;&gt;""),AND(SD30&gt;=SH$35,SE30&gt;=SH$39,SD30&lt;&gt;""),AND(TF30&gt;=TJ$35,TG30&gt;=TJ$39,TF30&lt;&gt;"")),"P","")</f>
        <v/>
      </c>
      <c r="J30" s="8">
        <f>IF(COUNT(AQ30,BT30,CW30)&gt;0,LARGE((AQ30,BT30,CW30),1),0)</f>
        <v>51</v>
      </c>
      <c r="K30" s="8" t="str">
        <f>IF(J30=0,"",IF(J30=CW30,$CA$1,IF(J30=BT30,$AX$1,IF(J30=AQ30,$U$1,""))))</f>
        <v>2024 Elite Canada</v>
      </c>
      <c r="L30" s="8">
        <f>IF(COUNT(AQ30,BT30,CW30)&gt;1,LARGE((AQ30,BT30,CW30),2),0)</f>
        <v>46</v>
      </c>
      <c r="M30" s="8" t="str">
        <f>IF(K30=0,"",IF(AND(L30=J30,L30=AQ30,K30=BT30),$U$1,IF(AND(L30=J30,L30=AQ30,L30=CW30),$U$1,IF(AND(L30=J30,L30=CW30,L30=BT30),$AX$1,IF(L30=CW30,$CA$1,IF(L30=BT30,$AX$1,IF(L30=AQ30,$U$1,"")))))))</f>
        <v>2023 Domestic 3rd Trial</v>
      </c>
      <c r="N30" s="8">
        <f>IF(COUNT(AR30,BU30,CX30)&gt;0,LARGE((AR30,BU30,CX30),1),0)</f>
        <v>23.700000000000003</v>
      </c>
      <c r="O30" s="8" t="str">
        <f>IF(N30=0,"",IF(N30=CX30,$CA$1,IF(N30=BU30,$AX$1,IF(N30=AR30,$U$1,""))))</f>
        <v>2024 Nationals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TD30,$SI$1,IF(R30+IF(L30="",0,L30)=SB30,$RG$1,IF(R30+IF(L30="",0,L30)=QZ30,$QE$1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))),IF(R30=DE30,IF(R30+IF(L30="",0,L30)=TE30,$SI$1,IF(R30+IF(L30="",0,L30)=SC30,$RG$1,IF(R30+IF(L30="",0,L30)=RA30,$QE$1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))),IF(R30=DF30,IF(R30+IF(L30="",0,L30)=TI30,$SI$1,IF(R30+IF(L30="",0,L30)=SG30,$RG$1,IF(R30+IF(L30="",0,L30)=RE30,$QE$1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)))</f>
        <v/>
      </c>
      <c r="U30" s="19">
        <v>18.600000000000001</v>
      </c>
      <c r="V30" s="19">
        <v>7.6</v>
      </c>
      <c r="W30" s="19">
        <v>0</v>
      </c>
      <c r="X30" s="19">
        <v>0</v>
      </c>
      <c r="Y30" s="19">
        <v>17.8</v>
      </c>
      <c r="Z30" s="19">
        <v>3.2</v>
      </c>
      <c r="AA30" s="19">
        <v>1.2</v>
      </c>
      <c r="AB30" s="19">
        <v>0</v>
      </c>
      <c r="AC30" s="19">
        <v>0</v>
      </c>
      <c r="AD30" s="19">
        <v>0</v>
      </c>
      <c r="AE30" s="19">
        <v>0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8"/>
      <c r="AP30" s="41">
        <f>IF(SUM(V30,Z30)&gt;0,SUM(V30,Z30),"")</f>
        <v>10.8</v>
      </c>
      <c r="AQ30" s="41">
        <f>IF(SUM(U30:V30,X30:Z30,AB30)-W30-AA30&gt;0,SUM(U30:V30,X30:Z30,AB30)-W30-AA30,"")</f>
        <v>46</v>
      </c>
      <c r="AR30" s="41" t="str">
        <f>IF(SUM(AC30:AD30,AF30)-AE30&gt;0,SUM(AC30:AD30,AF30)-AE30,"")</f>
        <v/>
      </c>
      <c r="AS30" s="41">
        <f>IF(SUM(V30,Z30,AD30)&gt;0,SUM(V30,Z30,AD30),"")</f>
        <v>10.8</v>
      </c>
      <c r="AT30" s="41">
        <f>IF(SUM(AQ30,AR30)&gt;0,SUM(AQ30,AR30),"")</f>
        <v>46</v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>
        <f>IF(SUM(AQ30,AR30,AV30)&gt;0,SUM(AQ30,AR30,AV30),"")</f>
        <v>46</v>
      </c>
      <c r="AX30" s="18">
        <v>18.7</v>
      </c>
      <c r="AY30" s="18">
        <v>7.6</v>
      </c>
      <c r="AZ30" s="18">
        <v>0.6</v>
      </c>
      <c r="BA30" s="18">
        <v>0</v>
      </c>
      <c r="BB30" s="18">
        <v>18.5</v>
      </c>
      <c r="BC30" s="18">
        <v>7.6</v>
      </c>
      <c r="BD30" s="18">
        <v>0.8</v>
      </c>
      <c r="BE30" s="18">
        <v>0</v>
      </c>
      <c r="BF30" s="18">
        <v>16.399999999999999</v>
      </c>
      <c r="BG30" s="18">
        <v>7.3</v>
      </c>
      <c r="BH30" s="18">
        <v>0.8</v>
      </c>
      <c r="BI30" s="18">
        <v>0</v>
      </c>
      <c r="BJ30" s="18"/>
      <c r="BK30" s="18"/>
      <c r="BL30" s="18"/>
      <c r="BM30" s="18"/>
      <c r="BN30" s="18"/>
      <c r="BO30" s="18"/>
      <c r="BP30" s="18"/>
      <c r="BQ30" s="18"/>
      <c r="BR30" s="29"/>
      <c r="BS30" s="11">
        <f>IF(SUM(AY30,BC30)&gt;0,SUM(AY30,BC30),"")</f>
        <v>15.2</v>
      </c>
      <c r="BT30" s="11">
        <f>IF(SUM(AX30:AY30,BA30:BC30,BE30)-AZ30-BD30&gt;0,SUM(AX30:AY30,BA30:BC30,BE30)-AZ30-BD30,"")</f>
        <v>51</v>
      </c>
      <c r="BU30" s="11">
        <f>IF(SUM(BF30:BG30,BI30)-BH30&gt;0,SUM(BF30:BG30,BI30)-BH30,"")</f>
        <v>22.9</v>
      </c>
      <c r="BV30" s="11">
        <f>IF(SUM(AY30,BC30,BG30)&gt;0,SUM(AY30,BC30,BG30),"")</f>
        <v>22.5</v>
      </c>
      <c r="BW30" s="11">
        <f>IF(SUM(BT30,BU30)&gt;0,SUM(BT30,BU30),"")</f>
        <v>73.900000000000006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IF(SUM(BT30,BU30,BY30)&gt;0,SUM(BT30,BU30,BY30),"")</f>
        <v>73.900000000000006</v>
      </c>
      <c r="CA30" s="19">
        <v>18.8</v>
      </c>
      <c r="CB30" s="19">
        <v>7.6</v>
      </c>
      <c r="CC30" s="19">
        <v>0.6</v>
      </c>
      <c r="CD30" s="19">
        <v>0</v>
      </c>
      <c r="CE30" s="19">
        <v>18.2</v>
      </c>
      <c r="CF30" s="19">
        <v>3.2</v>
      </c>
      <c r="CG30" s="19">
        <v>1.6</v>
      </c>
      <c r="CH30" s="19">
        <v>0</v>
      </c>
      <c r="CI30" s="19">
        <v>16.600000000000001</v>
      </c>
      <c r="CJ30" s="19">
        <v>7.3</v>
      </c>
      <c r="CK30" s="19">
        <v>0.2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>IF(SUM(CB30,CF30)&gt;0,SUM(CB30,CF30),"")</f>
        <v>10.8</v>
      </c>
      <c r="CW30" s="41">
        <f>IF(SUM(CA30:CB30,CD30:CF30,CH30)-CC30-CG30&gt;0,SUM(CA30:CB30,CD30:CF30,CH30)-CC30-CG30,"")</f>
        <v>45.599999999999994</v>
      </c>
      <c r="CX30" s="41">
        <f>IF(SUM(CI30:CJ30,CL30)-CK30&gt;0,SUM(CI30:CJ30,CL30)-CK30,"")</f>
        <v>23.700000000000003</v>
      </c>
      <c r="CY30" s="41">
        <f>IF(SUM(CB30,CF30,CJ30)&gt;0,SUM(CB30,CF30,CJ30),"")</f>
        <v>18.100000000000001</v>
      </c>
      <c r="CZ30" s="41">
        <f>IF(SUM(CW30,CX30)&gt;0,SUM(CW30,CX30),"")</f>
        <v>69.3</v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>
        <f>IF(SUM(CW30,CX30,DB30)&gt;0,SUM(CW30,CX30,DB30),"")</f>
        <v>69.3</v>
      </c>
      <c r="DD30" s="52" t="str">
        <f>IF(MAX(EB30,FD30,GF30,HH30,IJ30,JL30,KN30,LP30,MR30,NT30,OV30,PX30,QZ30,SB30,TD30)-IF(L30="",0,L30)&gt;0.001,MAX(EB30,FD30,GF30,HH30,IJ30,JL30,KN30,LP30,MR30,NT30,OV30,PX30,QZ30,SB30,TD30)-IF(L30="",0,L30),"")</f>
        <v/>
      </c>
      <c r="DE30" s="52" t="str">
        <f>IF(MAX(EC30,FE30,GG30,HI30,IK30,JM30,KO30,LQ30,MS30,NU30,OW30,PY30,RA30,SC30,TE30)-IF(N30="",0,N30)&gt;0.001,MAX(EC30,FE30,GG30,HI30,IK30,JM30,KO30,LQ30,MS30,NU30,OW30,PY30,RA30,SC30,TE30)-IF(N30="",0,N30),"")</f>
        <v/>
      </c>
      <c r="DF30" s="52" t="str">
        <f>IF(MAX(EG30,FI30,GK30,HM30,IO30,JQ30,KS30,LU30,MW30,NY30,PA30,QC30,RE30,SG30,TI30)-IF(P30="",0,P30)&gt;0.001,MAX(EG30,FI30,GK30,HM30,IO30,JQ30,KS30,LU30,MW30,NY30,PA30,QC30,RE30,SG30,TI30)-IF(P30="",0,P30),"")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41" t="str">
        <f>IF(SUM(QF30,QJ30)&gt;0,SUM(QF30,QJ30),"")</f>
        <v/>
      </c>
      <c r="QZ30" s="41" t="str">
        <f>IF(SUM(QE30:QF30,QH30:QJ30,QL30)-QG30-QK30&gt;0,SUM(QE30:QF30,QH30:QJ30,QL30)-QG30-QK30,"")</f>
        <v/>
      </c>
      <c r="RA30" s="41" t="str">
        <f>IF(SUM(QM30:QN30,QP30)-QO30&gt;0,SUM(QM30:QN30,QP30)-QO30,"")</f>
        <v/>
      </c>
      <c r="RB30" s="41" t="str">
        <f>IF(SUM(QF30,QJ30,QN30)&gt;0,SUM(QF30,QJ30,QN30),"")</f>
        <v/>
      </c>
      <c r="RC30" s="41" t="str">
        <f>IF(SUM(QZ30,RA30)&gt;0,SUM(QZ30,RA30),"")</f>
        <v/>
      </c>
      <c r="RD30" s="41" t="str">
        <f>IF(SUM(QR30,QV30)&gt;0,SUM(QR30,QV30),"")</f>
        <v/>
      </c>
      <c r="RE30" s="41" t="str">
        <f>IF(SUM(QQ30:QR30,QT30:QV30,QX30)-SUM(QS30,QW30)&gt;0,SUM(QQ30:QR30,QT30:QV30,QX30)-SUM(QS30,QW30),"")</f>
        <v/>
      </c>
      <c r="RF30" s="41" t="str">
        <f>IF(SUM(QZ30,RA30,RE30)&gt;0,SUM(QZ30,RA30,RE30),"")</f>
        <v/>
      </c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1" t="str">
        <f>IF(SUM(RH30,RL30)&gt;0,SUM(RH30,RL30),"")</f>
        <v/>
      </c>
      <c r="SB30" s="11" t="str">
        <f>IF(SUM(RG30:RH30,RJ30:RL30,RN30)-RI30-RM30&gt;0,SUM(RG30:RH30,RJ30:RL30,RN30)-RI30-RM30,"")</f>
        <v/>
      </c>
      <c r="SC30" s="11" t="str">
        <f>IF(SUM(RO30:RP30,RR30)-RQ30&gt;0,SUM(RO30:RP30,RR30)-RQ30,"")</f>
        <v/>
      </c>
      <c r="SD30" s="11" t="str">
        <f>IF(SUM(RH30,RL30,RP30)&gt;0,SUM(RH30,RL30,RP30),"")</f>
        <v/>
      </c>
      <c r="SE30" s="11" t="str">
        <f>IF(SUM(SB30,SC30)&gt;0,SUM(SB30,SC30),"")</f>
        <v/>
      </c>
      <c r="SF30" s="11" t="str">
        <f>IF(SUM(RT30,RX30)&gt;0,SUM(RT30,RX30),"")</f>
        <v/>
      </c>
      <c r="SG30" s="11" t="str">
        <f>IF(SUM(RS30:RT30,RV30:RX30,RZ30)-SUM(RU30,RY30)&gt;0,SUM(RS30:RT30,RV30:RX30,RZ30)-SUM(RU30,RY30),"")</f>
        <v/>
      </c>
      <c r="SH30" s="11" t="str">
        <f>IF(SUM(SB30,SC30,SG30)&gt;0,SUM(SB30,SC30,SG30),"")</f>
        <v/>
      </c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17"/>
      <c r="TA30" s="17"/>
      <c r="TB30" s="17"/>
      <c r="TC30" s="41" t="str">
        <f>IF(SUM(SJ30,SN30)&gt;0,SUM(SJ30,SN30),"")</f>
        <v/>
      </c>
      <c r="TD30" s="41" t="str">
        <f>IF(SUM(SI30:SJ30,SL30:SN30,SP30)-SK30-SO30&gt;0,SUM(SI30:SJ30,SL30:SN30,SP30)-SK30-SO30,"")</f>
        <v/>
      </c>
      <c r="TE30" s="41" t="str">
        <f>IF(SUM(SQ30:SR30,ST30)-SS30&gt;0,SUM(SQ30:SR30,ST30)-SS30,"")</f>
        <v/>
      </c>
      <c r="TF30" s="41" t="str">
        <f>IF(SUM(SJ30,SN30,SR30)&gt;0,SUM(SJ30,SN30,SR30),"")</f>
        <v/>
      </c>
      <c r="TG30" s="41" t="str">
        <f>IF(SUM(TD30,TE30)&gt;0,SUM(TD30,TE30),"")</f>
        <v/>
      </c>
      <c r="TH30" s="41" t="str">
        <f>IF(SUM(SV30,SZ30)&gt;0,SUM(SV30,SZ30),"")</f>
        <v/>
      </c>
      <c r="TI30" s="41" t="str">
        <f>IF(SUM(SU30:SV30,SX30:SZ30,TB30)-SUM(SW30,TA30)&gt;0,SUM(SU30:SV30,SX30:SZ30,TB30)-SUM(SW30,TA30),"")</f>
        <v/>
      </c>
      <c r="TJ30" s="41" t="str">
        <f>IF(SUM(TD30,TE30,TI30)&gt;0,SUM(TD30,TE30,TI30),"")</f>
        <v/>
      </c>
      <c r="TK30" s="27">
        <f>IF($CU30="P",CA30,(CA30+AX30)/2)</f>
        <v>18.75</v>
      </c>
      <c r="TL30" s="27">
        <f>IF($CU30="P",CB30,(CB30+AY30)/2)</f>
        <v>7.6</v>
      </c>
      <c r="TM30" s="27">
        <f>IF($CU30="P",CC30,(CC30+AZ30)/2)</f>
        <v>0.6</v>
      </c>
      <c r="TN30" s="27">
        <f>IF($CU30="P",CD30,(CD30+BA30)/2)</f>
        <v>0</v>
      </c>
      <c r="TO30" s="27">
        <f>IF($CU30="P",CE30,(CE30+BB30)/2)</f>
        <v>18.350000000000001</v>
      </c>
      <c r="TP30" s="27">
        <f>IF($CU30="P",CF30,(CF30+BC30)/2)</f>
        <v>5.4</v>
      </c>
      <c r="TQ30" s="27">
        <f>IF($CU30="P",CG30,(CG30+BD30)/2)</f>
        <v>1.2000000000000002</v>
      </c>
      <c r="TR30" s="27">
        <f>IF($CU30="P",CH30,(CH30+BE30)/2)</f>
        <v>0</v>
      </c>
      <c r="TS30" s="27">
        <f>IF($CU30="P",CI30,(CI30+BF30)/2)</f>
        <v>16.5</v>
      </c>
      <c r="TT30" s="27">
        <f>IF($CU30="P",CJ30,(CJ30+BG30)/2)</f>
        <v>7.3</v>
      </c>
      <c r="TU30" s="27">
        <f>IF($CU30="P",CK30,(CK30+BH30)/2)</f>
        <v>0.5</v>
      </c>
      <c r="TV30" s="27">
        <f>IF($CU30="P",CL30,(CL30+BI30)/2)</f>
        <v>0</v>
      </c>
      <c r="TW30" s="27">
        <f>IF($CU30="P",CM30,(CM30+BJ30)/2)</f>
        <v>0</v>
      </c>
      <c r="TX30" s="27">
        <f>IF($CU30="P",CN30,(CN30+BK30)/2)</f>
        <v>0</v>
      </c>
      <c r="TY30" s="27">
        <f>IF($CU30="P",CO30,(CO30+BL30)/2)</f>
        <v>0</v>
      </c>
      <c r="TZ30" s="27">
        <f>IF($CU30="P",CP30,(CP30+BM30)/2)</f>
        <v>0</v>
      </c>
      <c r="UA30" s="27">
        <f>IF($CU30="P",CQ30,(CQ30+BN30)/2)</f>
        <v>0</v>
      </c>
      <c r="UB30" s="27">
        <f>IF($CU30="P",CR30,(CR30+BO30)/2)</f>
        <v>0</v>
      </c>
      <c r="UC30" s="27">
        <f>IF($CU30="P",CS30,(CS30+BP30)/2)</f>
        <v>0</v>
      </c>
      <c r="UD30" s="27">
        <f>IF($CU30="P",CT30,(CT30+BQ30)/2)</f>
        <v>0</v>
      </c>
      <c r="UE30" s="29" t="s">
        <v>56</v>
      </c>
      <c r="UF30" s="11">
        <f>IF(SUM(TL30,TP30)&gt;0,SUM(TL30,TP30),"")</f>
        <v>13</v>
      </c>
      <c r="UG30" s="11">
        <f>IF(SUM(TK30:TL30,TN30:TP30,TR30)-TM30-TQ30&gt;0,SUM(TK30:TL30,TN30:TP30,TR30)-TM30-TQ30,"")</f>
        <v>48.3</v>
      </c>
      <c r="UH30" s="11">
        <f>IF(SUM(TS30:TT30,TV30)-TU30&gt;0,SUM(TS30:TT30,TV30)-TU30,"")</f>
        <v>23.3</v>
      </c>
      <c r="UI30" s="11">
        <f>IF(SUM(TL30,TP30,TT30)&gt;0,SUM(TL30,TP30,TT30),"")</f>
        <v>20.3</v>
      </c>
      <c r="UJ30" s="11">
        <f>IF(SUM(UG30,UH30)&gt;0,SUM(UG30,UH30),"")</f>
        <v>71.599999999999994</v>
      </c>
      <c r="UK30" s="11" t="str">
        <f>IF(SUM(TX30,UB30)&gt;0,SUM(TX30,UB30),"")</f>
        <v/>
      </c>
      <c r="UL30" s="11" t="str">
        <f>IF(SUM(TW30:TX30,TZ30:UB30,UD30)-SUM(TY30,UC30)&gt;0,SUM(TW30:TX30,TZ30:UB30,UD30)-SUM(TY30,UC30),"")</f>
        <v/>
      </c>
      <c r="UM30" s="11">
        <f>IF(SUM(UG30,UH30,UL30)&gt;0,SUM(UG30,UH30,UL30),"")</f>
        <v>71.599999999999994</v>
      </c>
    </row>
    <row r="31" spans="1:559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169</v>
      </c>
      <c r="C31" s="4" t="s">
        <v>6</v>
      </c>
      <c r="D31" s="4">
        <v>1998</v>
      </c>
      <c r="E31" s="9">
        <f>SUM(J31:R31)+SUM(J31:O31)*0.0000001+SUM(J31)*0.0000000000001</f>
        <v>47.000004700002641</v>
      </c>
      <c r="F31" s="3" t="str">
        <f>IF(OR(AND(AP31&gt;=AW$34,AQ31&gt;=AW$38,AP31&lt;&gt;"",AO31=""),AND(AU31&gt;=AW$34,AV31&gt;=AW$38,AU31&lt;&gt;"",AO31=""),AND(BS31&gt;=BZ$34,BT31&gt;=BZ$38,BS31&lt;&gt;"",BR31=""),AND(BX31&gt;=BZ$34,BY31&gt;=BZ$38,BX31&lt;&gt;"",BR31=""),AND(CV31&gt;=DC$34,CW31&gt;=DC$38,CV31&lt;&gt;"",CU31=""),AND(DA31&gt;=DC$34,DB31&gt;=DC$38,DA31&lt;&gt;""),AND(EA31&gt;=EH$34,EB31&gt;=EH$38,EA31&lt;&gt;""),AND(EF31&gt;=EH$34,EG31&gt;=EH$38,EF31&lt;&gt;""),AND(FC31&gt;=FJ$34,FD31&gt;=FJ$38,FC31&lt;&gt;""),AND(FH31&gt;=FJ$34,FI31&gt;=FJ$38,FH31&lt;&gt;""),AND(GE31&gt;=GL$34,GF31&gt;=GL$38,GE31&lt;&gt;""),AND(GJ31&gt;=GL$34,GK31&gt;=GL$38,GJ31&lt;&gt;""),AND(HG31&gt;=HN$34,HH31&gt;=HN$38,HG31&lt;&gt;""),AND(HL31&gt;=HN$34,HM31&gt;=HN$38,HL31&lt;&gt;""),AND(II31&gt;=IP$34,IJ31&gt;=IP$38,II31&lt;&gt;""),AND(IN31&gt;=IP$34,IO31&gt;=IP$38,IN31&lt;&gt;""),AND(JK31&gt;=JR$34,JL31&gt;=JR$38,JK31&lt;&gt;""),AND(JP31&gt;=JR$34,JQ31&gt;=JR$38,JP31&lt;&gt;""),AND(KM31&gt;=KT$34,KN31&gt;=KT$38,KM31&lt;&gt;""),AND(KR31&gt;=KT$34,KS31&gt;=KT$38,KR31&lt;&gt;""),AND(LO31&gt;=LV$34,LP31&gt;=LV$38,LO31&lt;&gt;""),AND(LT31&gt;=LV$34,LU31&gt;=LV$38,LT31&lt;&gt;""),AND(MQ31&gt;=MX$34,MR31&gt;=MX$38,MQ31&lt;&gt;""),AND(MV31&gt;=MX$34,MW31&gt;=MX$38,MV31&lt;&gt;""),AND(NS31&gt;=NZ$34,NT31&gt;=NZ$38,NS31&lt;&gt;""),AND(NX31&gt;=NZ$34,NY31&gt;=NZ$38,NX31&lt;&gt;""),AND(OU31&gt;=PB$34,OV31&gt;=PB$38,OU31&lt;&gt;""),AND(OZ31&gt;=PB$34,PA31&gt;=PB$38,OZ31&lt;&gt;""),AND(PW31&gt;=QD$34,PX31&gt;=QD$38,PW31&lt;&gt;""),AND(QB31&gt;=QD$34,QC31&gt;=QD$38,QB31&lt;&gt;""),AND(QY31&gt;=RF$34,QZ31&gt;=RF$38,QY31&lt;&gt;""),AND(RD31&gt;=RF$34,RE31&gt;=RF$38,RD31&lt;&gt;""),AND(SA31&gt;=SH$34,SB31&gt;=SH$38,SA31&lt;&gt;""),AND(SF31&gt;=SH$34,SG31&gt;=SH$38,SF31&lt;&gt;""),AND(TC31&gt;=TJ$34,TD31&gt;=TJ$38,TC31&lt;&gt;""),AND(TI31&gt;=TJ$34,TJ31&gt;=TJ$38,TI31&lt;&gt;"")),"P","")</f>
        <v/>
      </c>
      <c r="G31" s="3" t="str">
        <f>IF(OR(AND(AQ31&gt;=AW$38,AQ31&lt;&gt;"",AO31=""),AND(AV31&gt;=AW$38,AV31&lt;&gt;"",AO31=""),AND(BT31&gt;=BZ$38,BT31&lt;&gt;"",BR31=""),AND(BY31&gt;=BZ$38,BY31&lt;&gt;"",BR31=""),AND(CW31&gt;=DC$38,CW31&lt;&gt;"",CU31=""),AND(DB31&gt;=DC$38,DB31&lt;&gt;"",CU31=""),AND(EB31&gt;=EH$38,EB31&lt;&gt;""),AND(EG31&gt;=EH$38,EG31&lt;&gt;""),AND(FD31&gt;=FJ$38,FD31&lt;&gt;""),AND(FI31&gt;=FJ$38,FI31&lt;&gt;""),AND(GF31&gt;=GL$38,GF31&lt;&gt;""),AND(GK31&gt;=GL$38,GK31&lt;&gt;""),AND(HH31&gt;=HN$38,HH31&lt;&gt;""),AND(HM31&gt;=HN$38,HM31&lt;&gt;""),AND(IJ31&gt;=IP$38,IJ31&lt;&gt;""),AND(IO31&gt;=IP$38,IO31&lt;&gt;""),AND(JL31&gt;=JR$38,JL31&lt;&gt;""),AND(JQ31&gt;=JR$38,JQ31&lt;&gt;""),AND(KN31&gt;=KT$38,KN31&lt;&gt;""),AND(KS31&gt;=KT$38,KS31&lt;&gt;""),AND(LP31&gt;=LV$38,LP31&lt;&gt;""),AND(LU31&gt;=LV$38,LU31&lt;&gt;""),AND(MR31&gt;=MX$38,MR31&lt;&gt;""),AND(MW31&gt;=MX$38,MW31&lt;&gt;""),AND(NT31&gt;=NZ$38,NT31&lt;&gt;""),AND(NY31&gt;=NZ$38,NY31&lt;&gt;""),AND(OV31&gt;=PB$38,OV31&lt;&gt;""),AND(PA31&gt;=PB$38,PA31&lt;&gt;""),AND(PX31&gt;=QD$38,PX31&lt;&gt;""),AND(QC31&gt;=QD$38,QC31&lt;&gt;""),AND(QZ31&gt;=RF$38,QZ31&lt;&gt;""),AND(RE31&gt;=RF$38,RE31&lt;&gt;""),AND(SB31&gt;=SH$38,SB31&lt;&gt;""),AND(SG31&gt;=SH$38,SG31&lt;&gt;""),AND(TD31&gt;=TJ$38,TD31&lt;&gt;""),AND(TJ31&gt;=TJ$38,TJ31&lt;&gt;"")),"P","")</f>
        <v/>
      </c>
      <c r="H31" s="37" t="str">
        <f>IF(AND(G31="P",F31=""),"No DD",IF(OR(AND(AS31&gt;=AW$37,AT31&gt;=AW$41,AS31&lt;&gt;"",AO31=""),AND(BV31&gt;=BZ$37,BW31&gt;=BZ$41,BV31&lt;&gt;"",BR31=""),AND(CY31&gt;=DC$37,CZ31&gt;=DC$41,CY31&lt;&gt;"",CU31=""),AND(ED31&gt;=EH$37,EE31&gt;=EH$41,ED31&lt;&gt;""),AND(FF31&gt;=FJ$37,FG31&gt;=FJ$41,FF31&lt;&gt;""),AND(GH31&gt;=GL$37,GI31&gt;=GL$41,GH31&lt;&gt;""),AND(HJ31&gt;=HN$37,HK31&gt;=HN$41,HJ31&lt;&gt;""),AND(IL31&gt;=IP$37,IM31&gt;=IP$41,IL31&lt;&gt;""),AND(JN31&gt;=JR$37,JO31&gt;=JR$41,JN31&lt;&gt;""),AND(KP31&gt;=KT$37,KQ31&gt;=KT$41,KP31&lt;&gt;""),AND(LR31&gt;=LV$37,LS31&gt;=LV$41,LR31&lt;&gt;""),AND(MT31&gt;=MX$37,MU31&gt;=MX$41,MT31&lt;&gt;""),AND(NV31&gt;=NZ$37,NW31&gt;=NZ$41,NV31&lt;&gt;""),AND(OX31&gt;=PB$37,OY31&gt;=PB$41,OX31&lt;&gt;""),AND(PZ31&gt;=QD$37,QA31&gt;=QD$41,PZ31&lt;&gt;""),AND(RB31&gt;=RF$37,RC31&gt;=RF$41,RB31&lt;&gt;""),AND(SD31&gt;=SH$37,SE31&gt;=SH$41,SD31&lt;&gt;""),AND(TF31&gt;=TJ$37,TG31&gt;=TJ$41,TF31&lt;&gt;"")),"Merit",IF(OR(AND(AS31&gt;=AW$36,AT31&gt;=AW$40,AS31&lt;&gt;"",AO31=""),AND(BV31&gt;=BZ$36,BW31&gt;=BZ$40,BV31&lt;&gt;"",BR31=""),AND(CY31&gt;=DC$36,CZ31&gt;=DC$40,CY31&lt;&gt;"",CU31=""),AND(ED31&gt;=EH$36,EE31&gt;=EH$40,ED31&lt;&gt;""),AND(FF31&gt;=FJ$36,FG31&gt;=FJ$40,FF31&lt;&gt;""),AND(GH31&gt;=GL$36,GI31&gt;=GL$40,GH31&lt;&gt;""),AND(HJ31&gt;=HN$36,HK31&gt;=HN$40,HJ31&lt;&gt;""),AND(IL31&gt;=IP$36,IM31&gt;=IP$40,IL31&lt;&gt;""),AND(JN31&gt;=JR$36,JO31&gt;=JR$40,JN31&lt;&gt;""),AND(KP31&gt;=KT$36,KQ31&gt;=KT$40,KP31&lt;&gt;""),AND(LR31&gt;=LV$36,LS31&gt;=LV$40,LR31&lt;&gt;""),AND(MT31&gt;=MX$36,MU31&gt;=MX$40,MT31&lt;&gt;""),AND(NV31&gt;=NZ$36,NW31&gt;=NZ$40,NV31&lt;&gt;""),AND(OX31&gt;=PB$36,OY31&gt;=PB$40,OX31&lt;&gt;""),AND(PZ31&gt;=QD$36,QA31&gt;=QD$40,PZ31&lt;&gt;""),AND(RB31&gt;=RF$36,RC31&gt;=RF$40,RB31&lt;&gt;""),AND(SD31&gt;=SH$36,SE31&gt;=SH$40,SD31&lt;&gt;""),AND(TF31&gt;=TJ$36,TG31&gt;=TJ$40,TF31&lt;&gt;"")),"Excellence",IF(I31="P","Worlds Team",IF(F31="P","National Team","")))))</f>
        <v/>
      </c>
      <c r="I31" s="3" t="str">
        <f>IF(OR(AND(AS31&gt;=AW$35,AT31&gt;=AW$39,AS31&lt;&gt;"",AO31=""),AND(BV31&gt;=BZ$35,BW31&gt;=BZ$39,BV31&lt;&gt;"",BR31=""),AND(CY31&gt;=DC$35,CZ31&gt;=DC$39,CY31&lt;&gt;"",CU31=""),AND(ED31&gt;=EH$35,EE31&gt;=EH$39,ED31&lt;&gt;""),AND(FF31&gt;=FJ$35,FG31&gt;=FJ$39,FF31&lt;&gt;""),AND(GH31&gt;=GL$35,GI31&gt;=GL$39,GH31&lt;&gt;""),AND(HJ31&gt;=HN$35,HK31&gt;=HN$39,HJ31&lt;&gt;""),AND(IL31&gt;=IP$35,IM31&gt;=IP$39,IL31&lt;&gt;""),AND(JN31&gt;=JR$35,JO31&gt;=JR$39,JN31&lt;&gt;""),AND(KP31&gt;=KT$35,KQ31&gt;=KT$39,KP31&lt;&gt;""),AND(LR31&gt;=LV$35,LS31&gt;=LV$39,LR31&lt;&gt;""),AND(MT31&gt;=MX$35,MU31&gt;=MX$39,MT31&lt;&gt;""),AND(NV31&gt;=NZ$35,NW31&gt;=NZ$39,NV31&lt;&gt;""),AND(OX31&gt;=PB$35,OY31&gt;=PB$39,OX31&lt;&gt;""),AND(PZ31&gt;=QD$35,QA31&gt;=QD$39,PZ31&lt;&gt;""),AND(RB31&gt;=RF$35,RC31&gt;=RF$39,RB31&lt;&gt;""),AND(SD31&gt;=SH$35,SE31&gt;=SH$39,SD31&lt;&gt;""),AND(TF31&gt;=TJ$35,TG31&gt;=TJ$39,TF31&lt;&gt;"")),"P","")</f>
        <v/>
      </c>
      <c r="J31" s="8">
        <f>IF(COUNT(AQ31,BT31,CW31)&gt;0,LARGE((AQ31,BT31,CW31),1),0)</f>
        <v>26.4</v>
      </c>
      <c r="K31" s="8" t="str">
        <f>IF(J31=0,"",IF(J31=CW31,$CA$1,IF(J31=BT31,$AX$1,IF(J31=AQ31,$U$1,""))))</f>
        <v>2023 Domestic 3rd Trial</v>
      </c>
      <c r="L31" s="8">
        <f>IF(COUNT(AQ31,BT31,CW31)&gt;1,LARGE((AQ31,BT31,CW31),2),0)</f>
        <v>0</v>
      </c>
      <c r="M31" s="8" t="str">
        <f>IF(K31=0,"",IF(AND(L31=J31,L31=AQ31,K31=BT31),$U$1,IF(AND(L31=J31,L31=AQ31,L31=CW31),$U$1,IF(AND(L31=J31,L31=CW31,L31=BT31),$AX$1,IF(L31=CW31,$CA$1,IF(L31=BT31,$AX$1,IF(L31=AQ31,$U$1,"")))))))</f>
        <v/>
      </c>
      <c r="N31" s="8">
        <f>IF(COUNT(AR31,BU31,CX31)&gt;0,LARGE((AR31,BU31,CX31),1),0)</f>
        <v>20.6</v>
      </c>
      <c r="O31" s="8" t="str">
        <f>IF(N31=0,"",IF(N31=CX31,$CA$1,IF(N31=BU31,$AX$1,IF(N31=AR31,$U$1,""))))</f>
        <v>2023 Domestic 3rd Trial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TD31,$SI$1,IF(R31+IF(L31="",0,L31)=SB31,$RG$1,IF(R31+IF(L31="",0,L31)=QZ31,$QE$1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))),IF(R31=DE31,IF(R31+IF(L31="",0,L31)=TE31,$SI$1,IF(R31+IF(L31="",0,L31)=SC31,$RG$1,IF(R31+IF(L31="",0,L31)=RA31,$QE$1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))),IF(R31=DF31,IF(R31+IF(L31="",0,L31)=TI31,$SI$1,IF(R31+IF(L31="",0,L31)=SG31,$RG$1,IF(R31+IF(L31="",0,L31)=RE31,$QE$1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)))</f>
        <v/>
      </c>
      <c r="U31" s="19">
        <v>18.600000000000001</v>
      </c>
      <c r="V31" s="19">
        <v>8.4</v>
      </c>
      <c r="W31" s="19">
        <v>0.6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17</v>
      </c>
      <c r="AD31" s="19">
        <v>4.8</v>
      </c>
      <c r="AE31" s="19">
        <v>1.2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>IF(SUM(V31,Z31)&gt;0,SUM(V31,Z31),"")</f>
        <v>8.4</v>
      </c>
      <c r="AQ31" s="41">
        <f>IF(SUM(U31:V31,X31:Z31,AB31)-W31-AA31&gt;0,SUM(U31:V31,X31:Z31,AB31)-W31-AA31,"")</f>
        <v>26.4</v>
      </c>
      <c r="AR31" s="41">
        <f>IF(SUM(AC31:AD31,AF31)-AE31&gt;0,SUM(AC31:AD31,AF31)-AE31,"")</f>
        <v>20.6</v>
      </c>
      <c r="AS31" s="41">
        <f>IF(SUM(V31,Z31,AD31)&gt;0,SUM(V31,Z31,AD31),"")</f>
        <v>13.2</v>
      </c>
      <c r="AT31" s="41">
        <f>IF(SUM(AQ31,AR31)&gt;0,SUM(AQ31,AR31),"")</f>
        <v>47</v>
      </c>
      <c r="AU31" s="41" t="str">
        <f>IF(SUM(AH31,AL31)&gt;0,SUM(AH31,AL31),"")</f>
        <v/>
      </c>
      <c r="AV31" s="41" t="str">
        <f>IF(SUM(AG31:AH31,AJ31:AL31,AN31)-SUM(AI31,AM31)&gt;0,SUM(AG31:AH31,AJ31:AL31,AN31)-SUM(AI31,AM31),"")</f>
        <v/>
      </c>
      <c r="AW31" s="41">
        <f>IF(SUM(AQ31,AR31,AV31)&gt;0,SUM(AQ31,AR31,AV31),"")</f>
        <v>47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>IF(SUM(CB31,CF31)&gt;0,SUM(CB31,CF31),"")</f>
        <v/>
      </c>
      <c r="CW31" s="41" t="str">
        <f>IF(SUM(CA31:CB31,CD31:CF31,CH31)-CC31-CG31&gt;0,SUM(CA31:CB31,CD31:CF31,CH31)-CC31-CG31,"")</f>
        <v/>
      </c>
      <c r="CX31" s="41" t="str">
        <f>IF(SUM(CI31:CJ31,CL31)-CK31&gt;0,SUM(CI31:CJ31,CL31)-CK31,"")</f>
        <v/>
      </c>
      <c r="CY31" s="41" t="str">
        <f>IF(SUM(CB31,CF31,CJ31)&gt;0,SUM(CB31,CF31,CJ31),"")</f>
        <v/>
      </c>
      <c r="CZ31" s="41" t="str">
        <f>IF(SUM(CW31,CX31)&gt;0,SUM(CW31,CX31),"")</f>
        <v/>
      </c>
      <c r="DA31" s="41" t="str">
        <f>IF(SUM(CN31,CR31)&gt;0,SUM(CN31,CR31),"")</f>
        <v/>
      </c>
      <c r="DB31" s="41" t="str">
        <f>IF(SUM(CM31:CN31,CP31:CR31,CT31)-SUM(CO31,CS31)&gt;0,SUM(CM31:CN31,CP31:CR31,CT31)-SUM(CO31,CS31),"")</f>
        <v/>
      </c>
      <c r="DC31" s="41" t="str">
        <f>IF(SUM(CW31,CX31,DB31)&gt;0,SUM(CW31,CX31,DB31),"")</f>
        <v/>
      </c>
      <c r="DD31" s="52" t="str">
        <f>IF(MAX(EB31,FD31,GF31,HH31,IJ31,JL31,KN31,LP31,MR31,NT31,OV31,PX31,QZ31,SB31,TD31)-IF(L31="",0,L31)&gt;0.001,MAX(EB31,FD31,GF31,HH31,IJ31,JL31,KN31,LP31,MR31,NT31,OV31,PX31,QZ31,SB31,TD31)-IF(L31="",0,L31),"")</f>
        <v/>
      </c>
      <c r="DE31" s="52" t="str">
        <f>IF(MAX(EC31,FE31,GG31,HI31,IK31,JM31,KO31,LQ31,MS31,NU31,OW31,PY31,RA31,SC31,TE31)-IF(N31="",0,N31)&gt;0.001,MAX(EC31,FE31,GG31,HI31,IK31,JM31,KO31,LQ31,MS31,NU31,OW31,PY31,RA31,SC31,TE31)-IF(N31="",0,N31),"")</f>
        <v/>
      </c>
      <c r="DF31" s="52" t="str">
        <f>IF(MAX(EG31,FI31,GK31,HM31,IO31,JQ31,KS31,LU31,MW31,NY31,PA31,QC31,RE31,SG31,TI31)-IF(P31="",0,P31)&gt;0.001,MAX(EG31,FI31,GK31,HM31,IO31,JQ31,KS31,LU31,MW31,NY31,PA31,QC31,RE31,SG31,TI31)-IF(P31="",0,P31),"")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>IF(SUM(DH31,DL31)&gt;0,SUM(DH31,DL31),"")</f>
        <v/>
      </c>
      <c r="EB31" s="41" t="str">
        <f>IF(SUM(DG31:DH31,DJ31:DL31,DN31)-DI31-DM31&gt;0,SUM(DG31:DH31,DJ31:DL31,DN31)-DI31-DM31,"")</f>
        <v/>
      </c>
      <c r="EC31" s="41" t="str">
        <f>IF(SUM(DO31:DP31,DR31)-DQ31&gt;0,SUM(DO31:DP31,DR31)-DQ31,"")</f>
        <v/>
      </c>
      <c r="ED31" s="41" t="str">
        <f>IF(SUM(DH31,DL31,DP31)&gt;0,SUM(DH31,DL31,DP31),"")</f>
        <v/>
      </c>
      <c r="EE31" s="41" t="str">
        <f>IF(SUM(EB31,EC31)&gt;0,SUM(EB31,EC31),"")</f>
        <v/>
      </c>
      <c r="EF31" s="41" t="str">
        <f>IF(SUM(DT31,DX31)&gt;0,SUM(DT31,DX31),"")</f>
        <v/>
      </c>
      <c r="EG31" s="41" t="str">
        <f>IF(SUM(DS31:DT31,DV31:DX31,DZ31)-SUM(DU31,DY31)&gt;0,SUM(DS31:DT31,DV31:DX31,DZ31)-SUM(DU31,DY31),"")</f>
        <v/>
      </c>
      <c r="EH31" s="41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>IF(SUM(FL31,FP31)&gt;0,SUM(FL31,FP31),"")</f>
        <v/>
      </c>
      <c r="GF31" s="41" t="str">
        <f>IF(SUM(FK31:FL31,FN31:FP31,FR31)-FM31-FQ31&gt;0,SUM(FK31:FL31,FN31:FP31,FR31)-FM31-FQ31,"")</f>
        <v/>
      </c>
      <c r="GG31" s="41" t="str">
        <f>IF(SUM(FS31:FT31,FV31)-FU31&gt;0,SUM(FS31:FT31,FV31)-FU31,"")</f>
        <v/>
      </c>
      <c r="GH31" s="41" t="str">
        <f>IF(SUM(FL31,FP31,FT31)&gt;0,SUM(FL31,FP31,FT31),"")</f>
        <v/>
      </c>
      <c r="GI31" s="41" t="str">
        <f>IF(SUM(GF31,GG31)&gt;0,SUM(GF31,GG31),"")</f>
        <v/>
      </c>
      <c r="GJ31" s="41" t="str">
        <f>IF(SUM(FX31,GB31)&gt;0,SUM(FX31,GB31),"")</f>
        <v/>
      </c>
      <c r="GK31" s="41" t="str">
        <f>IF(SUM(FW31:FX31,FZ31:GB31,GD31)-SUM(FY31,GC31)&gt;0,SUM(FW31:FX31,FZ31:GB31,GD31)-SUM(FY31,GC31),"")</f>
        <v/>
      </c>
      <c r="GL31" s="41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>IF(SUM(HP31,HT31)&gt;0,SUM(HP31,HT31),"")</f>
        <v/>
      </c>
      <c r="IJ31" s="41" t="str">
        <f>IF(SUM(HO31:HP31,HR31:HT31,HV31)-HQ31-HU31&gt;0,SUM(HO31:HP31,HR31:HT31,HV31)-HQ31-HU31,"")</f>
        <v/>
      </c>
      <c r="IK31" s="41" t="str">
        <f>IF(SUM(HW31:HX31,HZ31)-HY31&gt;0,SUM(HW31:HX31,HZ31)-HY31,"")</f>
        <v/>
      </c>
      <c r="IL31" s="41" t="str">
        <f>IF(SUM(HP31,HT31,HX31)&gt;0,SUM(HP31,HT31,HX31),"")</f>
        <v/>
      </c>
      <c r="IM31" s="41" t="str">
        <f>IF(SUM(IJ31,IK31)&gt;0,SUM(IJ31,IK31),"")</f>
        <v/>
      </c>
      <c r="IN31" s="41" t="str">
        <f>IF(SUM(IB31,IF31)&gt;0,SUM(IB31,IF31),"")</f>
        <v/>
      </c>
      <c r="IO31" s="41" t="str">
        <f>IF(SUM(IA31:IB31,ID31:IF31,IH31)-SUM(IC31,IG31)&gt;0,SUM(IA31:IB31,ID31:IF31,IH31)-SUM(IC31,IG31),"")</f>
        <v/>
      </c>
      <c r="IP31" s="41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>IF(SUM(JT31,JX31)&gt;0,SUM(JT31,JX31),"")</f>
        <v/>
      </c>
      <c r="KN31" s="41" t="str">
        <f>IF(SUM(JS31:JT31,JV31:JX31,JZ31)-JU31-JY31&gt;0,SUM(JS31:JT31,JV31:JX31,JZ31)-JU31-JY31,"")</f>
        <v/>
      </c>
      <c r="KO31" s="41" t="str">
        <f>IF(SUM(KA31:KB31,KD31)-KC31&gt;0,SUM(KA31:KB31,KD31)-KC31,"")</f>
        <v/>
      </c>
      <c r="KP31" s="41" t="str">
        <f>IF(SUM(JT31,JX31,KB31)&gt;0,SUM(JT31,JX31,KB31),"")</f>
        <v/>
      </c>
      <c r="KQ31" s="41" t="str">
        <f>IF(SUM(KN31,KO31)&gt;0,SUM(KN31,KO31),"")</f>
        <v/>
      </c>
      <c r="KR31" s="41" t="str">
        <f>IF(SUM(KF31,KJ31)&gt;0,SUM(KF31,KJ31),"")</f>
        <v/>
      </c>
      <c r="KS31" s="41" t="str">
        <f>IF(SUM(KE31:KF31,KH31:KJ31,KL31)-SUM(KG31,KK31)&gt;0,SUM(KE31:KF31,KH31:KJ31,KL31)-SUM(KG31,KK31),"")</f>
        <v/>
      </c>
      <c r="KT31" s="41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>IF(SUM(LX31,MB31)&gt;0,SUM(LX31,MB31),"")</f>
        <v/>
      </c>
      <c r="MR31" s="41" t="str">
        <f>IF(SUM(LW31:LX31,LZ31:MB31,MD31)-LY31-MC31&gt;0,SUM(LW31:LX31,LZ31:MB31,MD31)-LY31-MC31,"")</f>
        <v/>
      </c>
      <c r="MS31" s="41" t="str">
        <f>IF(SUM(ME31:MF31,MH31)-MG31&gt;0,SUM(ME31:MF31,MH31)-MG31,"")</f>
        <v/>
      </c>
      <c r="MT31" s="41" t="str">
        <f>IF(SUM(LX31,MB31,MF31)&gt;0,SUM(LX31,MB31,MF31),"")</f>
        <v/>
      </c>
      <c r="MU31" s="41" t="str">
        <f>IF(SUM(MR31,MS31)&gt;0,SUM(MR31,MS31),"")</f>
        <v/>
      </c>
      <c r="MV31" s="41" t="str">
        <f>IF(SUM(MJ31,MN31)&gt;0,SUM(MJ31,MN31),"")</f>
        <v/>
      </c>
      <c r="MW31" s="41" t="str">
        <f>IF(SUM(MI31:MJ31,ML31:MN31,MP31)-SUM(MK31,MO31)&gt;0,SUM(MI31:MJ31,ML31:MN31,MP31)-SUM(MK31,MO31),"")</f>
        <v/>
      </c>
      <c r="MX31" s="41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>IF(SUM(OB31,OF31)&gt;0,SUM(OB31,OF31),"")</f>
        <v/>
      </c>
      <c r="OV31" s="41" t="str">
        <f>IF(SUM(OA31:OB31,OD31:OF31,OH31)-OC31-OG31&gt;0,SUM(OA31:OB31,OD31:OF31,OH31)-OC31-OG31,"")</f>
        <v/>
      </c>
      <c r="OW31" s="41" t="str">
        <f>IF(SUM(OI31:OJ31,OL31)-OK31&gt;0,SUM(OI31:OJ31,OL31)-OK31,"")</f>
        <v/>
      </c>
      <c r="OX31" s="41" t="str">
        <f>IF(SUM(OB31,OF31,OJ31)&gt;0,SUM(OB31,OF31,OJ31),"")</f>
        <v/>
      </c>
      <c r="OY31" s="41" t="str">
        <f>IF(SUM(OV31,OW31)&gt;0,SUM(OV31,OW31),"")</f>
        <v/>
      </c>
      <c r="OZ31" s="41" t="str">
        <f>IF(SUM(ON31,OR31)&gt;0,SUM(ON31,OR31),"")</f>
        <v/>
      </c>
      <c r="PA31" s="41" t="str">
        <f>IF(SUM(OM31:ON31,OP31:OR31,OT31)-SUM(OO31,OS31)&gt;0,SUM(OM31:ON31,OP31:OR31,OT31)-SUM(OO31,OS31),"")</f>
        <v/>
      </c>
      <c r="PB31" s="41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41" t="str">
        <f>IF(SUM(QF31,QJ31)&gt;0,SUM(QF31,QJ31),"")</f>
        <v/>
      </c>
      <c r="QZ31" s="41" t="str">
        <f>IF(SUM(QE31:QF31,QH31:QJ31,QL31)-QG31-QK31&gt;0,SUM(QE31:QF31,QH31:QJ31,QL31)-QG31-QK31,"")</f>
        <v/>
      </c>
      <c r="RA31" s="41" t="str">
        <f>IF(SUM(QM31:QN31,QP31)-QO31&gt;0,SUM(QM31:QN31,QP31)-QO31,"")</f>
        <v/>
      </c>
      <c r="RB31" s="41" t="str">
        <f>IF(SUM(QF31,QJ31,QN31)&gt;0,SUM(QF31,QJ31,QN31),"")</f>
        <v/>
      </c>
      <c r="RC31" s="41" t="str">
        <f>IF(SUM(QZ31,RA31)&gt;0,SUM(QZ31,RA31),"")</f>
        <v/>
      </c>
      <c r="RD31" s="41" t="str">
        <f>IF(SUM(QR31,QV31)&gt;0,SUM(QR31,QV31),"")</f>
        <v/>
      </c>
      <c r="RE31" s="41" t="str">
        <f>IF(SUM(QQ31:QR31,QT31:QV31,QX31)-SUM(QS31,QW31)&gt;0,SUM(QQ31:QR31,QT31:QV31,QX31)-SUM(QS31,QW31),"")</f>
        <v/>
      </c>
      <c r="RF31" s="41" t="str">
        <f>IF(SUM(QZ31,RA31,RE31)&gt;0,SUM(QZ31,RA31,RE31),"")</f>
        <v/>
      </c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1" t="str">
        <f>IF(SUM(RH31,RL31)&gt;0,SUM(RH31,RL31),"")</f>
        <v/>
      </c>
      <c r="SB31" s="11" t="str">
        <f>IF(SUM(RG31:RH31,RJ31:RL31,RN31)-RI31-RM31&gt;0,SUM(RG31:RH31,RJ31:RL31,RN31)-RI31-RM31,"")</f>
        <v/>
      </c>
      <c r="SC31" s="11" t="str">
        <f>IF(SUM(RO31:RP31,RR31)-RQ31&gt;0,SUM(RO31:RP31,RR31)-RQ31,"")</f>
        <v/>
      </c>
      <c r="SD31" s="11" t="str">
        <f>IF(SUM(RH31,RL31,RP31)&gt;0,SUM(RH31,RL31,RP31),"")</f>
        <v/>
      </c>
      <c r="SE31" s="11" t="str">
        <f>IF(SUM(SB31,SC31)&gt;0,SUM(SB31,SC31),"")</f>
        <v/>
      </c>
      <c r="SF31" s="11" t="str">
        <f>IF(SUM(RT31,RX31)&gt;0,SUM(RT31,RX31),"")</f>
        <v/>
      </c>
      <c r="SG31" s="11" t="str">
        <f>IF(SUM(RS31:RT31,RV31:RX31,RZ31)-SUM(RU31,RY31)&gt;0,SUM(RS31:RT31,RV31:RX31,RZ31)-SUM(RU31,RY31),"")</f>
        <v/>
      </c>
      <c r="SH31" s="11" t="str">
        <f>IF(SUM(SB31,SC31,SG31)&gt;0,SUM(SB31,SC31,SG31),"")</f>
        <v/>
      </c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17"/>
      <c r="TA31" s="17"/>
      <c r="TB31" s="17"/>
      <c r="TC31" s="41" t="str">
        <f>IF(SUM(SJ31,SN31)&gt;0,SUM(SJ31,SN31),"")</f>
        <v/>
      </c>
      <c r="TD31" s="41" t="str">
        <f>IF(SUM(SI31:SJ31,SL31:SN31,SP31)-SK31-SO31&gt;0,SUM(SI31:SJ31,SL31:SN31,SP31)-SK31-SO31,"")</f>
        <v/>
      </c>
      <c r="TE31" s="41" t="str">
        <f>IF(SUM(SQ31:SR31,ST31)-SS31&gt;0,SUM(SQ31:SR31,ST31)-SS31,"")</f>
        <v/>
      </c>
      <c r="TF31" s="41" t="str">
        <f>IF(SUM(SJ31,SN31,SR31)&gt;0,SUM(SJ31,SN31,SR31),"")</f>
        <v/>
      </c>
      <c r="TG31" s="41" t="str">
        <f>IF(SUM(TD31,TE31)&gt;0,SUM(TD31,TE31),"")</f>
        <v/>
      </c>
      <c r="TH31" s="41" t="str">
        <f>IF(SUM(SV31,SZ31)&gt;0,SUM(SV31,SZ31),"")</f>
        <v/>
      </c>
      <c r="TI31" s="41" t="str">
        <f>IF(SUM(SU31:SV31,SX31:SZ31,TB31)-SUM(SW31,TA31)&gt;0,SUM(SU31:SV31,SX31:SZ31,TB31)-SUM(SW31,TA31),"")</f>
        <v/>
      </c>
      <c r="TJ31" s="41" t="str">
        <f>IF(SUM(TD31,TE31,TI31)&gt;0,SUM(TD31,TE31,TI31),"")</f>
        <v/>
      </c>
      <c r="TK31" s="27">
        <f>IF($CU31="P",CA31,(CA31+AX31)/2)</f>
        <v>0</v>
      </c>
      <c r="TL31" s="27">
        <f>IF($CU31="P",CB31,(CB31+AY31)/2)</f>
        <v>0</v>
      </c>
      <c r="TM31" s="27">
        <f>IF($CU31="P",CC31,(CC31+AZ31)/2)</f>
        <v>0</v>
      </c>
      <c r="TN31" s="27">
        <f>IF($CU31="P",CD31,(CD31+BA31)/2)</f>
        <v>0</v>
      </c>
      <c r="TO31" s="27">
        <f>IF($CU31="P",CE31,(CE31+BB31)/2)</f>
        <v>0</v>
      </c>
      <c r="TP31" s="27">
        <f>IF($CU31="P",CF31,(CF31+BC31)/2)</f>
        <v>0</v>
      </c>
      <c r="TQ31" s="27">
        <f>IF($CU31="P",CG31,(CG31+BD31)/2)</f>
        <v>0</v>
      </c>
      <c r="TR31" s="27">
        <f>IF($CU31="P",CH31,(CH31+BE31)/2)</f>
        <v>0</v>
      </c>
      <c r="TS31" s="27">
        <f>IF($CU31="P",CI31,(CI31+BF31)/2)</f>
        <v>0</v>
      </c>
      <c r="TT31" s="27">
        <f>IF($CU31="P",CJ31,(CJ31+BG31)/2)</f>
        <v>0</v>
      </c>
      <c r="TU31" s="27">
        <f>IF($CU31="P",CK31,(CK31+BH31)/2)</f>
        <v>0</v>
      </c>
      <c r="TV31" s="27">
        <f>IF($CU31="P",CL31,(CL31+BI31)/2)</f>
        <v>0</v>
      </c>
      <c r="TW31" s="27">
        <f>IF($CU31="P",CM31,(CM31+BJ31)/2)</f>
        <v>0</v>
      </c>
      <c r="TX31" s="27">
        <f>IF($CU31="P",CN31,(CN31+BK31)/2)</f>
        <v>0</v>
      </c>
      <c r="TY31" s="27">
        <f>IF($CU31="P",CO31,(CO31+BL31)/2)</f>
        <v>0</v>
      </c>
      <c r="TZ31" s="27">
        <f>IF($CU31="P",CP31,(CP31+BM31)/2)</f>
        <v>0</v>
      </c>
      <c r="UA31" s="27">
        <f>IF($CU31="P",CQ31,(CQ31+BN31)/2)</f>
        <v>0</v>
      </c>
      <c r="UB31" s="27">
        <f>IF($CU31="P",CR31,(CR31+BO31)/2)</f>
        <v>0</v>
      </c>
      <c r="UC31" s="27">
        <f>IF($CU31="P",CS31,(CS31+BP31)/2)</f>
        <v>0</v>
      </c>
      <c r="UD31" s="27">
        <f>IF($CU31="P",CT31,(CT31+BQ31)/2)</f>
        <v>0</v>
      </c>
      <c r="UE31" s="29" t="s">
        <v>56</v>
      </c>
      <c r="UF31" s="11" t="str">
        <f>IF(SUM(TL31,TP31)&gt;0,SUM(TL31,TP31),"")</f>
        <v/>
      </c>
      <c r="UG31" s="11" t="str">
        <f>IF(SUM(TK31:TL31,TN31:TP31,TR31)-TM31-TQ31&gt;0,SUM(TK31:TL31,TN31:TP31,TR31)-TM31-TQ31,"")</f>
        <v/>
      </c>
      <c r="UH31" s="11" t="str">
        <f>IF(SUM(TS31:TT31,TV31)-TU31&gt;0,SUM(TS31:TT31,TV31)-TU31,"")</f>
        <v/>
      </c>
      <c r="UI31" s="11" t="str">
        <f>IF(SUM(TL31,TP31,TT31)&gt;0,SUM(TL31,TP31,TT31),"")</f>
        <v/>
      </c>
      <c r="UJ31" s="11" t="str">
        <f>IF(SUM(UG31,UH31)&gt;0,SUM(UG31,UH31),"")</f>
        <v/>
      </c>
      <c r="UK31" s="11" t="str">
        <f>IF(SUM(TX31,UB31)&gt;0,SUM(TX31,UB31),"")</f>
        <v/>
      </c>
      <c r="UL31" s="11" t="str">
        <f>IF(SUM(TW31:TX31,TZ31:UB31,UD31)-SUM(TY31,UC31)&gt;0,SUM(TW31:TX31,TZ31:UB31,UD31)-SUM(TY31,UC31),"")</f>
        <v/>
      </c>
      <c r="UM31" s="11" t="str">
        <f>IF(SUM(UG31,UH31,UL31)&gt;0,SUM(UG31,UH31,UL31),"")</f>
        <v/>
      </c>
    </row>
    <row r="32" spans="1:559" ht="17" x14ac:dyDescent="0.2">
      <c r="R32" s="10"/>
      <c r="S32" s="10"/>
      <c r="T32" s="10"/>
      <c r="QY32" s="37"/>
      <c r="RG32"/>
      <c r="SA32" s="37"/>
      <c r="SB32" s="37"/>
      <c r="SC32" s="37"/>
      <c r="SD32" s="37"/>
      <c r="SE32" s="37"/>
      <c r="SF32" s="37"/>
      <c r="SG32" s="37"/>
      <c r="SH32" s="37"/>
      <c r="TC32" s="37"/>
      <c r="TD32" s="37"/>
      <c r="TE32" s="37"/>
      <c r="TF32" s="37"/>
      <c r="TG32" s="37"/>
      <c r="TH32" s="37"/>
      <c r="TI32" s="37"/>
      <c r="TJ32" s="37"/>
    </row>
    <row r="33" spans="1:530" ht="17" x14ac:dyDescent="0.2">
      <c r="R33" s="10"/>
      <c r="S33" s="10"/>
      <c r="T33" s="10"/>
      <c r="QY33" s="37"/>
      <c r="RG33"/>
      <c r="SA33" s="37"/>
      <c r="SB33" s="37"/>
      <c r="SC33" s="37"/>
      <c r="SD33" s="37"/>
      <c r="SE33" s="37"/>
      <c r="SF33" s="37"/>
      <c r="SG33" s="37"/>
      <c r="SH33" s="37"/>
      <c r="TC33" s="37"/>
      <c r="TD33" s="37"/>
      <c r="TE33" s="37"/>
      <c r="TF33" s="37"/>
      <c r="TG33" s="37"/>
      <c r="TH33" s="37"/>
      <c r="TI33" s="37"/>
      <c r="TJ33" s="37"/>
    </row>
    <row r="34" spans="1:530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  <c r="QY34" s="4"/>
      <c r="RF34" s="43">
        <v>14.4</v>
      </c>
      <c r="RG34"/>
      <c r="SA34" s="4"/>
      <c r="SB34" s="37"/>
      <c r="SC34" s="37"/>
      <c r="SD34" s="37"/>
      <c r="SE34" s="37"/>
      <c r="SF34" s="37"/>
      <c r="SG34" s="37"/>
      <c r="SH34" s="43">
        <v>14.4</v>
      </c>
      <c r="TC34" s="4"/>
      <c r="TD34" s="37"/>
      <c r="TE34" s="37"/>
      <c r="TF34" s="37"/>
      <c r="TG34" s="37"/>
      <c r="TH34" s="37"/>
      <c r="TI34" s="37"/>
      <c r="TJ34" s="43">
        <v>14.4</v>
      </c>
    </row>
    <row r="35" spans="1:530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  <c r="QY35" s="4"/>
      <c r="RF35" s="53">
        <v>21.6</v>
      </c>
      <c r="RG35"/>
      <c r="SA35" s="4"/>
      <c r="SB35" s="37"/>
      <c r="SC35" s="37"/>
      <c r="SD35" s="37"/>
      <c r="SE35" s="37"/>
      <c r="SF35" s="37"/>
      <c r="SG35" s="37"/>
      <c r="SH35" s="53">
        <v>21.6</v>
      </c>
      <c r="TC35" s="4"/>
      <c r="TD35" s="37"/>
      <c r="TE35" s="37"/>
      <c r="TF35" s="37"/>
      <c r="TG35" s="37"/>
      <c r="TH35" s="37"/>
      <c r="TI35" s="37"/>
      <c r="TJ35" s="53">
        <v>21.6</v>
      </c>
    </row>
    <row r="36" spans="1:530" ht="17" x14ac:dyDescent="0.2">
      <c r="A36" s="5"/>
      <c r="B36" s="32" t="s">
        <v>66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  <c r="QY36" s="4"/>
      <c r="RF36" s="45">
        <v>23.2</v>
      </c>
      <c r="RG36"/>
      <c r="SA36" s="4"/>
      <c r="SB36" s="37"/>
      <c r="SC36" s="37"/>
      <c r="SD36" s="37"/>
      <c r="SE36" s="37"/>
      <c r="SF36" s="37"/>
      <c r="SG36" s="37"/>
      <c r="SH36" s="45">
        <v>23.2</v>
      </c>
      <c r="TC36" s="4"/>
      <c r="TD36" s="37"/>
      <c r="TE36" s="37"/>
      <c r="TF36" s="37"/>
      <c r="TG36" s="37"/>
      <c r="TH36" s="37"/>
      <c r="TI36" s="37"/>
      <c r="TJ36" s="45">
        <v>23.2</v>
      </c>
    </row>
    <row r="37" spans="1:530" ht="17" x14ac:dyDescent="0.2">
      <c r="A37" s="5"/>
      <c r="B37" s="36" t="s">
        <v>79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  <c r="QY37" s="4"/>
      <c r="RF37" s="46">
        <v>25.6</v>
      </c>
      <c r="RG37"/>
      <c r="SA37" s="4"/>
      <c r="SB37" s="37"/>
      <c r="SC37" s="37"/>
      <c r="SD37" s="37"/>
      <c r="SE37" s="37"/>
      <c r="SF37" s="37"/>
      <c r="SG37" s="37"/>
      <c r="SH37" s="46">
        <v>25.6</v>
      </c>
      <c r="TC37" s="4"/>
      <c r="TD37" s="37"/>
      <c r="TE37" s="37"/>
      <c r="TF37" s="37"/>
      <c r="TG37" s="37"/>
      <c r="TH37" s="37"/>
      <c r="TI37" s="37"/>
      <c r="TJ37" s="46">
        <v>25.6</v>
      </c>
    </row>
    <row r="38" spans="1:530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  <c r="QY38" s="4"/>
      <c r="RF38" s="47">
        <v>51.2</v>
      </c>
      <c r="RG38"/>
      <c r="SA38" s="4"/>
      <c r="SB38" s="37"/>
      <c r="SC38" s="37"/>
      <c r="SD38" s="37"/>
      <c r="SE38" s="37"/>
      <c r="SF38" s="37"/>
      <c r="SG38" s="37"/>
      <c r="SH38" s="47">
        <v>51.2</v>
      </c>
      <c r="TC38" s="4"/>
      <c r="TD38" s="37"/>
      <c r="TE38" s="37"/>
      <c r="TF38" s="37"/>
      <c r="TG38" s="37"/>
      <c r="TH38" s="37"/>
      <c r="TI38" s="37"/>
      <c r="TJ38" s="47">
        <v>51.2</v>
      </c>
    </row>
    <row r="39" spans="1:530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  <c r="QY39" s="4"/>
      <c r="RF39" s="48">
        <v>77.2</v>
      </c>
      <c r="RG39"/>
      <c r="SA39" s="4"/>
      <c r="SB39" s="37"/>
      <c r="SC39" s="37"/>
      <c r="SD39" s="37"/>
      <c r="SE39" s="37"/>
      <c r="SF39" s="37"/>
      <c r="SG39" s="37"/>
      <c r="SH39" s="48">
        <v>77.2</v>
      </c>
      <c r="TC39" s="4"/>
      <c r="TD39" s="37"/>
      <c r="TE39" s="37"/>
      <c r="TF39" s="37"/>
      <c r="TG39" s="37"/>
      <c r="TH39" s="37"/>
      <c r="TI39" s="37"/>
      <c r="TJ39" s="48">
        <v>77.2</v>
      </c>
    </row>
    <row r="40" spans="1:530" ht="17" x14ac:dyDescent="0.2">
      <c r="A40" s="5"/>
      <c r="B40" s="34" t="s">
        <v>65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  <c r="QY40" s="4"/>
      <c r="RF40" s="49">
        <v>79.8</v>
      </c>
      <c r="RG40"/>
      <c r="SA40" s="4"/>
      <c r="SB40" s="37"/>
      <c r="SC40" s="37"/>
      <c r="SD40" s="37"/>
      <c r="SE40" s="37"/>
      <c r="SF40" s="37"/>
      <c r="SG40" s="37"/>
      <c r="SH40" s="49">
        <v>79.8</v>
      </c>
      <c r="TC40" s="4"/>
      <c r="TD40" s="37"/>
      <c r="TE40" s="37"/>
      <c r="TF40" s="37"/>
      <c r="TG40" s="37"/>
      <c r="TH40" s="37"/>
      <c r="TI40" s="37"/>
      <c r="TJ40" s="49">
        <v>79.8</v>
      </c>
    </row>
    <row r="41" spans="1:530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  <c r="QY41" s="4"/>
      <c r="RF41" s="50">
        <v>82.2</v>
      </c>
      <c r="RG41"/>
      <c r="SA41" s="4"/>
      <c r="SB41" s="37"/>
      <c r="SC41" s="37"/>
      <c r="SD41" s="37"/>
      <c r="SE41" s="37"/>
      <c r="SF41" s="37"/>
      <c r="SG41" s="37"/>
      <c r="SH41" s="50">
        <v>82.2</v>
      </c>
      <c r="TC41" s="4"/>
      <c r="TD41" s="37"/>
      <c r="TE41" s="37"/>
      <c r="TF41" s="37"/>
      <c r="TG41" s="37"/>
      <c r="TH41" s="37"/>
      <c r="TI41" s="37"/>
      <c r="TJ41" s="50">
        <v>82.2</v>
      </c>
    </row>
    <row r="42" spans="1:530" x14ac:dyDescent="0.2">
      <c r="B42" s="30" t="s">
        <v>57</v>
      </c>
      <c r="C42" s="2"/>
    </row>
    <row r="43" spans="1:530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530" x14ac:dyDescent="0.2">
      <c r="A44" s="5"/>
      <c r="B44" s="5"/>
      <c r="C44" s="20"/>
    </row>
    <row r="45" spans="1:530" x14ac:dyDescent="0.2">
      <c r="A45" s="5"/>
      <c r="B45" s="5"/>
      <c r="C45" s="20"/>
    </row>
    <row r="46" spans="1:530" x14ac:dyDescent="0.2">
      <c r="A46" s="5"/>
      <c r="B46" s="5"/>
      <c r="C46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31">
      <sortCondition descending="1" ref="F1:F32"/>
    </sortState>
  </autoFilter>
  <mergeCells count="135"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31">
    <cfRule type="expression" dxfId="125" priority="38" stopIfTrue="1">
      <formula>IF($AO4&lt;&gt;"",1,0)</formula>
    </cfRule>
  </conditionalFormatting>
  <conditionalFormatting sqref="AX4:BZ31">
    <cfRule type="expression" dxfId="124" priority="43" stopIfTrue="1">
      <formula>IF($BR4&lt;&gt;"",1,0)</formula>
    </cfRule>
  </conditionalFormatting>
  <conditionalFormatting sqref="M1:M3 O1:O3 K1:K1048576 Q1:Q1048576 M4:O1048576">
    <cfRule type="expression" dxfId="123" priority="50">
      <formula>IF(K1=$CA$1,1,0)</formula>
    </cfRule>
    <cfRule type="expression" dxfId="122" priority="51">
      <formula>IF(K1=$AX$1,1,0)</formula>
    </cfRule>
    <cfRule type="expression" dxfId="121" priority="52">
      <formula>IF(K1=$U$1,1,0)</formula>
    </cfRule>
  </conditionalFormatting>
  <conditionalFormatting sqref="CA4:DC31">
    <cfRule type="expression" dxfId="120" priority="44" stopIfTrue="1">
      <formula>IF($CU4&lt;&gt;"",1,0)</formula>
    </cfRule>
  </conditionalFormatting>
  <conditionalFormatting sqref="A4:A1048576">
    <cfRule type="expression" dxfId="119" priority="33">
      <formula>AND(G4="P",F4="")</formula>
    </cfRule>
    <cfRule type="expression" dxfId="118" priority="53" stopIfTrue="1">
      <formula>IF(A4&gt;8,1,0)</formula>
    </cfRule>
  </conditionalFormatting>
  <conditionalFormatting sqref="H1:H1048576">
    <cfRule type="containsText" dxfId="117" priority="45" operator="containsText" text="No DD">
      <formula>NOT(ISERROR(SEARCH("No DD",H1)))</formula>
    </cfRule>
    <cfRule type="containsText" dxfId="116" priority="46" operator="containsText" text="Merit">
      <formula>NOT(ISERROR(SEARCH("Merit",H1)))</formula>
    </cfRule>
    <cfRule type="containsText" dxfId="115" priority="47" operator="containsText" text="Excellence">
      <formula>NOT(ISERROR(SEARCH("Excellence",H1)))</formula>
    </cfRule>
    <cfRule type="containsText" dxfId="114" priority="48" operator="containsText" text="Worlds Team">
      <formula>NOT(ISERROR(SEARCH("Worlds Team",H1)))</formula>
    </cfRule>
    <cfRule type="containsText" dxfId="113" priority="49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112" priority="59119" operator="between">
      <formula>AW$41</formula>
      <formula>1000</formula>
    </cfRule>
    <cfRule type="cellIs" dxfId="111" priority="59120" operator="between">
      <formula>AW$40</formula>
      <formula>AW$41</formula>
    </cfRule>
    <cfRule type="cellIs" dxfId="110" priority="59121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09" priority="102021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08" priority="102066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7" priority="102111" operator="between">
      <formula>AW$34</formula>
      <formula>AW$35</formula>
    </cfRule>
    <cfRule type="cellIs" dxfId="106" priority="102112" operator="between">
      <formula>AW$35</formula>
      <formula>AW$36</formula>
    </cfRule>
    <cfRule type="cellIs" dxfId="105" priority="102113" operator="between">
      <formula>AW$36</formula>
      <formula>AW$37</formula>
    </cfRule>
    <cfRule type="cellIs" dxfId="104" priority="102114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03" priority="102291" operator="between">
      <formula>AW$38</formula>
      <formula>AW$39</formula>
    </cfRule>
    <cfRule type="cellIs" dxfId="102" priority="102292" operator="between">
      <formula>AW$39</formula>
      <formula>AW$40</formula>
    </cfRule>
    <cfRule type="cellIs" dxfId="101" priority="102293" operator="between">
      <formula>AW$40</formula>
      <formula>AW$41</formula>
    </cfRule>
    <cfRule type="cellIs" dxfId="100" priority="102294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99" priority="102471" operator="between">
      <formula>AW$37</formula>
      <formula>1000</formula>
    </cfRule>
    <cfRule type="cellIs" dxfId="98" priority="102472" operator="between">
      <formula>AW$36</formula>
      <formula>AW$37</formula>
    </cfRule>
    <cfRule type="cellIs" dxfId="97" priority="102473" operator="between">
      <formula>AW$35</formula>
      <formula>AW$36</formula>
    </cfRule>
  </conditionalFormatting>
  <conditionalFormatting sqref="RC1:RC41 SE1:SE41">
    <cfRule type="cellIs" dxfId="96" priority="30" operator="between">
      <formula>RF$41</formula>
      <formula>1000</formula>
    </cfRule>
    <cfRule type="cellIs" dxfId="95" priority="31" operator="between">
      <formula>RF$40</formula>
      <formula>RF$41</formula>
    </cfRule>
    <cfRule type="cellIs" dxfId="94" priority="32" operator="between">
      <formula>RF$39</formula>
      <formula>RF$40</formula>
    </cfRule>
  </conditionalFormatting>
  <conditionalFormatting sqref="SA1:SA41 QY1:QY41">
    <cfRule type="cellIs" dxfId="93" priority="29" operator="between">
      <formula>RF$34</formula>
      <formula>1000</formula>
    </cfRule>
  </conditionalFormatting>
  <conditionalFormatting sqref="SB1:SB41 QZ1:QZ41">
    <cfRule type="cellIs" dxfId="92" priority="28" operator="between">
      <formula>RF$38</formula>
      <formula>1000</formula>
    </cfRule>
  </conditionalFormatting>
  <conditionalFormatting sqref="RD1:RD41 SF1:SF41">
    <cfRule type="cellIs" dxfId="91" priority="24" operator="between">
      <formula>RF$34</formula>
      <formula>RF$35</formula>
    </cfRule>
    <cfRule type="cellIs" dxfId="90" priority="25" operator="between">
      <formula>RF$35</formula>
      <formula>RF$36</formula>
    </cfRule>
    <cfRule type="cellIs" dxfId="89" priority="26" operator="between">
      <formula>RF$36</formula>
      <formula>RF$37</formula>
    </cfRule>
    <cfRule type="cellIs" dxfId="88" priority="27" operator="between">
      <formula>RF$37</formula>
      <formula>1000</formula>
    </cfRule>
  </conditionalFormatting>
  <conditionalFormatting sqref="RE1:RE41 SG1:SG41">
    <cfRule type="cellIs" dxfId="87" priority="20" operator="between">
      <formula>RF$38</formula>
      <formula>RF$39</formula>
    </cfRule>
    <cfRule type="cellIs" dxfId="86" priority="21" operator="between">
      <formula>RF$39</formula>
      <formula>RF$40</formula>
    </cfRule>
    <cfRule type="cellIs" dxfId="85" priority="22" operator="between">
      <formula>RF$40</formula>
      <formula>RF$41</formula>
    </cfRule>
    <cfRule type="cellIs" dxfId="84" priority="23" operator="between">
      <formula>RF$41</formula>
      <formula>1000</formula>
    </cfRule>
  </conditionalFormatting>
  <conditionalFormatting sqref="RB1:RB41 SD1:SD41">
    <cfRule type="cellIs" dxfId="83" priority="17" operator="between">
      <formula>RF$37</formula>
      <formula>1000</formula>
    </cfRule>
    <cfRule type="cellIs" dxfId="82" priority="18" operator="between">
      <formula>RF$36</formula>
      <formula>RF$37</formula>
    </cfRule>
    <cfRule type="cellIs" dxfId="81" priority="19" operator="between">
      <formula>RF$35</formula>
      <formula>RF$36</formula>
    </cfRule>
  </conditionalFormatting>
  <conditionalFormatting sqref="TG1:TG41">
    <cfRule type="cellIs" dxfId="80" priority="14" operator="between">
      <formula>TJ$41</formula>
      <formula>1000</formula>
    </cfRule>
    <cfRule type="cellIs" dxfId="79" priority="15" operator="between">
      <formula>TJ$40</formula>
      <formula>TJ$41</formula>
    </cfRule>
    <cfRule type="cellIs" dxfId="78" priority="16" operator="between">
      <formula>TJ$39</formula>
      <formula>TJ$40</formula>
    </cfRule>
  </conditionalFormatting>
  <conditionalFormatting sqref="TC1:TC41">
    <cfRule type="cellIs" dxfId="77" priority="13" operator="between">
      <formula>TJ$34</formula>
      <formula>1000</formula>
    </cfRule>
  </conditionalFormatting>
  <conditionalFormatting sqref="TD1:TD41">
    <cfRule type="cellIs" dxfId="76" priority="12" operator="between">
      <formula>TJ$38</formula>
      <formula>1000</formula>
    </cfRule>
  </conditionalFormatting>
  <conditionalFormatting sqref="TH1:TH41">
    <cfRule type="cellIs" dxfId="75" priority="8" operator="between">
      <formula>TJ$34</formula>
      <formula>TJ$35</formula>
    </cfRule>
    <cfRule type="cellIs" dxfId="74" priority="9" operator="between">
      <formula>TJ$35</formula>
      <formula>TJ$36</formula>
    </cfRule>
    <cfRule type="cellIs" dxfId="73" priority="10" operator="between">
      <formula>TJ$36</formula>
      <formula>TJ$37</formula>
    </cfRule>
    <cfRule type="cellIs" dxfId="72" priority="11" operator="between">
      <formula>TJ$37</formula>
      <formula>1000</formula>
    </cfRule>
  </conditionalFormatting>
  <conditionalFormatting sqref="TI1:TI41">
    <cfRule type="cellIs" dxfId="71" priority="4" operator="between">
      <formula>TJ$38</formula>
      <formula>TJ$39</formula>
    </cfRule>
    <cfRule type="cellIs" dxfId="70" priority="5" operator="between">
      <formula>TJ$39</formula>
      <formula>TJ$40</formula>
    </cfRule>
    <cfRule type="cellIs" dxfId="69" priority="6" operator="between">
      <formula>TJ$40</formula>
      <formula>TJ$41</formula>
    </cfRule>
    <cfRule type="cellIs" dxfId="68" priority="7" operator="between">
      <formula>TJ$41</formula>
      <formula>1000</formula>
    </cfRule>
  </conditionalFormatting>
  <conditionalFormatting sqref="TF1:TF41">
    <cfRule type="cellIs" dxfId="67" priority="1" operator="between">
      <formula>TJ$37</formula>
      <formula>1000</formula>
    </cfRule>
    <cfRule type="cellIs" dxfId="66" priority="2" operator="between">
      <formula>TJ$36</formula>
      <formula>TJ$37</formula>
    </cfRule>
    <cfRule type="cellIs" dxfId="65" priority="3" operator="between">
      <formula>TJ$35</formula>
      <formula>TJ$36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6" t="s">
        <v>11</v>
      </c>
      <c r="H1" s="74" t="s">
        <v>12</v>
      </c>
      <c r="I1" s="76" t="s">
        <v>86</v>
      </c>
      <c r="J1" s="75" t="s">
        <v>117</v>
      </c>
      <c r="K1" s="73" t="s">
        <v>33</v>
      </c>
      <c r="L1" s="75" t="s">
        <v>118</v>
      </c>
      <c r="M1" s="73" t="s">
        <v>33</v>
      </c>
      <c r="N1" s="75" t="s">
        <v>119</v>
      </c>
      <c r="O1" s="73" t="s">
        <v>33</v>
      </c>
      <c r="P1" s="73" t="s">
        <v>13</v>
      </c>
      <c r="Q1" s="73" t="s">
        <v>33</v>
      </c>
      <c r="R1" s="77" t="s">
        <v>14</v>
      </c>
      <c r="S1" s="73" t="s">
        <v>34</v>
      </c>
      <c r="T1" s="73" t="s">
        <v>33</v>
      </c>
      <c r="U1" s="68" t="s">
        <v>206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71" t="s">
        <v>235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276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2" t="s">
        <v>63</v>
      </c>
      <c r="DE1" s="72"/>
      <c r="DF1" s="72"/>
      <c r="DG1" s="68" t="s">
        <v>184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71" t="s">
        <v>190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8" t="s">
        <v>201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71" t="s">
        <v>217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8" t="s">
        <v>225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71" t="s">
        <v>229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8" t="s">
        <v>266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71" t="s">
        <v>290</v>
      </c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8" t="s">
        <v>289</v>
      </c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71" t="s">
        <v>67</v>
      </c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</row>
    <row r="2" spans="1:559" x14ac:dyDescent="0.2">
      <c r="A2" s="74"/>
      <c r="B2" s="74"/>
      <c r="C2" s="74"/>
      <c r="D2" s="74"/>
      <c r="E2" s="74"/>
      <c r="F2" s="76"/>
      <c r="G2" s="76"/>
      <c r="H2" s="74"/>
      <c r="I2" s="76"/>
      <c r="J2" s="75"/>
      <c r="K2" s="73"/>
      <c r="L2" s="75"/>
      <c r="M2" s="73"/>
      <c r="N2" s="75"/>
      <c r="O2" s="73"/>
      <c r="P2" s="73"/>
      <c r="Q2" s="73"/>
      <c r="R2" s="77"/>
      <c r="S2" s="73"/>
      <c r="T2" s="73"/>
      <c r="U2" s="69" t="s">
        <v>109</v>
      </c>
      <c r="V2" s="69"/>
      <c r="W2" s="69"/>
      <c r="X2" s="69"/>
      <c r="Y2" s="69" t="s">
        <v>110</v>
      </c>
      <c r="Z2" s="69"/>
      <c r="AA2" s="69"/>
      <c r="AB2" s="69"/>
      <c r="AC2" s="69" t="s">
        <v>111</v>
      </c>
      <c r="AD2" s="69"/>
      <c r="AE2" s="69"/>
      <c r="AF2" s="69"/>
      <c r="AG2" s="69" t="s">
        <v>112</v>
      </c>
      <c r="AH2" s="69"/>
      <c r="AI2" s="69"/>
      <c r="AJ2" s="69"/>
      <c r="AK2" s="81" t="s">
        <v>113</v>
      </c>
      <c r="AL2" s="81"/>
      <c r="AM2" s="81"/>
      <c r="AN2" s="81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0" t="s">
        <v>109</v>
      </c>
      <c r="AY2" s="70"/>
      <c r="AZ2" s="70"/>
      <c r="BA2" s="70"/>
      <c r="BB2" s="70" t="s">
        <v>110</v>
      </c>
      <c r="BC2" s="70"/>
      <c r="BD2" s="70"/>
      <c r="BE2" s="70"/>
      <c r="BF2" s="70" t="s">
        <v>111</v>
      </c>
      <c r="BG2" s="70"/>
      <c r="BH2" s="70"/>
      <c r="BI2" s="70"/>
      <c r="BJ2" s="70" t="s">
        <v>112</v>
      </c>
      <c r="BK2" s="70"/>
      <c r="BL2" s="70"/>
      <c r="BM2" s="70"/>
      <c r="BN2" s="79" t="s">
        <v>113</v>
      </c>
      <c r="BO2" s="79"/>
      <c r="BP2" s="79"/>
      <c r="BQ2" s="79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9" t="s">
        <v>109</v>
      </c>
      <c r="CB2" s="69"/>
      <c r="CC2" s="69"/>
      <c r="CD2" s="69"/>
      <c r="CE2" s="69" t="s">
        <v>110</v>
      </c>
      <c r="CF2" s="69"/>
      <c r="CG2" s="69"/>
      <c r="CH2" s="69"/>
      <c r="CI2" s="69" t="s">
        <v>111</v>
      </c>
      <c r="CJ2" s="69"/>
      <c r="CK2" s="69"/>
      <c r="CL2" s="69"/>
      <c r="CM2" s="69" t="s">
        <v>112</v>
      </c>
      <c r="CN2" s="69"/>
      <c r="CO2" s="69"/>
      <c r="CP2" s="69"/>
      <c r="CQ2" s="81" t="s">
        <v>113</v>
      </c>
      <c r="CR2" s="81"/>
      <c r="CS2" s="81"/>
      <c r="CT2" s="81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9" t="s">
        <v>109</v>
      </c>
      <c r="DH2" s="69"/>
      <c r="DI2" s="69"/>
      <c r="DJ2" s="69"/>
      <c r="DK2" s="69" t="s">
        <v>110</v>
      </c>
      <c r="DL2" s="69"/>
      <c r="DM2" s="69"/>
      <c r="DN2" s="69"/>
      <c r="DO2" s="69" t="s">
        <v>111</v>
      </c>
      <c r="DP2" s="69"/>
      <c r="DQ2" s="69"/>
      <c r="DR2" s="69"/>
      <c r="DS2" s="69" t="s">
        <v>112</v>
      </c>
      <c r="DT2" s="69"/>
      <c r="DU2" s="69"/>
      <c r="DV2" s="69"/>
      <c r="DW2" s="78" t="s">
        <v>113</v>
      </c>
      <c r="DX2" s="78"/>
      <c r="DY2" s="78"/>
      <c r="DZ2" s="78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0" t="s">
        <v>109</v>
      </c>
      <c r="EJ2" s="70"/>
      <c r="EK2" s="70"/>
      <c r="EL2" s="70"/>
      <c r="EM2" s="70" t="s">
        <v>110</v>
      </c>
      <c r="EN2" s="70"/>
      <c r="EO2" s="70"/>
      <c r="EP2" s="70"/>
      <c r="EQ2" s="70" t="s">
        <v>111</v>
      </c>
      <c r="ER2" s="70"/>
      <c r="ES2" s="70"/>
      <c r="ET2" s="70"/>
      <c r="EU2" s="70" t="s">
        <v>112</v>
      </c>
      <c r="EV2" s="70"/>
      <c r="EW2" s="70"/>
      <c r="EX2" s="70"/>
      <c r="EY2" s="79" t="s">
        <v>113</v>
      </c>
      <c r="EZ2" s="79"/>
      <c r="FA2" s="79"/>
      <c r="FB2" s="79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9" t="s">
        <v>109</v>
      </c>
      <c r="FL2" s="69"/>
      <c r="FM2" s="69"/>
      <c r="FN2" s="69"/>
      <c r="FO2" s="69" t="s">
        <v>110</v>
      </c>
      <c r="FP2" s="69"/>
      <c r="FQ2" s="69"/>
      <c r="FR2" s="69"/>
      <c r="FS2" s="69" t="s">
        <v>111</v>
      </c>
      <c r="FT2" s="69"/>
      <c r="FU2" s="69"/>
      <c r="FV2" s="69"/>
      <c r="FW2" s="69" t="s">
        <v>112</v>
      </c>
      <c r="FX2" s="69"/>
      <c r="FY2" s="69"/>
      <c r="FZ2" s="69"/>
      <c r="GA2" s="78" t="s">
        <v>113</v>
      </c>
      <c r="GB2" s="78"/>
      <c r="GC2" s="78"/>
      <c r="GD2" s="78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0" t="s">
        <v>109</v>
      </c>
      <c r="GN2" s="70"/>
      <c r="GO2" s="70"/>
      <c r="GP2" s="70"/>
      <c r="GQ2" s="70" t="s">
        <v>110</v>
      </c>
      <c r="GR2" s="70"/>
      <c r="GS2" s="70"/>
      <c r="GT2" s="70"/>
      <c r="GU2" s="70" t="s">
        <v>111</v>
      </c>
      <c r="GV2" s="70"/>
      <c r="GW2" s="70"/>
      <c r="GX2" s="70"/>
      <c r="GY2" s="70" t="s">
        <v>112</v>
      </c>
      <c r="GZ2" s="70"/>
      <c r="HA2" s="70"/>
      <c r="HB2" s="70"/>
      <c r="HC2" s="79" t="s">
        <v>113</v>
      </c>
      <c r="HD2" s="79"/>
      <c r="HE2" s="79"/>
      <c r="HF2" s="79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9" t="s">
        <v>109</v>
      </c>
      <c r="HP2" s="69"/>
      <c r="HQ2" s="69"/>
      <c r="HR2" s="69"/>
      <c r="HS2" s="69" t="s">
        <v>110</v>
      </c>
      <c r="HT2" s="69"/>
      <c r="HU2" s="69"/>
      <c r="HV2" s="69"/>
      <c r="HW2" s="69" t="s">
        <v>111</v>
      </c>
      <c r="HX2" s="69"/>
      <c r="HY2" s="69"/>
      <c r="HZ2" s="69"/>
      <c r="IA2" s="69" t="s">
        <v>112</v>
      </c>
      <c r="IB2" s="69"/>
      <c r="IC2" s="69"/>
      <c r="ID2" s="69"/>
      <c r="IE2" s="78" t="s">
        <v>113</v>
      </c>
      <c r="IF2" s="78"/>
      <c r="IG2" s="78"/>
      <c r="IH2" s="78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0" t="s">
        <v>109</v>
      </c>
      <c r="IR2" s="70"/>
      <c r="IS2" s="70"/>
      <c r="IT2" s="70"/>
      <c r="IU2" s="70" t="s">
        <v>110</v>
      </c>
      <c r="IV2" s="70"/>
      <c r="IW2" s="70"/>
      <c r="IX2" s="70"/>
      <c r="IY2" s="70" t="s">
        <v>111</v>
      </c>
      <c r="IZ2" s="70"/>
      <c r="JA2" s="70"/>
      <c r="JB2" s="70"/>
      <c r="JC2" s="70" t="s">
        <v>112</v>
      </c>
      <c r="JD2" s="70"/>
      <c r="JE2" s="70"/>
      <c r="JF2" s="70"/>
      <c r="JG2" s="79" t="s">
        <v>113</v>
      </c>
      <c r="JH2" s="79"/>
      <c r="JI2" s="79"/>
      <c r="JJ2" s="79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9" t="s">
        <v>109</v>
      </c>
      <c r="JT2" s="69"/>
      <c r="JU2" s="69"/>
      <c r="JV2" s="69"/>
      <c r="JW2" s="69" t="s">
        <v>110</v>
      </c>
      <c r="JX2" s="69"/>
      <c r="JY2" s="69"/>
      <c r="JZ2" s="69"/>
      <c r="KA2" s="69" t="s">
        <v>111</v>
      </c>
      <c r="KB2" s="69"/>
      <c r="KC2" s="69"/>
      <c r="KD2" s="69"/>
      <c r="KE2" s="69" t="s">
        <v>112</v>
      </c>
      <c r="KF2" s="69"/>
      <c r="KG2" s="69"/>
      <c r="KH2" s="69"/>
      <c r="KI2" s="78" t="s">
        <v>113</v>
      </c>
      <c r="KJ2" s="78"/>
      <c r="KK2" s="78"/>
      <c r="KL2" s="78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0" t="s">
        <v>109</v>
      </c>
      <c r="KV2" s="70"/>
      <c r="KW2" s="70"/>
      <c r="KX2" s="70"/>
      <c r="KY2" s="70" t="s">
        <v>110</v>
      </c>
      <c r="KZ2" s="70"/>
      <c r="LA2" s="70"/>
      <c r="LB2" s="70"/>
      <c r="LC2" s="70" t="s">
        <v>111</v>
      </c>
      <c r="LD2" s="70"/>
      <c r="LE2" s="70"/>
      <c r="LF2" s="70"/>
      <c r="LG2" s="70" t="s">
        <v>112</v>
      </c>
      <c r="LH2" s="70"/>
      <c r="LI2" s="70"/>
      <c r="LJ2" s="70"/>
      <c r="LK2" s="79" t="s">
        <v>113</v>
      </c>
      <c r="LL2" s="79"/>
      <c r="LM2" s="79"/>
      <c r="LN2" s="79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9" t="s">
        <v>109</v>
      </c>
      <c r="LX2" s="69"/>
      <c r="LY2" s="69"/>
      <c r="LZ2" s="69"/>
      <c r="MA2" s="69" t="s">
        <v>110</v>
      </c>
      <c r="MB2" s="69"/>
      <c r="MC2" s="69"/>
      <c r="MD2" s="69"/>
      <c r="ME2" s="69" t="s">
        <v>111</v>
      </c>
      <c r="MF2" s="69"/>
      <c r="MG2" s="69"/>
      <c r="MH2" s="69"/>
      <c r="MI2" s="69" t="s">
        <v>112</v>
      </c>
      <c r="MJ2" s="69"/>
      <c r="MK2" s="69"/>
      <c r="ML2" s="69"/>
      <c r="MM2" s="78" t="s">
        <v>113</v>
      </c>
      <c r="MN2" s="78"/>
      <c r="MO2" s="78"/>
      <c r="MP2" s="78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0" t="s">
        <v>109</v>
      </c>
      <c r="MZ2" s="70"/>
      <c r="NA2" s="70"/>
      <c r="NB2" s="70"/>
      <c r="NC2" s="70" t="s">
        <v>110</v>
      </c>
      <c r="ND2" s="70"/>
      <c r="NE2" s="70"/>
      <c r="NF2" s="70"/>
      <c r="NG2" s="70" t="s">
        <v>111</v>
      </c>
      <c r="NH2" s="70"/>
      <c r="NI2" s="70"/>
      <c r="NJ2" s="70"/>
      <c r="NK2" s="70" t="s">
        <v>112</v>
      </c>
      <c r="NL2" s="70"/>
      <c r="NM2" s="70"/>
      <c r="NN2" s="70"/>
      <c r="NO2" s="79" t="s">
        <v>113</v>
      </c>
      <c r="NP2" s="79"/>
      <c r="NQ2" s="79"/>
      <c r="NR2" s="79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9" t="s">
        <v>109</v>
      </c>
      <c r="OB2" s="69"/>
      <c r="OC2" s="69"/>
      <c r="OD2" s="69"/>
      <c r="OE2" s="69" t="s">
        <v>110</v>
      </c>
      <c r="OF2" s="69"/>
      <c r="OG2" s="69"/>
      <c r="OH2" s="69"/>
      <c r="OI2" s="69" t="s">
        <v>111</v>
      </c>
      <c r="OJ2" s="69"/>
      <c r="OK2" s="69"/>
      <c r="OL2" s="69"/>
      <c r="OM2" s="69" t="s">
        <v>112</v>
      </c>
      <c r="ON2" s="69"/>
      <c r="OO2" s="69"/>
      <c r="OP2" s="69"/>
      <c r="OQ2" s="78" t="s">
        <v>113</v>
      </c>
      <c r="OR2" s="78"/>
      <c r="OS2" s="78"/>
      <c r="OT2" s="78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0" t="s">
        <v>109</v>
      </c>
      <c r="PD2" s="70"/>
      <c r="PE2" s="70"/>
      <c r="PF2" s="70"/>
      <c r="PG2" s="70" t="s">
        <v>110</v>
      </c>
      <c r="PH2" s="70"/>
      <c r="PI2" s="70"/>
      <c r="PJ2" s="70"/>
      <c r="PK2" s="70" t="s">
        <v>111</v>
      </c>
      <c r="PL2" s="70"/>
      <c r="PM2" s="70"/>
      <c r="PN2" s="70"/>
      <c r="PO2" s="70" t="s">
        <v>112</v>
      </c>
      <c r="PP2" s="70"/>
      <c r="PQ2" s="70"/>
      <c r="PR2" s="70"/>
      <c r="PS2" s="79" t="s">
        <v>113</v>
      </c>
      <c r="PT2" s="79"/>
      <c r="PU2" s="79"/>
      <c r="PV2" s="79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9" t="s">
        <v>109</v>
      </c>
      <c r="QF2" s="69"/>
      <c r="QG2" s="69"/>
      <c r="QH2" s="69"/>
      <c r="QI2" s="69" t="s">
        <v>110</v>
      </c>
      <c r="QJ2" s="69"/>
      <c r="QK2" s="69"/>
      <c r="QL2" s="69"/>
      <c r="QM2" s="69" t="s">
        <v>111</v>
      </c>
      <c r="QN2" s="69"/>
      <c r="QO2" s="69"/>
      <c r="QP2" s="69"/>
      <c r="QQ2" s="69" t="s">
        <v>112</v>
      </c>
      <c r="QR2" s="69"/>
      <c r="QS2" s="69"/>
      <c r="QT2" s="69"/>
      <c r="QU2" s="78" t="s">
        <v>113</v>
      </c>
      <c r="QV2" s="78"/>
      <c r="QW2" s="78"/>
      <c r="QX2" s="78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0" t="s">
        <v>109</v>
      </c>
      <c r="RH2" s="70"/>
      <c r="RI2" s="70"/>
      <c r="RJ2" s="70"/>
      <c r="RK2" s="70" t="s">
        <v>110</v>
      </c>
      <c r="RL2" s="70"/>
      <c r="RM2" s="70"/>
      <c r="RN2" s="70"/>
      <c r="RO2" s="70" t="s">
        <v>111</v>
      </c>
      <c r="RP2" s="70"/>
      <c r="RQ2" s="70"/>
      <c r="RR2" s="70"/>
      <c r="RS2" s="70" t="s">
        <v>112</v>
      </c>
      <c r="RT2" s="70"/>
      <c r="RU2" s="70"/>
      <c r="RV2" s="70"/>
      <c r="RW2" s="79" t="s">
        <v>113</v>
      </c>
      <c r="RX2" s="79"/>
      <c r="RY2" s="79"/>
      <c r="RZ2" s="79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69" t="s">
        <v>109</v>
      </c>
      <c r="SJ2" s="69"/>
      <c r="SK2" s="69"/>
      <c r="SL2" s="69"/>
      <c r="SM2" s="69" t="s">
        <v>110</v>
      </c>
      <c r="SN2" s="69"/>
      <c r="SO2" s="69"/>
      <c r="SP2" s="69"/>
      <c r="SQ2" s="69" t="s">
        <v>111</v>
      </c>
      <c r="SR2" s="69"/>
      <c r="SS2" s="69"/>
      <c r="ST2" s="69"/>
      <c r="SU2" s="69" t="s">
        <v>112</v>
      </c>
      <c r="SV2" s="69"/>
      <c r="SW2" s="69"/>
      <c r="SX2" s="69"/>
      <c r="SY2" s="78" t="s">
        <v>113</v>
      </c>
      <c r="SZ2" s="78"/>
      <c r="TA2" s="78"/>
      <c r="TB2" s="78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0" t="s">
        <v>109</v>
      </c>
      <c r="TL2" s="70"/>
      <c r="TM2" s="70"/>
      <c r="TN2" s="70"/>
      <c r="TO2" s="70" t="s">
        <v>110</v>
      </c>
      <c r="TP2" s="70"/>
      <c r="TQ2" s="70"/>
      <c r="TR2" s="70"/>
      <c r="TS2" s="70" t="s">
        <v>111</v>
      </c>
      <c r="TT2" s="70"/>
      <c r="TU2" s="70"/>
      <c r="TV2" s="70"/>
      <c r="TW2" s="70" t="s">
        <v>112</v>
      </c>
      <c r="TX2" s="70"/>
      <c r="TY2" s="70"/>
      <c r="TZ2" s="70"/>
      <c r="UA2" s="80" t="s">
        <v>113</v>
      </c>
      <c r="UB2" s="80"/>
      <c r="UC2" s="80"/>
      <c r="UD2" s="80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74"/>
      <c r="B3" s="74"/>
      <c r="C3" s="74"/>
      <c r="D3" s="74"/>
      <c r="E3" s="74"/>
      <c r="F3" s="76"/>
      <c r="G3" s="76"/>
      <c r="H3" s="74"/>
      <c r="I3" s="76"/>
      <c r="J3" s="75"/>
      <c r="K3" s="73"/>
      <c r="L3" s="75"/>
      <c r="M3" s="73"/>
      <c r="N3" s="75"/>
      <c r="O3" s="73"/>
      <c r="P3" s="73"/>
      <c r="Q3" s="73"/>
      <c r="R3" s="77"/>
      <c r="S3" s="73"/>
      <c r="T3" s="73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73</v>
      </c>
      <c r="C4" s="4" t="s">
        <v>6</v>
      </c>
      <c r="D4" s="4">
        <v>2001</v>
      </c>
      <c r="E4" s="9">
        <f>SUM(J4:R4)+SUM(J4:N4)*0.0000001+SUM(J4)*0.0000000000001</f>
        <v>180.30001283000519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,AND(QY4&gt;=RF$24,QZ4&gt;=RF$28,QY4&lt;&gt;""),AND(RD4&gt;=RF$24,RE4&gt;=RF$28,RD4&lt;&gt;""),AND(SA4&gt;=SH$24,SB4&gt;=SH$28,SA4&lt;&gt;""),AND(SF4&gt;=SH$24,SG4&gt;=SH$28,SF4&lt;&gt;""),AND(TC4&gt;=TJ$24,TD4&gt;=TJ$28,TC4&lt;&gt;""),AND(TI4&gt;=TJ$24,TJ4&gt;=TJ$28,TI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,AND(QZ4&gt;=RF$28,QZ4&lt;&gt;""),AND(RE4&gt;=RF$28,RE4&lt;&gt;""),AND(SB4&gt;=SH$28,SB4&lt;&gt;""),AND(SG4&gt;=SH$28,SG4&lt;&gt;""),AND(TD4&gt;=TJ$28,TD4&lt;&gt;""),AND(TJ4&gt;=TJ$28,TJ4&lt;&gt;"")),"P","")</f>
        <v>P</v>
      </c>
      <c r="H4" s="37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,AND(RB4&gt;=RF$26,RC4&gt;=RF$30,RB4&lt;&gt;""),AND(SD4&gt;=SH$26,SE4&gt;=SH$30,SD4&lt;&gt;""),AND(TF4&gt;=TJ$26,TG4&gt;=TJ$30,TF4&lt;&gt;"")),"Excellence",IF(I4="P","Worlds Team",IF(F4="P","National Team","")))))</f>
        <v>Merit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,AND(RB4&gt;=RF$25,RC4&gt;=RF$29,RB4&lt;&gt;""),AND(SD4&gt;=SH$25,SE4&gt;=SH$29,SD4&lt;&gt;""),AND(TF4&gt;=TJ$25,TG4&gt;=TJ$29,TF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50.999999999999993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L4="",0,L4)=TE4,$SI$1,IF(R4+IF(L4="",0,L4)=SC4,$RG$1,IF(R4+IF(L4="",0,L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L4="",0,L4)=TI4,$SI$1,IF(R4+IF(L4="",0,L4)=SG4,$RG$1,IF(R4+IF(L4="",0,L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4.8</v>
      </c>
      <c r="AE4" s="19">
        <v>0.8</v>
      </c>
      <c r="AF4" s="19">
        <v>0</v>
      </c>
      <c r="AG4" s="19">
        <v>19.2</v>
      </c>
      <c r="AH4" s="19">
        <v>6.8</v>
      </c>
      <c r="AI4" s="19">
        <v>0</v>
      </c>
      <c r="AJ4" s="19">
        <v>0.3</v>
      </c>
      <c r="AK4" s="19">
        <v>18.600000000000001</v>
      </c>
      <c r="AL4" s="19">
        <v>6.8</v>
      </c>
      <c r="AM4" s="19">
        <v>0</v>
      </c>
      <c r="AN4" s="19">
        <v>0.3</v>
      </c>
      <c r="AO4" s="28"/>
      <c r="AP4" s="41">
        <f>IF(SUM(V4,Z4)&gt;0,SUM(V4,Z4),"")</f>
        <v>13.6</v>
      </c>
      <c r="AQ4" s="41">
        <f>IF(SUM(U4:V4,X4:Z4,AB4)-W4-AA4&gt;0,SUM(U4:V4,X4:Z4,AB4)-W4-AA4,"")</f>
        <v>51.599999999999994</v>
      </c>
      <c r="AR4" s="41">
        <f>IF(SUM(AC4:AD4,AF4)-AE4&gt;0,SUM(AC4:AD4,AF4)-AE4,"")</f>
        <v>22.4</v>
      </c>
      <c r="AS4" s="41">
        <f>IF(SUM(V4,Z4,AD4)&gt;0,SUM(V4,Z4,AD4),"")</f>
        <v>18.399999999999999</v>
      </c>
      <c r="AT4" s="41">
        <f>IF(SUM(AQ4,AR4)&gt;0,SUM(AQ4,AR4),"")</f>
        <v>74</v>
      </c>
      <c r="AU4" s="41">
        <f>IF(SUM(AH4,AL4)&gt;0,SUM(AH4,AL4),"")</f>
        <v>13.6</v>
      </c>
      <c r="AV4" s="41">
        <f>IF(SUM(AG4:AH4,AJ4:AL4,AN4)-SUM(AI4,AM4)&gt;0,SUM(AG4:AH4,AJ4:AL4,AN4)-SUM(AI4,AM4),"")</f>
        <v>52</v>
      </c>
      <c r="AW4" s="41">
        <f>IF(SUM(AQ4,AR4,AV4)&gt;0,SUM(AQ4,AR4,AV4),"")</f>
        <v>126</v>
      </c>
      <c r="AX4" s="18">
        <v>19</v>
      </c>
      <c r="AY4" s="18">
        <v>7.2</v>
      </c>
      <c r="AZ4" s="18">
        <v>0</v>
      </c>
      <c r="BA4" s="18">
        <v>0.3</v>
      </c>
      <c r="BB4" s="18">
        <v>18.3</v>
      </c>
      <c r="BC4" s="18">
        <v>6.8</v>
      </c>
      <c r="BD4" s="18">
        <v>0.6</v>
      </c>
      <c r="BE4" s="18">
        <v>0</v>
      </c>
      <c r="BF4" s="18">
        <v>18.3</v>
      </c>
      <c r="BG4" s="18">
        <v>6.8</v>
      </c>
      <c r="BH4" s="18">
        <v>0.2</v>
      </c>
      <c r="BI4" s="18">
        <v>0.3</v>
      </c>
      <c r="BJ4" s="18">
        <v>18.8</v>
      </c>
      <c r="BK4" s="18">
        <v>6.4</v>
      </c>
      <c r="BL4" s="18">
        <v>0.2</v>
      </c>
      <c r="BM4" s="18">
        <v>0.3</v>
      </c>
      <c r="BN4" s="18">
        <v>18.8</v>
      </c>
      <c r="BO4" s="18">
        <v>6.8</v>
      </c>
      <c r="BP4" s="18">
        <v>0</v>
      </c>
      <c r="BQ4" s="18">
        <v>0.3</v>
      </c>
      <c r="BR4" s="29"/>
      <c r="BS4" s="11">
        <f>IF(SUM(AY4,BC4)&gt;0,SUM(AY4,BC4),"")</f>
        <v>14</v>
      </c>
      <c r="BT4" s="11">
        <f>IF(SUM(AX4:AY4,BA4:BC4,BE4)-AZ4-BD4&gt;0,SUM(AX4:AY4,BA4:BC4,BE4)-AZ4-BD4,"")</f>
        <v>50.999999999999993</v>
      </c>
      <c r="BU4" s="11">
        <f>IF(SUM(BF4:BG4,BI4)-BH4&gt;0,SUM(BF4:BG4,BI4)-BH4,"")</f>
        <v>25.200000000000003</v>
      </c>
      <c r="BV4" s="11">
        <f>IF(SUM(AY4,BC4,BG4)&gt;0,SUM(AY4,BC4,BG4),"")</f>
        <v>20.8</v>
      </c>
      <c r="BW4" s="11">
        <f>IF(SUM(BT4,BU4)&gt;0,SUM(BT4,BU4),"")</f>
        <v>76.199999999999989</v>
      </c>
      <c r="BX4" s="11">
        <f>IF(SUM(BK4,BO4)&gt;0,SUM(BK4,BO4),"")</f>
        <v>13.2</v>
      </c>
      <c r="BY4" s="11">
        <f>IF(SUM(BJ4:BK4,BM4:BO4,BQ4)-SUM(BL4,BP4)&gt;0,SUM(BJ4:BK4,BM4:BO4,BQ4)-SUM(BL4,BP4),"")</f>
        <v>51.199999999999996</v>
      </c>
      <c r="BZ4" s="11">
        <f>IF(SUM(BT4,BU4,BY4)&gt;0,SUM(BT4,BU4,BY4),"")</f>
        <v>127.39999999999998</v>
      </c>
      <c r="CA4" s="19">
        <v>18.5</v>
      </c>
      <c r="CB4" s="19">
        <v>7.2</v>
      </c>
      <c r="CC4" s="19">
        <v>0</v>
      </c>
      <c r="CD4" s="19">
        <v>0.3</v>
      </c>
      <c r="CE4" s="19">
        <v>18.2</v>
      </c>
      <c r="CF4" s="19">
        <v>4.4000000000000004</v>
      </c>
      <c r="CG4" s="19">
        <v>0.6</v>
      </c>
      <c r="CH4" s="19">
        <v>0</v>
      </c>
      <c r="CI4" s="19">
        <v>18.8</v>
      </c>
      <c r="CJ4" s="19">
        <v>6.8</v>
      </c>
      <c r="CK4" s="19">
        <v>0.2</v>
      </c>
      <c r="CL4" s="19">
        <v>0.3</v>
      </c>
      <c r="CM4" s="19">
        <v>18.3</v>
      </c>
      <c r="CN4" s="19">
        <v>7.2</v>
      </c>
      <c r="CO4" s="19">
        <v>0.2</v>
      </c>
      <c r="CP4" s="19">
        <v>0.3</v>
      </c>
      <c r="CQ4" s="19">
        <v>18.899999999999999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11.600000000000001</v>
      </c>
      <c r="CW4" s="41">
        <f>IF(SUM(CA4:CB4,CD4:CF4,CH4)-CC4-CG4&gt;0,SUM(CA4:CB4,CD4:CF4,CH4)-CC4-CG4,"")</f>
        <v>48</v>
      </c>
      <c r="CX4" s="41">
        <f>IF(SUM(CI4:CJ4,CL4)-CK4&gt;0,SUM(CI4:CJ4,CL4)-CK4,"")</f>
        <v>25.700000000000003</v>
      </c>
      <c r="CY4" s="41">
        <f>IF(SUM(CB4,CF4,CJ4)&gt;0,SUM(CB4,CF4,CJ4),"")</f>
        <v>18.400000000000002</v>
      </c>
      <c r="CZ4" s="41">
        <f>IF(SUM(CW4,CX4)&gt;0,SUM(CW4,CX4),"")</f>
        <v>73.7</v>
      </c>
      <c r="DA4" s="41">
        <f>IF(SUM(CN4,CR4)&gt;0,SUM(CN4,CR4),"")</f>
        <v>14</v>
      </c>
      <c r="DB4" s="41">
        <f>IF(SUM(CM4:CN4,CP4:CR4,CT4)-SUM(CO4,CS4)&gt;0,SUM(CM4:CN4,CP4:CR4,CT4)-SUM(CO4,CS4),"")</f>
        <v>51.599999999999994</v>
      </c>
      <c r="DC4" s="41">
        <f>IF(SUM(CW4,CX4,DB4)&gt;0,SUM(CW4,CX4,DB4),"")</f>
        <v>125.3</v>
      </c>
      <c r="DD4" s="52" t="str">
        <f>IF(MAX(EB4,FD4,GF4,HH4,IJ4,JL4,KN4,LP4,MR4,NT4,OV4,PX4,QZ4,SB4,TD4)-IF(L4="",0,L4)&gt;0.001,MAX(EB4,FD4,GF4,HH4,IJ4,JL4,KN4,LP4,MR4,NT4,OV4,PX4,QZ4,SB4,TD4)-IF(L4="",0,L4),"")</f>
        <v/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18.2</v>
      </c>
      <c r="DL4" s="17">
        <v>6.8</v>
      </c>
      <c r="DM4" s="17">
        <v>0.8</v>
      </c>
      <c r="DN4" s="17">
        <v>0</v>
      </c>
      <c r="DO4" s="17"/>
      <c r="DP4" s="17"/>
      <c r="DQ4" s="17"/>
      <c r="DR4" s="17"/>
      <c r="DS4" s="17">
        <v>18.7</v>
      </c>
      <c r="DT4" s="17">
        <v>6.8</v>
      </c>
      <c r="DU4" s="17">
        <v>0.6</v>
      </c>
      <c r="DV4" s="17">
        <v>0</v>
      </c>
      <c r="DW4" s="17">
        <v>18.5</v>
      </c>
      <c r="DX4" s="17">
        <v>8.4</v>
      </c>
      <c r="DY4" s="17">
        <v>0.6</v>
      </c>
      <c r="DZ4" s="17">
        <v>0</v>
      </c>
      <c r="EA4" s="41">
        <f>IF(SUM(DH4,DL4)&gt;0,SUM(DH4,DL4),"")</f>
        <v>14</v>
      </c>
      <c r="EB4" s="41">
        <f>IF(SUM(DG4:DH4,DJ4:DL4,DN4)-DI4-DM4&gt;0,SUM(DG4:DH4,DJ4:DL4,DN4)-DI4-DM4,"")</f>
        <v>50</v>
      </c>
      <c r="EC4" s="41" t="str">
        <f>IF(SUM(DO4:DP4,DR4)-DQ4&gt;0,SUM(DO4:DP4,DR4)-DQ4,"")</f>
        <v/>
      </c>
      <c r="ED4" s="41">
        <f>IF(SUM(DH4,DL4,DP4)&gt;0,SUM(DH4,DL4,DP4),"")</f>
        <v>14</v>
      </c>
      <c r="EE4" s="41">
        <f>IF(SUM(EB4,EC4)&gt;0,SUM(EB4,EC4),"")</f>
        <v>50</v>
      </c>
      <c r="EF4" s="41">
        <f>IF(SUM(DT4,DX4)&gt;0,SUM(DT4,DX4),"")</f>
        <v>15.2</v>
      </c>
      <c r="EG4" s="41">
        <f>IF(SUM(DS4:DT4,DV4:DX4,DZ4)-SUM(DU4,DY4)&gt;0,SUM(DS4:DT4,DV4:DX4,DZ4)-SUM(DU4,DY4),"")</f>
        <v>51.199999999999996</v>
      </c>
      <c r="EH4" s="41">
        <f>IF(SUM(EB4,EC4,EG4)&gt;0,SUM(EB4,EC4,EG4),"")</f>
        <v>101.19999999999999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>
        <v>18.600000000000001</v>
      </c>
      <c r="LX4" s="17">
        <v>7.2</v>
      </c>
      <c r="LY4" s="17">
        <v>0.6</v>
      </c>
      <c r="LZ4" s="17">
        <v>0</v>
      </c>
      <c r="MA4" s="17">
        <v>18.600000000000001</v>
      </c>
      <c r="MB4" s="17">
        <v>6.8</v>
      </c>
      <c r="MC4" s="17">
        <v>0.2</v>
      </c>
      <c r="MD4" s="17">
        <v>0</v>
      </c>
      <c r="ME4" s="17"/>
      <c r="MF4" s="17"/>
      <c r="MG4" s="17"/>
      <c r="MH4" s="17"/>
      <c r="MI4" s="17">
        <v>18.600000000000001</v>
      </c>
      <c r="MJ4" s="17">
        <v>6.8</v>
      </c>
      <c r="MK4" s="17">
        <v>0</v>
      </c>
      <c r="ML4" s="17">
        <v>0</v>
      </c>
      <c r="MM4" s="17"/>
      <c r="MN4" s="17"/>
      <c r="MO4" s="17"/>
      <c r="MP4" s="17"/>
      <c r="MQ4" s="41">
        <f>IF(SUM(LX4,MB4)&gt;0,SUM(LX4,MB4),"")</f>
        <v>14</v>
      </c>
      <c r="MR4" s="41">
        <f>IF(SUM(LW4:LX4,LZ4:MB4,MD4)-LY4-MC4&gt;0,SUM(LW4:LX4,LZ4:MB4,MD4)-LY4-MC4,"")</f>
        <v>50.4</v>
      </c>
      <c r="MS4" s="41" t="str">
        <f>IF(SUM(ME4:MF4,MH4)-MG4&gt;0,SUM(ME4:MF4,MH4)-MG4,"")</f>
        <v/>
      </c>
      <c r="MT4" s="41">
        <f>IF(SUM(LX4,MB4,MF4)&gt;0,SUM(LX4,MB4,MF4),"")</f>
        <v>14</v>
      </c>
      <c r="MU4" s="41">
        <f>IF(SUM(MR4,MS4)&gt;0,SUM(MR4,MS4),"")</f>
        <v>50.4</v>
      </c>
      <c r="MV4" s="41">
        <f>IF(SUM(MJ4,MN4)&gt;0,SUM(MJ4,MN4),"")</f>
        <v>6.8</v>
      </c>
      <c r="MW4" s="41">
        <f>IF(SUM(MI4:MJ4,ML4:MN4,MP4)-SUM(MK4,MO4)&gt;0,SUM(MI4:MJ4,ML4:MN4,MP4)-SUM(MK4,MO4),"")</f>
        <v>25.400000000000002</v>
      </c>
      <c r="MX4" s="41">
        <f>IF(SUM(MR4,MS4,MW4)&gt;0,SUM(MR4,MS4,MW4),"")</f>
        <v>75.8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18.75</v>
      </c>
      <c r="TL4" s="27">
        <f>IF($CU4="P",CB4,(CB4+AY4)/2)</f>
        <v>7.2</v>
      </c>
      <c r="TM4" s="27">
        <f>IF($CU4="P",CC4,(CC4+AZ4)/2)</f>
        <v>0</v>
      </c>
      <c r="TN4" s="27">
        <f>IF($CU4="P",CD4,(CD4+BA4)/2)</f>
        <v>0.3</v>
      </c>
      <c r="TO4" s="27">
        <f>IF($CU4="P",CE4,(CE4+BB4)/2)</f>
        <v>18.25</v>
      </c>
      <c r="TP4" s="27">
        <f>IF($CU4="P",CF4,(CF4+BC4)/2)</f>
        <v>5.6</v>
      </c>
      <c r="TQ4" s="27">
        <f>IF($CU4="P",CG4,(CG4+BD4)/2)</f>
        <v>0.6</v>
      </c>
      <c r="TR4" s="27">
        <f>IF($CU4="P",CH4,(CH4+BE4)/2)</f>
        <v>0</v>
      </c>
      <c r="TS4" s="27">
        <f>IF($CU4="P",CI4,(CI4+BF4)/2)</f>
        <v>18.55</v>
      </c>
      <c r="TT4" s="27">
        <f>IF($CU4="P",CJ4,(CJ4+BG4)/2)</f>
        <v>6.8</v>
      </c>
      <c r="TU4" s="27">
        <f>IF($CU4="P",CK4,(CK4+BH4)/2)</f>
        <v>0.2</v>
      </c>
      <c r="TV4" s="27">
        <f>IF($CU4="P",CL4,(CL4+BI4)/2)</f>
        <v>0.3</v>
      </c>
      <c r="TW4" s="27">
        <f>IF($CU4="P",CM4,(CM4+BJ4)/2)</f>
        <v>18.55</v>
      </c>
      <c r="TX4" s="27">
        <f>IF($CU4="P",CN4,(CN4+BK4)/2)</f>
        <v>6.8000000000000007</v>
      </c>
      <c r="TY4" s="27">
        <f>IF($CU4="P",CO4,(CO4+BL4)/2)</f>
        <v>0.2</v>
      </c>
      <c r="TZ4" s="27">
        <f>IF($CU4="P",CP4,(CP4+BM4)/2)</f>
        <v>0.3</v>
      </c>
      <c r="UA4" s="27">
        <f>IF($CU4="P",CQ4,(CQ4+BN4)/2)</f>
        <v>18.850000000000001</v>
      </c>
      <c r="UB4" s="27">
        <f>IF($CU4="P",CR4,(CR4+BO4)/2)</f>
        <v>6.8</v>
      </c>
      <c r="UC4" s="27">
        <f>IF($CU4="P",CS4,(CS4+BP4)/2)</f>
        <v>0</v>
      </c>
      <c r="UD4" s="27">
        <f>IF($CU4="P",CT4,(CT4+BQ4)/2)</f>
        <v>0.3</v>
      </c>
      <c r="UE4" s="29" t="s">
        <v>56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228</v>
      </c>
      <c r="C5" s="4" t="s">
        <v>6</v>
      </c>
      <c r="D5" s="4">
        <v>2007</v>
      </c>
      <c r="E5" s="9">
        <f>SUM(J5:R5)+SUM(J5:N5)*0.0000001+SUM(J5)*0.0000000000001</f>
        <v>177.80001254000507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,AND(QY5&gt;=RF$24,QZ5&gt;=RF$28,QY5&lt;&gt;""),AND(RD5&gt;=RF$24,RE5&gt;=RF$28,RD5&lt;&gt;""),AND(SA5&gt;=SH$24,SB5&gt;=SH$28,SA5&lt;&gt;""),AND(SF5&gt;=SH$24,SG5&gt;=SH$28,SF5&lt;&gt;""),AND(TC5&gt;=TJ$24,TD5&gt;=TJ$28,TC5&lt;&gt;""),AND(TI5&gt;=TJ$24,TJ5&gt;=TJ$28,TI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,AND(QZ5&gt;=RF$28,QZ5&lt;&gt;""),AND(RE5&gt;=RF$28,RE5&lt;&gt;""),AND(SB5&gt;=SH$28,SB5&lt;&gt;""),AND(SG5&gt;=SH$28,SG5&lt;&gt;""),AND(TD5&gt;=TJ$28,TD5&lt;&gt;""),AND(TJ5&gt;=TJ$28,TJ5&lt;&gt;"")),"P","")</f>
        <v>P</v>
      </c>
      <c r="H5" s="37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,AND(RB5&gt;=RF$27,RC5&gt;=RF$31,RB5&lt;&gt;""),AND(SD5&gt;=SH$27,SE5&gt;=SH$31,SD5&lt;&gt;""),AND(TF5&gt;=TJ$27,TG5&gt;=TJ$31,TF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,AND(RB5&gt;=RF$26,RC5&gt;=RF$30,RB5&lt;&gt;""),AND(SD5&gt;=SH$26,SE5&gt;=SH$30,SD5&lt;&gt;""),AND(TF5&gt;=TJ$26,TG5&gt;=TJ$30,TF5&lt;&gt;"")),"Excellence",IF(I5="P","Worlds Team",IF(F5="P","National Team","")))))</f>
        <v>Excellence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,AND(RB5&gt;=RF$25,RC5&gt;=RF$29,RB5&lt;&gt;""),AND(SD5&gt;=SH$25,SE5&gt;=SH$29,SD5&lt;&gt;""),AND(TF5&gt;=TJ$25,TG5&gt;=TJ$29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50.3</v>
      </c>
      <c r="M5" s="8" t="str">
        <f>IF(K5=0,"",IF(AND(L5=J5,L5=AQ5,K5=BT5),$U$1,IF(AND(L5=J5,L5=AQ5,L5=CW5),$U$1,IF(AND(L5=J5,L5=CW5,L5=BT5),$AX$1,IF(L5=CW5,$CA$1,IF(L5=BT5,$AX$1,IF(L5=AQ5,$U$1,"")))))))</f>
        <v>2024 Elite Canada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L5="",0,L5)=TE5,$SI$1,IF(R5+IF(L5="",0,L5)=SC5,$RG$1,IF(R5+IF(L5="",0,L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L5="",0,L5)=TI5,$SI$1,IF(R5+IF(L5="",0,L5)=SG5,$RG$1,IF(R5+IF(L5="",0,L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Junior Worlds (Nov 19)</v>
      </c>
      <c r="U5" s="19">
        <v>18.2</v>
      </c>
      <c r="V5" s="19">
        <v>5.1999999999999993</v>
      </c>
      <c r="W5" s="19">
        <v>0</v>
      </c>
      <c r="X5" s="19">
        <v>0</v>
      </c>
      <c r="Y5" s="19">
        <v>18.2</v>
      </c>
      <c r="Z5" s="19">
        <v>5.1999999999999993</v>
      </c>
      <c r="AA5" s="19">
        <v>0.2</v>
      </c>
      <c r="AB5" s="19">
        <v>0</v>
      </c>
      <c r="AC5" s="19">
        <v>17</v>
      </c>
      <c r="AD5" s="19">
        <v>3.2</v>
      </c>
      <c r="AE5" s="19">
        <v>0</v>
      </c>
      <c r="AF5" s="19">
        <v>0</v>
      </c>
      <c r="AG5" s="19">
        <v>18.7</v>
      </c>
      <c r="AH5" s="19">
        <v>6</v>
      </c>
      <c r="AI5" s="19">
        <v>0.2</v>
      </c>
      <c r="AJ5" s="19">
        <v>0</v>
      </c>
      <c r="AK5" s="19">
        <v>18.600000000000001</v>
      </c>
      <c r="AL5" s="19">
        <v>5.6</v>
      </c>
      <c r="AM5" s="19">
        <v>0</v>
      </c>
      <c r="AN5" s="19">
        <v>0</v>
      </c>
      <c r="AO5" s="28"/>
      <c r="AP5" s="41">
        <f>IF(SUM(V5,Z5)&gt;0,SUM(V5,Z5),"")</f>
        <v>10.399999999999999</v>
      </c>
      <c r="AQ5" s="41">
        <f>IF(SUM(U5:V5,X5:Z5,AB5)-W5-AA5&gt;0,SUM(U5:V5,X5:Z5,AB5)-W5-AA5,"")</f>
        <v>46.599999999999994</v>
      </c>
      <c r="AR5" s="41">
        <f>IF(SUM(AC5:AD5,AF5)-AE5&gt;0,SUM(AC5:AD5,AF5)-AE5,"")</f>
        <v>20.2</v>
      </c>
      <c r="AS5" s="41">
        <f>IF(SUM(V5,Z5,AD5)&gt;0,SUM(V5,Z5,AD5),"")</f>
        <v>13.599999999999998</v>
      </c>
      <c r="AT5" s="41">
        <f>IF(SUM(AQ5,AR5)&gt;0,SUM(AQ5,AR5),"")</f>
        <v>66.8</v>
      </c>
      <c r="AU5" s="41">
        <f>IF(SUM(AH5,AL5)&gt;0,SUM(AH5,AL5),"")</f>
        <v>11.6</v>
      </c>
      <c r="AV5" s="41">
        <f>IF(SUM(AG5:AH5,AJ5:AL5,AN5)-SUM(AI5,AM5)&gt;0,SUM(AG5:AH5,AJ5:AL5,AN5)-SUM(AI5,AM5),"")</f>
        <v>48.699999999999996</v>
      </c>
      <c r="AW5" s="41">
        <f>IF(SUM(AQ5,AR5,AV5)&gt;0,SUM(AQ5,AR5,AV5),"")</f>
        <v>115.5</v>
      </c>
      <c r="AX5" s="18">
        <v>18.8</v>
      </c>
      <c r="AY5" s="18">
        <v>6.8</v>
      </c>
      <c r="AZ5" s="18">
        <v>0</v>
      </c>
      <c r="BA5" s="18">
        <v>0.3</v>
      </c>
      <c r="BB5" s="18">
        <v>18.600000000000001</v>
      </c>
      <c r="BC5" s="18">
        <v>6.4</v>
      </c>
      <c r="BD5" s="18">
        <v>0.6</v>
      </c>
      <c r="BE5" s="18">
        <v>0</v>
      </c>
      <c r="BF5" s="18">
        <v>18.399999999999999</v>
      </c>
      <c r="BG5" s="18">
        <v>6</v>
      </c>
      <c r="BH5" s="18">
        <v>0.6</v>
      </c>
      <c r="BI5" s="18">
        <v>0.3</v>
      </c>
      <c r="BJ5" s="18">
        <v>19</v>
      </c>
      <c r="BK5" s="18">
        <v>6.8</v>
      </c>
      <c r="BL5" s="18">
        <v>0</v>
      </c>
      <c r="BM5" s="18">
        <v>0.3</v>
      </c>
      <c r="BN5" s="18">
        <v>19</v>
      </c>
      <c r="BO5" s="18">
        <v>6.4</v>
      </c>
      <c r="BP5" s="18">
        <v>0</v>
      </c>
      <c r="BQ5" s="18">
        <v>0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50.3</v>
      </c>
      <c r="BU5" s="11">
        <f>IF(SUM(BF5:BG5,BI5)-BH5&gt;0,SUM(BF5:BG5,BI5)-BH5,"")</f>
        <v>24.099999999999998</v>
      </c>
      <c r="BV5" s="11">
        <f>IF(SUM(AY5,BC5,BG5)&gt;0,SUM(AY5,BC5,BG5),"")</f>
        <v>19.2</v>
      </c>
      <c r="BW5" s="11">
        <f>IF(SUM(BT5,BU5)&gt;0,SUM(BT5,BU5),"")</f>
        <v>74.399999999999991</v>
      </c>
      <c r="BX5" s="11">
        <f>IF(SUM(BK5,BO5)&gt;0,SUM(BK5,BO5),"")</f>
        <v>13.2</v>
      </c>
      <c r="BY5" s="11">
        <f>IF(SUM(BJ5:BK5,BM5:BO5,BQ5)-SUM(BL5,BP5)&gt;0,SUM(BJ5:BK5,BM5:BO5,BQ5)-SUM(BL5,BP5),"")</f>
        <v>51.5</v>
      </c>
      <c r="BZ5" s="11">
        <f>IF(SUM(BT5,BU5,BY5)&gt;0,SUM(BT5,BU5,BY5),"")</f>
        <v>125.89999999999999</v>
      </c>
      <c r="CA5" s="19">
        <v>19</v>
      </c>
      <c r="CB5" s="19">
        <v>6.8</v>
      </c>
      <c r="CC5" s="19">
        <v>0</v>
      </c>
      <c r="CD5" s="19">
        <v>0.3</v>
      </c>
      <c r="CE5" s="19">
        <v>18.5</v>
      </c>
      <c r="CF5" s="19">
        <v>6.4</v>
      </c>
      <c r="CG5" s="19">
        <v>0</v>
      </c>
      <c r="CH5" s="19">
        <v>0</v>
      </c>
      <c r="CI5" s="19">
        <v>18.2</v>
      </c>
      <c r="CJ5" s="19">
        <v>5.2</v>
      </c>
      <c r="CK5" s="19">
        <v>0.6</v>
      </c>
      <c r="CL5" s="19">
        <v>0.3</v>
      </c>
      <c r="CM5" s="19">
        <v>18.8</v>
      </c>
      <c r="CN5" s="19">
        <v>6.8</v>
      </c>
      <c r="CO5" s="19">
        <v>0</v>
      </c>
      <c r="CP5" s="19">
        <v>0.3</v>
      </c>
      <c r="CQ5" s="19">
        <v>18.899999999999999</v>
      </c>
      <c r="CR5" s="19">
        <v>6.4</v>
      </c>
      <c r="CS5" s="19">
        <v>0</v>
      </c>
      <c r="CT5" s="19">
        <v>0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51</v>
      </c>
      <c r="CX5" s="41">
        <f>IF(SUM(CI5:CJ5,CL5)-CK5&gt;0,SUM(CI5:CJ5,CL5)-CK5,"")</f>
        <v>23.099999999999998</v>
      </c>
      <c r="CY5" s="41">
        <f>IF(SUM(CB5,CF5,CJ5)&gt;0,SUM(CB5,CF5,CJ5),"")</f>
        <v>18.399999999999999</v>
      </c>
      <c r="CZ5" s="41">
        <f>IF(SUM(CW5,CX5)&gt;0,SUM(CW5,CX5),"")</f>
        <v>74.099999999999994</v>
      </c>
      <c r="DA5" s="41">
        <f>IF(SUM(CN5,CR5)&gt;0,SUM(CN5,CR5),"")</f>
        <v>13.2</v>
      </c>
      <c r="DB5" s="41">
        <f>IF(SUM(CM5:CN5,CP5:CR5,CT5)-SUM(CO5,CS5)&gt;0,SUM(CM5:CN5,CP5:CR5,CT5)-SUM(CO5,CS5),"")</f>
        <v>51.199999999999996</v>
      </c>
      <c r="DC5" s="41">
        <f>IF(SUM(CW5,CX5,DB5)&gt;0,SUM(CW5,CX5,DB5),"")</f>
        <v>125.29999999999998</v>
      </c>
      <c r="DD5" s="52">
        <f>IF(MAX(EB5,FD5,GF5,HH5,IJ5,JL5,KN5,LP5,MR5,NT5,OV5,PX5,QZ5,SB5,TD5)-IF(L5="",0,L5)&gt;0.001,MAX(EB5,FD5,GF5,HH5,IJ5,JL5,KN5,LP5,MR5,NT5,OV5,PX5,QZ5,SB5,TD5)-IF(L5="",0,L5),"")</f>
        <v>0.10000000000000142</v>
      </c>
      <c r="DE5" s="52">
        <f>IF(MAX(EC5,FE5,GG5,HI5,IK5,JM5,KO5,LQ5,MS5,NU5,OW5,PY5,RA5,SC5,TE5)-IF(N5="",0,N5)&gt;0.001,MAX(EC5,FE5,GG5,HI5,IK5,JM5,KO5,LQ5,MS5,NU5,OW5,PY5,RA5,SC5,TE5)-IF(N5="",0,N5),"")</f>
        <v>0.90000000000000213</v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16.7</v>
      </c>
      <c r="IR5" s="18">
        <v>6.8</v>
      </c>
      <c r="IS5" s="18">
        <v>0.8</v>
      </c>
      <c r="IT5" s="18">
        <v>0</v>
      </c>
      <c r="IU5" s="18">
        <v>18.600000000000001</v>
      </c>
      <c r="IV5" s="18">
        <v>6.4</v>
      </c>
      <c r="IW5" s="18">
        <v>0</v>
      </c>
      <c r="IX5" s="18">
        <v>0</v>
      </c>
      <c r="IY5" s="18">
        <v>18.600000000000001</v>
      </c>
      <c r="IZ5" s="18">
        <v>6.4</v>
      </c>
      <c r="JA5" s="18">
        <v>0</v>
      </c>
      <c r="JB5" s="18">
        <v>0</v>
      </c>
      <c r="JC5" s="18">
        <v>18.8</v>
      </c>
      <c r="JD5" s="18">
        <v>5.6</v>
      </c>
      <c r="JE5" s="18">
        <v>0</v>
      </c>
      <c r="JF5" s="18">
        <v>0</v>
      </c>
      <c r="JG5" s="18">
        <v>18.399999999999999</v>
      </c>
      <c r="JH5" s="18">
        <v>6</v>
      </c>
      <c r="JI5" s="18">
        <v>0</v>
      </c>
      <c r="JJ5" s="18">
        <v>0</v>
      </c>
      <c r="JK5" s="11">
        <f>IF(SUM(IR5,IV5)&gt;0,SUM(IR5,IV5),"")</f>
        <v>13.2</v>
      </c>
      <c r="JL5" s="11">
        <f>IF(SUM(IQ5:IR5,IT5:IV5,IX5)-IS5-IW5&gt;0,SUM(IQ5:IR5,IT5:IV5,IX5)-IS5-IW5,"")</f>
        <v>47.7</v>
      </c>
      <c r="JM5" s="11">
        <f>IF(SUM(IY5:IZ5,JB5)-JA5&gt;0,SUM(IY5:IZ5,JB5)-JA5,"")</f>
        <v>25</v>
      </c>
      <c r="JN5" s="11">
        <f>IF(SUM(IR5,IV5,IZ5)&gt;0,SUM(IR5,IV5,IZ5),"")</f>
        <v>19.600000000000001</v>
      </c>
      <c r="JO5" s="11">
        <f>IF(SUM(JL5,JM5)&gt;0,SUM(JL5,JM5),"")</f>
        <v>72.7</v>
      </c>
      <c r="JP5" s="11">
        <f>IF(SUM(JD5,JH5)&gt;0,SUM(JD5,JH5),"")</f>
        <v>11.6</v>
      </c>
      <c r="JQ5" s="11">
        <f>IF(SUM(JC5:JD5,JF5:JH5,JJ5)-SUM(JE5,JI5)&gt;0,SUM(JC5:JD5,JF5:JH5,JJ5)-SUM(JE5,JI5),"")</f>
        <v>48.8</v>
      </c>
      <c r="JR5" s="11">
        <f>IF(SUM(JL5,JM5,JQ5)&gt;0,SUM(JL5,JM5,JQ5),"")</f>
        <v>121.5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>
        <v>18.8</v>
      </c>
      <c r="LX5" s="17">
        <v>7.2</v>
      </c>
      <c r="LY5" s="17">
        <v>0</v>
      </c>
      <c r="LZ5" s="17">
        <v>0</v>
      </c>
      <c r="MA5" s="17">
        <v>18.600000000000001</v>
      </c>
      <c r="MB5" s="17">
        <v>6</v>
      </c>
      <c r="MC5" s="17">
        <v>0.2</v>
      </c>
      <c r="MD5" s="17">
        <v>0</v>
      </c>
      <c r="ME5" s="17"/>
      <c r="MF5" s="17"/>
      <c r="MG5" s="17"/>
      <c r="MH5" s="17"/>
      <c r="MI5" s="17">
        <v>19</v>
      </c>
      <c r="MJ5" s="17">
        <v>7.2</v>
      </c>
      <c r="MK5" s="17">
        <v>0</v>
      </c>
      <c r="ML5" s="17">
        <v>0</v>
      </c>
      <c r="MM5" s="17">
        <v>18.600000000000001</v>
      </c>
      <c r="MN5" s="17">
        <v>6</v>
      </c>
      <c r="MO5" s="17">
        <v>0.6</v>
      </c>
      <c r="MP5" s="17">
        <v>0</v>
      </c>
      <c r="MQ5" s="41">
        <f>IF(SUM(LX5,MB5)&gt;0,SUM(LX5,MB5),"")</f>
        <v>13.2</v>
      </c>
      <c r="MR5" s="41">
        <f>IF(SUM(LW5:LX5,LZ5:MB5,MD5)-LY5-MC5&gt;0,SUM(LW5:LX5,LZ5:MB5,MD5)-LY5-MC5,"")</f>
        <v>50.4</v>
      </c>
      <c r="MS5" s="41" t="str">
        <f>IF(SUM(ME5:MF5,MH5)-MG5&gt;0,SUM(ME5:MF5,MH5)-MG5,"")</f>
        <v/>
      </c>
      <c r="MT5" s="41">
        <f>IF(SUM(LX5,MB5,MF5)&gt;0,SUM(LX5,MB5,MF5),"")</f>
        <v>13.2</v>
      </c>
      <c r="MU5" s="41">
        <f>IF(SUM(MR5,MS5)&gt;0,SUM(MR5,MS5),"")</f>
        <v>50.4</v>
      </c>
      <c r="MV5" s="41">
        <f>IF(SUM(MJ5,MN5)&gt;0,SUM(MJ5,MN5),"")</f>
        <v>13.2</v>
      </c>
      <c r="MW5" s="41">
        <f>IF(SUM(MI5:MJ5,ML5:MN5,MP5)-SUM(MK5,MO5)&gt;0,SUM(MI5:MJ5,ML5:MN5,MP5)-SUM(MK5,MO5),"")</f>
        <v>50.199999999999996</v>
      </c>
      <c r="MX5" s="41">
        <f>IF(SUM(MR5,MS5,MW5)&gt;0,SUM(MR5,MS5,MW5),"")</f>
        <v>100.6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18.899999999999999</v>
      </c>
      <c r="TL5" s="27">
        <f>IF($CU5="P",CB5,(CB5+AY5)/2)</f>
        <v>6.8</v>
      </c>
      <c r="TM5" s="27">
        <f>IF($CU5="P",CC5,(CC5+AZ5)/2)</f>
        <v>0</v>
      </c>
      <c r="TN5" s="27">
        <f>IF($CU5="P",CD5,(CD5+BA5)/2)</f>
        <v>0.3</v>
      </c>
      <c r="TO5" s="27">
        <f>IF($CU5="P",CE5,(CE5+BB5)/2)</f>
        <v>18.55</v>
      </c>
      <c r="TP5" s="27">
        <f>IF($CU5="P",CF5,(CF5+BC5)/2)</f>
        <v>6.4</v>
      </c>
      <c r="TQ5" s="27">
        <f>IF($CU5="P",CG5,(CG5+BD5)/2)</f>
        <v>0.3</v>
      </c>
      <c r="TR5" s="27">
        <f>IF($CU5="P",CH5,(CH5+BE5)/2)</f>
        <v>0</v>
      </c>
      <c r="TS5" s="27">
        <f>IF($CU5="P",CI5,(CI5+BF5)/2)</f>
        <v>18.299999999999997</v>
      </c>
      <c r="TT5" s="27">
        <f>IF($CU5="P",CJ5,(CJ5+BG5)/2)</f>
        <v>5.6</v>
      </c>
      <c r="TU5" s="27">
        <f>IF($CU5="P",CK5,(CK5+BH5)/2)</f>
        <v>0.6</v>
      </c>
      <c r="TV5" s="27">
        <f>IF($CU5="P",CL5,(CL5+BI5)/2)</f>
        <v>0.3</v>
      </c>
      <c r="TW5" s="27">
        <f>IF($CU5="P",CM5,(CM5+BJ5)/2)</f>
        <v>18.899999999999999</v>
      </c>
      <c r="TX5" s="27">
        <f>IF($CU5="P",CN5,(CN5+BK5)/2)</f>
        <v>6.8</v>
      </c>
      <c r="TY5" s="27">
        <f>IF($CU5="P",CO5,(CO5+BL5)/2)</f>
        <v>0</v>
      </c>
      <c r="TZ5" s="27">
        <f>IF($CU5="P",CP5,(CP5+BM5)/2)</f>
        <v>0.3</v>
      </c>
      <c r="UA5" s="27">
        <f>IF($CU5="P",CQ5,(CQ5+BN5)/2)</f>
        <v>18.95</v>
      </c>
      <c r="UB5" s="27">
        <f>IF($CU5="P",CR5,(CR5+BO5)/2)</f>
        <v>6.4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93</v>
      </c>
      <c r="C6" s="4" t="s">
        <v>5</v>
      </c>
      <c r="D6" s="4">
        <v>1999</v>
      </c>
      <c r="E6" s="9">
        <f>SUM(J6:R6)+SUM(J6:N6)*0.0000001+SUM(J6)*0.0000000000001</f>
        <v>175.00001243000494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,AND(QY6&gt;=RF$24,QZ6&gt;=RF$28,QY6&lt;&gt;""),AND(RD6&gt;=RF$24,RE6&gt;=RF$28,RD6&lt;&gt;""),AND(SA6&gt;=SH$24,SB6&gt;=SH$28,SA6&lt;&gt;""),AND(SF6&gt;=SH$24,SG6&gt;=SH$28,SF6&lt;&gt;""),AND(TC6&gt;=TJ$24,TD6&gt;=TJ$28,TC6&lt;&gt;""),AND(TI6&gt;=TJ$24,TJ6&gt;=TJ$28,TI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,AND(QZ6&gt;=RF$28,QZ6&lt;&gt;""),AND(RE6&gt;=RF$28,RE6&lt;&gt;""),AND(SB6&gt;=SH$28,SB6&lt;&gt;""),AND(SG6&gt;=SH$28,SG6&lt;&gt;""),AND(TD6&gt;=TJ$28,TD6&lt;&gt;""),AND(TJ6&gt;=TJ$28,TJ6&lt;&gt;"")),"P","")</f>
        <v>P</v>
      </c>
      <c r="H6" s="37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,AND(RB6&gt;=RF$27,RC6&gt;=RF$31,RB6&lt;&gt;""),AND(SD6&gt;=SH$27,SE6&gt;=SH$31,SD6&lt;&gt;""),AND(TF6&gt;=TJ$27,TG6&gt;=TJ$31,TF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,AND(RB6&gt;=RF$26,RC6&gt;=RF$30,RB6&lt;&gt;""),AND(SD6&gt;=SH$26,SE6&gt;=SH$30,SD6&lt;&gt;""),AND(TF6&gt;=TJ$26,TG6&gt;=TJ$30,TF6&lt;&gt;"")),"Excellence",IF(I6="P","Worlds Team",IF(F6="P","National Team","")))))</f>
        <v>Merit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,AND(RB6&gt;=RF$25,RC6&gt;=RF$29,RB6&lt;&gt;""),AND(SD6&gt;=SH$25,SE6&gt;=SH$29,SD6&lt;&gt;""),AND(TF6&gt;=TJ$25,TG6&gt;=TJ$29,TF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L6="",0,L6)=TE6,$SI$1,IF(R6+IF(L6="",0,L6)=SC6,$RG$1,IF(R6+IF(L6="",0,L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L6="",0,L6)=TI6,$SI$1,IF(R6+IF(L6="",0,L6)=SG6,$RG$1,IF(R6+IF(L6="",0,L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6.8</v>
      </c>
      <c r="W6" s="19">
        <v>0</v>
      </c>
      <c r="X6" s="19">
        <v>0.3</v>
      </c>
      <c r="Y6" s="19">
        <v>17</v>
      </c>
      <c r="Z6" s="19">
        <v>6.8</v>
      </c>
      <c r="AA6" s="19">
        <v>0.2</v>
      </c>
      <c r="AB6" s="19">
        <v>0.3</v>
      </c>
      <c r="AC6" s="19">
        <v>19</v>
      </c>
      <c r="AD6" s="19">
        <v>6.4</v>
      </c>
      <c r="AE6" s="19">
        <v>0</v>
      </c>
      <c r="AF6" s="19">
        <v>0</v>
      </c>
      <c r="AG6" s="19">
        <v>18.600000000000001</v>
      </c>
      <c r="AH6" s="19">
        <v>6</v>
      </c>
      <c r="AI6" s="19">
        <v>0</v>
      </c>
      <c r="AJ6" s="19">
        <v>0.3</v>
      </c>
      <c r="AK6" s="19">
        <v>18.8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13.6</v>
      </c>
      <c r="AQ6" s="41">
        <f>IF(SUM(U6:V6,X6:Z6,AB6)-W6-AA6&gt;0,SUM(U6:V6,X6:Z6,AB6)-W6-AA6,"")</f>
        <v>49.8</v>
      </c>
      <c r="AR6" s="41">
        <f>IF(SUM(AC6:AD6,AF6)-AE6&gt;0,SUM(AC6:AD6,AF6)-AE6,"")</f>
        <v>25.4</v>
      </c>
      <c r="AS6" s="41">
        <f>IF(SUM(V6,Z6,AD6)&gt;0,SUM(V6,Z6,AD6),"")</f>
        <v>20</v>
      </c>
      <c r="AT6" s="41">
        <f>IF(SUM(AQ6,AR6)&gt;0,SUM(AQ6,AR6),"")</f>
        <v>75.199999999999989</v>
      </c>
      <c r="AU6" s="41">
        <f>IF(SUM(AH6,AL6)&gt;0,SUM(AH6,AL6),"")</f>
        <v>12.8</v>
      </c>
      <c r="AV6" s="41">
        <f>IF(SUM(AG6:AH6,AJ6:AL6,AN6)-SUM(AI6,AM6)&gt;0,SUM(AG6:AH6,AJ6:AL6,AN6)-SUM(AI6,AM6),"")</f>
        <v>50.599999999999994</v>
      </c>
      <c r="AW6" s="41">
        <f>IF(SUM(AQ6,AR6,AV6)&gt;0,SUM(AQ6,AR6,AV6),"")</f>
        <v>125.79999999999998</v>
      </c>
      <c r="AX6" s="18">
        <v>18.8</v>
      </c>
      <c r="AY6" s="18">
        <v>6.1999999999999993</v>
      </c>
      <c r="AZ6" s="18">
        <v>0.3</v>
      </c>
      <c r="BA6" s="18">
        <v>0.15</v>
      </c>
      <c r="BB6" s="18">
        <v>18</v>
      </c>
      <c r="BC6" s="18">
        <v>6.1999999999999993</v>
      </c>
      <c r="BD6" s="18">
        <v>0.1</v>
      </c>
      <c r="BE6" s="18">
        <v>0.15</v>
      </c>
      <c r="BF6" s="18">
        <v>18.8</v>
      </c>
      <c r="BG6" s="18">
        <v>6.2</v>
      </c>
      <c r="BH6" s="18">
        <v>0.4</v>
      </c>
      <c r="BI6" s="18">
        <v>0.15</v>
      </c>
      <c r="BJ6" s="18">
        <v>18.600000000000001</v>
      </c>
      <c r="BK6" s="18">
        <v>6</v>
      </c>
      <c r="BL6" s="18">
        <v>0.3</v>
      </c>
      <c r="BM6" s="18">
        <v>0.3</v>
      </c>
      <c r="BN6" s="18">
        <v>18.8</v>
      </c>
      <c r="BO6" s="18">
        <v>6.4</v>
      </c>
      <c r="BP6" s="18">
        <v>0.5</v>
      </c>
      <c r="BQ6" s="18">
        <v>0.15</v>
      </c>
      <c r="BR6" s="29" t="s">
        <v>56</v>
      </c>
      <c r="BS6" s="11">
        <f>IF(SUM(AY6,BC6)&gt;0,SUM(AY6,BC6),"")</f>
        <v>12.399999999999999</v>
      </c>
      <c r="BT6" s="11">
        <f>IF(SUM(AX6:AY6,BA6:BC6,BE6)-AZ6-BD6&gt;0,SUM(AX6:AY6,BA6:BC6,BE6)-AZ6-BD6,"")</f>
        <v>49.099999999999994</v>
      </c>
      <c r="BU6" s="11">
        <f>IF(SUM(BF6:BG6,BI6)-BH6&gt;0,SUM(BF6:BG6,BI6)-BH6,"")</f>
        <v>24.75</v>
      </c>
      <c r="BV6" s="11">
        <f>IF(SUM(AY6,BC6,BG6)&gt;0,SUM(AY6,BC6,BG6),"")</f>
        <v>18.599999999999998</v>
      </c>
      <c r="BW6" s="11">
        <f>IF(SUM(BT6,BU6)&gt;0,SUM(BT6,BU6),"")</f>
        <v>73.849999999999994</v>
      </c>
      <c r="BX6" s="11">
        <f>IF(SUM(BK6,BO6)&gt;0,SUM(BK6,BO6),"")</f>
        <v>12.4</v>
      </c>
      <c r="BY6" s="11">
        <f>IF(SUM(BJ6:BK6,BM6:BO6,BQ6)-SUM(BL6,BP6)&gt;0,SUM(BJ6:BK6,BM6:BO6,BQ6)-SUM(BL6,BP6),"")</f>
        <v>49.45</v>
      </c>
      <c r="BZ6" s="11">
        <f>IF(SUM(BT6,BU6,BY6)&gt;0,SUM(BT6,BU6,BY6),"")</f>
        <v>123.3</v>
      </c>
      <c r="CA6" s="19">
        <v>17.600000000000001</v>
      </c>
      <c r="CB6" s="19">
        <v>4</v>
      </c>
      <c r="CC6" s="19">
        <v>0</v>
      </c>
      <c r="CD6" s="19">
        <v>0.3</v>
      </c>
      <c r="CE6" s="19">
        <v>17.5</v>
      </c>
      <c r="CF6" s="19">
        <v>2.8</v>
      </c>
      <c r="CG6" s="19">
        <v>0</v>
      </c>
      <c r="CH6" s="19">
        <v>0</v>
      </c>
      <c r="CI6" s="19">
        <v>18.8</v>
      </c>
      <c r="CJ6" s="19">
        <v>6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6.8</v>
      </c>
      <c r="CW6" s="41">
        <f>IF(SUM(CA6:CB6,CD6:CF6,CH6)-CC6-CG6&gt;0,SUM(CA6:CB6,CD6:CF6,CH6)-CC6-CG6,"")</f>
        <v>42.2</v>
      </c>
      <c r="CX6" s="41">
        <f>IF(SUM(CI6:CJ6,CL6)-CK6&gt;0,SUM(CI6:CJ6,CL6)-CK6,"")</f>
        <v>24.8</v>
      </c>
      <c r="CY6" s="41">
        <f>IF(SUM(CB6,CF6,CJ6)&gt;0,SUM(CB6,CF6,CJ6),"")</f>
        <v>12.8</v>
      </c>
      <c r="CZ6" s="41">
        <f>IF(SUM(CW6,CX6)&gt;0,SUM(CW6,CX6),"")</f>
        <v>67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67</v>
      </c>
      <c r="DD6" s="52">
        <f>IF(MAX(EB6,FD6,GF6,HH6,IJ6,JL6,KN6,LP6,MR6,NT6,OV6,PX6,QZ6,SB6,TD6)-IF(L6="",0,L6)&gt;0.001,MAX(EB6,FD6,GF6,HH6,IJ6,JL6,KN6,LP6,MR6,NT6,OV6,PX6,QZ6,SB6,TD6)-IF(L6="",0,L6),"")</f>
        <v>0.10000000000000142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18.5</v>
      </c>
      <c r="EJ6" s="18">
        <v>5.6</v>
      </c>
      <c r="EK6" s="18">
        <v>0.6</v>
      </c>
      <c r="EL6" s="18">
        <v>0</v>
      </c>
      <c r="EM6" s="18">
        <v>18.7</v>
      </c>
      <c r="EN6" s="18">
        <v>5.6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11.2</v>
      </c>
      <c r="FD6" s="11">
        <f>IF(SUM(EI6:EJ6,EL6:EN6,EP6)-EK6-EO6&gt;0,SUM(EI6:EJ6,EL6:EN6,EP6)-EK6-EO6,"")</f>
        <v>47.8</v>
      </c>
      <c r="FE6" s="11" t="str">
        <f>IF(SUM(EQ6:ER6,ET6)-ES6&gt;0,SUM(EQ6:ER6,ET6)-ES6,"")</f>
        <v/>
      </c>
      <c r="FF6" s="11">
        <f>IF(SUM(EJ6,EN6,ER6)&gt;0,SUM(EJ6,EN6,ER6),"")</f>
        <v>11.2</v>
      </c>
      <c r="FG6" s="11">
        <f>IF(SUM(FD6,FE6)&gt;0,SUM(FD6,FE6),"")</f>
        <v>47.8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47.8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17.2</v>
      </c>
      <c r="GN6" s="18">
        <v>4</v>
      </c>
      <c r="GO6" s="18">
        <v>0</v>
      </c>
      <c r="GP6" s="18">
        <v>0</v>
      </c>
      <c r="GQ6" s="18">
        <v>17.3</v>
      </c>
      <c r="GR6" s="18">
        <v>2.8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>IF(SUM(GN6,GR6)&gt;0,SUM(GN6,GR6),"")</f>
        <v>6.8</v>
      </c>
      <c r="HH6" s="11">
        <f>IF(SUM(GM6:GN6,GP6:GR6,GT6)-GO6-GS6&gt;0,SUM(GM6:GN6,GP6:GR6,GT6)-GO6-GS6,"")</f>
        <v>41.3</v>
      </c>
      <c r="HI6" s="11" t="str">
        <f>IF(SUM(GU6:GV6,GX6)-GW6&gt;0,SUM(GU6:GV6,GX6)-GW6,"")</f>
        <v/>
      </c>
      <c r="HJ6" s="11">
        <f>IF(SUM(GN6,GR6,GV6)&gt;0,SUM(GN6,GR6,GV6),"")</f>
        <v>6.8</v>
      </c>
      <c r="HK6" s="11">
        <f>IF(SUM(HH6,HI6)&gt;0,SUM(HH6,HI6),"")</f>
        <v>41.3</v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>
        <f>IF(SUM(HH6,HI6,HM6)&gt;0,SUM(HH6,HI6,HM6),"")</f>
        <v>41.3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>
        <v>18.7</v>
      </c>
      <c r="KF6" s="17">
        <v>6</v>
      </c>
      <c r="KG6" s="17">
        <v>0</v>
      </c>
      <c r="KH6" s="17">
        <v>0</v>
      </c>
      <c r="KI6" s="17">
        <v>18.8</v>
      </c>
      <c r="KJ6" s="17">
        <v>5.6</v>
      </c>
      <c r="KK6" s="17">
        <v>0</v>
      </c>
      <c r="KL6" s="17">
        <v>0</v>
      </c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>
        <f>IF(SUM(KF6,KJ6)&gt;0,SUM(KF6,KJ6),"")</f>
        <v>11.6</v>
      </c>
      <c r="KS6" s="41">
        <f>IF(SUM(KE6:KF6,KH6:KJ6,KL6)-SUM(KG6,KK6)&gt;0,SUM(KE6:KF6,KH6:KJ6,KL6)-SUM(KG6,KK6),"")</f>
        <v>49.1</v>
      </c>
      <c r="KT6" s="41">
        <f>IF(SUM(KN6,KO6,KS6)&gt;0,SUM(KN6,KO6,KS6),"")</f>
        <v>49.1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>
        <v>19</v>
      </c>
      <c r="LX6" s="17">
        <v>6.4</v>
      </c>
      <c r="LY6" s="17">
        <v>0</v>
      </c>
      <c r="LZ6" s="17">
        <v>0</v>
      </c>
      <c r="MA6" s="17">
        <v>18.399999999999999</v>
      </c>
      <c r="MB6" s="17">
        <v>6</v>
      </c>
      <c r="MC6" s="17">
        <v>0.6</v>
      </c>
      <c r="MD6" s="17">
        <v>0</v>
      </c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>
        <f>IF(SUM(LX6,MB6)&gt;0,SUM(LX6,MB6),"")</f>
        <v>12.4</v>
      </c>
      <c r="MR6" s="41">
        <f>IF(SUM(LW6:LX6,LZ6:MB6,MD6)-LY6-MC6&gt;0,SUM(LW6:LX6,LZ6:MB6,MD6)-LY6-MC6,"")</f>
        <v>49.199999999999996</v>
      </c>
      <c r="MS6" s="41" t="str">
        <f>IF(SUM(ME6:MF6,MH6)-MG6&gt;0,SUM(ME6:MF6,MH6)-MG6,"")</f>
        <v/>
      </c>
      <c r="MT6" s="41">
        <f>IF(SUM(LX6,MB6,MF6)&gt;0,SUM(LX6,MB6,MF6),"")</f>
        <v>12.4</v>
      </c>
      <c r="MU6" s="41">
        <f>IF(SUM(MR6,MS6)&gt;0,SUM(MR6,MS6),"")</f>
        <v>49.199999999999996</v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>
        <f>IF(SUM(MR6,MS6,MW6)&gt;0,SUM(MR6,MS6,MW6),"")</f>
        <v>49.199999999999996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18.200000000000003</v>
      </c>
      <c r="TL6" s="27">
        <f>IF($CU6="P",CB6,(CB6+AY6)/2)</f>
        <v>5.0999999999999996</v>
      </c>
      <c r="TM6" s="27">
        <f>IF($CU6="P",CC6,(CC6+AZ6)/2)</f>
        <v>0.15</v>
      </c>
      <c r="TN6" s="27">
        <f>IF($CU6="P",CD6,(CD6+BA6)/2)</f>
        <v>0.22499999999999998</v>
      </c>
      <c r="TO6" s="27">
        <f>IF($CU6="P",CE6,(CE6+BB6)/2)</f>
        <v>17.75</v>
      </c>
      <c r="TP6" s="27">
        <f>IF($CU6="P",CF6,(CF6+BC6)/2)</f>
        <v>4.5</v>
      </c>
      <c r="TQ6" s="27">
        <f>IF($CU6="P",CG6,(CG6+BD6)/2)</f>
        <v>0.05</v>
      </c>
      <c r="TR6" s="27">
        <f>IF($CU6="P",CH6,(CH6+BE6)/2)</f>
        <v>7.4999999999999997E-2</v>
      </c>
      <c r="TS6" s="27">
        <f>IF($CU6="P",CI6,(CI6+BF6)/2)</f>
        <v>18.8</v>
      </c>
      <c r="TT6" s="27">
        <f>IF($CU6="P",CJ6,(CJ6+BG6)/2)</f>
        <v>6.1</v>
      </c>
      <c r="TU6" s="27">
        <f>IF($CU6="P",CK6,(CK6+BH6)/2)</f>
        <v>0.2</v>
      </c>
      <c r="TV6" s="27">
        <f>IF($CU6="P",CL6,(CL6+BI6)/2)</f>
        <v>7.4999999999999997E-2</v>
      </c>
      <c r="TW6" s="27">
        <f>IF($CU6="P",CM6,(CM6+BJ6)/2)</f>
        <v>9.3000000000000007</v>
      </c>
      <c r="TX6" s="27">
        <f>IF($CU6="P",CN6,(CN6+BK6)/2)</f>
        <v>3</v>
      </c>
      <c r="TY6" s="27">
        <f>IF($CU6="P",CO6,(CO6+BL6)/2)</f>
        <v>0.15</v>
      </c>
      <c r="TZ6" s="27">
        <f>IF($CU6="P",CP6,(CP6+BM6)/2)</f>
        <v>0.15</v>
      </c>
      <c r="UA6" s="27">
        <f>IF($CU6="P",CQ6,(CQ6+BN6)/2)</f>
        <v>9.4</v>
      </c>
      <c r="UB6" s="27">
        <f>IF($CU6="P",CR6,(CR6+BO6)/2)</f>
        <v>3.2</v>
      </c>
      <c r="UC6" s="27">
        <f>IF($CU6="P",CS6,(CS6+BP6)/2)</f>
        <v>0.25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9.6</v>
      </c>
      <c r="UG6" s="11">
        <f>IF(SUM(TK6:TL6,TN6:TP6,TR6)-TM6-TQ6&gt;0,SUM(TK6:TL6,TN6:TP6,TR6)-TM6-TQ6,"")</f>
        <v>45.650000000000013</v>
      </c>
      <c r="UH6" s="11">
        <f>IF(SUM(TS6:TT6,TV6)-TU6&gt;0,SUM(TS6:TT6,TV6)-TU6,"")</f>
        <v>24.774999999999999</v>
      </c>
      <c r="UI6" s="11">
        <f>IF(SUM(TL6,TP6,TT6)&gt;0,SUM(TL6,TP6,TT6),"")</f>
        <v>15.7</v>
      </c>
      <c r="UJ6" s="11">
        <f>IF(SUM(UG6,UH6)&gt;0,SUM(UG6,UH6),"")</f>
        <v>70.425000000000011</v>
      </c>
      <c r="UK6" s="11">
        <f>IF(SUM(TX6,UB6)&gt;0,SUM(TX6,UB6),"")</f>
        <v>6.2</v>
      </c>
      <c r="UL6" s="11">
        <f>IF(SUM(TW6:TX6,TZ6:UB6,UD6)-SUM(TY6,UC6)&gt;0,SUM(TW6:TX6,TZ6:UB6,UD6)-SUM(TY6,UC6),"")</f>
        <v>24.725000000000001</v>
      </c>
      <c r="UM6" s="11">
        <f>IF(SUM(UG6,UH6,UL6)&gt;0,SUM(UG6,UH6,UL6),"")</f>
        <v>95.15</v>
      </c>
    </row>
    <row r="7" spans="1:559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83</v>
      </c>
      <c r="C7" s="4" t="s">
        <v>5</v>
      </c>
      <c r="D7" s="4">
        <v>2003</v>
      </c>
      <c r="E7" s="9">
        <f>SUM(J7:R7)+SUM(J7:N7)*0.0000001+SUM(J7)*0.0000000000001</f>
        <v>172.10001213000481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,AND(QY7&gt;=RF$24,QZ7&gt;=RF$28,QY7&lt;&gt;""),AND(RD7&gt;=RF$24,RE7&gt;=RF$28,RD7&lt;&gt;""),AND(SA7&gt;=SH$24,SB7&gt;=SH$28,SA7&lt;&gt;""),AND(SF7&gt;=SH$24,SG7&gt;=SH$28,SF7&lt;&gt;""),AND(TC7&gt;=TJ$24,TD7&gt;=TJ$28,TC7&lt;&gt;""),AND(TI7&gt;=TJ$24,TJ7&gt;=TJ$28,TI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,AND(QZ7&gt;=RF$28,QZ7&lt;&gt;""),AND(RE7&gt;=RF$28,RE7&lt;&gt;""),AND(SB7&gt;=SH$28,SB7&lt;&gt;""),AND(SG7&gt;=SH$28,SG7&lt;&gt;""),AND(TD7&gt;=TJ$28,TD7&lt;&gt;""),AND(TJ7&gt;=TJ$28,TJ7&lt;&gt;"")),"P","")</f>
        <v>P</v>
      </c>
      <c r="H7" s="37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,AND(RB7&gt;=RF$27,RC7&gt;=RF$31,RB7&lt;&gt;""),AND(SD7&gt;=SH$27,SE7&gt;=SH$31,SD7&lt;&gt;""),AND(TF7&gt;=TJ$27,TG7&gt;=TJ$31,TF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,AND(RB7&gt;=RF$26,RC7&gt;=RF$30,RB7&lt;&gt;""),AND(SD7&gt;=SH$26,SE7&gt;=SH$30,SD7&lt;&gt;""),AND(TF7&gt;=TJ$26,TG7&gt;=TJ$30,TF7&lt;&gt;"")),"Excellence",IF(I7="P","Worlds Team",IF(F7="P","National Team","")))))</f>
        <v>Excellence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,AND(RB7&gt;=RF$25,RC7&gt;=RF$29,RB7&lt;&gt;""),AND(SD7&gt;=SH$25,SE7&gt;=SH$29,SD7&lt;&gt;""),AND(TF7&gt;=TJ$25,TG7&gt;=TJ$29,TF7&lt;&gt;"")),"P","")</f>
        <v>P</v>
      </c>
      <c r="J7" s="8">
        <f>IF(COUNT(AQ7,BT7,CW7)&gt;0,LARGE((AQ7,BT7,CW7),1),0)</f>
        <v>48.300000000000004</v>
      </c>
      <c r="K7" s="8" t="str">
        <f>IF(J7=0,"",IF(J7=CW7,$CA$1,IF(J7=BT7,$AX$1,IF(J7=AQ7,$U$1,""))))</f>
        <v>2024 Nationals</v>
      </c>
      <c r="L7" s="8">
        <f>IF(COUNT(AQ7,BT7,CW7)&gt;1,LARGE((AQ7,BT7,CW7),2),0)</f>
        <v>48.3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1.1000000000000014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L7="",0,L7)=TE7,$SI$1,IF(R7+IF(L7="",0,L7)=SC7,$RG$1,IF(R7+IF(L7="",0,L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L7="",0,L7)=TI7,$SI$1,IF(R7+IF(L7="",0,L7)=SG7,$RG$1,IF(R7+IF(L7="",0,L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Championships (Nov 11)</v>
      </c>
      <c r="U7" s="19">
        <v>18</v>
      </c>
      <c r="V7" s="19">
        <v>6</v>
      </c>
      <c r="W7" s="19">
        <v>0</v>
      </c>
      <c r="X7" s="19">
        <v>0.3</v>
      </c>
      <c r="Y7" s="19">
        <v>18.8</v>
      </c>
      <c r="Z7" s="19">
        <v>5.2</v>
      </c>
      <c r="AA7" s="19">
        <v>0</v>
      </c>
      <c r="AB7" s="19">
        <v>0</v>
      </c>
      <c r="AC7" s="19">
        <v>18.3</v>
      </c>
      <c r="AD7" s="19">
        <v>6.4</v>
      </c>
      <c r="AE7" s="19">
        <v>0</v>
      </c>
      <c r="AF7" s="19">
        <v>0</v>
      </c>
      <c r="AG7" s="19">
        <v>18.399999999999999</v>
      </c>
      <c r="AH7" s="19">
        <v>7.2</v>
      </c>
      <c r="AI7" s="19">
        <v>0.2</v>
      </c>
      <c r="AJ7" s="19">
        <v>0.3</v>
      </c>
      <c r="AK7" s="19">
        <v>18.600000000000001</v>
      </c>
      <c r="AL7" s="19">
        <v>6</v>
      </c>
      <c r="AM7" s="19">
        <v>0.6</v>
      </c>
      <c r="AN7" s="19">
        <v>0</v>
      </c>
      <c r="AO7" s="28"/>
      <c r="AP7" s="41">
        <f>IF(SUM(V7,Z7)&gt;0,SUM(V7,Z7),"")</f>
        <v>11.2</v>
      </c>
      <c r="AQ7" s="41">
        <f>IF(SUM(U7:V7,X7:Z7,AB7)-W7-AA7&gt;0,SUM(U7:V7,X7:Z7,AB7)-W7-AA7,"")</f>
        <v>48.300000000000004</v>
      </c>
      <c r="AR7" s="41">
        <f>IF(SUM(AC7:AD7,AF7)-AE7&gt;0,SUM(AC7:AD7,AF7)-AE7,"")</f>
        <v>24.700000000000003</v>
      </c>
      <c r="AS7" s="41">
        <f>IF(SUM(V7,Z7,AD7)&gt;0,SUM(V7,Z7,AD7),"")</f>
        <v>17.600000000000001</v>
      </c>
      <c r="AT7" s="41">
        <f>IF(SUM(AQ7,AR7)&gt;0,SUM(AQ7,AR7),"")</f>
        <v>73</v>
      </c>
      <c r="AU7" s="41">
        <f>IF(SUM(AH7,AL7)&gt;0,SUM(AH7,AL7),"")</f>
        <v>13.2</v>
      </c>
      <c r="AV7" s="41">
        <f>IF(SUM(AG7:AH7,AJ7:AL7,AN7)-SUM(AI7,AM7)&gt;0,SUM(AG7:AH7,AJ7:AL7,AN7)-SUM(AI7,AM7),"")</f>
        <v>49.7</v>
      </c>
      <c r="AW7" s="41">
        <f>IF(SUM(AQ7,AR7,AV7)&gt;0,SUM(AQ7,AR7,AV7),"")</f>
        <v>122.7</v>
      </c>
      <c r="AX7" s="18">
        <v>18.5</v>
      </c>
      <c r="AY7" s="18">
        <v>6.4</v>
      </c>
      <c r="AZ7" s="18">
        <v>0.6</v>
      </c>
      <c r="BA7" s="18">
        <v>0</v>
      </c>
      <c r="BB7" s="18">
        <v>17.2</v>
      </c>
      <c r="BC7" s="18">
        <v>2.4</v>
      </c>
      <c r="BD7" s="18">
        <v>0</v>
      </c>
      <c r="BE7" s="18">
        <v>0</v>
      </c>
      <c r="BF7" s="18">
        <v>16.399999999999999</v>
      </c>
      <c r="BG7" s="18">
        <v>5.2</v>
      </c>
      <c r="BH7" s="18">
        <v>0.8</v>
      </c>
      <c r="BI7" s="18">
        <v>0.3</v>
      </c>
      <c r="BJ7" s="18">
        <v>18.399999999999999</v>
      </c>
      <c r="BK7" s="18">
        <v>6.4</v>
      </c>
      <c r="BL7" s="18">
        <v>0</v>
      </c>
      <c r="BM7" s="18">
        <v>0.3</v>
      </c>
      <c r="BN7" s="18">
        <v>16.100000000000001</v>
      </c>
      <c r="BO7" s="18">
        <v>4.4000000000000004</v>
      </c>
      <c r="BP7" s="18">
        <v>0.8</v>
      </c>
      <c r="BQ7" s="18">
        <v>0</v>
      </c>
      <c r="BR7" s="29"/>
      <c r="BS7" s="11">
        <f>IF(SUM(AY7,BC7)&gt;0,SUM(AY7,BC7),"")</f>
        <v>8.8000000000000007</v>
      </c>
      <c r="BT7" s="11">
        <f>IF(SUM(AX7:AY7,BA7:BC7,BE7)-AZ7-BD7&gt;0,SUM(AX7:AY7,BA7:BC7,BE7)-AZ7-BD7,"")</f>
        <v>43.899999999999991</v>
      </c>
      <c r="BU7" s="11">
        <f>IF(SUM(BF7:BG7,BI7)-BH7&gt;0,SUM(BF7:BG7,BI7)-BH7,"")</f>
        <v>21.099999999999998</v>
      </c>
      <c r="BV7" s="11">
        <f>IF(SUM(AY7,BC7,BG7)&gt;0,SUM(AY7,BC7,BG7),"")</f>
        <v>14</v>
      </c>
      <c r="BW7" s="11">
        <f>IF(SUM(BT7,BU7)&gt;0,SUM(BT7,BU7),"")</f>
        <v>64.999999999999986</v>
      </c>
      <c r="BX7" s="11">
        <f>IF(SUM(BK7,BO7)&gt;0,SUM(BK7,BO7),"")</f>
        <v>10.8</v>
      </c>
      <c r="BY7" s="11">
        <f>IF(SUM(BJ7:BK7,BM7:BO7,BQ7)-SUM(BL7,BP7)&gt;0,SUM(BJ7:BK7,BM7:BO7,BQ7)-SUM(BL7,BP7),"")</f>
        <v>44.800000000000004</v>
      </c>
      <c r="BZ7" s="11">
        <f>IF(SUM(BT7,BU7,BY7)&gt;0,SUM(BT7,BU7,BY7),"")</f>
        <v>109.79999999999998</v>
      </c>
      <c r="CA7" s="19">
        <v>18.100000000000001</v>
      </c>
      <c r="CB7" s="19">
        <v>6.4</v>
      </c>
      <c r="CC7" s="19">
        <v>0.2</v>
      </c>
      <c r="CD7" s="19">
        <v>0</v>
      </c>
      <c r="CE7" s="19">
        <v>18.600000000000001</v>
      </c>
      <c r="CF7" s="19">
        <v>6</v>
      </c>
      <c r="CG7" s="19">
        <v>0.6</v>
      </c>
      <c r="CH7" s="19">
        <v>0</v>
      </c>
      <c r="CI7" s="19">
        <v>18.3</v>
      </c>
      <c r="CJ7" s="19">
        <v>5.2</v>
      </c>
      <c r="CK7" s="19">
        <v>0.6</v>
      </c>
      <c r="CL7" s="19">
        <v>0.3</v>
      </c>
      <c r="CM7" s="19">
        <v>18.5</v>
      </c>
      <c r="CN7" s="19">
        <v>6.4</v>
      </c>
      <c r="CO7" s="19">
        <v>0</v>
      </c>
      <c r="CP7" s="19">
        <v>0</v>
      </c>
      <c r="CQ7" s="19">
        <v>18.600000000000001</v>
      </c>
      <c r="CR7" s="19">
        <v>6</v>
      </c>
      <c r="CS7" s="19">
        <v>0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48.3</v>
      </c>
      <c r="CX7" s="41">
        <f>IF(SUM(CI7:CJ7,CL7)-CK7&gt;0,SUM(CI7:CJ7,CL7)-CK7,"")</f>
        <v>23.2</v>
      </c>
      <c r="CY7" s="41">
        <f>IF(SUM(CB7,CF7,CJ7)&gt;0,SUM(CB7,CF7,CJ7),"")</f>
        <v>17.600000000000001</v>
      </c>
      <c r="CZ7" s="41">
        <f>IF(SUM(CW7,CX7)&gt;0,SUM(CW7,CX7),"")</f>
        <v>71.5</v>
      </c>
      <c r="DA7" s="41">
        <f>IF(SUM(CN7,CR7)&gt;0,SUM(CN7,CR7),"")</f>
        <v>12.4</v>
      </c>
      <c r="DB7" s="41">
        <f>IF(SUM(CM7:CN7,CP7:CR7,CT7)-SUM(CO7,CS7)&gt;0,SUM(CM7:CN7,CP7:CR7,CT7)-SUM(CO7,CS7),"")</f>
        <v>49.5</v>
      </c>
      <c r="DC7" s="41">
        <f>IF(SUM(CW7,CX7,DB7)&gt;0,SUM(CW7,CX7,DB7),"")</f>
        <v>121</v>
      </c>
      <c r="DD7" s="52">
        <f>IF(MAX(EB7,FD7,GF7,HH7,IJ7,JL7,KN7,LP7,MR7,NT7,OV7,PX7,QZ7,SB7,TD7)-IF(L7="",0,L7)&gt;0.001,MAX(EB7,FD7,GF7,HH7,IJ7,JL7,KN7,LP7,MR7,NT7,OV7,PX7,QZ7,SB7,TD7)-IF(L7="",0,L7),"")</f>
        <v>1.1000000000000014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18.100000000000001</v>
      </c>
      <c r="FL7" s="17">
        <v>6.4</v>
      </c>
      <c r="FM7" s="17">
        <v>0</v>
      </c>
      <c r="FN7" s="17">
        <v>0</v>
      </c>
      <c r="FO7" s="17">
        <v>18.3</v>
      </c>
      <c r="FP7" s="17">
        <v>5.2</v>
      </c>
      <c r="FQ7" s="17">
        <v>0.8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11.600000000000001</v>
      </c>
      <c r="GF7" s="41">
        <f>IF(SUM(FK7:FL7,FN7:FP7,FR7)-FM7-FQ7&gt;0,SUM(FK7:FL7,FN7:FP7,FR7)-FM7-FQ7,"")</f>
        <v>47.2</v>
      </c>
      <c r="GG7" s="41" t="str">
        <f>IF(SUM(FS7:FT7,FV7)-FU7&gt;0,SUM(FS7:FT7,FV7)-FU7,"")</f>
        <v/>
      </c>
      <c r="GH7" s="41">
        <f>IF(SUM(FL7,FP7,FT7)&gt;0,SUM(FL7,FP7,FT7),"")</f>
        <v>11.600000000000001</v>
      </c>
      <c r="GI7" s="41">
        <f>IF(SUM(GF7,GG7)&gt;0,SUM(GF7,GG7),"")</f>
        <v>47.2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47.2</v>
      </c>
      <c r="GM7" s="18">
        <v>18.399999999999999</v>
      </c>
      <c r="GN7" s="18">
        <v>7.2</v>
      </c>
      <c r="GO7" s="18">
        <v>0</v>
      </c>
      <c r="GP7" s="18">
        <v>0</v>
      </c>
      <c r="GQ7" s="18">
        <v>18.399999999999999</v>
      </c>
      <c r="GR7" s="18">
        <v>6</v>
      </c>
      <c r="GS7" s="18">
        <v>0.6</v>
      </c>
      <c r="GT7" s="18">
        <v>0</v>
      </c>
      <c r="GU7" s="18">
        <v>18.100000000000001</v>
      </c>
      <c r="GV7" s="18">
        <v>6</v>
      </c>
      <c r="GW7" s="18">
        <v>0</v>
      </c>
      <c r="GX7" s="18">
        <v>0</v>
      </c>
      <c r="GY7" s="18">
        <v>18.399999999999999</v>
      </c>
      <c r="GZ7" s="18">
        <v>6.4</v>
      </c>
      <c r="HA7" s="18">
        <v>0</v>
      </c>
      <c r="HB7" s="18">
        <v>0</v>
      </c>
      <c r="HC7" s="18"/>
      <c r="HD7" s="18"/>
      <c r="HE7" s="18"/>
      <c r="HF7" s="18"/>
      <c r="HG7" s="11">
        <f>IF(SUM(GN7,GR7)&gt;0,SUM(GN7,GR7),"")</f>
        <v>13.2</v>
      </c>
      <c r="HH7" s="11">
        <f>IF(SUM(GM7:GN7,GP7:GR7,GT7)-GO7-GS7&gt;0,SUM(GM7:GN7,GP7:GR7,GT7)-GO7-GS7,"")</f>
        <v>49.4</v>
      </c>
      <c r="HI7" s="11">
        <f>IF(SUM(GU7:GV7,GX7)-GW7&gt;0,SUM(GU7:GV7,GX7)-GW7,"")</f>
        <v>24.1</v>
      </c>
      <c r="HJ7" s="11">
        <f>IF(SUM(GN7,GR7,GV7)&gt;0,SUM(GN7,GR7,GV7),"")</f>
        <v>19.2</v>
      </c>
      <c r="HK7" s="11">
        <f>IF(SUM(HH7,HI7)&gt;0,SUM(HH7,HI7),"")</f>
        <v>73.5</v>
      </c>
      <c r="HL7" s="11">
        <f>IF(SUM(GZ7,HD7)&gt;0,SUM(GZ7,HD7),"")</f>
        <v>6.4</v>
      </c>
      <c r="HM7" s="11">
        <f>IF(SUM(GY7:GZ7,HB7:HD7,HF7)-SUM(HA7,HE7)&gt;0,SUM(GY7:GZ7,HB7:HD7,HF7)-SUM(HA7,HE7),"")</f>
        <v>24.799999999999997</v>
      </c>
      <c r="HN7" s="11">
        <f>IF(SUM(HH7,HI7,HM7)&gt;0,SUM(HH7,HI7,HM7),"")</f>
        <v>98.3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18.3</v>
      </c>
      <c r="TL7" s="27">
        <f>IF($CU7="P",CB7,(CB7+AY7)/2)</f>
        <v>6.4</v>
      </c>
      <c r="TM7" s="27">
        <f>IF($CU7="P",CC7,(CC7+AZ7)/2)</f>
        <v>0.4</v>
      </c>
      <c r="TN7" s="27">
        <f>IF($CU7="P",CD7,(CD7+BA7)/2)</f>
        <v>0</v>
      </c>
      <c r="TO7" s="27">
        <f>IF($CU7="P",CE7,(CE7+BB7)/2)</f>
        <v>17.899999999999999</v>
      </c>
      <c r="TP7" s="27">
        <f>IF($CU7="P",CF7,(CF7+BC7)/2)</f>
        <v>4.2</v>
      </c>
      <c r="TQ7" s="27">
        <f>IF($CU7="P",CG7,(CG7+BD7)/2)</f>
        <v>0.3</v>
      </c>
      <c r="TR7" s="27">
        <f>IF($CU7="P",CH7,(CH7+BE7)/2)</f>
        <v>0</v>
      </c>
      <c r="TS7" s="27">
        <f>IF($CU7="P",CI7,(CI7+BF7)/2)</f>
        <v>17.350000000000001</v>
      </c>
      <c r="TT7" s="27">
        <f>IF($CU7="P",CJ7,(CJ7+BG7)/2)</f>
        <v>5.2</v>
      </c>
      <c r="TU7" s="27">
        <f>IF($CU7="P",CK7,(CK7+BH7)/2)</f>
        <v>0.7</v>
      </c>
      <c r="TV7" s="27">
        <f>IF($CU7="P",CL7,(CL7+BI7)/2)</f>
        <v>0.3</v>
      </c>
      <c r="TW7" s="27">
        <f>IF($CU7="P",CM7,(CM7+BJ7)/2)</f>
        <v>18.45</v>
      </c>
      <c r="TX7" s="27">
        <f>IF($CU7="P",CN7,(CN7+BK7)/2)</f>
        <v>6.4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17.350000000000001</v>
      </c>
      <c r="UB7" s="27">
        <f>IF($CU7="P",CR7,(CR7+BO7)/2)</f>
        <v>5.2</v>
      </c>
      <c r="UC7" s="27">
        <f>IF($CU7="P",CS7,(CS7+BP7)/2)</f>
        <v>0.4</v>
      </c>
      <c r="UD7" s="27">
        <f>IF($CU7="P",CT7,(CT7+BQ7)/2)</f>
        <v>0</v>
      </c>
      <c r="UE7" s="29" t="s">
        <v>56</v>
      </c>
      <c r="UF7" s="11">
        <f>IF(SUM(TL7,TP7)&gt;0,SUM(TL7,TP7),"")</f>
        <v>10.600000000000001</v>
      </c>
      <c r="UG7" s="11">
        <f>IF(SUM(TK7:TL7,TN7:TP7,TR7)-TM7-TQ7&gt;0,SUM(TK7:TL7,TN7:TP7,TR7)-TM7-TQ7,"")</f>
        <v>46.100000000000009</v>
      </c>
      <c r="UH7" s="11">
        <f>IF(SUM(TS7:TT7,TV7)-TU7&gt;0,SUM(TS7:TT7,TV7)-TU7,"")</f>
        <v>22.150000000000002</v>
      </c>
      <c r="UI7" s="11">
        <f>IF(SUM(TL7,TP7,TT7)&gt;0,SUM(TL7,TP7,TT7),"")</f>
        <v>15.8</v>
      </c>
      <c r="UJ7" s="11">
        <f>IF(SUM(UG7,UH7)&gt;0,SUM(UG7,UH7),"")</f>
        <v>68.250000000000014</v>
      </c>
      <c r="UK7" s="11">
        <f>IF(SUM(TX7,UB7)&gt;0,SUM(TX7,UB7),"")</f>
        <v>11.600000000000001</v>
      </c>
      <c r="UL7" s="11">
        <f>IF(SUM(TW7:TX7,TZ7:UB7,UD7)-SUM(TY7,UC7)&gt;0,SUM(TW7:TX7,TZ7:UB7,UD7)-SUM(TY7,UC7),"")</f>
        <v>47.150000000000006</v>
      </c>
      <c r="UM7" s="11">
        <f>IF(SUM(UG7,UH7,UL7)&gt;0,SUM(UG7,UH7,UL7),"")</f>
        <v>115.40000000000002</v>
      </c>
    </row>
    <row r="8" spans="1:559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92</v>
      </c>
      <c r="C8" s="4" t="s">
        <v>6</v>
      </c>
      <c r="D8" s="4">
        <v>2004</v>
      </c>
      <c r="E8" s="9">
        <f>SUM(J8:R8)+SUM(J8:N8)*0.0000001+SUM(J8)*0.0000000000001</f>
        <v>170.70001215000497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,AND(QY8&gt;=RF$24,QZ8&gt;=RF$28,QY8&lt;&gt;""),AND(RD8&gt;=RF$24,RE8&gt;=RF$28,RD8&lt;&gt;""),AND(SA8&gt;=SH$24,SB8&gt;=SH$28,SA8&lt;&gt;""),AND(SF8&gt;=SH$24,SG8&gt;=SH$28,SF8&lt;&gt;""),AND(TC8&gt;=TJ$24,TD8&gt;=TJ$28,TC8&lt;&gt;""),AND(TI8&gt;=TJ$24,TJ8&gt;=TJ$28,TI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,AND(QZ8&gt;=RF$28,QZ8&lt;&gt;""),AND(RE8&gt;=RF$28,RE8&lt;&gt;""),AND(SB8&gt;=SH$28,SB8&lt;&gt;""),AND(SG8&gt;=SH$28,SG8&lt;&gt;""),AND(TD8&gt;=TJ$28,TD8&lt;&gt;""),AND(TJ8&gt;=TJ$28,TJ8&lt;&gt;"")),"P","")</f>
        <v>P</v>
      </c>
      <c r="H8" s="37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,AND(RB8&gt;=RF$27,RC8&gt;=RF$31,RB8&lt;&gt;""),AND(SD8&gt;=SH$27,SE8&gt;=SH$31,SD8&lt;&gt;""),AND(TF8&gt;=TJ$27,TG8&gt;=TJ$31,TF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,AND(RB8&gt;=RF$26,RC8&gt;=RF$30,RB8&lt;&gt;""),AND(SD8&gt;=SH$26,SE8&gt;=SH$30,SD8&lt;&gt;""),AND(TF8&gt;=TJ$26,TG8&gt;=TJ$30,TF8&lt;&gt;"")),"Excellence",IF(I8="P","Worlds Team",IF(F8="P","National Team","")))))</f>
        <v>Excellence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,AND(RB8&gt;=RF$25,RC8&gt;=RF$29,RB8&lt;&gt;""),AND(SD8&gt;=SH$25,SE8&gt;=SH$29,SD8&lt;&gt;""),AND(TF8&gt;=TJ$25,TG8&gt;=TJ$29,TF8&lt;&gt;"")),"P","")</f>
        <v>P</v>
      </c>
      <c r="J8" s="8">
        <f>IF(COUNT(AQ8,BT8,CW8)&gt;0,LARGE((AQ8,BT8,CW8),1),0)</f>
        <v>49.699999999999996</v>
      </c>
      <c r="K8" s="8" t="str">
        <f>IF(J8=0,"",IF(J8=CW8,$CA$1,IF(J8=BT8,$AX$1,IF(J8=AQ8,$U$1,""))))</f>
        <v>2024 Elite Canada</v>
      </c>
      <c r="L8" s="8">
        <f>IF(COUNT(AQ8,BT8,CW8)&gt;1,LARGE((AQ8,BT8,CW8),2),0)</f>
        <v>48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23.8</v>
      </c>
      <c r="O8" s="8" t="str">
        <f>IF(N8=0,"",IF(N8=CX8,$CA$1,IF(N8=BU8,$AX$1,IF(N8=AR8,$U$1,""))))</f>
        <v>2024 Nationals</v>
      </c>
      <c r="P8" s="8">
        <f>IF(MAX(AV8,BY8,DB8)&gt;0,MAX(AV8,BY8,DB8),0)</f>
        <v>47.5</v>
      </c>
      <c r="Q8" s="8" t="str">
        <f>IF(P8=0,"",IF(P8=DB8,$CA$1,IF(P8=BY8,$AX$1,IF(P8=AV8,$U$1,""))))</f>
        <v>2024 Elite Canada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L8="",0,L8)=TE8,$SI$1,IF(R8+IF(L8="",0,L8)=SC8,$RG$1,IF(R8+IF(L8="",0,L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L8="",0,L8)=TI8,$SI$1,IF(R8+IF(L8="",0,L8)=SG8,$RG$1,IF(R8+IF(L8="",0,L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World Cup POR (July 7)</v>
      </c>
      <c r="U8" s="19">
        <v>18.600000000000001</v>
      </c>
      <c r="V8" s="19">
        <v>6.4</v>
      </c>
      <c r="W8" s="19">
        <v>0</v>
      </c>
      <c r="X8" s="19">
        <v>0</v>
      </c>
      <c r="Y8" s="19">
        <v>18.100000000000001</v>
      </c>
      <c r="Z8" s="19">
        <v>4.4000000000000004</v>
      </c>
      <c r="AA8" s="19">
        <v>0.6</v>
      </c>
      <c r="AB8" s="19">
        <v>0</v>
      </c>
      <c r="AC8" s="19">
        <v>18.100000000000001</v>
      </c>
      <c r="AD8" s="19">
        <v>5.2</v>
      </c>
      <c r="AE8" s="19">
        <v>0.6</v>
      </c>
      <c r="AF8" s="19">
        <v>0</v>
      </c>
      <c r="AG8" s="19">
        <v>18</v>
      </c>
      <c r="AH8" s="19">
        <v>6.4</v>
      </c>
      <c r="AI8" s="19">
        <v>0.6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46.9</v>
      </c>
      <c r="AR8" s="41">
        <f>IF(SUM(AC8:AD8,AF8)-AE8&gt;0,SUM(AC8:AD8,AF8)-AE8,"")</f>
        <v>22.7</v>
      </c>
      <c r="AS8" s="41">
        <f>IF(SUM(V8,Z8,AD8)&gt;0,SUM(V8,Z8,AD8),"")</f>
        <v>16</v>
      </c>
      <c r="AT8" s="41">
        <f>IF(SUM(AQ8,AR8)&gt;0,SUM(AQ8,AR8),"")</f>
        <v>69.599999999999994</v>
      </c>
      <c r="AU8" s="41">
        <f>IF(SUM(AH8,AL8)&gt;0,SUM(AH8,AL8),"")</f>
        <v>6.4</v>
      </c>
      <c r="AV8" s="41">
        <f>IF(SUM(AG8:AH8,AJ8:AL8,AN8)-SUM(AI8,AM8)&gt;0,SUM(AG8:AH8,AJ8:AL8,AN8)-SUM(AI8,AM8),"")</f>
        <v>23.799999999999997</v>
      </c>
      <c r="AW8" s="41">
        <f>IF(SUM(AQ8,AR8,AV8)&gt;0,SUM(AQ8,AR8,AV8),"")</f>
        <v>93.399999999999991</v>
      </c>
      <c r="AX8" s="18">
        <v>18.600000000000001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6.8</v>
      </c>
      <c r="BD8" s="18">
        <v>0.2</v>
      </c>
      <c r="BE8" s="18">
        <v>0.3</v>
      </c>
      <c r="BF8" s="18">
        <v>18.8</v>
      </c>
      <c r="BG8" s="18">
        <v>5.6</v>
      </c>
      <c r="BH8" s="18">
        <v>0.6</v>
      </c>
      <c r="BI8" s="18">
        <v>0</v>
      </c>
      <c r="BJ8" s="18">
        <v>18</v>
      </c>
      <c r="BK8" s="18">
        <v>5.6</v>
      </c>
      <c r="BL8" s="18">
        <v>0.8</v>
      </c>
      <c r="BM8" s="18">
        <v>0</v>
      </c>
      <c r="BN8" s="18">
        <v>18.399999999999999</v>
      </c>
      <c r="BO8" s="18">
        <v>6</v>
      </c>
      <c r="BP8" s="18">
        <v>0</v>
      </c>
      <c r="BQ8" s="18">
        <v>0.3</v>
      </c>
      <c r="BR8" s="29"/>
      <c r="BS8" s="11">
        <f>IF(SUM(AY8,BC8)&gt;0,SUM(AY8,BC8),"")</f>
        <v>13.2</v>
      </c>
      <c r="BT8" s="11">
        <f>IF(SUM(AX8:AY8,BA8:BC8,BE8)-AZ8-BD8&gt;0,SUM(AX8:AY8,BA8:BC8,BE8)-AZ8-BD8,"")</f>
        <v>49.699999999999996</v>
      </c>
      <c r="BU8" s="11">
        <f>IF(SUM(BF8:BG8,BI8)-BH8&gt;0,SUM(BF8:BG8,BI8)-BH8,"")</f>
        <v>23.799999999999997</v>
      </c>
      <c r="BV8" s="11">
        <f>IF(SUM(AY8,BC8,BG8)&gt;0,SUM(AY8,BC8,BG8),"")</f>
        <v>18.799999999999997</v>
      </c>
      <c r="BW8" s="11">
        <f>IF(SUM(BT8,BU8)&gt;0,SUM(BT8,BU8),"")</f>
        <v>73.5</v>
      </c>
      <c r="BX8" s="11">
        <f>IF(SUM(BK8,BO8)&gt;0,SUM(BK8,BO8),"")</f>
        <v>11.6</v>
      </c>
      <c r="BY8" s="11">
        <f>IF(SUM(BJ8:BK8,BM8:BO8,BQ8)-SUM(BL8,BP8)&gt;0,SUM(BJ8:BK8,BM8:BO8,BQ8)-SUM(BL8,BP8),"")</f>
        <v>47.5</v>
      </c>
      <c r="BZ8" s="11">
        <f>IF(SUM(BT8,BU8,BY8)&gt;0,SUM(BT8,BU8,BY8),"")</f>
        <v>121</v>
      </c>
      <c r="CA8" s="19">
        <v>17</v>
      </c>
      <c r="CB8" s="19">
        <v>6.8</v>
      </c>
      <c r="CC8" s="19">
        <v>0.8</v>
      </c>
      <c r="CD8" s="19">
        <v>0.3</v>
      </c>
      <c r="CE8" s="19">
        <v>18.600000000000001</v>
      </c>
      <c r="CF8" s="19">
        <v>6</v>
      </c>
      <c r="CG8" s="19">
        <v>0.2</v>
      </c>
      <c r="CH8" s="19">
        <v>0.3</v>
      </c>
      <c r="CI8" s="19">
        <v>18.399999999999999</v>
      </c>
      <c r="CJ8" s="19">
        <v>5.6</v>
      </c>
      <c r="CK8" s="19">
        <v>0.2</v>
      </c>
      <c r="CL8" s="19">
        <v>0</v>
      </c>
      <c r="CM8" s="19">
        <v>17.600000000000001</v>
      </c>
      <c r="CN8" s="19">
        <v>2.4</v>
      </c>
      <c r="CO8" s="19">
        <v>0</v>
      </c>
      <c r="CP8" s="19">
        <v>0</v>
      </c>
      <c r="CQ8" s="19">
        <v>19.100000000000001</v>
      </c>
      <c r="CR8" s="19">
        <v>5.6</v>
      </c>
      <c r="CS8" s="19">
        <v>0</v>
      </c>
      <c r="CT8" s="19">
        <v>0</v>
      </c>
      <c r="CU8" s="28"/>
      <c r="CV8" s="41">
        <f>IF(SUM(CB8,CF8)&gt;0,SUM(CB8,CF8),"")</f>
        <v>12.8</v>
      </c>
      <c r="CW8" s="41">
        <f>IF(SUM(CA8:CB8,CD8:CF8,CH8)-CC8-CG8&gt;0,SUM(CA8:CB8,CD8:CF8,CH8)-CC8-CG8,"")</f>
        <v>48</v>
      </c>
      <c r="CX8" s="41">
        <f>IF(SUM(CI8:CJ8,CL8)-CK8&gt;0,SUM(CI8:CJ8,CL8)-CK8,"")</f>
        <v>23.8</v>
      </c>
      <c r="CY8" s="41">
        <f>IF(SUM(CB8,CF8,CJ8)&gt;0,SUM(CB8,CF8,CJ8),"")</f>
        <v>18.399999999999999</v>
      </c>
      <c r="CZ8" s="41">
        <f>IF(SUM(CW8,CX8)&gt;0,SUM(CW8,CX8),"")</f>
        <v>71.8</v>
      </c>
      <c r="DA8" s="41">
        <f>IF(SUM(CN8,CR8)&gt;0,SUM(CN8,CR8),"")</f>
        <v>8</v>
      </c>
      <c r="DB8" s="41">
        <f>IF(SUM(CM8:CN8,CP8:CR8,CT8)-SUM(CO8,CS8)&gt;0,SUM(CM8:CN8,CP8:CR8,CT8)-SUM(CO8,CS8),"")</f>
        <v>44.7</v>
      </c>
      <c r="DC8" s="41">
        <f>IF(SUM(CW8,CX8,DB8)&gt;0,SUM(CW8,CX8,DB8),"")</f>
        <v>116.5</v>
      </c>
      <c r="DD8" s="52">
        <f>IF(MAX(EB8,FD8,GF8,HH8,IJ8,JL8,KN8,LP8,MR8,NT8,OV8,PX8,QZ8,SB8,TD8)-IF(L8="",0,L8)&gt;0.001,MAX(EB8,FD8,GF8,HH8,IJ8,JL8,KN8,LP8,MR8,NT8,OV8,PX8,QZ8,SB8,TD8)-IF(L8="",0,L8),"")</f>
        <v>1.7000000000000028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>
        <v>18.7</v>
      </c>
      <c r="EJ8" s="18">
        <v>6.4</v>
      </c>
      <c r="EK8" s="18">
        <v>0.2</v>
      </c>
      <c r="EL8" s="18">
        <v>0</v>
      </c>
      <c r="EM8" s="18">
        <v>16.600000000000001</v>
      </c>
      <c r="EN8" s="18">
        <v>6.9</v>
      </c>
      <c r="EO8" s="18">
        <v>0.2</v>
      </c>
      <c r="EP8" s="18">
        <v>0</v>
      </c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>
        <f>IF(SUM(EJ8,EN8)&gt;0,SUM(EJ8,EN8),"")</f>
        <v>13.3</v>
      </c>
      <c r="FD8" s="11">
        <f>IF(SUM(EI8:EJ8,EL8:EN8,EP8)-EK8-EO8&gt;0,SUM(EI8:EJ8,EL8:EN8,EP8)-EK8-EO8,"")</f>
        <v>48.199999999999996</v>
      </c>
      <c r="FE8" s="11" t="str">
        <f>IF(SUM(EQ8:ER8,ET8)-ES8&gt;0,SUM(EQ8:ER8,ET8)-ES8,"")</f>
        <v/>
      </c>
      <c r="FF8" s="11">
        <f>IF(SUM(EJ8,EN8,ER8)&gt;0,SUM(EJ8,EN8,ER8),"")</f>
        <v>13.3</v>
      </c>
      <c r="FG8" s="11">
        <f>IF(SUM(FD8,FE8)&gt;0,SUM(FD8,FE8),"")</f>
        <v>48.199999999999996</v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>
        <f>IF(SUM(FD8,FE8,FI8)&gt;0,SUM(FD8,FE8,FI8),"")</f>
        <v>48.199999999999996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0</v>
      </c>
      <c r="HP8" s="17">
        <v>0</v>
      </c>
      <c r="HQ8" s="17">
        <v>0</v>
      </c>
      <c r="HR8" s="17">
        <v>0</v>
      </c>
      <c r="HS8" s="17">
        <v>17.399999999999999</v>
      </c>
      <c r="HT8" s="17">
        <v>2.8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2.8</v>
      </c>
      <c r="IJ8" s="41">
        <f>IF(SUM(HO8:HP8,HR8:HT8,HV8)-HQ8-HU8&gt;0,SUM(HO8:HP8,HR8:HT8,HV8)-HQ8-HU8,"")</f>
        <v>20.2</v>
      </c>
      <c r="IK8" s="41" t="str">
        <f>IF(SUM(HW8:HX8,HZ8)-HY8&gt;0,SUM(HW8:HX8,HZ8)-HY8,"")</f>
        <v/>
      </c>
      <c r="IL8" s="41">
        <f>IF(SUM(HP8,HT8,HX8)&gt;0,SUM(HP8,HT8,HX8),"")</f>
        <v>2.8</v>
      </c>
      <c r="IM8" s="41">
        <f>IF(SUM(IJ8,IK8)&gt;0,SUM(IJ8,IK8),"")</f>
        <v>20.2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20.2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>
        <v>18.8</v>
      </c>
      <c r="LX8" s="17">
        <v>6.8</v>
      </c>
      <c r="LY8" s="17">
        <v>0.8</v>
      </c>
      <c r="LZ8" s="17">
        <v>0</v>
      </c>
      <c r="MA8" s="17">
        <v>18.5</v>
      </c>
      <c r="MB8" s="17">
        <v>6.4</v>
      </c>
      <c r="MC8" s="17">
        <v>0</v>
      </c>
      <c r="MD8" s="17">
        <v>0</v>
      </c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>
        <f>IF(SUM(LX8,MB8)&gt;0,SUM(LX8,MB8),"")</f>
        <v>13.2</v>
      </c>
      <c r="MR8" s="41">
        <f>IF(SUM(LW8:LX8,LZ8:MB8,MD8)-LY8-MC8&gt;0,SUM(LW8:LX8,LZ8:MB8,MD8)-LY8-MC8,"")</f>
        <v>49.7</v>
      </c>
      <c r="MS8" s="41" t="str">
        <f>IF(SUM(ME8:MF8,MH8)-MG8&gt;0,SUM(ME8:MF8,MH8)-MG8,"")</f>
        <v/>
      </c>
      <c r="MT8" s="41">
        <f>IF(SUM(LX8,MB8,MF8)&gt;0,SUM(LX8,MB8,MF8),"")</f>
        <v>13.2</v>
      </c>
      <c r="MU8" s="41">
        <f>IF(SUM(MR8,MS8)&gt;0,SUM(MR8,MS8),"")</f>
        <v>49.7</v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>
        <f>IF(SUM(MR8,MS8,MW8)&gt;0,SUM(MR8,MS8,MW8),"")</f>
        <v>49.7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17.8</v>
      </c>
      <c r="TL8" s="27">
        <f>IF($CU8="P",CB8,(CB8+AY8)/2)</f>
        <v>6.6</v>
      </c>
      <c r="TM8" s="27">
        <f>IF($CU8="P",CC8,(CC8+AZ8)/2)</f>
        <v>0.8</v>
      </c>
      <c r="TN8" s="27">
        <f>IF($CU8="P",CD8,(CD8+BA8)/2)</f>
        <v>0.15</v>
      </c>
      <c r="TO8" s="27">
        <f>IF($CU8="P",CE8,(CE8+BB8)/2)</f>
        <v>18.600000000000001</v>
      </c>
      <c r="TP8" s="27">
        <f>IF($CU8="P",CF8,(CF8+BC8)/2)</f>
        <v>6.4</v>
      </c>
      <c r="TQ8" s="27">
        <f>IF($CU8="P",CG8,(CG8+BD8)/2)</f>
        <v>0.2</v>
      </c>
      <c r="TR8" s="27">
        <f>IF($CU8="P",CH8,(CH8+BE8)/2)</f>
        <v>0.3</v>
      </c>
      <c r="TS8" s="27">
        <f>IF($CU8="P",CI8,(CI8+BF8)/2)</f>
        <v>18.600000000000001</v>
      </c>
      <c r="TT8" s="27">
        <f>IF($CU8="P",CJ8,(CJ8+BG8)/2)</f>
        <v>5.6</v>
      </c>
      <c r="TU8" s="27">
        <f>IF($CU8="P",CK8,(CK8+BH8)/2)</f>
        <v>0.4</v>
      </c>
      <c r="TV8" s="27">
        <f>IF($CU8="P",CL8,(CL8+BI8)/2)</f>
        <v>0</v>
      </c>
      <c r="TW8" s="27">
        <f>IF($CU8="P",CM8,(CM8+BJ8)/2)</f>
        <v>17.8</v>
      </c>
      <c r="TX8" s="27">
        <f>IF($CU8="P",CN8,(CN8+BK8)/2)</f>
        <v>4</v>
      </c>
      <c r="TY8" s="27">
        <f>IF($CU8="P",CO8,(CO8+BL8)/2)</f>
        <v>0.4</v>
      </c>
      <c r="TZ8" s="27">
        <f>IF($CU8="P",CP8,(CP8+BM8)/2)</f>
        <v>0</v>
      </c>
      <c r="UA8" s="27">
        <f>IF($CU8="P",CQ8,(CQ8+BN8)/2)</f>
        <v>18.75</v>
      </c>
      <c r="UB8" s="27">
        <f>IF($CU8="P",CR8,(CR8+BO8)/2)</f>
        <v>5.8</v>
      </c>
      <c r="UC8" s="27">
        <f>IF($CU8="P",CS8,(CS8+BP8)/2)</f>
        <v>0</v>
      </c>
      <c r="UD8" s="27">
        <f>IF($CU8="P",CT8,(CT8+BQ8)/2)</f>
        <v>0.15</v>
      </c>
      <c r="UE8" s="29" t="s">
        <v>56</v>
      </c>
      <c r="UF8" s="11">
        <f>IF(SUM(TL8,TP8)&gt;0,SUM(TL8,TP8),"")</f>
        <v>13</v>
      </c>
      <c r="UG8" s="11">
        <f>IF(SUM(TK8:TL8,TN8:TP8,TR8)-TM8-TQ8&gt;0,SUM(TK8:TL8,TN8:TP8,TR8)-TM8-TQ8,"")</f>
        <v>48.849999999999994</v>
      </c>
      <c r="UH8" s="11">
        <f>IF(SUM(TS8:TT8,TV8)-TU8&gt;0,SUM(TS8:TT8,TV8)-TU8,"")</f>
        <v>23.800000000000004</v>
      </c>
      <c r="UI8" s="11">
        <f>IF(SUM(TL8,TP8,TT8)&gt;0,SUM(TL8,TP8,TT8),"")</f>
        <v>18.600000000000001</v>
      </c>
      <c r="UJ8" s="11">
        <f>IF(SUM(UG8,UH8)&gt;0,SUM(UG8,UH8),"")</f>
        <v>72.650000000000006</v>
      </c>
      <c r="UK8" s="11">
        <f>IF(SUM(TX8,UB8)&gt;0,SUM(TX8,UB8),"")</f>
        <v>9.8000000000000007</v>
      </c>
      <c r="UL8" s="11">
        <f>IF(SUM(TW8:TX8,TZ8:UB8,UD8)-SUM(TY8,UC8)&gt;0,SUM(TW8:TX8,TZ8:UB8,UD8)-SUM(TY8,UC8),"")</f>
        <v>46.099999999999994</v>
      </c>
      <c r="UM8" s="11">
        <f>IF(SUM(UG8,UH8,UL8)&gt;0,SUM(UG8,UH8,UL8),"")</f>
        <v>118.75</v>
      </c>
    </row>
    <row r="9" spans="1:559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84</v>
      </c>
      <c r="C9" s="4" t="s">
        <v>6</v>
      </c>
      <c r="D9" s="4">
        <v>1996</v>
      </c>
      <c r="E9" s="9">
        <f>SUM(J9:R9)+SUM(J9:N9)*0.0000001+SUM(J9)*0.0000000000001</f>
        <v>170.70001175500477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,AND(QY9&gt;=RF$24,QZ9&gt;=RF$28,QY9&lt;&gt;""),AND(RD9&gt;=RF$24,RE9&gt;=RF$28,RD9&lt;&gt;""),AND(SA9&gt;=SH$24,SB9&gt;=SH$28,SA9&lt;&gt;""),AND(SF9&gt;=SH$24,SG9&gt;=SH$28,SF9&lt;&gt;""),AND(TC9&gt;=TJ$24,TD9&gt;=TJ$28,TC9&lt;&gt;""),AND(TI9&gt;=TJ$24,TJ9&gt;=TJ$28,TI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,AND(QZ9&gt;=RF$28,QZ9&lt;&gt;""),AND(RE9&gt;=RF$28,RE9&lt;&gt;""),AND(SB9&gt;=SH$28,SB9&lt;&gt;""),AND(SG9&gt;=SH$28,SG9&lt;&gt;""),AND(TD9&gt;=TJ$28,TD9&lt;&gt;""),AND(TJ9&gt;=TJ$28,TJ9&lt;&gt;"")),"P","")</f>
        <v>P</v>
      </c>
      <c r="H9" s="37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,AND(RB9&gt;=RF$27,RC9&gt;=RF$31,RB9&lt;&gt;""),AND(SD9&gt;=SH$27,SE9&gt;=SH$31,SD9&lt;&gt;""),AND(TF9&gt;=TJ$27,TG9&gt;=TJ$31,TF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,AND(RB9&gt;=RF$26,RC9&gt;=RF$30,RB9&lt;&gt;""),AND(SD9&gt;=SH$26,SE9&gt;=SH$30,SD9&lt;&gt;""),AND(TF9&gt;=TJ$26,TG9&gt;=TJ$30,TF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,AND(RB9&gt;=RF$25,RC9&gt;=RF$29,RB9&lt;&gt;""),AND(SD9&gt;=SH$25,SE9&gt;=SH$29,SD9&lt;&gt;""),AND(TF9&gt;=TJ$25,TG9&gt;=TJ$29,TF9&lt;&gt;"")),"P","")</f>
        <v/>
      </c>
      <c r="J9" s="8">
        <f>IF(COUNT(AQ9,BT9,CW9)&gt;0,LARGE((AQ9,BT9,CW9),1),0)</f>
        <v>47.699999999999996</v>
      </c>
      <c r="K9" s="8" t="str">
        <f>IF(J9=0,"",IF(J9=CW9,$CA$1,IF(J9=BT9,$AX$1,IF(J9=AQ9,$U$1,""))))</f>
        <v>2023 Domestic 3rd Trial</v>
      </c>
      <c r="L9" s="8">
        <f>IF(COUNT(AQ9,BT9,CW9)&gt;1,LARGE((AQ9,BT9,CW9),2),0)</f>
        <v>45.45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24.4</v>
      </c>
      <c r="O9" s="8" t="str">
        <f>IF(N9=0,"",IF(N9=CX9,$CA$1,IF(N9=BU9,$AX$1,IF(N9=AR9,$U$1,""))))</f>
        <v>2024 Elite Canada</v>
      </c>
      <c r="P9" s="8">
        <f>IF(MAX(AV9,BY9,DB9)&gt;0,MAX(AV9,BY9,DB9),0)</f>
        <v>49.199999999999996</v>
      </c>
      <c r="Q9" s="8" t="str">
        <f>IF(P9=0,"",IF(P9=DB9,$CA$1,IF(P9=BY9,$AX$1,IF(P9=AV9,$U$1,""))))</f>
        <v>2023 Domestic 3rd Trial</v>
      </c>
      <c r="R9" s="8">
        <f>IF(MAX(DD9:DF9)&gt;0,MAX(DD9:DF9),"")</f>
        <v>3.9499999999999957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L9="",0,L9)=TE9,$SI$1,IF(R9+IF(L9="",0,L9)=SC9,$RG$1,IF(R9+IF(L9="",0,L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L9="",0,L9)=TI9,$SI$1,IF(R9+IF(L9="",0,L9)=SG9,$RG$1,IF(R9+IF(L9="",0,L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World Cup POR 1 (July 2)</v>
      </c>
      <c r="U9" s="19">
        <v>18.8</v>
      </c>
      <c r="V9" s="19">
        <v>5.2</v>
      </c>
      <c r="W9" s="19">
        <v>0</v>
      </c>
      <c r="X9" s="19">
        <v>0</v>
      </c>
      <c r="Y9" s="19">
        <v>18.399999999999999</v>
      </c>
      <c r="Z9" s="19">
        <v>5.2</v>
      </c>
      <c r="AA9" s="19">
        <v>0.2</v>
      </c>
      <c r="AB9" s="19">
        <v>0.3</v>
      </c>
      <c r="AC9" s="19">
        <v>18.3</v>
      </c>
      <c r="AD9" s="19">
        <v>5.6</v>
      </c>
      <c r="AE9" s="19">
        <v>0</v>
      </c>
      <c r="AF9" s="19">
        <v>0</v>
      </c>
      <c r="AG9" s="19">
        <v>18.899999999999999</v>
      </c>
      <c r="AH9" s="19">
        <v>5.2</v>
      </c>
      <c r="AI9" s="19">
        <v>0</v>
      </c>
      <c r="AJ9" s="19">
        <v>0</v>
      </c>
      <c r="AK9" s="19">
        <v>18.899999999999999</v>
      </c>
      <c r="AL9" s="19">
        <v>6.4</v>
      </c>
      <c r="AM9" s="19">
        <v>0.2</v>
      </c>
      <c r="AN9" s="19">
        <v>0</v>
      </c>
      <c r="AO9" s="28"/>
      <c r="AP9" s="41">
        <f>IF(SUM(V9,Z9)&gt;0,SUM(V9,Z9),"")</f>
        <v>10.4</v>
      </c>
      <c r="AQ9" s="41">
        <f>IF(SUM(U9:V9,X9:Z9,AB9)-W9-AA9&gt;0,SUM(U9:V9,X9:Z9,AB9)-W9-AA9,"")</f>
        <v>47.699999999999996</v>
      </c>
      <c r="AR9" s="41">
        <f>IF(SUM(AC9:AD9,AF9)-AE9&gt;0,SUM(AC9:AD9,AF9)-AE9,"")</f>
        <v>23.9</v>
      </c>
      <c r="AS9" s="41">
        <f>IF(SUM(V9,Z9,AD9)&gt;0,SUM(V9,Z9,AD9),"")</f>
        <v>16</v>
      </c>
      <c r="AT9" s="41">
        <f>IF(SUM(AQ9,AR9)&gt;0,SUM(AQ9,AR9),"")</f>
        <v>71.599999999999994</v>
      </c>
      <c r="AU9" s="41">
        <f>IF(SUM(AH9,AL9)&gt;0,SUM(AH9,AL9),"")</f>
        <v>11.600000000000001</v>
      </c>
      <c r="AV9" s="41">
        <f>IF(SUM(AG9:AH9,AJ9:AL9,AN9)-SUM(AI9,AM9)&gt;0,SUM(AG9:AH9,AJ9:AL9,AN9)-SUM(AI9,AM9),"")</f>
        <v>49.199999999999996</v>
      </c>
      <c r="AW9" s="41">
        <f>IF(SUM(AQ9,AR9,AV9)&gt;0,SUM(AQ9,AR9,AV9),"")</f>
        <v>120.79999999999998</v>
      </c>
      <c r="AX9" s="18">
        <v>17.600000000000001</v>
      </c>
      <c r="AY9" s="18">
        <v>6</v>
      </c>
      <c r="AZ9" s="18">
        <v>0.6</v>
      </c>
      <c r="BA9" s="18">
        <v>0</v>
      </c>
      <c r="BB9" s="18">
        <v>17</v>
      </c>
      <c r="BC9" s="18">
        <v>3.2</v>
      </c>
      <c r="BD9" s="18">
        <v>0</v>
      </c>
      <c r="BE9" s="18">
        <v>0</v>
      </c>
      <c r="BF9" s="18">
        <v>18.8</v>
      </c>
      <c r="BG9" s="18">
        <v>5.6</v>
      </c>
      <c r="BH9" s="18">
        <v>0</v>
      </c>
      <c r="BI9" s="18">
        <v>0</v>
      </c>
      <c r="BJ9" s="18">
        <v>18.3</v>
      </c>
      <c r="BK9" s="18">
        <v>6</v>
      </c>
      <c r="BL9" s="18">
        <v>0</v>
      </c>
      <c r="BM9" s="18">
        <v>0</v>
      </c>
      <c r="BN9" s="18">
        <v>18.2</v>
      </c>
      <c r="BO9" s="18">
        <v>5.6</v>
      </c>
      <c r="BP9" s="18">
        <v>0.2</v>
      </c>
      <c r="BQ9" s="18">
        <v>0</v>
      </c>
      <c r="BR9" s="29"/>
      <c r="BS9" s="11">
        <f>IF(SUM(AY9,BC9)&gt;0,SUM(AY9,BC9),"")</f>
        <v>9.1999999999999993</v>
      </c>
      <c r="BT9" s="11">
        <f>IF(SUM(AX9:AY9,BA9:BC9,BE9)-AZ9-BD9&gt;0,SUM(AX9:AY9,BA9:BC9,BE9)-AZ9-BD9,"")</f>
        <v>43.2</v>
      </c>
      <c r="BU9" s="11">
        <f>IF(SUM(BF9:BG9,BI9)-BH9&gt;0,SUM(BF9:BG9,BI9)-BH9,"")</f>
        <v>24.4</v>
      </c>
      <c r="BV9" s="11">
        <f>IF(SUM(AY9,BC9,BG9)&gt;0,SUM(AY9,BC9,BG9),"")</f>
        <v>14.799999999999999</v>
      </c>
      <c r="BW9" s="11">
        <f>IF(SUM(BT9,BU9)&gt;0,SUM(BT9,BU9),"")</f>
        <v>67.599999999999994</v>
      </c>
      <c r="BX9" s="11">
        <f>IF(SUM(BK9,BO9)&gt;0,SUM(BK9,BO9),"")</f>
        <v>11.6</v>
      </c>
      <c r="BY9" s="11">
        <f>IF(SUM(BJ9:BK9,BM9:BO9,BQ9)-SUM(BL9,BP9)&gt;0,SUM(BJ9:BK9,BM9:BO9,BQ9)-SUM(BL9,BP9),"")</f>
        <v>47.9</v>
      </c>
      <c r="BZ9" s="11">
        <f>IF(SUM(BT9,BU9,BY9)&gt;0,SUM(BT9,BU9,BY9),"")</f>
        <v>115.5</v>
      </c>
      <c r="CA9" s="19">
        <v>18.200000000000003</v>
      </c>
      <c r="CB9" s="19">
        <v>5.6</v>
      </c>
      <c r="CC9" s="19">
        <v>0.3</v>
      </c>
      <c r="CD9" s="19">
        <v>0</v>
      </c>
      <c r="CE9" s="19">
        <v>17.7</v>
      </c>
      <c r="CF9" s="19">
        <v>4.2</v>
      </c>
      <c r="CG9" s="19">
        <v>0.1</v>
      </c>
      <c r="CH9" s="19">
        <v>0.15</v>
      </c>
      <c r="CI9" s="19">
        <v>18.55</v>
      </c>
      <c r="CJ9" s="19">
        <v>5.6</v>
      </c>
      <c r="CK9" s="19">
        <v>0</v>
      </c>
      <c r="CL9" s="19">
        <v>0</v>
      </c>
      <c r="CM9" s="19">
        <v>18.600000000000001</v>
      </c>
      <c r="CN9" s="19">
        <v>5.6</v>
      </c>
      <c r="CO9" s="19">
        <v>0</v>
      </c>
      <c r="CP9" s="19">
        <v>0</v>
      </c>
      <c r="CQ9" s="19">
        <v>18.549999999999997</v>
      </c>
      <c r="CR9" s="19">
        <v>6</v>
      </c>
      <c r="CS9" s="19">
        <v>0.2</v>
      </c>
      <c r="CT9" s="19">
        <v>0</v>
      </c>
      <c r="CU9" s="28" t="s">
        <v>56</v>
      </c>
      <c r="CV9" s="41">
        <f>IF(SUM(CB9,CF9)&gt;0,SUM(CB9,CF9),"")</f>
        <v>9.8000000000000007</v>
      </c>
      <c r="CW9" s="41">
        <f>IF(SUM(CA9:CB9,CD9:CF9,CH9)-CC9-CG9&gt;0,SUM(CA9:CB9,CD9:CF9,CH9)-CC9-CG9,"")</f>
        <v>45.45</v>
      </c>
      <c r="CX9" s="41">
        <f>IF(SUM(CI9:CJ9,CL9)-CK9&gt;0,SUM(CI9:CJ9,CL9)-CK9,"")</f>
        <v>24.15</v>
      </c>
      <c r="CY9" s="41">
        <f>IF(SUM(CB9,CF9,CJ9)&gt;0,SUM(CB9,CF9,CJ9),"")</f>
        <v>15.4</v>
      </c>
      <c r="CZ9" s="41">
        <f>IF(SUM(CW9,CX9)&gt;0,SUM(CW9,CX9),"")</f>
        <v>69.599999999999994</v>
      </c>
      <c r="DA9" s="41">
        <f>IF(SUM(CN9,CR9)&gt;0,SUM(CN9,CR9),"")</f>
        <v>11.6</v>
      </c>
      <c r="DB9" s="41">
        <f>IF(SUM(CM9:CN9,CP9:CR9,CT9)-SUM(CO9,CS9)&gt;0,SUM(CM9:CN9,CP9:CR9,CT9)-SUM(CO9,CS9),"")</f>
        <v>48.55</v>
      </c>
      <c r="DC9" s="41">
        <f>IF(SUM(CW9,CX9,DB9)&gt;0,SUM(CW9,CX9,DB9),"")</f>
        <v>118.14999999999999</v>
      </c>
      <c r="DD9" s="52">
        <f>IF(MAX(EB9,FD9,GF9,HH9,IJ9,JL9,KN9,LP9,MR9,NT9,OV9,PX9,QZ9,SB9,TD9)-IF(L9="",0,L9)&gt;0.001,MAX(EB9,FD9,GF9,HH9,IJ9,JL9,KN9,LP9,MR9,NT9,OV9,PX9,QZ9,SB9,TD9)-IF(L9="",0,L9),"")</f>
        <v>3.9499999999999957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>
        <v>18.399999999999999</v>
      </c>
      <c r="DH9" s="17">
        <v>6.4</v>
      </c>
      <c r="DI9" s="17">
        <v>0</v>
      </c>
      <c r="DJ9" s="17">
        <v>0</v>
      </c>
      <c r="DK9" s="17">
        <v>18.600000000000001</v>
      </c>
      <c r="DL9" s="17">
        <v>6</v>
      </c>
      <c r="DM9" s="17">
        <v>0</v>
      </c>
      <c r="DN9" s="17">
        <v>0</v>
      </c>
      <c r="DO9" s="17"/>
      <c r="DP9" s="17"/>
      <c r="DQ9" s="17"/>
      <c r="DR9" s="17"/>
      <c r="DS9" s="17">
        <v>18.600000000000001</v>
      </c>
      <c r="DT9" s="17">
        <v>6.4</v>
      </c>
      <c r="DU9" s="17">
        <v>0</v>
      </c>
      <c r="DV9" s="17">
        <v>0</v>
      </c>
      <c r="DW9" s="17">
        <v>18.399999999999999</v>
      </c>
      <c r="DX9" s="17">
        <v>5.2</v>
      </c>
      <c r="DY9" s="17">
        <v>1</v>
      </c>
      <c r="DZ9" s="17">
        <v>0</v>
      </c>
      <c r="EA9" s="41">
        <f>IF(SUM(DH9,DL9)&gt;0,SUM(DH9,DL9),"")</f>
        <v>12.4</v>
      </c>
      <c r="EB9" s="41">
        <f>IF(SUM(DG9:DH9,DJ9:DL9,DN9)-DI9-DM9&gt;0,SUM(DG9:DH9,DJ9:DL9,DN9)-DI9-DM9,"")</f>
        <v>49.4</v>
      </c>
      <c r="EC9" s="41" t="str">
        <f>IF(SUM(DO9:DP9,DR9)-DQ9&gt;0,SUM(DO9:DP9,DR9)-DQ9,"")</f>
        <v/>
      </c>
      <c r="ED9" s="41">
        <f>IF(SUM(DH9,DL9,DP9)&gt;0,SUM(DH9,DL9,DP9),"")</f>
        <v>12.4</v>
      </c>
      <c r="EE9" s="41">
        <f>IF(SUM(EB9,EC9)&gt;0,SUM(EB9,EC9),"")</f>
        <v>49.4</v>
      </c>
      <c r="EF9" s="41">
        <f>IF(SUM(DT9,DX9)&gt;0,SUM(DT9,DX9),"")</f>
        <v>11.600000000000001</v>
      </c>
      <c r="EG9" s="41">
        <f>IF(SUM(DS9:DT9,DV9:DX9,DZ9)-SUM(DU9,DY9)&gt;0,SUM(DS9:DT9,DV9:DX9,DZ9)-SUM(DU9,DY9),"")</f>
        <v>47.6</v>
      </c>
      <c r="EH9" s="41">
        <f>IF(SUM(EB9,EC9,EG9)&gt;0,SUM(EB9,EC9,EG9),"")</f>
        <v>97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17.600000000000001</v>
      </c>
      <c r="FL9" s="17">
        <v>6</v>
      </c>
      <c r="FM9" s="17">
        <v>0.8</v>
      </c>
      <c r="FN9" s="17">
        <v>0</v>
      </c>
      <c r="FO9" s="17">
        <v>18.3</v>
      </c>
      <c r="FP9" s="17">
        <v>6.4</v>
      </c>
      <c r="FQ9" s="17">
        <v>0.2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12.4</v>
      </c>
      <c r="GF9" s="41">
        <f>IF(SUM(FK9:FL9,FN9:FP9,FR9)-FM9-FQ9&gt;0,SUM(FK9:FL9,FN9:FP9,FR9)-FM9-FQ9,"")</f>
        <v>47.300000000000004</v>
      </c>
      <c r="GG9" s="41" t="str">
        <f>IF(SUM(FS9:FT9,FV9)-FU9&gt;0,SUM(FS9:FT9,FV9)-FU9,"")</f>
        <v/>
      </c>
      <c r="GH9" s="41">
        <f>IF(SUM(FL9,FP9,FT9)&gt;0,SUM(FL9,FP9,FT9),"")</f>
        <v>12.4</v>
      </c>
      <c r="GI9" s="41">
        <f>IF(SUM(GF9,GG9)&gt;0,SUM(GF9,GG9),"")</f>
        <v>47.300000000000004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47.300000000000004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18.200000000000003</v>
      </c>
      <c r="TL9" s="27">
        <f>IF($CU9="P",CB9,(CB9+AY9)/2)</f>
        <v>5.6</v>
      </c>
      <c r="TM9" s="27">
        <f>IF($CU9="P",CC9,(CC9+AZ9)/2)</f>
        <v>0.3</v>
      </c>
      <c r="TN9" s="27">
        <f>IF($CU9="P",CD9,(CD9+BA9)/2)</f>
        <v>0</v>
      </c>
      <c r="TO9" s="27">
        <f>IF($CU9="P",CE9,(CE9+BB9)/2)</f>
        <v>17.7</v>
      </c>
      <c r="TP9" s="27">
        <f>IF($CU9="P",CF9,(CF9+BC9)/2)</f>
        <v>4.2</v>
      </c>
      <c r="TQ9" s="27">
        <f>IF($CU9="P",CG9,(CG9+BD9)/2)</f>
        <v>0.1</v>
      </c>
      <c r="TR9" s="27">
        <f>IF($CU9="P",CH9,(CH9+BE9)/2)</f>
        <v>0.15</v>
      </c>
      <c r="TS9" s="27">
        <f>IF($CU9="P",CI9,(CI9+BF9)/2)</f>
        <v>18.55</v>
      </c>
      <c r="TT9" s="27">
        <f>IF($CU9="P",CJ9,(CJ9+BG9)/2)</f>
        <v>5.6</v>
      </c>
      <c r="TU9" s="27">
        <f>IF($CU9="P",CK9,(CK9+BH9)/2)</f>
        <v>0</v>
      </c>
      <c r="TV9" s="27">
        <f>IF($CU9="P",CL9,(CL9+BI9)/2)</f>
        <v>0</v>
      </c>
      <c r="TW9" s="27">
        <f>IF($CU9="P",CM9,(CM9+BJ9)/2)</f>
        <v>18.600000000000001</v>
      </c>
      <c r="TX9" s="27">
        <f>IF($CU9="P",CN9,(CN9+BK9)/2)</f>
        <v>5.6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18.549999999999997</v>
      </c>
      <c r="UB9" s="27">
        <f>IF($CU9="P",CR9,(CR9+BO9)/2)</f>
        <v>6</v>
      </c>
      <c r="UC9" s="27">
        <f>IF($CU9="P",CS9,(CS9+BP9)/2)</f>
        <v>0.2</v>
      </c>
      <c r="UD9" s="27">
        <f>IF($CU9="P",CT9,(CT9+BQ9)/2)</f>
        <v>0</v>
      </c>
      <c r="UE9" s="29" t="s">
        <v>56</v>
      </c>
      <c r="UF9" s="11">
        <f>IF(SUM(TL9,TP9)&gt;0,SUM(TL9,TP9),"")</f>
        <v>9.8000000000000007</v>
      </c>
      <c r="UG9" s="11">
        <f>IF(SUM(TK9:TL9,TN9:TP9,TR9)-TM9-TQ9&gt;0,SUM(TK9:TL9,TN9:TP9,TR9)-TM9-TQ9,"")</f>
        <v>45.45</v>
      </c>
      <c r="UH9" s="11">
        <f>IF(SUM(TS9:TT9,TV9)-TU9&gt;0,SUM(TS9:TT9,TV9)-TU9,"")</f>
        <v>24.15</v>
      </c>
      <c r="UI9" s="11">
        <f>IF(SUM(TL9,TP9,TT9)&gt;0,SUM(TL9,TP9,TT9),"")</f>
        <v>15.4</v>
      </c>
      <c r="UJ9" s="11">
        <f>IF(SUM(UG9,UH9)&gt;0,SUM(UG9,UH9),"")</f>
        <v>69.599999999999994</v>
      </c>
      <c r="UK9" s="11">
        <f>IF(SUM(TX9,UB9)&gt;0,SUM(TX9,UB9),"")</f>
        <v>11.6</v>
      </c>
      <c r="UL9" s="11">
        <f>IF(SUM(TW9:TX9,TZ9:UB9,UD9)-SUM(TY9,UC9)&gt;0,SUM(TW9:TX9,TZ9:UB9,UD9)-SUM(TY9,UC9),"")</f>
        <v>48.55</v>
      </c>
      <c r="UM9" s="11">
        <f>IF(SUM(UG9,UH9,UL9)&gt;0,SUM(UG9,UH9,UL9),"")</f>
        <v>118.14999999999999</v>
      </c>
    </row>
    <row r="10" spans="1:559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140</v>
      </c>
      <c r="C10" s="4" t="s">
        <v>5</v>
      </c>
      <c r="D10" s="4">
        <v>2001</v>
      </c>
      <c r="E10" s="9">
        <f>SUM(J10:R10)+SUM(J10:N10)*0.0000001+SUM(J10)*0.0000000000001</f>
        <v>170.20001221000487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,AND(QY10&gt;=RF$24,QZ10&gt;=RF$28,QY10&lt;&gt;""),AND(RD10&gt;=RF$24,RE10&gt;=RF$28,RD10&lt;&gt;""),AND(SA10&gt;=SH$24,SB10&gt;=SH$28,SA10&lt;&gt;""),AND(SF10&gt;=SH$24,SG10&gt;=SH$28,SF10&lt;&gt;""),AND(TC10&gt;=TJ$24,TD10&gt;=TJ$28,TC10&lt;&gt;""),AND(TI10&gt;=TJ$24,TJ10&gt;=TJ$28,TI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,AND(QZ10&gt;=RF$28,QZ10&lt;&gt;""),AND(RE10&gt;=RF$28,RE10&lt;&gt;""),AND(SB10&gt;=SH$28,SB10&lt;&gt;""),AND(SG10&gt;=SH$28,SG10&lt;&gt;""),AND(TD10&gt;=TJ$28,TD10&lt;&gt;""),AND(TJ10&gt;=TJ$28,TJ10&lt;&gt;"")),"P","")</f>
        <v>P</v>
      </c>
      <c r="H10" s="37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,AND(RB10&gt;=RF$27,RC10&gt;=RF$31,RB10&lt;&gt;""),AND(SD10&gt;=SH$27,SE10&gt;=SH$31,SD10&lt;&gt;""),AND(TF10&gt;=TJ$27,TG10&gt;=TJ$31,TF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,AND(RB10&gt;=RF$26,RC10&gt;=RF$30,RB10&lt;&gt;""),AND(SD10&gt;=SH$26,SE10&gt;=SH$30,SD10&lt;&gt;""),AND(TF10&gt;=TJ$26,TG10&gt;=TJ$30,TF10&lt;&gt;"")),"Excellence",IF(I10="P","Worlds Team",IF(F10="P","National Team","")))))</f>
        <v>Worlds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,AND(RB10&gt;=RF$25,RC10&gt;=RF$29,RB10&lt;&gt;""),AND(SD10&gt;=SH$25,SE10&gt;=SH$29,SD10&lt;&gt;""),AND(TF10&gt;=TJ$25,TG10&gt;=TJ$29,TF10&lt;&gt;"")),"P","")</f>
        <v>P</v>
      </c>
      <c r="J10" s="8">
        <f>IF(COUNT(AQ10,BT10,CW10)&gt;0,LARGE((AQ10,BT10,CW10),1),0)</f>
        <v>48.9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48.699999999999996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24.5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48.1</v>
      </c>
      <c r="Q10" s="8" t="str">
        <f>IF(P10=0,"",IF(P10=DB10,$CA$1,IF(P10=BY10,$AX$1,IF(P10=AV10,$U$1,""))))</f>
        <v>2024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L10="",0,L10)=TE10,$SI$1,IF(R10+IF(L10="",0,L10)=SC10,$RG$1,IF(R10+IF(L10="",0,L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L10="",0,L10)=TI10,$SI$1,IF(R10+IF(L10="",0,L10)=SG10,$RG$1,IF(R10+IF(L10="",0,L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18.2</v>
      </c>
      <c r="V10" s="19">
        <v>5.6</v>
      </c>
      <c r="W10" s="19">
        <v>0.2</v>
      </c>
      <c r="X10" s="19">
        <v>0</v>
      </c>
      <c r="Y10" s="19">
        <v>19</v>
      </c>
      <c r="Z10" s="19">
        <v>5.0999999999999996</v>
      </c>
      <c r="AA10" s="19">
        <v>0</v>
      </c>
      <c r="AB10" s="19">
        <v>0.3</v>
      </c>
      <c r="AC10" s="19">
        <v>18.5</v>
      </c>
      <c r="AD10" s="19">
        <v>6</v>
      </c>
      <c r="AE10" s="19">
        <v>0</v>
      </c>
      <c r="AF10" s="19">
        <v>0</v>
      </c>
      <c r="AG10" s="19">
        <v>18.5</v>
      </c>
      <c r="AH10" s="19">
        <v>5.6</v>
      </c>
      <c r="AI10" s="19">
        <v>0.6</v>
      </c>
      <c r="AJ10" s="19">
        <v>0</v>
      </c>
      <c r="AK10" s="19">
        <v>18.600000000000001</v>
      </c>
      <c r="AL10" s="19">
        <v>6</v>
      </c>
      <c r="AM10" s="19">
        <v>0</v>
      </c>
      <c r="AN10" s="19">
        <v>0</v>
      </c>
      <c r="AO10" s="28"/>
      <c r="AP10" s="41">
        <f>IF(SUM(V10,Z10)&gt;0,SUM(V10,Z10),"")</f>
        <v>10.7</v>
      </c>
      <c r="AQ10" s="41">
        <f>IF(SUM(U10:V10,X10:Z10,AB10)-W10-AA10&gt;0,SUM(U10:V10,X10:Z10,AB10)-W10-AA10,"")</f>
        <v>47.999999999999993</v>
      </c>
      <c r="AR10" s="41">
        <f>IF(SUM(AC10:AD10,AF10)-AE10&gt;0,SUM(AC10:AD10,AF10)-AE10,"")</f>
        <v>24.5</v>
      </c>
      <c r="AS10" s="41">
        <f>IF(SUM(V10,Z10,AD10)&gt;0,SUM(V10,Z10,AD10),"")</f>
        <v>16.7</v>
      </c>
      <c r="AT10" s="41">
        <f>IF(SUM(AQ10,AR10)&gt;0,SUM(AQ10,AR10),"")</f>
        <v>72.5</v>
      </c>
      <c r="AU10" s="41">
        <f>IF(SUM(AH10,AL10)&gt;0,SUM(AH10,AL10),"")</f>
        <v>11.6</v>
      </c>
      <c r="AV10" s="41">
        <f>IF(SUM(AG10:AH10,AJ10:AL10,AN10)-SUM(AI10,AM10)&gt;0,SUM(AG10:AH10,AJ10:AL10,AN10)-SUM(AI10,AM10),"")</f>
        <v>48.1</v>
      </c>
      <c r="AW10" s="41">
        <f>IF(SUM(AQ10,AR10,AV10)&gt;0,SUM(AQ10,AR10,AV10),"")</f>
        <v>120.6</v>
      </c>
      <c r="AX10" s="18">
        <v>18.7</v>
      </c>
      <c r="AY10" s="18">
        <v>5.2</v>
      </c>
      <c r="AZ10" s="18">
        <v>0</v>
      </c>
      <c r="BA10" s="18">
        <v>0</v>
      </c>
      <c r="BB10" s="18">
        <v>18.399999999999999</v>
      </c>
      <c r="BC10" s="18">
        <v>6.4</v>
      </c>
      <c r="BD10" s="18">
        <v>0</v>
      </c>
      <c r="BE10" s="18">
        <v>0</v>
      </c>
      <c r="BF10" s="18">
        <v>19</v>
      </c>
      <c r="BG10" s="18">
        <v>3.1</v>
      </c>
      <c r="BH10" s="18">
        <v>1</v>
      </c>
      <c r="BI10" s="18">
        <v>0</v>
      </c>
      <c r="BJ10" s="18">
        <v>18.5</v>
      </c>
      <c r="BK10" s="18">
        <v>5.2</v>
      </c>
      <c r="BL10" s="18">
        <v>0</v>
      </c>
      <c r="BM10" s="18">
        <v>0</v>
      </c>
      <c r="BN10" s="18">
        <v>18.2</v>
      </c>
      <c r="BO10" s="18">
        <v>6.4</v>
      </c>
      <c r="BP10" s="18">
        <v>0.2</v>
      </c>
      <c r="BQ10" s="18">
        <v>0</v>
      </c>
      <c r="BR10" s="29"/>
      <c r="BS10" s="11">
        <f>IF(SUM(AY10,BC10)&gt;0,SUM(AY10,BC10),"")</f>
        <v>11.600000000000001</v>
      </c>
      <c r="BT10" s="11">
        <f>IF(SUM(AX10:AY10,BA10:BC10,BE10)-AZ10-BD10&gt;0,SUM(AX10:AY10,BA10:BC10,BE10)-AZ10-BD10,"")</f>
        <v>48.699999999999996</v>
      </c>
      <c r="BU10" s="11">
        <f>IF(SUM(BF10:BG10,BI10)-BH10&gt;0,SUM(BF10:BG10,BI10)-BH10,"")</f>
        <v>21.1</v>
      </c>
      <c r="BV10" s="11">
        <f>IF(SUM(AY10,BC10,BG10)&gt;0,SUM(AY10,BC10,BG10),"")</f>
        <v>14.700000000000001</v>
      </c>
      <c r="BW10" s="11">
        <f>IF(SUM(BT10,BU10)&gt;0,SUM(BT10,BU10),"")</f>
        <v>69.8</v>
      </c>
      <c r="BX10" s="11">
        <f>IF(SUM(BK10,BO10)&gt;0,SUM(BK10,BO10),"")</f>
        <v>11.600000000000001</v>
      </c>
      <c r="BY10" s="11">
        <f>IF(SUM(BJ10:BK10,BM10:BO10,BQ10)-SUM(BL10,BP10)&gt;0,SUM(BJ10:BK10,BM10:BO10,BQ10)-SUM(BL10,BP10),"")</f>
        <v>48.099999999999994</v>
      </c>
      <c r="BZ10" s="11">
        <f>IF(SUM(BT10,BU10,BY10)&gt;0,SUM(BT10,BU10,BY10),"")</f>
        <v>117.89999999999999</v>
      </c>
      <c r="CA10" s="19">
        <v>18.7</v>
      </c>
      <c r="CB10" s="19">
        <v>5.6</v>
      </c>
      <c r="CC10" s="19">
        <v>0</v>
      </c>
      <c r="CD10" s="19">
        <v>0</v>
      </c>
      <c r="CE10" s="19">
        <v>18.600000000000001</v>
      </c>
      <c r="CF10" s="19">
        <v>6</v>
      </c>
      <c r="CG10" s="19">
        <v>0</v>
      </c>
      <c r="CH10" s="19">
        <v>0</v>
      </c>
      <c r="CI10" s="19">
        <v>17.2</v>
      </c>
      <c r="CJ10" s="19">
        <v>2.4</v>
      </c>
      <c r="CK10" s="19">
        <v>0</v>
      </c>
      <c r="CL10" s="19">
        <v>0</v>
      </c>
      <c r="CM10" s="19">
        <v>18.399999999999999</v>
      </c>
      <c r="CN10" s="19">
        <v>5.6</v>
      </c>
      <c r="CO10" s="19">
        <v>0</v>
      </c>
      <c r="CP10" s="19">
        <v>0</v>
      </c>
      <c r="CQ10" s="19">
        <v>18.100000000000001</v>
      </c>
      <c r="CR10" s="19">
        <v>5.2</v>
      </c>
      <c r="CS10" s="19">
        <v>0.2</v>
      </c>
      <c r="CT10" s="19">
        <v>0</v>
      </c>
      <c r="CU10" s="28"/>
      <c r="CV10" s="41">
        <f>IF(SUM(CB10,CF10)&gt;0,SUM(CB10,CF10),"")</f>
        <v>11.6</v>
      </c>
      <c r="CW10" s="41">
        <f>IF(SUM(CA10:CB10,CD10:CF10,CH10)-CC10-CG10&gt;0,SUM(CA10:CB10,CD10:CF10,CH10)-CC10-CG10,"")</f>
        <v>48.9</v>
      </c>
      <c r="CX10" s="41">
        <f>IF(SUM(CI10:CJ10,CL10)-CK10&gt;0,SUM(CI10:CJ10,CL10)-CK10,"")</f>
        <v>19.599999999999998</v>
      </c>
      <c r="CY10" s="41">
        <f>IF(SUM(CB10,CF10,CJ10)&gt;0,SUM(CB10,CF10,CJ10),"")</f>
        <v>14</v>
      </c>
      <c r="CZ10" s="41">
        <f>IF(SUM(CW10,CX10)&gt;0,SUM(CW10,CX10),"")</f>
        <v>68.5</v>
      </c>
      <c r="DA10" s="41">
        <f>IF(SUM(CN10,CR10)&gt;0,SUM(CN10,CR10),"")</f>
        <v>10.8</v>
      </c>
      <c r="DB10" s="41">
        <f>IF(SUM(CM10:CN10,CP10:CR10,CT10)-SUM(CO10,CS10)&gt;0,SUM(CM10:CN10,CP10:CR10,CT10)-SUM(CO10,CS10),"")</f>
        <v>47.1</v>
      </c>
      <c r="DC10" s="41">
        <f>IF(SUM(CW10,CX10,DB10)&gt;0,SUM(CW10,CX10,DB10),"")</f>
        <v>115.6</v>
      </c>
      <c r="DD10" s="52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>
        <v>18.600000000000001</v>
      </c>
      <c r="KF10" s="17">
        <v>5.6</v>
      </c>
      <c r="KG10" s="17">
        <v>0</v>
      </c>
      <c r="KH10" s="17">
        <v>0</v>
      </c>
      <c r="KI10" s="17">
        <v>18.5</v>
      </c>
      <c r="KJ10" s="17">
        <v>6</v>
      </c>
      <c r="KK10" s="17">
        <v>0.8</v>
      </c>
      <c r="KL10" s="17">
        <v>0</v>
      </c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>
        <f>IF(SUM(KF10,KJ10)&gt;0,SUM(KF10,KJ10),"")</f>
        <v>11.6</v>
      </c>
      <c r="KS10" s="41">
        <f>IF(SUM(KE10:KF10,KH10:KJ10,KL10)-SUM(KG10,KK10)&gt;0,SUM(KE10:KF10,KH10:KJ10,KL10)-SUM(KG10,KK10),"")</f>
        <v>47.900000000000006</v>
      </c>
      <c r="KT10" s="41">
        <f>IF(SUM(KN10,KO10,KS10)&gt;0,SUM(KN10,KO10,KS10),"")</f>
        <v>47.900000000000006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18.7</v>
      </c>
      <c r="TL10" s="27">
        <f>IF($CU10="P",CB10,(CB10+AY10)/2)</f>
        <v>5.4</v>
      </c>
      <c r="TM10" s="27">
        <f>IF($CU10="P",CC10,(CC10+AZ10)/2)</f>
        <v>0</v>
      </c>
      <c r="TN10" s="27">
        <f>IF($CU10="P",CD10,(CD10+BA10)/2)</f>
        <v>0</v>
      </c>
      <c r="TO10" s="27">
        <f>IF($CU10="P",CE10,(CE10+BB10)/2)</f>
        <v>18.5</v>
      </c>
      <c r="TP10" s="27">
        <f>IF($CU10="P",CF10,(CF10+BC10)/2)</f>
        <v>6.2</v>
      </c>
      <c r="TQ10" s="27">
        <f>IF($CU10="P",CG10,(CG10+BD10)/2)</f>
        <v>0</v>
      </c>
      <c r="TR10" s="27">
        <f>IF($CU10="P",CH10,(CH10+BE10)/2)</f>
        <v>0</v>
      </c>
      <c r="TS10" s="27">
        <f>IF($CU10="P",CI10,(CI10+BF10)/2)</f>
        <v>18.100000000000001</v>
      </c>
      <c r="TT10" s="27">
        <f>IF($CU10="P",CJ10,(CJ10+BG10)/2)</f>
        <v>2.75</v>
      </c>
      <c r="TU10" s="27">
        <f>IF($CU10="P",CK10,(CK10+BH10)/2)</f>
        <v>0.5</v>
      </c>
      <c r="TV10" s="27">
        <f>IF($CU10="P",CL10,(CL10+BI10)/2)</f>
        <v>0</v>
      </c>
      <c r="TW10" s="27">
        <f>IF($CU10="P",CM10,(CM10+BJ10)/2)</f>
        <v>18.45</v>
      </c>
      <c r="TX10" s="27">
        <f>IF($CU10="P",CN10,(CN10+BK10)/2)</f>
        <v>5.4</v>
      </c>
      <c r="TY10" s="27">
        <f>IF($CU10="P",CO10,(CO10+BL10)/2)</f>
        <v>0</v>
      </c>
      <c r="TZ10" s="27">
        <f>IF($CU10="P",CP10,(CP10+BM10)/2)</f>
        <v>0</v>
      </c>
      <c r="UA10" s="27">
        <f>IF($CU10="P",CQ10,(CQ10+BN10)/2)</f>
        <v>18.149999999999999</v>
      </c>
      <c r="UB10" s="27">
        <f>IF($CU10="P",CR10,(CR10+BO10)/2)</f>
        <v>5.8000000000000007</v>
      </c>
      <c r="UC10" s="27">
        <f>IF($CU10="P",CS10,(CS10+BP10)/2)</f>
        <v>0.2</v>
      </c>
      <c r="UD10" s="27">
        <f>IF($CU10="P",CT10,(CT10+BQ10)/2)</f>
        <v>0</v>
      </c>
      <c r="UE10" s="29" t="s">
        <v>56</v>
      </c>
      <c r="UF10" s="11">
        <f>IF(SUM(TL10,TP10)&gt;0,SUM(TL10,TP10),"")</f>
        <v>11.600000000000001</v>
      </c>
      <c r="UG10" s="11">
        <f>IF(SUM(TK10:TL10,TN10:TP10,TR10)-TM10-TQ10&gt;0,SUM(TK10:TL10,TN10:TP10,TR10)-TM10-TQ10,"")</f>
        <v>48.800000000000004</v>
      </c>
      <c r="UH10" s="11">
        <f>IF(SUM(TS10:TT10,TV10)-TU10&gt;0,SUM(TS10:TT10,TV10)-TU10,"")</f>
        <v>20.350000000000001</v>
      </c>
      <c r="UI10" s="11">
        <f>IF(SUM(TL10,TP10,TT10)&gt;0,SUM(TL10,TP10,TT10),"")</f>
        <v>14.350000000000001</v>
      </c>
      <c r="UJ10" s="11">
        <f>IF(SUM(UG10,UH10)&gt;0,SUM(UG10,UH10),"")</f>
        <v>69.150000000000006</v>
      </c>
      <c r="UK10" s="11">
        <f>IF(SUM(TX10,UB10)&gt;0,SUM(TX10,UB10),"")</f>
        <v>11.200000000000001</v>
      </c>
      <c r="UL10" s="11">
        <f>IF(SUM(TW10:TX10,TZ10:UB10,UD10)-SUM(TY10,UC10)&gt;0,SUM(TW10:TX10,TZ10:UB10,UD10)-SUM(TY10,UC10),"")</f>
        <v>47.599999999999994</v>
      </c>
      <c r="UM10" s="11">
        <f>IF(SUM(UG10,UH10,UL10)&gt;0,SUM(UG10,UH10,UL10),"")</f>
        <v>116.75</v>
      </c>
    </row>
    <row r="11" spans="1:559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91</v>
      </c>
      <c r="C11" s="4" t="s">
        <v>39</v>
      </c>
      <c r="D11" s="4">
        <v>2002</v>
      </c>
      <c r="E11" s="9">
        <f>SUM(J11:R11)+SUM(J11:N11)*0.0000001+SUM(J11)*0.0000000000001</f>
        <v>169.35001165250463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,AND(QY11&gt;=RF$24,QZ11&gt;=RF$28,QY11&lt;&gt;""),AND(RD11&gt;=RF$24,RE11&gt;=RF$28,RD11&lt;&gt;""),AND(SA11&gt;=SH$24,SB11&gt;=SH$28,SA11&lt;&gt;""),AND(SF11&gt;=SH$24,SG11&gt;=SH$28,SF11&lt;&gt;""),AND(TC11&gt;=TJ$24,TD11&gt;=TJ$28,TC11&lt;&gt;""),AND(TI11&gt;=TJ$24,TJ11&gt;=TJ$28,TI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,AND(QZ11&gt;=RF$28,QZ11&lt;&gt;""),AND(RE11&gt;=RF$28,RE11&lt;&gt;""),AND(SB11&gt;=SH$28,SB11&lt;&gt;""),AND(SG11&gt;=SH$28,SG11&lt;&gt;""),AND(TD11&gt;=TJ$28,TD11&lt;&gt;""),AND(TJ11&gt;=TJ$28,TJ11&lt;&gt;"")),"P","")</f>
        <v>P</v>
      </c>
      <c r="H11" s="37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,AND(RB11&gt;=RF$27,RC11&gt;=RF$31,RB11&lt;&gt;""),AND(SD11&gt;=SH$27,SE11&gt;=SH$31,SD11&lt;&gt;""),AND(TF11&gt;=TJ$27,TG11&gt;=TJ$31,TF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,AND(RB11&gt;=RF$26,RC11&gt;=RF$30,RB11&lt;&gt;""),AND(SD11&gt;=SH$26,SE11&gt;=SH$30,SD11&lt;&gt;""),AND(TF11&gt;=TJ$26,TG11&gt;=TJ$30,TF11&lt;&gt;"")),"Excellence",IF(I11="P","Worlds Team",IF(F11="P","National Team","")))))</f>
        <v>Worlds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,AND(RB11&gt;=RF$25,RC11&gt;=RF$29,RB11&lt;&gt;""),AND(SD11&gt;=SH$25,SE11&gt;=SH$29,SD11&lt;&gt;""),AND(TF11&gt;=TJ$25,TG11&gt;=TJ$29,TF11&lt;&gt;"")),"P","")</f>
        <v>P</v>
      </c>
      <c r="J11" s="8">
        <f>IF(COUNT(AQ11,BT11,CW11)&gt;0,LARGE((AQ11,BT11,CW11),1),0)</f>
        <v>46.249999999999993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45.274999999999999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25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49.79999999999999</v>
      </c>
      <c r="Q11" s="8" t="str">
        <f>IF(P11=0,"",IF(P11=DB11,$CA$1,IF(P11=BY11,$AX$1,IF(P11=AV11,$U$1,""))))</f>
        <v>2023 Domestic 3rd Trial</v>
      </c>
      <c r="R11" s="8">
        <f>IF(MAX(DD11:DF11)&gt;0,MAX(DD11:DF11),"")</f>
        <v>3.0249999999999986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L11="",0,L11)=TE11,$SI$1,IF(R11+IF(L11="",0,L11)=SC11,$RG$1,IF(R11+IF(L11="",0,L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L11="",0,L11)=TI11,$SI$1,IF(R11+IF(L11="",0,L11)=SG11,$RG$1,IF(R11+IF(L11="",0,L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Championships (Nov 11)</v>
      </c>
      <c r="U11" s="19">
        <v>18.2</v>
      </c>
      <c r="V11" s="19">
        <v>6</v>
      </c>
      <c r="W11" s="19">
        <v>0.2</v>
      </c>
      <c r="X11" s="19">
        <v>0.3</v>
      </c>
      <c r="Y11" s="19">
        <v>17.600000000000001</v>
      </c>
      <c r="Z11" s="19">
        <v>2.4</v>
      </c>
      <c r="AA11" s="19">
        <v>0</v>
      </c>
      <c r="AB11" s="19">
        <v>0</v>
      </c>
      <c r="AC11" s="19">
        <v>18.600000000000001</v>
      </c>
      <c r="AD11" s="19">
        <v>6.4</v>
      </c>
      <c r="AE11" s="19">
        <v>0</v>
      </c>
      <c r="AF11" s="19">
        <v>0</v>
      </c>
      <c r="AG11" s="19">
        <v>18.7</v>
      </c>
      <c r="AH11" s="19">
        <v>6.4</v>
      </c>
      <c r="AI11" s="19">
        <v>0</v>
      </c>
      <c r="AJ11" s="19">
        <v>0</v>
      </c>
      <c r="AK11" s="19">
        <v>18.2</v>
      </c>
      <c r="AL11" s="19">
        <v>6.8</v>
      </c>
      <c r="AM11" s="19">
        <v>0.6</v>
      </c>
      <c r="AN11" s="19">
        <v>0.3</v>
      </c>
      <c r="AO11" s="28"/>
      <c r="AP11" s="41">
        <f>IF(SUM(V11,Z11)&gt;0,SUM(V11,Z11),"")</f>
        <v>8.4</v>
      </c>
      <c r="AQ11" s="41">
        <f>IF(SUM(U11:V11,X11:Z11,AB11)-W11-AA11&gt;0,SUM(U11:V11,X11:Z11,AB11)-W11-AA11,"")</f>
        <v>44.3</v>
      </c>
      <c r="AR11" s="41">
        <f>IF(SUM(AC11:AD11,AF11)-AE11&gt;0,SUM(AC11:AD11,AF11)-AE11,"")</f>
        <v>25</v>
      </c>
      <c r="AS11" s="41">
        <f>IF(SUM(V11,Z11,AD11)&gt;0,SUM(V11,Z11,AD11),"")</f>
        <v>14.8</v>
      </c>
      <c r="AT11" s="41">
        <f>IF(SUM(AQ11,AR11)&gt;0,SUM(AQ11,AR11),"")</f>
        <v>69.3</v>
      </c>
      <c r="AU11" s="41">
        <f>IF(SUM(AH11,AL11)&gt;0,SUM(AH11,AL11),"")</f>
        <v>13.2</v>
      </c>
      <c r="AV11" s="41">
        <f>IF(SUM(AG11:AH11,AJ11:AL11,AN11)-SUM(AI11,AM11)&gt;0,SUM(AG11:AH11,AJ11:AL11,AN11)-SUM(AI11,AM11),"")</f>
        <v>49.79999999999999</v>
      </c>
      <c r="AW11" s="41">
        <f>IF(SUM(AQ11,AR11,AV11)&gt;0,SUM(AQ11,AR11,AV11),"")</f>
        <v>119.1</v>
      </c>
      <c r="AX11" s="18">
        <v>18.049999999999997</v>
      </c>
      <c r="AY11" s="18">
        <v>5.8</v>
      </c>
      <c r="AZ11" s="18">
        <v>0.1</v>
      </c>
      <c r="BA11" s="18">
        <v>0.15</v>
      </c>
      <c r="BB11" s="18">
        <v>18.149999999999999</v>
      </c>
      <c r="BC11" s="18">
        <v>4.2</v>
      </c>
      <c r="BD11" s="18">
        <v>0</v>
      </c>
      <c r="BE11" s="18">
        <v>0</v>
      </c>
      <c r="BF11" s="18">
        <v>18.3</v>
      </c>
      <c r="BG11" s="18">
        <v>5.8000000000000007</v>
      </c>
      <c r="BH11" s="18">
        <v>0.3</v>
      </c>
      <c r="BI11" s="18">
        <v>0.15</v>
      </c>
      <c r="BJ11" s="18">
        <v>18.649999999999999</v>
      </c>
      <c r="BK11" s="18">
        <v>6.2</v>
      </c>
      <c r="BL11" s="18">
        <v>0.1</v>
      </c>
      <c r="BM11" s="18">
        <v>0</v>
      </c>
      <c r="BN11" s="18">
        <v>18.399999999999999</v>
      </c>
      <c r="BO11" s="18">
        <v>6.1999999999999993</v>
      </c>
      <c r="BP11" s="18">
        <v>0.3</v>
      </c>
      <c r="BQ11" s="18">
        <v>0.15</v>
      </c>
      <c r="BR11" s="29" t="s">
        <v>56</v>
      </c>
      <c r="BS11" s="11">
        <f>IF(SUM(AY11,BC11)&gt;0,SUM(AY11,BC11),"")</f>
        <v>10</v>
      </c>
      <c r="BT11" s="11">
        <f>IF(SUM(AX11:AY11,BA11:BC11,BE11)-AZ11-BD11&gt;0,SUM(AX11:AY11,BA11:BC11,BE11)-AZ11-BD11,"")</f>
        <v>46.249999999999993</v>
      </c>
      <c r="BU11" s="11">
        <f>IF(SUM(BF11:BG11,BI11)-BH11&gt;0,SUM(BF11:BG11,BI11)-BH11,"")</f>
        <v>23.95</v>
      </c>
      <c r="BV11" s="11">
        <f>IF(SUM(AY11,BC11,BG11)&gt;0,SUM(AY11,BC11,BG11),"")</f>
        <v>15.8</v>
      </c>
      <c r="BW11" s="11">
        <f>IF(SUM(BT11,BU11)&gt;0,SUM(BT11,BU11),"")</f>
        <v>70.199999999999989</v>
      </c>
      <c r="BX11" s="11">
        <f>IF(SUM(BK11,BO11)&gt;0,SUM(BK11,BO11),"")</f>
        <v>12.399999999999999</v>
      </c>
      <c r="BY11" s="11">
        <f>IF(SUM(BJ11:BK11,BM11:BO11,BQ11)-SUM(BL11,BP11)&gt;0,SUM(BJ11:BK11,BM11:BO11,BQ11)-SUM(BL11,BP11),"")</f>
        <v>49.2</v>
      </c>
      <c r="BZ11" s="11">
        <f>IF(SUM(BT11,BU11,BY11)&gt;0,SUM(BT11,BU11,BY11),"")</f>
        <v>119.39999999999999</v>
      </c>
      <c r="CA11" s="19">
        <v>18.125</v>
      </c>
      <c r="CB11" s="19">
        <v>5.9</v>
      </c>
      <c r="CC11" s="19">
        <v>0.15000000000000002</v>
      </c>
      <c r="CD11" s="19">
        <v>0.22499999999999998</v>
      </c>
      <c r="CE11" s="19">
        <v>17.875</v>
      </c>
      <c r="CF11" s="19">
        <v>3.3</v>
      </c>
      <c r="CG11" s="19">
        <v>0</v>
      </c>
      <c r="CH11" s="19">
        <v>0</v>
      </c>
      <c r="CI11" s="19">
        <v>18.450000000000003</v>
      </c>
      <c r="CJ11" s="19">
        <v>6.1000000000000005</v>
      </c>
      <c r="CK11" s="19">
        <v>0.15</v>
      </c>
      <c r="CL11" s="19">
        <v>7.4999999999999997E-2</v>
      </c>
      <c r="CM11" s="19">
        <v>18.674999999999997</v>
      </c>
      <c r="CN11" s="19">
        <v>6.3000000000000007</v>
      </c>
      <c r="CO11" s="19">
        <v>0.05</v>
      </c>
      <c r="CP11" s="19">
        <v>0</v>
      </c>
      <c r="CQ11" s="19">
        <v>18.299999999999997</v>
      </c>
      <c r="CR11" s="19">
        <v>6.5</v>
      </c>
      <c r="CS11" s="19">
        <v>0.44999999999999996</v>
      </c>
      <c r="CT11" s="19">
        <v>0.22499999999999998</v>
      </c>
      <c r="CU11" s="28" t="s">
        <v>56</v>
      </c>
      <c r="CV11" s="41">
        <f>IF(SUM(CB11,CF11)&gt;0,SUM(CB11,CF11),"")</f>
        <v>9.1999999999999993</v>
      </c>
      <c r="CW11" s="41">
        <f>IF(SUM(CA11:CB11,CD11:CF11,CH11)-CC11-CG11&gt;0,SUM(CA11:CB11,CD11:CF11,CH11)-CC11-CG11,"")</f>
        <v>45.274999999999999</v>
      </c>
      <c r="CX11" s="41">
        <f>IF(SUM(CI11:CJ11,CL11)-CK11&gt;0,SUM(CI11:CJ11,CL11)-CK11,"")</f>
        <v>24.475000000000005</v>
      </c>
      <c r="CY11" s="41">
        <f>IF(SUM(CB11,CF11,CJ11)&gt;0,SUM(CB11,CF11,CJ11),"")</f>
        <v>15.3</v>
      </c>
      <c r="CZ11" s="41">
        <f>IF(SUM(CW11,CX11)&gt;0,SUM(CW11,CX11),"")</f>
        <v>69.75</v>
      </c>
      <c r="DA11" s="41">
        <f>IF(SUM(CN11,CR11)&gt;0,SUM(CN11,CR11),"")</f>
        <v>12.8</v>
      </c>
      <c r="DB11" s="41">
        <f>IF(SUM(CM11:CN11,CP11:CR11,CT11)-SUM(CO11,CS11)&gt;0,SUM(CM11:CN11,CP11:CR11,CT11)-SUM(CO11,CS11),"")</f>
        <v>49.499999999999993</v>
      </c>
      <c r="DC11" s="41">
        <f>IF(SUM(CW11,CX11,DB11)&gt;0,SUM(CW11,CX11,DB11),"")</f>
        <v>119.25</v>
      </c>
      <c r="DD11" s="52">
        <f>IF(MAX(EB11,FD11,GF11,HH11,IJ11,JL11,KN11,LP11,MR11,NT11,OV11,PX11,QZ11,SB11,TD11)-IF(L11="",0,L11)&gt;0.001,MAX(EB11,FD11,GF11,HH11,IJ11,JL11,KN11,LP11,MR11,NT11,OV11,PX11,QZ11,SB11,TD11)-IF(L11="",0,L11),"")</f>
        <v>3.0249999999999986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18.5</v>
      </c>
      <c r="DH11" s="17">
        <v>6.4</v>
      </c>
      <c r="DI11" s="17">
        <v>0</v>
      </c>
      <c r="DJ11" s="17">
        <v>0</v>
      </c>
      <c r="DK11" s="17">
        <v>17.5</v>
      </c>
      <c r="DL11" s="17">
        <v>2.4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>
        <f>IF(SUM(DH11,DL11)&gt;0,SUM(DH11,DL11),"")</f>
        <v>8.8000000000000007</v>
      </c>
      <c r="EB11" s="41">
        <f>IF(SUM(DG11:DH11,DJ11:DL11,DN11)-DI11-DM11&gt;0,SUM(DG11:DH11,DJ11:DL11,DN11)-DI11-DM11,"")</f>
        <v>44.8</v>
      </c>
      <c r="EC11" s="41" t="str">
        <f>IF(SUM(DO11:DP11,DR11)-DQ11&gt;0,SUM(DO11:DP11,DR11)-DQ11,"")</f>
        <v/>
      </c>
      <c r="ED11" s="41">
        <f>IF(SUM(DH11,DL11,DP11)&gt;0,SUM(DH11,DL11,DP11),"")</f>
        <v>8.8000000000000007</v>
      </c>
      <c r="EE11" s="41">
        <f>IF(SUM(EB11,EC11)&gt;0,SUM(EB11,EC11),"")</f>
        <v>44.8</v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>
        <f>IF(SUM(EB11,EC11,EG11)&gt;0,SUM(EB11,EC11,EG11),"")</f>
        <v>44.8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18.399999999999999</v>
      </c>
      <c r="FL11" s="17">
        <v>6.4</v>
      </c>
      <c r="FM11" s="17">
        <v>0</v>
      </c>
      <c r="FN11" s="17">
        <v>0</v>
      </c>
      <c r="FO11" s="17">
        <v>18.399999999999999</v>
      </c>
      <c r="FP11" s="17">
        <v>5.2</v>
      </c>
      <c r="FQ11" s="17">
        <v>0.2</v>
      </c>
      <c r="FR11" s="17">
        <v>0</v>
      </c>
      <c r="FS11" s="17"/>
      <c r="FT11" s="17"/>
      <c r="FU11" s="17"/>
      <c r="FV11" s="17"/>
      <c r="FW11" s="17">
        <v>18.600000000000001</v>
      </c>
      <c r="FX11" s="17">
        <v>6.4</v>
      </c>
      <c r="FY11" s="17">
        <v>0</v>
      </c>
      <c r="FZ11" s="17">
        <v>0</v>
      </c>
      <c r="GA11" s="17">
        <v>18.600000000000001</v>
      </c>
      <c r="GB11" s="17">
        <v>5.2</v>
      </c>
      <c r="GC11" s="17">
        <v>0.6</v>
      </c>
      <c r="GD11" s="17">
        <v>0</v>
      </c>
      <c r="GE11" s="41">
        <f>IF(SUM(FL11,FP11)&gt;0,SUM(FL11,FP11),"")</f>
        <v>11.600000000000001</v>
      </c>
      <c r="GF11" s="41">
        <f>IF(SUM(FK11:FL11,FN11:FP11,FR11)-FM11-FQ11&gt;0,SUM(FK11:FL11,FN11:FP11,FR11)-FM11-FQ11,"")</f>
        <v>48.199999999999996</v>
      </c>
      <c r="GG11" s="41" t="str">
        <f>IF(SUM(FS11:FT11,FV11)-FU11&gt;0,SUM(FS11:FT11,FV11)-FU11,"")</f>
        <v/>
      </c>
      <c r="GH11" s="41">
        <f>IF(SUM(FL11,FP11,FT11)&gt;0,SUM(FL11,FP11,FT11),"")</f>
        <v>11.600000000000001</v>
      </c>
      <c r="GI11" s="41">
        <f>IF(SUM(GF11,GG11)&gt;0,SUM(GF11,GG11),"")</f>
        <v>48.199999999999996</v>
      </c>
      <c r="GJ11" s="41">
        <f>IF(SUM(FX11,GB11)&gt;0,SUM(FX11,GB11),"")</f>
        <v>11.600000000000001</v>
      </c>
      <c r="GK11" s="41">
        <f>IF(SUM(FW11:FX11,FZ11:GB11,GD11)-SUM(FY11,GC11)&gt;0,SUM(FW11:FX11,FZ11:GB11,GD11)-SUM(FY11,GC11),"")</f>
        <v>48.2</v>
      </c>
      <c r="GL11" s="41">
        <f>IF(SUM(GF11,GG11,GK11)&gt;0,SUM(GF11,GG11,GK11),"")</f>
        <v>96.4</v>
      </c>
      <c r="GM11" s="18">
        <v>17.8</v>
      </c>
      <c r="GN11" s="18">
        <v>5.6</v>
      </c>
      <c r="GO11" s="18">
        <v>0</v>
      </c>
      <c r="GP11" s="18">
        <v>0</v>
      </c>
      <c r="GQ11" s="18">
        <v>18.100000000000001</v>
      </c>
      <c r="GR11" s="18">
        <v>6.8</v>
      </c>
      <c r="GS11" s="18">
        <v>0</v>
      </c>
      <c r="GT11" s="18">
        <v>0</v>
      </c>
      <c r="GU11" s="18">
        <v>18.2</v>
      </c>
      <c r="GV11" s="18">
        <v>6.8</v>
      </c>
      <c r="GW11" s="18">
        <v>0.2</v>
      </c>
      <c r="GX11" s="18">
        <v>0</v>
      </c>
      <c r="GY11" s="18">
        <v>18.3</v>
      </c>
      <c r="GZ11" s="18">
        <v>7.2</v>
      </c>
      <c r="HA11" s="18">
        <v>0.2</v>
      </c>
      <c r="HB11" s="18">
        <v>0</v>
      </c>
      <c r="HC11" s="18"/>
      <c r="HD11" s="18"/>
      <c r="HE11" s="18"/>
      <c r="HF11" s="18"/>
      <c r="HG11" s="11">
        <f>IF(SUM(GN11,GR11)&gt;0,SUM(GN11,GR11),"")</f>
        <v>12.399999999999999</v>
      </c>
      <c r="HH11" s="11">
        <f>IF(SUM(GM11:GN11,GP11:GR11,GT11)-GO11-GS11&gt;0,SUM(GM11:GN11,GP11:GR11,GT11)-GO11-GS11,"")</f>
        <v>48.3</v>
      </c>
      <c r="HI11" s="11">
        <f>IF(SUM(GU11:GV11,GX11)-GW11&gt;0,SUM(GU11:GV11,GX11)-GW11,"")</f>
        <v>24.8</v>
      </c>
      <c r="HJ11" s="11">
        <f>IF(SUM(GN11,GR11,GV11)&gt;0,SUM(GN11,GR11,GV11),"")</f>
        <v>19.2</v>
      </c>
      <c r="HK11" s="11">
        <f>IF(SUM(HH11,HI11)&gt;0,SUM(HH11,HI11),"")</f>
        <v>73.099999999999994</v>
      </c>
      <c r="HL11" s="11">
        <f>IF(SUM(GZ11,HD11)&gt;0,SUM(GZ11,HD11),"")</f>
        <v>7.2</v>
      </c>
      <c r="HM11" s="11">
        <f>IF(SUM(GY11:GZ11,HB11:HD11,HF11)-SUM(HA11,HE11)&gt;0,SUM(GY11:GZ11,HB11:HD11,HF11)-SUM(HA11,HE11),"")</f>
        <v>25.3</v>
      </c>
      <c r="HN11" s="11">
        <f>IF(SUM(HH11,HI11,HM11)&gt;0,SUM(HH11,HI11,HM11),"")</f>
        <v>98.399999999999991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18.125</v>
      </c>
      <c r="TL11" s="27">
        <f>IF($CU11="P",CB11,(CB11+AY11)/2)</f>
        <v>5.9</v>
      </c>
      <c r="TM11" s="27">
        <f>IF($CU11="P",CC11,(CC11+AZ11)/2)</f>
        <v>0.15000000000000002</v>
      </c>
      <c r="TN11" s="27">
        <f>IF($CU11="P",CD11,(CD11+BA11)/2)</f>
        <v>0.22499999999999998</v>
      </c>
      <c r="TO11" s="27">
        <f>IF($CU11="P",CE11,(CE11+BB11)/2)</f>
        <v>17.875</v>
      </c>
      <c r="TP11" s="27">
        <f>IF($CU11="P",CF11,(CF11+BC11)/2)</f>
        <v>3.3</v>
      </c>
      <c r="TQ11" s="27">
        <f>IF($CU11="P",CG11,(CG11+BD11)/2)</f>
        <v>0</v>
      </c>
      <c r="TR11" s="27">
        <f>IF($CU11="P",CH11,(CH11+BE11)/2)</f>
        <v>0</v>
      </c>
      <c r="TS11" s="27">
        <f>IF($CU11="P",CI11,(CI11+BF11)/2)</f>
        <v>18.450000000000003</v>
      </c>
      <c r="TT11" s="27">
        <f>IF($CU11="P",CJ11,(CJ11+BG11)/2)</f>
        <v>6.1000000000000005</v>
      </c>
      <c r="TU11" s="27">
        <f>IF($CU11="P",CK11,(CK11+BH11)/2)</f>
        <v>0.15</v>
      </c>
      <c r="TV11" s="27">
        <f>IF($CU11="P",CL11,(CL11+BI11)/2)</f>
        <v>7.4999999999999997E-2</v>
      </c>
      <c r="TW11" s="27">
        <f>IF($CU11="P",CM11,(CM11+BJ11)/2)</f>
        <v>18.674999999999997</v>
      </c>
      <c r="TX11" s="27">
        <f>IF($CU11="P",CN11,(CN11+BK11)/2)</f>
        <v>6.3000000000000007</v>
      </c>
      <c r="TY11" s="27">
        <f>IF($CU11="P",CO11,(CO11+BL11)/2)</f>
        <v>0.05</v>
      </c>
      <c r="TZ11" s="27">
        <f>IF($CU11="P",CP11,(CP11+BM11)/2)</f>
        <v>0</v>
      </c>
      <c r="UA11" s="27">
        <f>IF($CU11="P",CQ11,(CQ11+BN11)/2)</f>
        <v>18.299999999999997</v>
      </c>
      <c r="UB11" s="27">
        <f>IF($CU11="P",CR11,(CR11+BO11)/2)</f>
        <v>6.5</v>
      </c>
      <c r="UC11" s="27">
        <f>IF($CU11="P",CS11,(CS11+BP11)/2)</f>
        <v>0.44999999999999996</v>
      </c>
      <c r="UD11" s="27">
        <f>IF($CU11="P",CT11,(CT11+BQ11)/2)</f>
        <v>0.22499999999999998</v>
      </c>
      <c r="UE11" s="29" t="s">
        <v>56</v>
      </c>
      <c r="UF11" s="11">
        <f>IF(SUM(TL11,TP11)&gt;0,SUM(TL11,TP11),"")</f>
        <v>9.1999999999999993</v>
      </c>
      <c r="UG11" s="11">
        <f>IF(SUM(TK11:TL11,TN11:TP11,TR11)-TM11-TQ11&gt;0,SUM(TK11:TL11,TN11:TP11,TR11)-TM11-TQ11,"")</f>
        <v>45.274999999999999</v>
      </c>
      <c r="UH11" s="11">
        <f>IF(SUM(TS11:TT11,TV11)-TU11&gt;0,SUM(TS11:TT11,TV11)-TU11,"")</f>
        <v>24.475000000000005</v>
      </c>
      <c r="UI11" s="11">
        <f>IF(SUM(TL11,TP11,TT11)&gt;0,SUM(TL11,TP11,TT11),"")</f>
        <v>15.3</v>
      </c>
      <c r="UJ11" s="11">
        <f>IF(SUM(UG11,UH11)&gt;0,SUM(UG11,UH11),"")</f>
        <v>69.75</v>
      </c>
      <c r="UK11" s="11">
        <f>IF(SUM(TX11,UB11)&gt;0,SUM(TX11,UB11),"")</f>
        <v>12.8</v>
      </c>
      <c r="UL11" s="11">
        <f>IF(SUM(TW11:TX11,TZ11:UB11,UD11)-SUM(TY11,UC11)&gt;0,SUM(TW11:TX11,TZ11:UB11,UD11)-SUM(TY11,UC11),"")</f>
        <v>49.499999999999993</v>
      </c>
      <c r="UM11" s="11">
        <f>IF(SUM(UG11,UH11,UL11)&gt;0,SUM(UG11,UH11,UL11),"")</f>
        <v>119.25</v>
      </c>
    </row>
    <row r="12" spans="1:559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74</v>
      </c>
      <c r="C12" s="4" t="s">
        <v>6</v>
      </c>
      <c r="D12" s="4">
        <v>2001</v>
      </c>
      <c r="E12" s="9">
        <f>SUM(J12:R12)+SUM(J12:N12)*0.0000001+SUM(J12)*0.0000000000001</f>
        <v>168.5000119800049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,AND(QY12&gt;=RF$24,QZ12&gt;=RF$28,QY12&lt;&gt;""),AND(RD12&gt;=RF$24,RE12&gt;=RF$28,RD12&lt;&gt;""),AND(SA12&gt;=SH$24,SB12&gt;=SH$28,SA12&lt;&gt;""),AND(SF12&gt;=SH$24,SG12&gt;=SH$28,SF12&lt;&gt;""),AND(TC12&gt;=TJ$24,TD12&gt;=TJ$28,TC12&lt;&gt;""),AND(TI12&gt;=TJ$24,TJ12&gt;=TJ$28,TI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,AND(QZ12&gt;=RF$28,QZ12&lt;&gt;""),AND(RE12&gt;=RF$28,RE12&lt;&gt;""),AND(SB12&gt;=SH$28,SB12&lt;&gt;""),AND(SG12&gt;=SH$28,SG12&lt;&gt;""),AND(TD12&gt;=TJ$28,TD12&lt;&gt;""),AND(TJ12&gt;=TJ$28,TJ12&lt;&gt;"")),"P","")</f>
        <v>P</v>
      </c>
      <c r="H12" s="37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,AND(RB12&gt;=RF$27,RC12&gt;=RF$31,RB12&lt;&gt;""),AND(SD12&gt;=SH$27,SE12&gt;=SH$31,SD12&lt;&gt;""),AND(TF12&gt;=TJ$27,TG12&gt;=TJ$31,TF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,AND(RB12&gt;=RF$26,RC12&gt;=RF$30,RB12&lt;&gt;""),AND(SD12&gt;=SH$26,SE12&gt;=SH$30,SD12&lt;&gt;""),AND(TF12&gt;=TJ$26,TG12&gt;=TJ$30,TF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,AND(RB12&gt;=RF$25,RC12&gt;=RF$29,RB12&lt;&gt;""),AND(SD12&gt;=SH$25,SE12&gt;=SH$29,SD12&lt;&gt;""),AND(TF12&gt;=TJ$25,TG12&gt;=TJ$29,TF12&lt;&gt;"")),"P","")</f>
        <v/>
      </c>
      <c r="J12" s="8">
        <f>IF(COUNT(AQ12,BT12,CW12)&gt;0,LARGE((AQ12,BT12,CW12),1),0)</f>
        <v>48.9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48.7</v>
      </c>
      <c r="M12" s="8" t="str">
        <f>IF(K12=0,"",IF(AND(L12=J12,L12=AQ12,K12=BT12),$U$1,IF(AND(L12=J12,L12=AQ12,L12=CW12),$U$1,IF(AND(L12=J12,L12=CW12,L12=BT12),$AX$1,IF(L12=CW12,$CA$1,IF(L12=BT12,$AX$1,IF(L12=AQ12,$U$1,"")))))))</f>
        <v>2023 Domestic 3rd Trial</v>
      </c>
      <c r="N12" s="8">
        <f>IF(COUNT(AR12,BU12,CX12)&gt;0,LARGE((AR12,BU12,CX12),1),0)</f>
        <v>22.2</v>
      </c>
      <c r="O12" s="8" t="str">
        <f>IF(N12=0,"",IF(N12=CX12,$CA$1,IF(N12=BU12,$AX$1,IF(N12=AR12,$U$1,""))))</f>
        <v>2024 Nationals</v>
      </c>
      <c r="P12" s="8">
        <f>IF(MAX(AV12,BY12,DB12)&gt;0,MAX(AV12,BY12,DB12),0)</f>
        <v>48.7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L12="",0,L12)=TE12,$SI$1,IF(R12+IF(L12="",0,L12)=SC12,$RG$1,IF(R12+IF(L12="",0,L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L12="",0,L12)=TI12,$SI$1,IF(R12+IF(L12="",0,L12)=SG12,$RG$1,IF(R12+IF(L12="",0,L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18.8</v>
      </c>
      <c r="V12" s="19">
        <v>5.6</v>
      </c>
      <c r="W12" s="19">
        <v>0</v>
      </c>
      <c r="X12" s="19">
        <v>0</v>
      </c>
      <c r="Y12" s="19">
        <v>18.3</v>
      </c>
      <c r="Z12" s="19">
        <v>6</v>
      </c>
      <c r="AA12" s="19">
        <v>0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18.7</v>
      </c>
      <c r="AH12" s="19">
        <v>5.6</v>
      </c>
      <c r="AI12" s="19">
        <v>0.6</v>
      </c>
      <c r="AJ12" s="19">
        <v>0</v>
      </c>
      <c r="AK12" s="19">
        <v>18.2</v>
      </c>
      <c r="AL12" s="19">
        <v>5.2</v>
      </c>
      <c r="AM12" s="19">
        <v>0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48.7</v>
      </c>
      <c r="AR12" s="41">
        <f>IF(SUM(AC12:AD12,AF12)-AE12&gt;0,SUM(AC12:AD12,AF12)-AE12,"")</f>
        <v>22.2</v>
      </c>
      <c r="AS12" s="41">
        <f>IF(SUM(V12,Z12,AD12)&gt;0,SUM(V12,Z12,AD12),"")</f>
        <v>16.399999999999999</v>
      </c>
      <c r="AT12" s="41">
        <f>IF(SUM(AQ12,AR12)&gt;0,SUM(AQ12,AR12),"")</f>
        <v>70.900000000000006</v>
      </c>
      <c r="AU12" s="41">
        <f>IF(SUM(AH12,AL12)&gt;0,SUM(AH12,AL12),"")</f>
        <v>10.8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118</v>
      </c>
      <c r="AX12" s="18">
        <v>18.100000000000001</v>
      </c>
      <c r="AY12" s="18">
        <v>4.1999999999999993</v>
      </c>
      <c r="AZ12" s="18">
        <v>0</v>
      </c>
      <c r="BA12" s="18">
        <v>0</v>
      </c>
      <c r="BB12" s="18">
        <v>9.15</v>
      </c>
      <c r="BC12" s="18">
        <v>3</v>
      </c>
      <c r="BD12" s="18">
        <v>0</v>
      </c>
      <c r="BE12" s="18">
        <v>0</v>
      </c>
      <c r="BF12" s="18">
        <v>9</v>
      </c>
      <c r="BG12" s="18">
        <v>2.4</v>
      </c>
      <c r="BH12" s="18">
        <v>0.3</v>
      </c>
      <c r="BI12" s="18">
        <v>0</v>
      </c>
      <c r="BJ12" s="18">
        <v>9.35</v>
      </c>
      <c r="BK12" s="18">
        <v>2.8</v>
      </c>
      <c r="BL12" s="18">
        <v>0.3</v>
      </c>
      <c r="BM12" s="18">
        <v>0</v>
      </c>
      <c r="BN12" s="18">
        <v>9.1</v>
      </c>
      <c r="BO12" s="18">
        <v>2.6</v>
      </c>
      <c r="BP12" s="18">
        <v>0</v>
      </c>
      <c r="BQ12" s="18">
        <v>0</v>
      </c>
      <c r="BR12" s="29" t="s">
        <v>56</v>
      </c>
      <c r="BS12" s="11">
        <f>IF(SUM(AY12,BC12)&gt;0,SUM(AY12,BC12),"")</f>
        <v>7.1999999999999993</v>
      </c>
      <c r="BT12" s="11">
        <f>IF(SUM(AX12:AY12,BA12:BC12,BE12)-AZ12-BD12&gt;0,SUM(AX12:AY12,BA12:BC12,BE12)-AZ12-BD12,"")</f>
        <v>34.450000000000003</v>
      </c>
      <c r="BU12" s="11">
        <f>IF(SUM(BF12:BG12,BI12)-BH12&gt;0,SUM(BF12:BG12,BI12)-BH12,"")</f>
        <v>11.1</v>
      </c>
      <c r="BV12" s="11">
        <f>IF(SUM(AY12,BC12,BG12)&gt;0,SUM(AY12,BC12,BG12),"")</f>
        <v>9.6</v>
      </c>
      <c r="BW12" s="11">
        <f>IF(SUM(BT12,BU12)&gt;0,SUM(BT12,BU12),"")</f>
        <v>45.550000000000004</v>
      </c>
      <c r="BX12" s="11">
        <f>IF(SUM(BK12,BO12)&gt;0,SUM(BK12,BO12),"")</f>
        <v>5.4</v>
      </c>
      <c r="BY12" s="11">
        <f>IF(SUM(BJ12:BK12,BM12:BO12,BQ12)-SUM(BL12,BP12)&gt;0,SUM(BJ12:BK12,BM12:BO12,BQ12)-SUM(BL12,BP12),"")</f>
        <v>23.55</v>
      </c>
      <c r="BZ12" s="11">
        <f>IF(SUM(BT12,BU12,BY12)&gt;0,SUM(BT12,BU12,BY12),"")</f>
        <v>69.100000000000009</v>
      </c>
      <c r="CA12" s="19">
        <v>18.7</v>
      </c>
      <c r="CB12" s="19">
        <v>5.6</v>
      </c>
      <c r="CC12" s="19">
        <v>0</v>
      </c>
      <c r="CD12" s="19">
        <v>0</v>
      </c>
      <c r="CE12" s="19">
        <v>18.600000000000001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18.600000000000001</v>
      </c>
      <c r="CN12" s="19">
        <v>5.6</v>
      </c>
      <c r="CO12" s="19">
        <v>0</v>
      </c>
      <c r="CP12" s="19">
        <v>0</v>
      </c>
      <c r="CQ12" s="19">
        <v>18.5</v>
      </c>
      <c r="CR12" s="19">
        <v>6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48.9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71.099999999999994</v>
      </c>
      <c r="DA12" s="41">
        <f>IF(SUM(CN12,CR12)&gt;0,SUM(CN12,CR12),"")</f>
        <v>11.6</v>
      </c>
      <c r="DB12" s="41">
        <f>IF(SUM(CM12:CN12,CP12:CR12,CT12)-SUM(CO12,CS12)&gt;0,SUM(CM12:CN12,CP12:CR12,CT12)-SUM(CO12,CS12),"")</f>
        <v>48.7</v>
      </c>
      <c r="DC12" s="41">
        <f>IF(SUM(CW12,CX12,DB12)&gt;0,SUM(CW12,CX12,DB12),"")</f>
        <v>119.8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>
        <v>18.399999999999999</v>
      </c>
      <c r="KV12" s="18">
        <v>5.6</v>
      </c>
      <c r="KW12" s="18">
        <v>0.6</v>
      </c>
      <c r="KX12" s="18">
        <v>0</v>
      </c>
      <c r="KY12" s="18">
        <v>18.600000000000001</v>
      </c>
      <c r="KZ12" s="18">
        <v>6</v>
      </c>
      <c r="LA12" s="18">
        <v>0</v>
      </c>
      <c r="LB12" s="18">
        <v>0</v>
      </c>
      <c r="LC12" s="18"/>
      <c r="LD12" s="18"/>
      <c r="LE12" s="18"/>
      <c r="LF12" s="18"/>
      <c r="LG12" s="18">
        <v>18.600000000000001</v>
      </c>
      <c r="LH12" s="18">
        <v>5.6</v>
      </c>
      <c r="LI12" s="18">
        <v>0.6</v>
      </c>
      <c r="LJ12" s="18">
        <v>0</v>
      </c>
      <c r="LK12" s="18">
        <v>18.600000000000001</v>
      </c>
      <c r="LL12" s="18">
        <v>6</v>
      </c>
      <c r="LM12" s="18">
        <v>0.6</v>
      </c>
      <c r="LN12" s="18">
        <v>0</v>
      </c>
      <c r="LO12" s="11">
        <f>IF(SUM(KV12,KZ12)&gt;0,SUM(KV12,KZ12),"")</f>
        <v>11.6</v>
      </c>
      <c r="LP12" s="11">
        <f>IF(SUM(KU12:KV12,KX12:KZ12,LB12)-KW12-LA12&gt;0,SUM(KU12:KV12,KX12:KZ12,LB12)-KW12-LA12,"")</f>
        <v>48</v>
      </c>
      <c r="LQ12" s="11" t="str">
        <f>IF(SUM(LC12:LD12,LF12)-LE12&gt;0,SUM(LC12:LD12,LF12)-LE12,"")</f>
        <v/>
      </c>
      <c r="LR12" s="11">
        <f>IF(SUM(KV12,KZ12,LD12)&gt;0,SUM(KV12,KZ12,LD12),"")</f>
        <v>11.6</v>
      </c>
      <c r="LS12" s="11">
        <f>IF(SUM(LP12,LQ12)&gt;0,SUM(LP12,LQ12),"")</f>
        <v>48</v>
      </c>
      <c r="LT12" s="11">
        <f>IF(SUM(LH12,LL12)&gt;0,SUM(LH12,LL12),"")</f>
        <v>11.6</v>
      </c>
      <c r="LU12" s="11">
        <f>IF(SUM(LG12:LH12,LJ12:LL12,LN12)-SUM(LI12,LM12)&gt;0,SUM(LG12:LH12,LJ12:LL12,LN12)-SUM(LI12,LM12),"")</f>
        <v>47.6</v>
      </c>
      <c r="LV12" s="11">
        <f>IF(SUM(LP12,LQ12,LU12)&gt;0,SUM(LP12,LQ12,LU12),"")</f>
        <v>95.6</v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18.399999999999999</v>
      </c>
      <c r="TL12" s="27">
        <f>IF($CU12="P",CB12,(CB12+AY12)/2)</f>
        <v>4.8999999999999995</v>
      </c>
      <c r="TM12" s="27">
        <f>IF($CU12="P",CC12,(CC12+AZ12)/2)</f>
        <v>0</v>
      </c>
      <c r="TN12" s="27">
        <f>IF($CU12="P",CD12,(CD12+BA12)/2)</f>
        <v>0</v>
      </c>
      <c r="TO12" s="27">
        <f>IF($CU12="P",CE12,(CE12+BB12)/2)</f>
        <v>13.875</v>
      </c>
      <c r="TP12" s="27">
        <f>IF($CU12="P",CF12,(CF12+BC12)/2)</f>
        <v>4.5</v>
      </c>
      <c r="TQ12" s="27">
        <f>IF($CU12="P",CG12,(CG12+BD12)/2)</f>
        <v>0</v>
      </c>
      <c r="TR12" s="27">
        <f>IF($CU12="P",CH12,(CH12+BE12)/2)</f>
        <v>0</v>
      </c>
      <c r="TS12" s="27">
        <f>IF($CU12="P",CI12,(CI12+BF12)/2)</f>
        <v>13.5</v>
      </c>
      <c r="TT12" s="27">
        <f>IF($CU12="P",CJ12,(CJ12+BG12)/2)</f>
        <v>3.5999999999999996</v>
      </c>
      <c r="TU12" s="27">
        <f>IF($CU12="P",CK12,(CK12+BH12)/2)</f>
        <v>0.44999999999999996</v>
      </c>
      <c r="TV12" s="27">
        <f>IF($CU12="P",CL12,(CL12+BI12)/2)</f>
        <v>0</v>
      </c>
      <c r="TW12" s="27">
        <f>IF($CU12="P",CM12,(CM12+BJ12)/2)</f>
        <v>13.975000000000001</v>
      </c>
      <c r="TX12" s="27">
        <f>IF($CU12="P",CN12,(CN12+BK12)/2)</f>
        <v>4.1999999999999993</v>
      </c>
      <c r="TY12" s="27">
        <f>IF($CU12="P",CO12,(CO12+BL12)/2)</f>
        <v>0.15</v>
      </c>
      <c r="TZ12" s="27">
        <f>IF($CU12="P",CP12,(CP12+BM12)/2)</f>
        <v>0</v>
      </c>
      <c r="UA12" s="27">
        <f>IF($CU12="P",CQ12,(CQ12+BN12)/2)</f>
        <v>13.8</v>
      </c>
      <c r="UB12" s="27">
        <f>IF($CU12="P",CR12,(CR12+BO12)/2)</f>
        <v>4.3</v>
      </c>
      <c r="UC12" s="27">
        <f>IF($CU12="P",CS12,(CS12+BP12)/2)</f>
        <v>0</v>
      </c>
      <c r="UD12" s="27">
        <f>IF($CU12="P",CT12,(CT12+BQ12)/2)</f>
        <v>0</v>
      </c>
      <c r="UE12" s="29" t="s">
        <v>56</v>
      </c>
      <c r="UF12" s="11">
        <f>IF(SUM(TL12,TP12)&gt;0,SUM(TL12,TP12),"")</f>
        <v>9.3999999999999986</v>
      </c>
      <c r="UG12" s="11">
        <f>IF(SUM(TK12:TL12,TN12:TP12,TR12)-TM12-TQ12&gt;0,SUM(TK12:TL12,TN12:TP12,TR12)-TM12-TQ12,"")</f>
        <v>41.674999999999997</v>
      </c>
      <c r="UH12" s="11">
        <f>IF(SUM(TS12:TT12,TV12)-TU12&gt;0,SUM(TS12:TT12,TV12)-TU12,"")</f>
        <v>16.650000000000002</v>
      </c>
      <c r="UI12" s="11">
        <f>IF(SUM(TL12,TP12,TT12)&gt;0,SUM(TL12,TP12,TT12),"")</f>
        <v>12.999999999999998</v>
      </c>
      <c r="UJ12" s="11">
        <f>IF(SUM(UG12,UH12)&gt;0,SUM(UG12,UH12),"")</f>
        <v>58.325000000000003</v>
      </c>
      <c r="UK12" s="11">
        <f>IF(SUM(TX12,UB12)&gt;0,SUM(TX12,UB12),"")</f>
        <v>8.5</v>
      </c>
      <c r="UL12" s="11">
        <f>IF(SUM(TW12:TX12,TZ12:UB12,UD12)-SUM(TY12,UC12)&gt;0,SUM(TW12:TX12,TZ12:UB12,UD12)-SUM(TY12,UC12),"")</f>
        <v>36.125</v>
      </c>
      <c r="UM12" s="11">
        <f>IF(SUM(UG12,UH12,UL12)&gt;0,SUM(UG12,UH12,UL12),"")</f>
        <v>94.45</v>
      </c>
    </row>
    <row r="13" spans="1:559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172</v>
      </c>
      <c r="C13" s="4" t="s">
        <v>8</v>
      </c>
      <c r="D13" s="4">
        <v>2002</v>
      </c>
      <c r="E13" s="9">
        <f>SUM(J13:R13)+SUM(J13:N13)*0.0000001+SUM(J13)*0.0000000000001</f>
        <v>168.4000117900049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,AND(QY13&gt;=RF$24,QZ13&gt;=RF$28,QY13&lt;&gt;""),AND(RD13&gt;=RF$24,RE13&gt;=RF$28,RD13&lt;&gt;""),AND(SA13&gt;=SH$24,SB13&gt;=SH$28,SA13&lt;&gt;""),AND(SF13&gt;=SH$24,SG13&gt;=SH$28,SF13&lt;&gt;""),AND(TC13&gt;=TJ$24,TD13&gt;=TJ$28,TC13&lt;&gt;""),AND(TI13&gt;=TJ$24,TJ13&gt;=TJ$28,TI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,AND(QZ13&gt;=RF$28,QZ13&lt;&gt;""),AND(RE13&gt;=RF$28,RE13&lt;&gt;""),AND(SB13&gt;=SH$28,SB13&lt;&gt;""),AND(SG13&gt;=SH$28,SG13&lt;&gt;""),AND(TD13&gt;=TJ$28,TD13&lt;&gt;""),AND(TJ13&gt;=TJ$28,TJ13&lt;&gt;"")),"P","")</f>
        <v>P</v>
      </c>
      <c r="H13" s="37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,AND(RB13&gt;=RF$27,RC13&gt;=RF$31,RB13&lt;&gt;""),AND(SD13&gt;=SH$27,SE13&gt;=SH$31,SD13&lt;&gt;""),AND(TF13&gt;=TJ$27,TG13&gt;=TJ$31,TF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,AND(RB13&gt;=RF$26,RC13&gt;=RF$30,RB13&lt;&gt;""),AND(SD13&gt;=SH$26,SE13&gt;=SH$30,SD13&lt;&gt;""),AND(TF13&gt;=TJ$26,TG13&gt;=TJ$30,TF13&lt;&gt;"")),"Excellence",IF(I13="P","Worlds Team",IF(F13="P","National Team","")))))</f>
        <v>Worlds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,AND(RB13&gt;=RF$25,RC13&gt;=RF$29,RB13&lt;&gt;""),AND(SD13&gt;=SH$25,SE13&gt;=SH$29,SD13&lt;&gt;""),AND(TF13&gt;=TJ$25,TG13&gt;=TJ$29,TF13&lt;&gt;"")),"P","")</f>
        <v>P</v>
      </c>
      <c r="J13" s="8">
        <f>IF(COUNT(AQ13,BT13,CW13)&gt;0,LARGE((AQ13,BT13,CW13),1),0)</f>
        <v>48.8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44.900000000000006</v>
      </c>
      <c r="M13" s="8" t="str">
        <f>IF(K13=0,"",IF(AND(L13=J13,L13=AQ13,K13=BT13),$U$1,IF(AND(L13=J13,L13=AQ13,L13=CW13),$U$1,IF(AND(L13=J13,L13=CW13,L13=BT13),$AX$1,IF(L13=CW13,$CA$1,IF(L13=BT13,$AX$1,IF(L13=AQ13,$U$1,"")))))))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L13="",0,L13)=TE13,$SI$1,IF(R13+IF(L13="",0,L13)=SC13,$RG$1,IF(R13+IF(L13="",0,L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L13="",0,L13)=TI13,$SI$1,IF(R13+IF(L13="",0,L13)=SG13,$RG$1,IF(R13+IF(L13="",0,L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2023 WAGC (Nov 17)</v>
      </c>
      <c r="U13" s="19">
        <v>18.3</v>
      </c>
      <c r="V13" s="19">
        <v>5.6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19</v>
      </c>
      <c r="AD13" s="19">
        <v>5.2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5.6</v>
      </c>
      <c r="AQ13" s="41">
        <f>IF(SUM(U13:V13,X13:Z13,AB13)-W13-AA13&gt;0,SUM(U13:V13,X13:Z13,AB13)-W13-AA13,"")</f>
        <v>23.9</v>
      </c>
      <c r="AR13" s="41">
        <f>IF(SUM(AC13:AD13,AF13)-AE13&gt;0,SUM(AC13:AD13,AF13)-AE13,"")</f>
        <v>24.2</v>
      </c>
      <c r="AS13" s="41">
        <f>IF(SUM(V13,Z13,AD13)&gt;0,SUM(V13,Z13,AD13),"")</f>
        <v>10.8</v>
      </c>
      <c r="AT13" s="41">
        <f>IF(SUM(AQ13,AR13)&gt;0,SUM(AQ13,AR13),"")</f>
        <v>48.099999999999994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48.099999999999994</v>
      </c>
      <c r="AX13" s="18">
        <v>17.600000000000001</v>
      </c>
      <c r="AY13" s="18">
        <v>4.8</v>
      </c>
      <c r="AZ13" s="18">
        <v>1</v>
      </c>
      <c r="BA13" s="18">
        <v>0</v>
      </c>
      <c r="BB13" s="18">
        <v>18.5</v>
      </c>
      <c r="BC13" s="18">
        <v>5.2</v>
      </c>
      <c r="BD13" s="18">
        <v>0.2</v>
      </c>
      <c r="BE13" s="18">
        <v>0</v>
      </c>
      <c r="BF13" s="18">
        <v>18.2</v>
      </c>
      <c r="BG13" s="18">
        <v>4.3</v>
      </c>
      <c r="BH13" s="18">
        <v>0.3</v>
      </c>
      <c r="BI13" s="18">
        <v>0</v>
      </c>
      <c r="BJ13" s="18">
        <v>18.399999999999999</v>
      </c>
      <c r="BK13" s="18">
        <v>5.6</v>
      </c>
      <c r="BL13" s="18">
        <v>0.2</v>
      </c>
      <c r="BM13" s="18">
        <v>0</v>
      </c>
      <c r="BN13" s="18">
        <v>18.899999999999999</v>
      </c>
      <c r="BO13" s="18">
        <v>6</v>
      </c>
      <c r="BP13" s="18">
        <v>0.2</v>
      </c>
      <c r="BQ13" s="18">
        <v>0</v>
      </c>
      <c r="BR13" s="29"/>
      <c r="BS13" s="11">
        <f>IF(SUM(AY13,BC13)&gt;0,SUM(AY13,BC13),"")</f>
        <v>10</v>
      </c>
      <c r="BT13" s="11">
        <f>IF(SUM(AX13:AY13,BA13:BC13,BE13)-AZ13-BD13&gt;0,SUM(AX13:AY13,BA13:BC13,BE13)-AZ13-BD13,"")</f>
        <v>44.900000000000006</v>
      </c>
      <c r="BU13" s="11">
        <f>IF(SUM(BF13:BG13,BI13)-BH13&gt;0,SUM(BF13:BG13,BI13)-BH13,"")</f>
        <v>22.2</v>
      </c>
      <c r="BV13" s="11">
        <f>IF(SUM(AY13,BC13,BG13)&gt;0,SUM(AY13,BC13,BG13),"")</f>
        <v>14.3</v>
      </c>
      <c r="BW13" s="11">
        <f>IF(SUM(BT13,BU13)&gt;0,SUM(BT13,BU13),"")</f>
        <v>67.100000000000009</v>
      </c>
      <c r="BX13" s="11">
        <f>IF(SUM(BK13,BO13)&gt;0,SUM(BK13,BO13),"")</f>
        <v>11.6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115.60000000000001</v>
      </c>
      <c r="CA13" s="19">
        <v>18.8</v>
      </c>
      <c r="CB13" s="19">
        <v>5.6</v>
      </c>
      <c r="CC13" s="19">
        <v>0.2</v>
      </c>
      <c r="CD13" s="19">
        <v>0</v>
      </c>
      <c r="CE13" s="19">
        <v>18.8</v>
      </c>
      <c r="CF13" s="19">
        <v>6</v>
      </c>
      <c r="CG13" s="19">
        <v>0.2</v>
      </c>
      <c r="CH13" s="19">
        <v>0</v>
      </c>
      <c r="CI13" s="19">
        <v>18.600000000000001</v>
      </c>
      <c r="CJ13" s="19">
        <v>5.0999999999999996</v>
      </c>
      <c r="CK13" s="19">
        <v>0.6</v>
      </c>
      <c r="CL13" s="19">
        <v>0.3</v>
      </c>
      <c r="CM13" s="19">
        <v>18.7</v>
      </c>
      <c r="CN13" s="19">
        <v>6.8</v>
      </c>
      <c r="CO13" s="19">
        <v>0.2</v>
      </c>
      <c r="CP13" s="19">
        <v>0.3</v>
      </c>
      <c r="CQ13" s="19">
        <v>0</v>
      </c>
      <c r="CR13" s="19">
        <v>0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23.400000000000002</v>
      </c>
      <c r="CY13" s="41">
        <f>IF(SUM(CB13,CF13,CJ13)&gt;0,SUM(CB13,CF13,CJ13),"")</f>
        <v>16.7</v>
      </c>
      <c r="CZ13" s="41">
        <f>IF(SUM(CW13,CX13)&gt;0,SUM(CW13,CX13),"")</f>
        <v>72.2</v>
      </c>
      <c r="DA13" s="41">
        <f>IF(SUM(CN13,CR13)&gt;0,SUM(CN13,CR13),"")</f>
        <v>6.8</v>
      </c>
      <c r="DB13" s="41">
        <f>IF(SUM(CM13:CN13,CP13:CR13,CT13)-SUM(CO13,CS13)&gt;0,SUM(CM13:CN13,CP13:CR13,CT13)-SUM(CO13,CS13),"")</f>
        <v>25.6</v>
      </c>
      <c r="DC13" s="41">
        <f>IF(SUM(CW13,CX13,DB13)&gt;0,SUM(CW13,CX13,DB13),"")</f>
        <v>97.800000000000011</v>
      </c>
      <c r="DD13" s="52">
        <f>IF(MAX(EB13,FD13,GF13,HH13,IJ13,JL13,KN13,LP13,MR13,NT13,OV13,PX13,QZ13,SB13,TD13)-IF(L13="",0,L13)&gt;0.001,MAX(EB13,FD13,GF13,HH13,IJ13,JL13,KN13,LP13,MR13,NT13,OV13,PX13,QZ13,SB13,TD13)-IF(L13="",0,L13),"")</f>
        <v>2</v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>
        <v>18.600000000000001</v>
      </c>
      <c r="HP13" s="17">
        <v>5.6</v>
      </c>
      <c r="HQ13" s="17">
        <v>0</v>
      </c>
      <c r="HR13" s="17">
        <v>0</v>
      </c>
      <c r="HS13" s="17">
        <v>18.5</v>
      </c>
      <c r="HT13" s="17">
        <v>5.2</v>
      </c>
      <c r="HU13" s="17">
        <v>1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>IF(SUM(HP13,HT13)&gt;0,SUM(HP13,HT13),"")</f>
        <v>10.8</v>
      </c>
      <c r="IJ13" s="41">
        <f>IF(SUM(HO13:HP13,HR13:HT13,HV13)-HQ13-HU13&gt;0,SUM(HO13:HP13,HR13:HT13,HV13)-HQ13-HU13,"")</f>
        <v>46.900000000000006</v>
      </c>
      <c r="IK13" s="41" t="str">
        <f>IF(SUM(HW13:HX13,HZ13)-HY13&gt;0,SUM(HW13:HX13,HZ13)-HY13,"")</f>
        <v/>
      </c>
      <c r="IL13" s="41">
        <f>IF(SUM(HP13,HT13,HX13)&gt;0,SUM(HP13,HT13,HX13),"")</f>
        <v>10.8</v>
      </c>
      <c r="IM13" s="41">
        <f>IF(SUM(IJ13,IK13)&gt;0,SUM(IJ13,IK13),"")</f>
        <v>46.900000000000006</v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>
        <f>IF(SUM(IJ13,IK13,IO13)&gt;0,SUM(IJ13,IK13,IO13),"")</f>
        <v>46.900000000000006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18.200000000000003</v>
      </c>
      <c r="TL13" s="27">
        <f>IF($CU13="P",CB13,(CB13+AY13)/2)</f>
        <v>5.1999999999999993</v>
      </c>
      <c r="TM13" s="27">
        <f>IF($CU13="P",CC13,(CC13+AZ13)/2)</f>
        <v>0.6</v>
      </c>
      <c r="TN13" s="27">
        <f>IF($CU13="P",CD13,(CD13+BA13)/2)</f>
        <v>0</v>
      </c>
      <c r="TO13" s="27">
        <f>IF($CU13="P",CE13,(CE13+BB13)/2)</f>
        <v>18.649999999999999</v>
      </c>
      <c r="TP13" s="27">
        <f>IF($CU13="P",CF13,(CF13+BC13)/2)</f>
        <v>5.6</v>
      </c>
      <c r="TQ13" s="27">
        <f>IF($CU13="P",CG13,(CG13+BD13)/2)</f>
        <v>0.2</v>
      </c>
      <c r="TR13" s="27">
        <f>IF($CU13="P",CH13,(CH13+BE13)/2)</f>
        <v>0</v>
      </c>
      <c r="TS13" s="27">
        <f>IF($CU13="P",CI13,(CI13+BF13)/2)</f>
        <v>18.399999999999999</v>
      </c>
      <c r="TT13" s="27">
        <f>IF($CU13="P",CJ13,(CJ13+BG13)/2)</f>
        <v>4.6999999999999993</v>
      </c>
      <c r="TU13" s="27">
        <f>IF($CU13="P",CK13,(CK13+BH13)/2)</f>
        <v>0.44999999999999996</v>
      </c>
      <c r="TV13" s="27">
        <f>IF($CU13="P",CL13,(CL13+BI13)/2)</f>
        <v>0.15</v>
      </c>
      <c r="TW13" s="27">
        <f>IF($CU13="P",CM13,(CM13+BJ13)/2)</f>
        <v>18.549999999999997</v>
      </c>
      <c r="TX13" s="27">
        <f>IF($CU13="P",CN13,(CN13+BK13)/2)</f>
        <v>6.1999999999999993</v>
      </c>
      <c r="TY13" s="27">
        <f>IF($CU13="P",CO13,(CO13+BL13)/2)</f>
        <v>0.2</v>
      </c>
      <c r="TZ13" s="27">
        <f>IF($CU13="P",CP13,(CP13+BM13)/2)</f>
        <v>0.15</v>
      </c>
      <c r="UA13" s="27">
        <f>IF($CU13="P",CQ13,(CQ13+BN13)/2)</f>
        <v>9.4499999999999993</v>
      </c>
      <c r="UB13" s="27">
        <f>IF($CU13="P",CR13,(CR13+BO13)/2)</f>
        <v>3</v>
      </c>
      <c r="UC13" s="27">
        <f>IF($CU13="P",CS13,(CS13+BP13)/2)</f>
        <v>0.1</v>
      </c>
      <c r="UD13" s="27">
        <f>IF($CU13="P",CT13,(CT13+BQ13)/2)</f>
        <v>0</v>
      </c>
      <c r="UE13" s="29" t="s">
        <v>56</v>
      </c>
      <c r="UF13" s="11">
        <f>IF(SUM(TL13,TP13)&gt;0,SUM(TL13,TP13),"")</f>
        <v>10.799999999999999</v>
      </c>
      <c r="UG13" s="11">
        <f>IF(SUM(TK13:TL13,TN13:TP13,TR13)-TM13-TQ13&gt;0,SUM(TK13:TL13,TN13:TP13,TR13)-TM13-TQ13,"")</f>
        <v>46.849999999999994</v>
      </c>
      <c r="UH13" s="11">
        <f>IF(SUM(TS13:TT13,TV13)-TU13&gt;0,SUM(TS13:TT13,TV13)-TU13,"")</f>
        <v>22.799999999999997</v>
      </c>
      <c r="UI13" s="11">
        <f>IF(SUM(TL13,TP13,TT13)&gt;0,SUM(TL13,TP13,TT13),"")</f>
        <v>15.499999999999998</v>
      </c>
      <c r="UJ13" s="11">
        <f>IF(SUM(UG13,UH13)&gt;0,SUM(UG13,UH13),"")</f>
        <v>69.649999999999991</v>
      </c>
      <c r="UK13" s="11">
        <f>IF(SUM(TX13,UB13)&gt;0,SUM(TX13,UB13),"")</f>
        <v>9.1999999999999993</v>
      </c>
      <c r="UL13" s="11">
        <f>IF(SUM(TW13:TX13,TZ13:UB13,UD13)-SUM(TY13,UC13)&gt;0,SUM(TW13:TX13,TZ13:UB13,UD13)-SUM(TY13,UC13),"")</f>
        <v>37.049999999999997</v>
      </c>
      <c r="UM13" s="11">
        <f>IF(SUM(UG13,UH13,UL13)&gt;0,SUM(UG13,UH13,UL13),"")</f>
        <v>106.69999999999999</v>
      </c>
    </row>
    <row r="14" spans="1:559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11</v>
      </c>
      <c r="B14" s="5" t="s">
        <v>198</v>
      </c>
      <c r="C14" s="4" t="s">
        <v>5</v>
      </c>
      <c r="D14" s="4">
        <v>2006</v>
      </c>
      <c r="E14" s="9">
        <f>SUM(J14:R14)+SUM(J14:N14)*0.0000001+SUM(J14)*0.0000000000001</f>
        <v>164.70001170000484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,AND(QY14&gt;=RF$24,QZ14&gt;=RF$28,QY14&lt;&gt;""),AND(RD14&gt;=RF$24,RE14&gt;=RF$28,RD14&lt;&gt;""),AND(SA14&gt;=SH$24,SB14&gt;=SH$28,SA14&lt;&gt;""),AND(SF14&gt;=SH$24,SG14&gt;=SH$28,SF14&lt;&gt;""),AND(TC14&gt;=TJ$24,TD14&gt;=TJ$28,TC14&lt;&gt;""),AND(TI14&gt;=TJ$24,TJ14&gt;=TJ$28,TI14&lt;&gt;"")),"P","")</f>
        <v>P</v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,AND(QZ14&gt;=RF$28,QZ14&lt;&gt;""),AND(RE14&gt;=RF$28,RE14&lt;&gt;""),AND(SB14&gt;=SH$28,SB14&lt;&gt;""),AND(SG14&gt;=SH$28,SG14&lt;&gt;""),AND(TD14&gt;=TJ$28,TD14&lt;&gt;""),AND(TJ14&gt;=TJ$28,TJ14&lt;&gt;"")),"P","")</f>
        <v>P</v>
      </c>
      <c r="H14" s="37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,AND(RB14&gt;=RF$27,RC14&gt;=RF$31,RB14&lt;&gt;""),AND(SD14&gt;=SH$27,SE14&gt;=SH$31,SD14&lt;&gt;""),AND(TF14&gt;=TJ$27,TG14&gt;=TJ$31,TF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,AND(RB14&gt;=RF$26,RC14&gt;=RF$30,RB14&lt;&gt;""),AND(SD14&gt;=SH$26,SE14&gt;=SH$30,SD14&lt;&gt;""),AND(TF14&gt;=TJ$26,TG14&gt;=TJ$30,TF14&lt;&gt;"")),"Excellence",IF(I14="P","Worlds Team",IF(F14="P","National Team","")))))</f>
        <v>National Team</v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,AND(RB14&gt;=RF$25,RC14&gt;=RF$29,RB14&lt;&gt;""),AND(SD14&gt;=SH$25,SE14&gt;=SH$29,SD14&lt;&gt;""),AND(TF14&gt;=TJ$25,TG14&gt;=TJ$29,TF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20.8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L14="",0,L14)=TE14,$SI$1,IF(R14+IF(L14="",0,L14)=SC14,$RG$1,IF(R14+IF(L14="",0,L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L14="",0,L14)=TI14,$SI$1,IF(R14+IF(L14="",0,L14)=SG14,$RG$1,IF(R14+IF(L14="",0,L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18.7</v>
      </c>
      <c r="V14" s="19">
        <v>5.6</v>
      </c>
      <c r="W14" s="19">
        <v>0</v>
      </c>
      <c r="X14" s="19">
        <v>0</v>
      </c>
      <c r="Y14" s="19">
        <v>18.3</v>
      </c>
      <c r="Z14" s="19">
        <v>6</v>
      </c>
      <c r="AA14" s="19">
        <v>0</v>
      </c>
      <c r="AB14" s="19">
        <v>0</v>
      </c>
      <c r="AC14" s="19">
        <v>17.2</v>
      </c>
      <c r="AD14" s="19">
        <v>2</v>
      </c>
      <c r="AE14" s="19">
        <v>0</v>
      </c>
      <c r="AF14" s="19">
        <v>0</v>
      </c>
      <c r="AG14" s="19">
        <v>18.3</v>
      </c>
      <c r="AH14" s="19">
        <v>5.6</v>
      </c>
      <c r="AI14" s="19">
        <v>0</v>
      </c>
      <c r="AJ14" s="19">
        <v>0</v>
      </c>
      <c r="AK14" s="19">
        <v>18.399999999999999</v>
      </c>
      <c r="AL14" s="19">
        <v>6</v>
      </c>
      <c r="AM14" s="19">
        <v>0.6</v>
      </c>
      <c r="AN14" s="19">
        <v>0</v>
      </c>
      <c r="AO14" s="28"/>
      <c r="AP14" s="41">
        <f>IF(SUM(V14,Z14)&gt;0,SUM(V14,Z14),"")</f>
        <v>11.6</v>
      </c>
      <c r="AQ14" s="41">
        <f>IF(SUM(U14:V14,X14:Z14,AB14)-W14-AA14&gt;0,SUM(U14:V14,X14:Z14,AB14)-W14-AA14,"")</f>
        <v>48.599999999999994</v>
      </c>
      <c r="AR14" s="41">
        <f>IF(SUM(AC14:AD14,AF14)-AE14&gt;0,SUM(AC14:AD14,AF14)-AE14,"")</f>
        <v>19.2</v>
      </c>
      <c r="AS14" s="41">
        <f>IF(SUM(V14,Z14,AD14)&gt;0,SUM(V14,Z14,AD14),"")</f>
        <v>13.6</v>
      </c>
      <c r="AT14" s="41">
        <f>IF(SUM(AQ14,AR14)&gt;0,SUM(AQ14,AR14),"")</f>
        <v>67.8</v>
      </c>
      <c r="AU14" s="41">
        <f>IF(SUM(AH14,AL14)&gt;0,SUM(AH14,AL14),"")</f>
        <v>11.6</v>
      </c>
      <c r="AV14" s="41">
        <f>IF(SUM(AG14:AH14,AJ14:AL14,AN14)-SUM(AI14,AM14)&gt;0,SUM(AG14:AH14,AJ14:AL14,AN14)-SUM(AI14,AM14),"")</f>
        <v>47.699999999999996</v>
      </c>
      <c r="AW14" s="41">
        <f>IF(SUM(AQ14,AR14,AV14)&gt;0,SUM(AQ14,AR14,AV14),"")</f>
        <v>115.5</v>
      </c>
      <c r="AX14" s="18">
        <v>18.549999999999997</v>
      </c>
      <c r="AY14" s="18">
        <v>5.6</v>
      </c>
      <c r="AZ14" s="18">
        <v>0.4</v>
      </c>
      <c r="BA14" s="18">
        <v>0</v>
      </c>
      <c r="BB14" s="18">
        <v>18.350000000000001</v>
      </c>
      <c r="BC14" s="18">
        <v>6</v>
      </c>
      <c r="BD14" s="18">
        <v>0.5</v>
      </c>
      <c r="BE14" s="18">
        <v>0</v>
      </c>
      <c r="BF14" s="18">
        <v>17.45</v>
      </c>
      <c r="BG14" s="18">
        <v>3.6</v>
      </c>
      <c r="BH14" s="18">
        <v>0.4</v>
      </c>
      <c r="BI14" s="18">
        <v>0.15</v>
      </c>
      <c r="BJ14" s="18">
        <v>18.149999999999999</v>
      </c>
      <c r="BK14" s="18">
        <v>5.1999999999999993</v>
      </c>
      <c r="BL14" s="18">
        <v>0.1</v>
      </c>
      <c r="BM14" s="18">
        <v>0</v>
      </c>
      <c r="BN14" s="18">
        <v>18.2</v>
      </c>
      <c r="BO14" s="18">
        <v>5.6</v>
      </c>
      <c r="BP14" s="18">
        <v>0.7</v>
      </c>
      <c r="BQ14" s="18">
        <v>0</v>
      </c>
      <c r="BR14" s="29" t="s">
        <v>56</v>
      </c>
      <c r="BS14" s="11">
        <f>IF(SUM(AY14,BC14)&gt;0,SUM(AY14,BC14),"")</f>
        <v>11.6</v>
      </c>
      <c r="BT14" s="11">
        <f>IF(SUM(AX14:AY14,BA14:BC14,BE14)-AZ14-BD14&gt;0,SUM(AX14:AY14,BA14:BC14,BE14)-AZ14-BD14,"")</f>
        <v>47.6</v>
      </c>
      <c r="BU14" s="11">
        <f>IF(SUM(BF14:BG14,BI14)-BH14&gt;0,SUM(BF14:BG14,BI14)-BH14,"")</f>
        <v>20.8</v>
      </c>
      <c r="BV14" s="11">
        <f>IF(SUM(AY14,BC14,BG14)&gt;0,SUM(AY14,BC14,BG14),"")</f>
        <v>15.2</v>
      </c>
      <c r="BW14" s="11">
        <f>IF(SUM(BT14,BU14)&gt;0,SUM(BT14,BU14),"")</f>
        <v>68.400000000000006</v>
      </c>
      <c r="BX14" s="11">
        <f>IF(SUM(BK14,BO14)&gt;0,SUM(BK14,BO14),"")</f>
        <v>10.799999999999999</v>
      </c>
      <c r="BY14" s="11">
        <f>IF(SUM(BJ14:BK14,BM14:BO14,BQ14)-SUM(BL14,BP14)&gt;0,SUM(BJ14:BK14,BM14:BO14,BQ14)-SUM(BL14,BP14),"")</f>
        <v>46.35</v>
      </c>
      <c r="BZ14" s="11">
        <f>IF(SUM(BT14,BU14,BY14)&gt;0,SUM(BT14,BU14,BY14),"")</f>
        <v>114.75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>IF(SUM(CB14,CF14)&gt;0,SUM(CB14,CF14),"")</f>
        <v/>
      </c>
      <c r="CW14" s="41" t="str">
        <f>IF(SUM(CA14:CB14,CD14:CF14,CH14)-CC14-CG14&gt;0,SUM(CA14:CB14,CD14:CF14,CH14)-CC14-CG14,"")</f>
        <v/>
      </c>
      <c r="CX14" s="41" t="str">
        <f>IF(SUM(CI14:CJ14,CL14)-CK14&gt;0,SUM(CI14:CJ14,CL14)-CK14,"")</f>
        <v/>
      </c>
      <c r="CY14" s="41" t="str">
        <f>IF(SUM(CB14,CF14,CJ14)&gt;0,SUM(CB14,CF14,CJ14),"")</f>
        <v/>
      </c>
      <c r="CZ14" s="41" t="str">
        <f>IF(SUM(CW14,CX14)&gt;0,SUM(CW14,CX14),"")</f>
        <v/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 t="str">
        <f>IF(SUM(CW14,CX14,DB14)&gt;0,SUM(CW14,CX14,DB14),"")</f>
        <v/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9.2749999999999986</v>
      </c>
      <c r="TL14" s="27">
        <f>IF($CU14="P",CB14,(CB14+AY14)/2)</f>
        <v>2.8</v>
      </c>
      <c r="TM14" s="27">
        <f>IF($CU14="P",CC14,(CC14+AZ14)/2)</f>
        <v>0.2</v>
      </c>
      <c r="TN14" s="27">
        <f>IF($CU14="P",CD14,(CD14+BA14)/2)</f>
        <v>0</v>
      </c>
      <c r="TO14" s="27">
        <f>IF($CU14="P",CE14,(CE14+BB14)/2)</f>
        <v>9.1750000000000007</v>
      </c>
      <c r="TP14" s="27">
        <f>IF($CU14="P",CF14,(CF14+BC14)/2)</f>
        <v>3</v>
      </c>
      <c r="TQ14" s="27">
        <f>IF($CU14="P",CG14,(CG14+BD14)/2)</f>
        <v>0.25</v>
      </c>
      <c r="TR14" s="27">
        <f>IF($CU14="P",CH14,(CH14+BE14)/2)</f>
        <v>0</v>
      </c>
      <c r="TS14" s="27">
        <f>IF($CU14="P",CI14,(CI14+BF14)/2)</f>
        <v>8.7249999999999996</v>
      </c>
      <c r="TT14" s="27">
        <f>IF($CU14="P",CJ14,(CJ14+BG14)/2)</f>
        <v>1.8</v>
      </c>
      <c r="TU14" s="27">
        <f>IF($CU14="P",CK14,(CK14+BH14)/2)</f>
        <v>0.2</v>
      </c>
      <c r="TV14" s="27">
        <f>IF($CU14="P",CL14,(CL14+BI14)/2)</f>
        <v>7.4999999999999997E-2</v>
      </c>
      <c r="TW14" s="27">
        <f>IF($CU14="P",CM14,(CM14+BJ14)/2)</f>
        <v>9.0749999999999993</v>
      </c>
      <c r="TX14" s="27">
        <f>IF($CU14="P",CN14,(CN14+BK14)/2)</f>
        <v>2.5999999999999996</v>
      </c>
      <c r="TY14" s="27">
        <f>IF($CU14="P",CO14,(CO14+BL14)/2)</f>
        <v>0.05</v>
      </c>
      <c r="TZ14" s="27">
        <f>IF($CU14="P",CP14,(CP14+BM14)/2)</f>
        <v>0</v>
      </c>
      <c r="UA14" s="27">
        <f>IF($CU14="P",CQ14,(CQ14+BN14)/2)</f>
        <v>9.1</v>
      </c>
      <c r="UB14" s="27">
        <f>IF($CU14="P",CR14,(CR14+BO14)/2)</f>
        <v>2.8</v>
      </c>
      <c r="UC14" s="27">
        <f>IF($CU14="P",CS14,(CS14+BP14)/2)</f>
        <v>0.35</v>
      </c>
      <c r="UD14" s="27">
        <f>IF($CU14="P",CT14,(CT14+BQ14)/2)</f>
        <v>0</v>
      </c>
      <c r="UE14" s="29" t="s">
        <v>56</v>
      </c>
      <c r="UF14" s="11">
        <f>IF(SUM(TL14,TP14)&gt;0,SUM(TL14,TP14),"")</f>
        <v>5.8</v>
      </c>
      <c r="UG14" s="11">
        <f>IF(SUM(TK14:TL14,TN14:TP14,TR14)-TM14-TQ14&gt;0,SUM(TK14:TL14,TN14:TP14,TR14)-TM14-TQ14,"")</f>
        <v>23.8</v>
      </c>
      <c r="UH14" s="11">
        <f>IF(SUM(TS14:TT14,TV14)-TU14&gt;0,SUM(TS14:TT14,TV14)-TU14,"")</f>
        <v>10.4</v>
      </c>
      <c r="UI14" s="11">
        <f>IF(SUM(TL14,TP14,TT14)&gt;0,SUM(TL14,TP14,TT14),"")</f>
        <v>7.6</v>
      </c>
      <c r="UJ14" s="11">
        <f>IF(SUM(UG14,UH14)&gt;0,SUM(UG14,UH14),"")</f>
        <v>34.200000000000003</v>
      </c>
      <c r="UK14" s="11">
        <f>IF(SUM(TX14,UB14)&gt;0,SUM(TX14,UB14),"")</f>
        <v>5.3999999999999995</v>
      </c>
      <c r="UL14" s="11">
        <f>IF(SUM(TW14:TX14,TZ14:UB14,UD14)-SUM(TY14,UC14)&gt;0,SUM(TW14:TX14,TZ14:UB14,UD14)-SUM(TY14,UC14),"")</f>
        <v>23.175000000000001</v>
      </c>
      <c r="UM14" s="11">
        <f>IF(SUM(UG14,UH14,UL14)&gt;0,SUM(UG14,UH14,UL14),"")</f>
        <v>57.375</v>
      </c>
    </row>
    <row r="15" spans="1:559" x14ac:dyDescent="0.2">
      <c r="A15" s="4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>12</v>
      </c>
      <c r="B15" s="5" t="s">
        <v>128</v>
      </c>
      <c r="C15" s="4" t="s">
        <v>39</v>
      </c>
      <c r="D15" s="4">
        <v>2000</v>
      </c>
      <c r="E15" s="9">
        <f>SUM(J15:R15)+SUM(J15:N15)*0.0000001+SUM(J15)*0.0000000000001</f>
        <v>138.97500915750365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,AND(QY15&gt;=RF$24,QZ15&gt;=RF$28,QY15&lt;&gt;""),AND(RD15&gt;=RF$24,RE15&gt;=RF$28,RD15&lt;&gt;""),AND(SA15&gt;=SH$24,SB15&gt;=SH$28,SA15&lt;&gt;""),AND(SF15&gt;=SH$24,SG15&gt;=SH$28,SF15&lt;&gt;""),AND(TC15&gt;=TJ$24,TD15&gt;=TJ$28,TC15&lt;&gt;""),AND(TI15&gt;=TJ$24,TJ15&gt;=TJ$28,TI15&lt;&gt;"")),"P","")</f>
        <v>P</v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,AND(QZ15&gt;=RF$28,QZ15&lt;&gt;""),AND(RE15&gt;=RF$28,RE15&lt;&gt;""),AND(SB15&gt;=SH$28,SB15&lt;&gt;""),AND(SG15&gt;=SH$28,SG15&lt;&gt;""),AND(TD15&gt;=TJ$28,TD15&lt;&gt;""),AND(TJ15&gt;=TJ$28,TJ15&lt;&gt;"")),"P","")</f>
        <v>P</v>
      </c>
      <c r="H15" s="37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,AND(RB15&gt;=RF$27,RC15&gt;=RF$31,RB15&lt;&gt;""),AND(SD15&gt;=SH$27,SE15&gt;=SH$31,SD15&lt;&gt;""),AND(TF15&gt;=TJ$27,TG15&gt;=TJ$31,TF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,AND(RB15&gt;=RF$26,RC15&gt;=RF$30,RB15&lt;&gt;""),AND(SD15&gt;=SH$26,SE15&gt;=SH$30,SD15&lt;&gt;""),AND(TF15&gt;=TJ$26,TG15&gt;=TJ$30,TF15&lt;&gt;"")),"Excellence",IF(I15="P","Worlds Team",IF(F15="P","National Team","")))))</f>
        <v>National Team</v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,AND(RB15&gt;=RF$25,RC15&gt;=RF$29,RB15&lt;&gt;""),AND(SD15&gt;=SH$25,SE15&gt;=SH$29,SD15&lt;&gt;""),AND(TF15&gt;=TJ$25,TG15&gt;=TJ$29,TF15&lt;&gt;"")),"P","")</f>
        <v/>
      </c>
      <c r="J15" s="8">
        <f>IF(COUNT(AQ15,BT15,CW15)&gt;0,LARGE((AQ15,BT15,CW15),1),0)</f>
        <v>36.450000000000003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30.775000000000002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24.35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24.45</v>
      </c>
      <c r="Q15" s="8" t="str">
        <f>IF(P15=0,"",IF(P15=DB15,$CA$1,IF(P15=BY15,$AX$1,IF(P15=AV15,$U$1,""))))</f>
        <v>2024 Elite Canada</v>
      </c>
      <c r="R15" s="8">
        <f>IF(MAX(DD15:DF15)&gt;0,MAX(DD15:DF15),"")</f>
        <v>22.950000000000006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L15="",0,L15)=TE15,$SI$1,IF(R15+IF(L15="",0,L15)=SC15,$RG$1,IF(R15+IF(L15="",0,L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L15="",0,L15)=TI15,$SI$1,IF(R15+IF(L15="",0,L15)=SG15,$RG$1,IF(R15+IF(L15="",0,L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2023 World Cup USA (Aug 5)</v>
      </c>
      <c r="U15" s="19">
        <v>18.7</v>
      </c>
      <c r="V15" s="19">
        <v>6.4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18.8</v>
      </c>
      <c r="AD15" s="19">
        <v>5.2</v>
      </c>
      <c r="AE15" s="19">
        <v>0.2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6.4</v>
      </c>
      <c r="AQ15" s="41">
        <f>IF(SUM(U15:V15,X15:Z15,AB15)-W15-AA15&gt;0,SUM(U15:V15,X15:Z15,AB15)-W15-AA15,"")</f>
        <v>25.1</v>
      </c>
      <c r="AR15" s="41">
        <f>IF(SUM(AC15:AD15,AF15)-AE15&gt;0,SUM(AC15:AD15,AF15)-AE15,"")</f>
        <v>23.8</v>
      </c>
      <c r="AS15" s="41">
        <f>IF(SUM(V15,Z15,AD15)&gt;0,SUM(V15,Z15,AD15),"")</f>
        <v>11.600000000000001</v>
      </c>
      <c r="AT15" s="41">
        <f>IF(SUM(AQ15,AR15)&gt;0,SUM(AQ15,AR15),"")</f>
        <v>48.900000000000006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48.900000000000006</v>
      </c>
      <c r="AX15" s="18">
        <v>18.75</v>
      </c>
      <c r="AY15" s="18">
        <v>6</v>
      </c>
      <c r="AZ15" s="18">
        <v>0</v>
      </c>
      <c r="BA15" s="18">
        <v>0</v>
      </c>
      <c r="BB15" s="18">
        <v>8.5</v>
      </c>
      <c r="BC15" s="18">
        <v>3.2</v>
      </c>
      <c r="BD15" s="18">
        <v>0</v>
      </c>
      <c r="BE15" s="18">
        <v>0</v>
      </c>
      <c r="BF15" s="18">
        <v>18.700000000000003</v>
      </c>
      <c r="BG15" s="18">
        <v>5.6</v>
      </c>
      <c r="BH15" s="18">
        <v>0.1</v>
      </c>
      <c r="BI15" s="18">
        <v>0.15</v>
      </c>
      <c r="BJ15" s="18">
        <v>9.1999999999999993</v>
      </c>
      <c r="BK15" s="18">
        <v>3</v>
      </c>
      <c r="BL15" s="18">
        <v>0.1</v>
      </c>
      <c r="BM15" s="18">
        <v>0.15</v>
      </c>
      <c r="BN15" s="18">
        <v>9.3000000000000007</v>
      </c>
      <c r="BO15" s="18">
        <v>3</v>
      </c>
      <c r="BP15" s="18">
        <v>0.1</v>
      </c>
      <c r="BQ15" s="18">
        <v>0</v>
      </c>
      <c r="BR15" s="29" t="s">
        <v>56</v>
      </c>
      <c r="BS15" s="11">
        <f>IF(SUM(AY15,BC15)&gt;0,SUM(AY15,BC15),"")</f>
        <v>9.1999999999999993</v>
      </c>
      <c r="BT15" s="11">
        <f>IF(SUM(AX15:AY15,BA15:BC15,BE15)-AZ15-BD15&gt;0,SUM(AX15:AY15,BA15:BC15,BE15)-AZ15-BD15,"")</f>
        <v>36.450000000000003</v>
      </c>
      <c r="BU15" s="11">
        <f>IF(SUM(BF15:BG15,BI15)-BH15&gt;0,SUM(BF15:BG15,BI15)-BH15,"")</f>
        <v>24.35</v>
      </c>
      <c r="BV15" s="11">
        <f>IF(SUM(AY15,BC15,BG15)&gt;0,SUM(AY15,BC15,BG15),"")</f>
        <v>14.799999999999999</v>
      </c>
      <c r="BW15" s="11">
        <f>IF(SUM(BT15,BU15)&gt;0,SUM(BT15,BU15),"")</f>
        <v>60.800000000000004</v>
      </c>
      <c r="BX15" s="11">
        <f>IF(SUM(BK15,BO15)&gt;0,SUM(BK15,BO15),"")</f>
        <v>6</v>
      </c>
      <c r="BY15" s="11">
        <f>IF(SUM(BJ15:BK15,BM15:BO15,BQ15)-SUM(BL15,BP15)&gt;0,SUM(BJ15:BK15,BM15:BO15,BQ15)-SUM(BL15,BP15),"")</f>
        <v>24.45</v>
      </c>
      <c r="BZ15" s="11">
        <f>IF(SUM(BT15,BU15,BY15)&gt;0,SUM(BT15,BU15,BY15),"")</f>
        <v>85.25</v>
      </c>
      <c r="CA15" s="19">
        <v>18.725000000000001</v>
      </c>
      <c r="CB15" s="19">
        <v>6.2</v>
      </c>
      <c r="CC15" s="19">
        <v>0</v>
      </c>
      <c r="CD15" s="19">
        <v>0</v>
      </c>
      <c r="CE15" s="19">
        <v>4.25</v>
      </c>
      <c r="CF15" s="19">
        <v>1.6</v>
      </c>
      <c r="CG15" s="19">
        <v>0</v>
      </c>
      <c r="CH15" s="19">
        <v>0</v>
      </c>
      <c r="CI15" s="19">
        <v>18.75</v>
      </c>
      <c r="CJ15" s="19">
        <v>5.4</v>
      </c>
      <c r="CK15" s="19">
        <v>0.15000000000000002</v>
      </c>
      <c r="CL15" s="19">
        <v>7.4999999999999997E-2</v>
      </c>
      <c r="CM15" s="19">
        <v>4.5999999999999996</v>
      </c>
      <c r="CN15" s="19">
        <v>1.5</v>
      </c>
      <c r="CO15" s="19">
        <v>0.05</v>
      </c>
      <c r="CP15" s="19">
        <v>7.4999999999999997E-2</v>
      </c>
      <c r="CQ15" s="19">
        <v>4.6500000000000004</v>
      </c>
      <c r="CR15" s="19">
        <v>1.5</v>
      </c>
      <c r="CS15" s="19">
        <v>0.05</v>
      </c>
      <c r="CT15" s="19">
        <v>0</v>
      </c>
      <c r="CU15" s="28" t="s">
        <v>56</v>
      </c>
      <c r="CV15" s="41">
        <f>IF(SUM(CB15,CF15)&gt;0,SUM(CB15,CF15),"")</f>
        <v>7.8000000000000007</v>
      </c>
      <c r="CW15" s="41">
        <f>IF(SUM(CA15:CB15,CD15:CF15,CH15)-CC15-CG15&gt;0,SUM(CA15:CB15,CD15:CF15,CH15)-CC15-CG15,"")</f>
        <v>30.775000000000002</v>
      </c>
      <c r="CX15" s="41">
        <f>IF(SUM(CI15:CJ15,CL15)-CK15&gt;0,SUM(CI15:CJ15,CL15)-CK15,"")</f>
        <v>24.074999999999999</v>
      </c>
      <c r="CY15" s="41">
        <f>IF(SUM(CB15,CF15,CJ15)&gt;0,SUM(CB15,CF15,CJ15),"")</f>
        <v>13.200000000000001</v>
      </c>
      <c r="CZ15" s="41">
        <f>IF(SUM(CW15,CX15)&gt;0,SUM(CW15,CX15),"")</f>
        <v>54.85</v>
      </c>
      <c r="DA15" s="41">
        <f>IF(SUM(CN15,CR15)&gt;0,SUM(CN15,CR15),"")</f>
        <v>3</v>
      </c>
      <c r="DB15" s="41">
        <f>IF(SUM(CM15:CN15,CP15:CR15,CT15)-SUM(CO15,CS15)&gt;0,SUM(CM15:CN15,CP15:CR15,CT15)-SUM(CO15,CS15),"")</f>
        <v>12.225</v>
      </c>
      <c r="DC15" s="41">
        <f>IF(SUM(CW15,CX15,DB15)&gt;0,SUM(CW15,CX15,DB15),"")</f>
        <v>67.075000000000003</v>
      </c>
      <c r="DD15" s="52">
        <f>IF(MAX(EB15,FD15,GF15,HH15,IJ15,JL15,KN15,LP15,MR15,NT15,OV15,PX15,QZ15,SB15,TD15)-IF(L15="",0,L15)&gt;0.001,MAX(EB15,FD15,GF15,HH15,IJ15,JL15,KN15,LP15,MR15,NT15,OV15,PX15,QZ15,SB15,TD15)-IF(L15="",0,L15),"")</f>
        <v>17.524999999999995</v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>
        <f>IF(MAX(EG15,FI15,GK15,HM15,IO15,JQ15,KS15,LU15,MW15,NY15,PA15,QC15,RE15,SG15,TI15)-IF(P15="",0,P15)&gt;0.001,MAX(EG15,FI15,GK15,HM15,IO15,JQ15,KS15,LU15,MW15,NY15,PA15,QC15,RE15,SG15,TI15)-IF(P15="",0,P15),"")</f>
        <v>22.950000000000006</v>
      </c>
      <c r="DG15" s="17">
        <v>18.399999999999999</v>
      </c>
      <c r="DH15" s="17">
        <v>6</v>
      </c>
      <c r="DI15" s="17">
        <v>0.2</v>
      </c>
      <c r="DJ15" s="17">
        <v>0</v>
      </c>
      <c r="DK15" s="17">
        <v>18.5</v>
      </c>
      <c r="DL15" s="17">
        <v>5.6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>
        <f>IF(SUM(DH15,DL15)&gt;0,SUM(DH15,DL15),"")</f>
        <v>11.6</v>
      </c>
      <c r="EB15" s="41">
        <f>IF(SUM(DG15:DH15,DJ15:DL15,DN15)-DI15-DM15&gt;0,SUM(DG15:DH15,DJ15:DL15,DN15)-DI15-DM15,"")</f>
        <v>48.3</v>
      </c>
      <c r="EC15" s="41" t="str">
        <f>IF(SUM(DO15:DP15,DR15)-DQ15&gt;0,SUM(DO15:DP15,DR15)-DQ15,"")</f>
        <v/>
      </c>
      <c r="ED15" s="41">
        <f>IF(SUM(DH15,DL15,DP15)&gt;0,SUM(DH15,DL15,DP15),"")</f>
        <v>11.6</v>
      </c>
      <c r="EE15" s="41">
        <f>IF(SUM(EB15,EC15)&gt;0,SUM(EB15,EC15),"")</f>
        <v>48.3</v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>
        <f>IF(SUM(EB15,EC15,EG15)&gt;0,SUM(EB15,EC15,EG15),"")</f>
        <v>48.3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>
        <v>18</v>
      </c>
      <c r="FL15" s="17">
        <v>5.2</v>
      </c>
      <c r="FM15" s="17">
        <v>0.2</v>
      </c>
      <c r="FN15" s="17">
        <v>0</v>
      </c>
      <c r="FO15" s="17">
        <v>18.8</v>
      </c>
      <c r="FP15" s="17">
        <v>5.6</v>
      </c>
      <c r="FQ15" s="17">
        <v>0</v>
      </c>
      <c r="FR15" s="17">
        <v>0</v>
      </c>
      <c r="FS15" s="17"/>
      <c r="FT15" s="17"/>
      <c r="FU15" s="17"/>
      <c r="FV15" s="17"/>
      <c r="FW15" s="17">
        <v>18.5</v>
      </c>
      <c r="FX15" s="17">
        <v>5.6</v>
      </c>
      <c r="FY15" s="17">
        <v>0.8</v>
      </c>
      <c r="FZ15" s="17">
        <v>0</v>
      </c>
      <c r="GA15" s="17">
        <v>18.3</v>
      </c>
      <c r="GB15" s="17">
        <v>6</v>
      </c>
      <c r="GC15" s="17">
        <v>0.2</v>
      </c>
      <c r="GD15" s="17">
        <v>0</v>
      </c>
      <c r="GE15" s="41">
        <f>IF(SUM(FL15,FP15)&gt;0,SUM(FL15,FP15),"")</f>
        <v>10.8</v>
      </c>
      <c r="GF15" s="41">
        <f>IF(SUM(FK15:FL15,FN15:FP15,FR15)-FM15-FQ15&gt;0,SUM(FK15:FL15,FN15:FP15,FR15)-FM15-FQ15,"")</f>
        <v>47.4</v>
      </c>
      <c r="GG15" s="41" t="str">
        <f>IF(SUM(FS15:FT15,FV15)-FU15&gt;0,SUM(FS15:FT15,FV15)-FU15,"")</f>
        <v/>
      </c>
      <c r="GH15" s="41">
        <f>IF(SUM(FL15,FP15,FT15)&gt;0,SUM(FL15,FP15,FT15),"")</f>
        <v>10.8</v>
      </c>
      <c r="GI15" s="41">
        <f>IF(SUM(GF15,GG15)&gt;0,SUM(GF15,GG15),"")</f>
        <v>47.4</v>
      </c>
      <c r="GJ15" s="41">
        <f>IF(SUM(FX15,GB15)&gt;0,SUM(FX15,GB15),"")</f>
        <v>11.6</v>
      </c>
      <c r="GK15" s="41">
        <f>IF(SUM(FW15:FX15,FZ15:GB15,GD15)-SUM(FY15,GC15)&gt;0,SUM(FW15:FX15,FZ15:GB15,GD15)-SUM(FY15,GC15),"")</f>
        <v>47.400000000000006</v>
      </c>
      <c r="GL15" s="41">
        <f>IF(SUM(GF15,GG15,GK15)&gt;0,SUM(GF15,GG15,GK15),"")</f>
        <v>94.800000000000011</v>
      </c>
      <c r="GM15" s="18">
        <v>18.399999999999999</v>
      </c>
      <c r="GN15" s="18">
        <v>5.6</v>
      </c>
      <c r="GO15" s="18">
        <v>0</v>
      </c>
      <c r="GP15" s="18">
        <v>0</v>
      </c>
      <c r="GQ15" s="18">
        <v>18</v>
      </c>
      <c r="GR15" s="18">
        <v>6</v>
      </c>
      <c r="GS15" s="18">
        <v>0</v>
      </c>
      <c r="GT15" s="18">
        <v>0</v>
      </c>
      <c r="GU15" s="18">
        <v>17.899999999999999</v>
      </c>
      <c r="GV15" s="18">
        <v>5.2</v>
      </c>
      <c r="GW15" s="18">
        <v>0.2</v>
      </c>
      <c r="GX15" s="18">
        <v>0</v>
      </c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11.6</v>
      </c>
      <c r="HH15" s="11">
        <f>IF(SUM(GM15:GN15,GP15:GR15,GT15)-GO15-GS15&gt;0,SUM(GM15:GN15,GP15:GR15,GT15)-GO15-GS15,"")</f>
        <v>48</v>
      </c>
      <c r="HI15" s="11">
        <f>IF(SUM(GU15:GV15,GX15)-GW15&gt;0,SUM(GU15:GV15,GX15)-GW15,"")</f>
        <v>22.9</v>
      </c>
      <c r="HJ15" s="11">
        <f>IF(SUM(GN15,GR15,GV15)&gt;0,SUM(GN15,GR15,GV15),"")</f>
        <v>16.8</v>
      </c>
      <c r="HK15" s="11">
        <f>IF(SUM(HH15,HI15)&gt;0,SUM(HH15,HI15),"")</f>
        <v>70.900000000000006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IF(SUM(HH15,HI15,HM15)&gt;0,SUM(HH15,HI15,HM15),"")</f>
        <v>70.900000000000006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18.725000000000001</v>
      </c>
      <c r="TL15" s="27">
        <f>IF($CU15="P",CB15,(CB15+AY15)/2)</f>
        <v>6.2</v>
      </c>
      <c r="TM15" s="27">
        <f>IF($CU15="P",CC15,(CC15+AZ15)/2)</f>
        <v>0</v>
      </c>
      <c r="TN15" s="27">
        <f>IF($CU15="P",CD15,(CD15+BA15)/2)</f>
        <v>0</v>
      </c>
      <c r="TO15" s="27">
        <f>IF($CU15="P",CE15,(CE15+BB15)/2)</f>
        <v>4.25</v>
      </c>
      <c r="TP15" s="27">
        <f>IF($CU15="P",CF15,(CF15+BC15)/2)</f>
        <v>1.6</v>
      </c>
      <c r="TQ15" s="27">
        <f>IF($CU15="P",CG15,(CG15+BD15)/2)</f>
        <v>0</v>
      </c>
      <c r="TR15" s="27">
        <f>IF($CU15="P",CH15,(CH15+BE15)/2)</f>
        <v>0</v>
      </c>
      <c r="TS15" s="27">
        <f>IF($CU15="P",CI15,(CI15+BF15)/2)</f>
        <v>18.75</v>
      </c>
      <c r="TT15" s="27">
        <f>IF($CU15="P",CJ15,(CJ15+BG15)/2)</f>
        <v>5.4</v>
      </c>
      <c r="TU15" s="27">
        <f>IF($CU15="P",CK15,(CK15+BH15)/2)</f>
        <v>0.15000000000000002</v>
      </c>
      <c r="TV15" s="27">
        <f>IF($CU15="P",CL15,(CL15+BI15)/2)</f>
        <v>7.4999999999999997E-2</v>
      </c>
      <c r="TW15" s="27">
        <f>IF($CU15="P",CM15,(CM15+BJ15)/2)</f>
        <v>4.5999999999999996</v>
      </c>
      <c r="TX15" s="27">
        <f>IF($CU15="P",CN15,(CN15+BK15)/2)</f>
        <v>1.5</v>
      </c>
      <c r="TY15" s="27">
        <f>IF($CU15="P",CO15,(CO15+BL15)/2)</f>
        <v>0.05</v>
      </c>
      <c r="TZ15" s="27">
        <f>IF($CU15="P",CP15,(CP15+BM15)/2)</f>
        <v>7.4999999999999997E-2</v>
      </c>
      <c r="UA15" s="27">
        <f>IF($CU15="P",CQ15,(CQ15+BN15)/2)</f>
        <v>4.6500000000000004</v>
      </c>
      <c r="UB15" s="27">
        <f>IF($CU15="P",CR15,(CR15+BO15)/2)</f>
        <v>1.5</v>
      </c>
      <c r="UC15" s="27">
        <f>IF($CU15="P",CS15,(CS15+BP15)/2)</f>
        <v>0.05</v>
      </c>
      <c r="UD15" s="27">
        <f>IF($CU15="P",CT15,(CT15+BQ15)/2)</f>
        <v>0</v>
      </c>
      <c r="UE15" s="29" t="s">
        <v>56</v>
      </c>
      <c r="UF15" s="11">
        <f>IF(SUM(TL15,TP15)&gt;0,SUM(TL15,TP15),"")</f>
        <v>7.8000000000000007</v>
      </c>
      <c r="UG15" s="11">
        <f>IF(SUM(TK15:TL15,TN15:TP15,TR15)-TM15-TQ15&gt;0,SUM(TK15:TL15,TN15:TP15,TR15)-TM15-TQ15,"")</f>
        <v>30.775000000000002</v>
      </c>
      <c r="UH15" s="11">
        <f>IF(SUM(TS15:TT15,TV15)-TU15&gt;0,SUM(TS15:TT15,TV15)-TU15,"")</f>
        <v>24.074999999999999</v>
      </c>
      <c r="UI15" s="11">
        <f>IF(SUM(TL15,TP15,TT15)&gt;0,SUM(TL15,TP15,TT15),"")</f>
        <v>13.200000000000001</v>
      </c>
      <c r="UJ15" s="11">
        <f>IF(SUM(UG15,UH15)&gt;0,SUM(UG15,UH15),"")</f>
        <v>54.85</v>
      </c>
      <c r="UK15" s="11">
        <f>IF(SUM(TX15,UB15)&gt;0,SUM(TX15,UB15),"")</f>
        <v>3</v>
      </c>
      <c r="UL15" s="11">
        <f>IF(SUM(TW15:TX15,TZ15:UB15,UD15)-SUM(TY15,UC15)&gt;0,SUM(TW15:TX15,TZ15:UB15,UD15)-SUM(TY15,UC15),"")</f>
        <v>12.225</v>
      </c>
      <c r="UM15" s="11">
        <f>IF(SUM(UG15,UH15,UL15)&gt;0,SUM(UG15,UH15,UL15),"")</f>
        <v>67.075000000000003</v>
      </c>
    </row>
    <row r="16" spans="1:559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200</v>
      </c>
      <c r="C16" s="4" t="s">
        <v>5</v>
      </c>
      <c r="D16" s="4">
        <v>1999</v>
      </c>
      <c r="E16" s="9">
        <f>SUM(J16:R16)+SUM(J16:N16)*0.0000001+SUM(J16)*0.0000000000001</f>
        <v>159.50001130000459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,AND(QY16&gt;=RF$24,QZ16&gt;=RF$28,QY16&lt;&gt;""),AND(RD16&gt;=RF$24,RE16&gt;=RF$28,RD16&lt;&gt;""),AND(SA16&gt;=SH$24,SB16&gt;=SH$28,SA16&lt;&gt;""),AND(SF16&gt;=SH$24,SG16&gt;=SH$28,SF16&lt;&gt;""),AND(TC16&gt;=TJ$24,TD16&gt;=TJ$28,TC16&lt;&gt;""),AND(TI16&gt;=TJ$24,TJ16&gt;=TJ$28,TI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,AND(QZ16&gt;=RF$28,QZ16&lt;&gt;""),AND(RE16&gt;=RF$28,RE16&lt;&gt;""),AND(SB16&gt;=SH$28,SB16&lt;&gt;""),AND(SG16&gt;=SH$28,SG16&lt;&gt;""),AND(TD16&gt;=TJ$28,TD16&lt;&gt;""),AND(TJ16&gt;=TJ$28,TJ16&lt;&gt;"")),"P","")</f>
        <v/>
      </c>
      <c r="H16" s="37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,AND(RB16&gt;=RF$27,RC16&gt;=RF$31,RB16&lt;&gt;""),AND(SD16&gt;=SH$27,SE16&gt;=SH$31,SD16&lt;&gt;""),AND(TF16&gt;=TJ$27,TG16&gt;=TJ$31,TF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,AND(RB16&gt;=RF$26,RC16&gt;=RF$30,RB16&lt;&gt;""),AND(SD16&gt;=SH$26,SE16&gt;=SH$30,SD16&lt;&gt;""),AND(TF16&gt;=TJ$26,TG16&gt;=TJ$30,TF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,AND(RB16&gt;=RF$25,RC16&gt;=RF$29,RB16&lt;&gt;""),AND(SD16&gt;=SH$25,SE16&gt;=SH$29,SD16&lt;&gt;""),AND(TF16&gt;=TJ$25,TG16&gt;=TJ$29,TF16&lt;&gt;"")),"P","")</f>
        <v/>
      </c>
      <c r="J16" s="8">
        <f>IF(COUNT(AQ16,BT16,CW16)&gt;0,LARGE((AQ16,BT16,CW16),1),0)</f>
        <v>45.8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44.2</v>
      </c>
      <c r="M16" s="8" t="str">
        <f>IF(K16=0,"",IF(AND(L16=J16,L16=AQ16,K16=BT16),$U$1,IF(AND(L16=J16,L16=AQ16,L16=CW16),$U$1,IF(AND(L16=J16,L16=CW16,L16=BT16),$AX$1,IF(L16=CW16,$CA$1,IF(L16=BT16,$AX$1,IF(L16=AQ16,$U$1,"")))))))</f>
        <v>2024 Nationals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46.499999999999993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L16="",0,L16)=TE16,$SI$1,IF(R16+IF(L16="",0,L16)=SC16,$RG$1,IF(R16+IF(L16="",0,L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L16="",0,L16)=TI16,$SI$1,IF(R16+IF(L16="",0,L16)=SG16,$RG$1,IF(R16+IF(L16="",0,L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18.399999999999999</v>
      </c>
      <c r="AY16" s="18">
        <v>5.2</v>
      </c>
      <c r="AZ16" s="18">
        <v>0</v>
      </c>
      <c r="BA16" s="18">
        <v>0</v>
      </c>
      <c r="BB16" s="18">
        <v>17.8</v>
      </c>
      <c r="BC16" s="18">
        <v>4.8</v>
      </c>
      <c r="BD16" s="18">
        <v>0.4</v>
      </c>
      <c r="BE16" s="18">
        <v>0</v>
      </c>
      <c r="BF16" s="18">
        <v>18.2</v>
      </c>
      <c r="BG16" s="18">
        <v>4.8</v>
      </c>
      <c r="BH16" s="18">
        <v>0</v>
      </c>
      <c r="BI16" s="18">
        <v>0</v>
      </c>
      <c r="BJ16" s="18">
        <v>18.399999999999999</v>
      </c>
      <c r="BK16" s="18">
        <v>5.2</v>
      </c>
      <c r="BL16" s="18">
        <v>0.4</v>
      </c>
      <c r="BM16" s="18">
        <v>0</v>
      </c>
      <c r="BN16" s="18">
        <v>17.8</v>
      </c>
      <c r="BO16" s="18">
        <v>5.2</v>
      </c>
      <c r="BP16" s="18">
        <v>0.6</v>
      </c>
      <c r="BQ16" s="18">
        <v>0</v>
      </c>
      <c r="BR16" s="29"/>
      <c r="BS16" s="11">
        <f>IF(SUM(AY16,BC16)&gt;0,SUM(AY16,BC16),"")</f>
        <v>10</v>
      </c>
      <c r="BT16" s="11">
        <f>IF(SUM(AX16:AY16,BA16:BC16,BE16)-AZ16-BD16&gt;0,SUM(AX16:AY16,BA16:BC16,BE16)-AZ16-BD16,"")</f>
        <v>45.8</v>
      </c>
      <c r="BU16" s="11">
        <f>IF(SUM(BF16:BG16,BI16)-BH16&gt;0,SUM(BF16:BG16,BI16)-BH16,"")</f>
        <v>23</v>
      </c>
      <c r="BV16" s="11">
        <f>IF(SUM(AY16,BC16,BG16)&gt;0,SUM(AY16,BC16,BG16),"")</f>
        <v>14.8</v>
      </c>
      <c r="BW16" s="11">
        <f>IF(SUM(BT16,BU16)&gt;0,SUM(BT16,BU16),"")</f>
        <v>68.8</v>
      </c>
      <c r="BX16" s="11">
        <f>IF(SUM(BK16,BO16)&gt;0,SUM(BK16,BO16),"")</f>
        <v>10.4</v>
      </c>
      <c r="BY16" s="11">
        <f>IF(SUM(BJ16:BK16,BM16:BO16,BQ16)-SUM(BL16,BP16)&gt;0,SUM(BJ16:BK16,BM16:BO16,BQ16)-SUM(BL16,BP16),"")</f>
        <v>45.6</v>
      </c>
      <c r="BZ16" s="11">
        <f>IF(SUM(BT16,BU16,BY16)&gt;0,SUM(BT16,BU16,BY16),"")</f>
        <v>114.4</v>
      </c>
      <c r="CA16" s="19">
        <v>18.600000000000001</v>
      </c>
      <c r="CB16" s="19">
        <v>5.2</v>
      </c>
      <c r="CC16" s="19">
        <v>0</v>
      </c>
      <c r="CD16" s="19">
        <v>0</v>
      </c>
      <c r="CE16" s="19">
        <v>16.399999999999999</v>
      </c>
      <c r="CF16" s="19">
        <v>5.2</v>
      </c>
      <c r="CG16" s="19">
        <v>1.2</v>
      </c>
      <c r="CH16" s="19">
        <v>0</v>
      </c>
      <c r="CI16" s="19">
        <v>18.2</v>
      </c>
      <c r="CJ16" s="19">
        <v>4.4000000000000004</v>
      </c>
      <c r="CK16" s="19">
        <v>0</v>
      </c>
      <c r="CL16" s="19">
        <v>0</v>
      </c>
      <c r="CM16" s="19">
        <v>18.5</v>
      </c>
      <c r="CN16" s="19">
        <v>5.6</v>
      </c>
      <c r="CO16" s="19">
        <v>0.6</v>
      </c>
      <c r="CP16" s="19">
        <v>0</v>
      </c>
      <c r="CQ16" s="19">
        <v>18.2</v>
      </c>
      <c r="CR16" s="19">
        <v>4.8</v>
      </c>
      <c r="CS16" s="19">
        <v>0</v>
      </c>
      <c r="CT16" s="19">
        <v>0</v>
      </c>
      <c r="CU16" s="28"/>
      <c r="CV16" s="41">
        <f>IF(SUM(CB16,CF16)&gt;0,SUM(CB16,CF16),"")</f>
        <v>10.4</v>
      </c>
      <c r="CW16" s="41">
        <f>IF(SUM(CA16:CB16,CD16:CF16,CH16)-CC16-CG16&gt;0,SUM(CA16:CB16,CD16:CF16,CH16)-CC16-CG16,"")</f>
        <v>44.2</v>
      </c>
      <c r="CX16" s="41">
        <f>IF(SUM(CI16:CJ16,CL16)-CK16&gt;0,SUM(CI16:CJ16,CL16)-CK16,"")</f>
        <v>22.6</v>
      </c>
      <c r="CY16" s="41">
        <f>IF(SUM(CB16,CF16,CJ16)&gt;0,SUM(CB16,CF16,CJ16),"")</f>
        <v>14.8</v>
      </c>
      <c r="CZ16" s="41">
        <f>IF(SUM(CW16,CX16)&gt;0,SUM(CW16,CX16),"")</f>
        <v>66.800000000000011</v>
      </c>
      <c r="DA16" s="41">
        <f>IF(SUM(CN16,CR16)&gt;0,SUM(CN16,CR16),"")</f>
        <v>10.399999999999999</v>
      </c>
      <c r="DB16" s="41">
        <f>IF(SUM(CM16:CN16,CP16:CR16,CT16)-SUM(CO16,CS16)&gt;0,SUM(CM16:CN16,CP16:CR16,CT16)-SUM(CO16,CS16),"")</f>
        <v>46.499999999999993</v>
      </c>
      <c r="DC16" s="41">
        <f>IF(SUM(CW16,CX16,DB16)&gt;0,SUM(CW16,CX16,DB16),"")</f>
        <v>113.30000000000001</v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18.5</v>
      </c>
      <c r="TL16" s="27">
        <f>IF($CU16="P",CB16,(CB16+AY16)/2)</f>
        <v>5.2</v>
      </c>
      <c r="TM16" s="27">
        <f>IF($CU16="P",CC16,(CC16+AZ16)/2)</f>
        <v>0</v>
      </c>
      <c r="TN16" s="27">
        <f>IF($CU16="P",CD16,(CD16+BA16)/2)</f>
        <v>0</v>
      </c>
      <c r="TO16" s="27">
        <f>IF($CU16="P",CE16,(CE16+BB16)/2)</f>
        <v>17.100000000000001</v>
      </c>
      <c r="TP16" s="27">
        <f>IF($CU16="P",CF16,(CF16+BC16)/2)</f>
        <v>5</v>
      </c>
      <c r="TQ16" s="27">
        <f>IF($CU16="P",CG16,(CG16+BD16)/2)</f>
        <v>0.8</v>
      </c>
      <c r="TR16" s="27">
        <f>IF($CU16="P",CH16,(CH16+BE16)/2)</f>
        <v>0</v>
      </c>
      <c r="TS16" s="27">
        <f>IF($CU16="P",CI16,(CI16+BF16)/2)</f>
        <v>18.2</v>
      </c>
      <c r="TT16" s="27">
        <f>IF($CU16="P",CJ16,(CJ16+BG16)/2)</f>
        <v>4.5999999999999996</v>
      </c>
      <c r="TU16" s="27">
        <f>IF($CU16="P",CK16,(CK16+BH16)/2)</f>
        <v>0</v>
      </c>
      <c r="TV16" s="27">
        <f>IF($CU16="P",CL16,(CL16+BI16)/2)</f>
        <v>0</v>
      </c>
      <c r="TW16" s="27">
        <f>IF($CU16="P",CM16,(CM16+BJ16)/2)</f>
        <v>18.45</v>
      </c>
      <c r="TX16" s="27">
        <f>IF($CU16="P",CN16,(CN16+BK16)/2)</f>
        <v>5.4</v>
      </c>
      <c r="TY16" s="27">
        <f>IF($CU16="P",CO16,(CO16+BL16)/2)</f>
        <v>0.5</v>
      </c>
      <c r="TZ16" s="27">
        <f>IF($CU16="P",CP16,(CP16+BM16)/2)</f>
        <v>0</v>
      </c>
      <c r="UA16" s="27">
        <f>IF($CU16="P",CQ16,(CQ16+BN16)/2)</f>
        <v>18</v>
      </c>
      <c r="UB16" s="27">
        <f>IF($CU16="P",CR16,(CR16+BO16)/2)</f>
        <v>5</v>
      </c>
      <c r="UC16" s="27">
        <f>IF($CU16="P",CS16,(CS16+BP16)/2)</f>
        <v>0.3</v>
      </c>
      <c r="UD16" s="27">
        <f>IF($CU16="P",CT16,(CT16+BQ16)/2)</f>
        <v>0</v>
      </c>
      <c r="UE16" s="29" t="s">
        <v>56</v>
      </c>
      <c r="UF16" s="11">
        <f>IF(SUM(TL16,TP16)&gt;0,SUM(TL16,TP16),"")</f>
        <v>10.199999999999999</v>
      </c>
      <c r="UG16" s="11">
        <f>IF(SUM(TK16:TL16,TN16:TP16,TR16)-TM16-TQ16&gt;0,SUM(TK16:TL16,TN16:TP16,TR16)-TM16-TQ16,"")</f>
        <v>45</v>
      </c>
      <c r="UH16" s="11">
        <f>IF(SUM(TS16:TT16,TV16)-TU16&gt;0,SUM(TS16:TT16,TV16)-TU16,"")</f>
        <v>22.799999999999997</v>
      </c>
      <c r="UI16" s="11">
        <f>IF(SUM(TL16,TP16,TT16)&gt;0,SUM(TL16,TP16,TT16),"")</f>
        <v>14.799999999999999</v>
      </c>
      <c r="UJ16" s="11">
        <f>IF(SUM(UG16,UH16)&gt;0,SUM(UG16,UH16),"")</f>
        <v>67.8</v>
      </c>
      <c r="UK16" s="11">
        <f>IF(SUM(TX16,UB16)&gt;0,SUM(TX16,UB16),"")</f>
        <v>10.4</v>
      </c>
      <c r="UL16" s="11">
        <f>IF(SUM(TW16:TX16,TZ16:UB16,UD16)-SUM(TY16,UC16)&gt;0,SUM(TW16:TX16,TZ16:UB16,UD16)-SUM(TY16,UC16),"")</f>
        <v>46.050000000000004</v>
      </c>
      <c r="UM16" s="11">
        <f>IF(SUM(UG16,UH16,UL16)&gt;0,SUM(UG16,UH16,UL16),"")</f>
        <v>113.85</v>
      </c>
    </row>
    <row r="17" spans="1:559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282</v>
      </c>
      <c r="C17" s="4" t="s">
        <v>6</v>
      </c>
      <c r="D17" s="4">
        <v>2001</v>
      </c>
      <c r="E17" s="9">
        <f>SUM(J17:R17)+SUM(J17:N17)*0.0000001+SUM(J17)*0.0000000000001</f>
        <v>158.90001141000471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,AND(QY17&gt;=RF$24,QZ17&gt;=RF$28,QY17&lt;&gt;""),AND(RD17&gt;=RF$24,RE17&gt;=RF$28,RD17&lt;&gt;""),AND(SA17&gt;=SH$24,SB17&gt;=SH$28,SA17&lt;&gt;""),AND(SF17&gt;=SH$24,SG17&gt;=SH$28,SF17&lt;&gt;""),AND(TC17&gt;=TJ$24,TD17&gt;=TJ$28,TC17&lt;&gt;""),AND(TI17&gt;=TJ$24,TJ17&gt;=TJ$28,TI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,AND(QZ17&gt;=RF$28,QZ17&lt;&gt;""),AND(RE17&gt;=RF$28,RE17&lt;&gt;""),AND(SB17&gt;=SH$28,SB17&lt;&gt;""),AND(SG17&gt;=SH$28,SG17&lt;&gt;""),AND(TD17&gt;=TJ$28,TD17&lt;&gt;""),AND(TJ17&gt;=TJ$28,TJ17&lt;&gt;"")),"P","")</f>
        <v/>
      </c>
      <c r="H17" s="37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,AND(RB17&gt;=RF$27,RC17&gt;=RF$31,RB17&lt;&gt;""),AND(SD17&gt;=SH$27,SE17&gt;=SH$31,SD17&lt;&gt;""),AND(TF17&gt;=TJ$27,TG17&gt;=TJ$31,TF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,AND(RB17&gt;=RF$26,RC17&gt;=RF$30,RB17&lt;&gt;""),AND(SD17&gt;=SH$26,SE17&gt;=SH$30,SD17&lt;&gt;""),AND(TF17&gt;=TJ$26,TG17&gt;=TJ$30,TF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,AND(RB17&gt;=RF$25,RC17&gt;=RF$29,RB17&lt;&gt;""),AND(SD17&gt;=SH$25,SE17&gt;=SH$29,SD17&lt;&gt;""),AND(TF17&gt;=TJ$25,TG17&gt;=TJ$29,TF17&lt;&gt;"")),"P","")</f>
        <v/>
      </c>
      <c r="J17" s="8">
        <f>IF(COUNT(AQ17,BT17,CW17)&gt;0,LARGE((AQ17,BT17,CW17),1),0)</f>
        <v>46.800000000000004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45.099999999999994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22.2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44.79999999999999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L17="",0,L17)=TE17,$SI$1,IF(R17+IF(L17="",0,L17)=SC17,$RG$1,IF(R17+IF(L17="",0,L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L17="",0,L17)=TI17,$SI$1,IF(R17+IF(L17="",0,L17)=SG17,$RG$1,IF(R17+IF(L17="",0,L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17.899999999999999</v>
      </c>
      <c r="V17" s="19">
        <v>6</v>
      </c>
      <c r="W17" s="19">
        <v>0.8</v>
      </c>
      <c r="X17" s="19">
        <v>0</v>
      </c>
      <c r="Y17" s="19">
        <v>17.8</v>
      </c>
      <c r="Z17" s="19">
        <v>5.6</v>
      </c>
      <c r="AA17" s="19">
        <v>0</v>
      </c>
      <c r="AB17" s="19">
        <v>0.3</v>
      </c>
      <c r="AC17" s="19">
        <v>18.7</v>
      </c>
      <c r="AD17" s="19">
        <v>3.5</v>
      </c>
      <c r="AE17" s="19">
        <v>0</v>
      </c>
      <c r="AF17" s="19">
        <v>0</v>
      </c>
      <c r="AG17" s="19">
        <v>17.2</v>
      </c>
      <c r="AH17" s="19">
        <v>2.4</v>
      </c>
      <c r="AI17" s="19">
        <v>0</v>
      </c>
      <c r="AJ17" s="19">
        <v>0</v>
      </c>
      <c r="AK17" s="19">
        <v>18.100000000000001</v>
      </c>
      <c r="AL17" s="19">
        <v>6.4</v>
      </c>
      <c r="AM17" s="19">
        <v>0</v>
      </c>
      <c r="AN17" s="19">
        <v>0.3</v>
      </c>
      <c r="AO17" s="28"/>
      <c r="AP17" s="41">
        <f>IF(SUM(V17,Z17)&gt;0,SUM(V17,Z17),"")</f>
        <v>11.6</v>
      </c>
      <c r="AQ17" s="41">
        <f>IF(SUM(U17:V17,X17:Z17,AB17)-W17-AA17&gt;0,SUM(U17:V17,X17:Z17,AB17)-W17-AA17,"")</f>
        <v>46.800000000000004</v>
      </c>
      <c r="AR17" s="41">
        <f>IF(SUM(AC17:AD17,AF17)-AE17&gt;0,SUM(AC17:AD17,AF17)-AE17,"")</f>
        <v>22.2</v>
      </c>
      <c r="AS17" s="41">
        <f>IF(SUM(V17,Z17,AD17)&gt;0,SUM(V17,Z17,AD17),"")</f>
        <v>15.1</v>
      </c>
      <c r="AT17" s="41">
        <f>IF(SUM(AQ17,AR17)&gt;0,SUM(AQ17,AR17),"")</f>
        <v>69</v>
      </c>
      <c r="AU17" s="41">
        <f>IF(SUM(AH17,AL17)&gt;0,SUM(AH17,AL17),"")</f>
        <v>8.8000000000000007</v>
      </c>
      <c r="AV17" s="41">
        <f>IF(SUM(AG17:AH17,AJ17:AL17,AN17)-SUM(AI17,AM17)&gt;0,SUM(AG17:AH17,AJ17:AL17,AN17)-SUM(AI17,AM17),"")</f>
        <v>44.4</v>
      </c>
      <c r="AW17" s="41">
        <f>IF(SUM(AQ17,AR17,AV17)&gt;0,SUM(AQ17,AR17,AV17),"")</f>
        <v>113.4</v>
      </c>
      <c r="AX17" s="18">
        <v>16.399999999999999</v>
      </c>
      <c r="AY17" s="18">
        <v>5.2</v>
      </c>
      <c r="AZ17" s="18">
        <v>0.2</v>
      </c>
      <c r="BA17" s="18">
        <v>0</v>
      </c>
      <c r="BB17" s="18">
        <v>17.8</v>
      </c>
      <c r="BC17" s="18">
        <v>6.4</v>
      </c>
      <c r="BD17" s="18">
        <v>0.8</v>
      </c>
      <c r="BE17" s="18">
        <v>0.3</v>
      </c>
      <c r="BF17" s="18">
        <v>18.7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0.6</v>
      </c>
      <c r="BM17" s="18">
        <v>0</v>
      </c>
      <c r="BN17" s="18">
        <v>16.399999999999999</v>
      </c>
      <c r="BO17" s="18">
        <v>6.4</v>
      </c>
      <c r="BP17" s="18">
        <v>0</v>
      </c>
      <c r="BQ17" s="18">
        <v>0.3</v>
      </c>
      <c r="BR17" s="29"/>
      <c r="BS17" s="11">
        <f>IF(SUM(AY17,BC17)&gt;0,SUM(AY17,BC17),"")</f>
        <v>11.600000000000001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22.2</v>
      </c>
      <c r="BV17" s="11">
        <f>IF(SUM(AY17,BC17,BG17)&gt;0,SUM(AY17,BC17,BG17),"")</f>
        <v>15.100000000000001</v>
      </c>
      <c r="BW17" s="11">
        <f>IF(SUM(BT17,BU17)&gt;0,SUM(BT17,BU17),"")</f>
        <v>67.3</v>
      </c>
      <c r="BX17" s="11">
        <f>IF(SUM(BK17,BO17)&gt;0,SUM(BK17,BO17),"")</f>
        <v>10.8</v>
      </c>
      <c r="BY17" s="11">
        <f>IF(SUM(BJ17:BK17,BM17:BO17,BQ17)-SUM(BL17,BP17)&gt;0,SUM(BJ17:BK17,BM17:BO17,BQ17)-SUM(BL17,BP17),"")</f>
        <v>44.79999999999999</v>
      </c>
      <c r="BZ17" s="11">
        <f>IF(SUM(BT17,BU17,BY17)&gt;0,SUM(BT17,BU17,BY17),"")</f>
        <v>112.1</v>
      </c>
      <c r="CA17" s="19">
        <v>17.399999999999999</v>
      </c>
      <c r="CB17" s="19">
        <v>2.4</v>
      </c>
      <c r="CC17" s="19">
        <v>0</v>
      </c>
      <c r="CD17" s="19">
        <v>0</v>
      </c>
      <c r="CE17" s="19">
        <v>17.2</v>
      </c>
      <c r="CF17" s="19">
        <v>0</v>
      </c>
      <c r="CG17" s="19">
        <v>0</v>
      </c>
      <c r="CH17" s="19">
        <v>0</v>
      </c>
      <c r="CI17" s="19">
        <v>16.399999999999999</v>
      </c>
      <c r="CJ17" s="19">
        <v>4.8</v>
      </c>
      <c r="CK17" s="19">
        <v>0.8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2.4</v>
      </c>
      <c r="CW17" s="41">
        <f>IF(SUM(CA17:CB17,CD17:CF17,CH17)-CC17-CG17&gt;0,SUM(CA17:CB17,CD17:CF17,CH17)-CC17-CG17,"")</f>
        <v>37</v>
      </c>
      <c r="CX17" s="41">
        <f>IF(SUM(CI17:CJ17,CL17)-CK17&gt;0,SUM(CI17:CJ17,CL17)-CK17,"")</f>
        <v>20.399999999999999</v>
      </c>
      <c r="CY17" s="41">
        <f>IF(SUM(CB17,CF17,CJ17)&gt;0,SUM(CB17,CF17,CJ17),"")</f>
        <v>7.1999999999999993</v>
      </c>
      <c r="CZ17" s="41">
        <f>IF(SUM(CW17,CX17)&gt;0,SUM(CW17,CX17),"")</f>
        <v>57.4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57.4</v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16.899999999999999</v>
      </c>
      <c r="TL17" s="27">
        <f>IF($CU17="P",CB17,(CB17+AY17)/2)</f>
        <v>3.8</v>
      </c>
      <c r="TM17" s="27">
        <f>IF($CU17="P",CC17,(CC17+AZ17)/2)</f>
        <v>0.1</v>
      </c>
      <c r="TN17" s="27">
        <f>IF($CU17="P",CD17,(CD17+BA17)/2)</f>
        <v>0</v>
      </c>
      <c r="TO17" s="27">
        <f>IF($CU17="P",CE17,(CE17+BB17)/2)</f>
        <v>17.5</v>
      </c>
      <c r="TP17" s="27">
        <f>IF($CU17="P",CF17,(CF17+BC17)/2)</f>
        <v>3.2</v>
      </c>
      <c r="TQ17" s="27">
        <f>IF($CU17="P",CG17,(CG17+BD17)/2)</f>
        <v>0.4</v>
      </c>
      <c r="TR17" s="27">
        <f>IF($CU17="P",CH17,(CH17+BE17)/2)</f>
        <v>0.15</v>
      </c>
      <c r="TS17" s="27">
        <f>IF($CU17="P",CI17,(CI17+BF17)/2)</f>
        <v>17.549999999999997</v>
      </c>
      <c r="TT17" s="27">
        <f>IF($CU17="P",CJ17,(CJ17+BG17)/2)</f>
        <v>4.1500000000000004</v>
      </c>
      <c r="TU17" s="27">
        <f>IF($CU17="P",CK17,(CK17+BH17)/2)</f>
        <v>0.4</v>
      </c>
      <c r="TV17" s="27">
        <f>IF($CU17="P",CL17,(CL17+BI17)/2)</f>
        <v>0</v>
      </c>
      <c r="TW17" s="27">
        <f>IF($CU17="P",CM17,(CM17+BJ17)/2)</f>
        <v>8.9499999999999993</v>
      </c>
      <c r="TX17" s="27">
        <f>IF($CU17="P",CN17,(CN17+BK17)/2)</f>
        <v>2.2000000000000002</v>
      </c>
      <c r="TY17" s="27">
        <f>IF($CU17="P",CO17,(CO17+BL17)/2)</f>
        <v>0.3</v>
      </c>
      <c r="TZ17" s="27">
        <f>IF($CU17="P",CP17,(CP17+BM17)/2)</f>
        <v>0</v>
      </c>
      <c r="UA17" s="27">
        <f>IF($CU17="P",CQ17,(CQ17+BN17)/2)</f>
        <v>8.1999999999999993</v>
      </c>
      <c r="UB17" s="27">
        <f>IF($CU17="P",CR17,(CR17+BO17)/2)</f>
        <v>3.2</v>
      </c>
      <c r="UC17" s="27">
        <f>IF($CU17="P",CS17,(CS17+BP17)/2)</f>
        <v>0</v>
      </c>
      <c r="UD17" s="27">
        <f>IF($CU17="P",CT17,(CT17+BQ17)/2)</f>
        <v>0.15</v>
      </c>
      <c r="UE17" s="29" t="s">
        <v>56</v>
      </c>
      <c r="UF17" s="11">
        <f>IF(SUM(TL17,TP17)&gt;0,SUM(TL17,TP17),"")</f>
        <v>7</v>
      </c>
      <c r="UG17" s="11">
        <f>IF(SUM(TK17:TL17,TN17:TP17,TR17)-TM17-TQ17&gt;0,SUM(TK17:TL17,TN17:TP17,TR17)-TM17-TQ17,"")</f>
        <v>41.050000000000004</v>
      </c>
      <c r="UH17" s="11">
        <f>IF(SUM(TS17:TT17,TV17)-TU17&gt;0,SUM(TS17:TT17,TV17)-TU17,"")</f>
        <v>21.299999999999997</v>
      </c>
      <c r="UI17" s="11">
        <f>IF(SUM(TL17,TP17,TT17)&gt;0,SUM(TL17,TP17,TT17),"")</f>
        <v>11.15</v>
      </c>
      <c r="UJ17" s="11">
        <f>IF(SUM(UG17,UH17)&gt;0,SUM(UG17,UH17),"")</f>
        <v>62.35</v>
      </c>
      <c r="UK17" s="11">
        <f>IF(SUM(TX17,UB17)&gt;0,SUM(TX17,UB17),"")</f>
        <v>5.4</v>
      </c>
      <c r="UL17" s="11">
        <f>IF(SUM(TW17:TX17,TZ17:UB17,UD17)-SUM(TY17,UC17)&gt;0,SUM(TW17:TX17,TZ17:UB17,UD17)-SUM(TY17,UC17),"")</f>
        <v>22.399999999999995</v>
      </c>
      <c r="UM17" s="11">
        <f>IF(SUM(UG17,UH17,UL17)&gt;0,SUM(UG17,UH17,UL17),"")</f>
        <v>84.75</v>
      </c>
    </row>
    <row r="18" spans="1:559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260</v>
      </c>
      <c r="C18" s="4" t="s">
        <v>3</v>
      </c>
      <c r="D18" s="4">
        <v>2002</v>
      </c>
      <c r="E18" s="9">
        <f>SUM(J18:R18)+SUM(J18:N18)*0.0000001+SUM(J18)*0.0000000000001</f>
        <v>158.30001149000475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,AND(QY18&gt;=RF$24,QZ18&gt;=RF$28,QY18&lt;&gt;""),AND(RD18&gt;=RF$24,RE18&gt;=RF$28,RD18&lt;&gt;""),AND(SA18&gt;=SH$24,SB18&gt;=SH$28,SA18&lt;&gt;""),AND(SF18&gt;=SH$24,SG18&gt;=SH$28,SF18&lt;&gt;""),AND(TC18&gt;=TJ$24,TD18&gt;=TJ$28,TC18&lt;&gt;""),AND(TI18&gt;=TJ$24,TJ18&gt;=TJ$28,TI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,AND(QZ18&gt;=RF$28,QZ18&lt;&gt;""),AND(RE18&gt;=RF$28,RE18&lt;&gt;""),AND(SB18&gt;=SH$28,SB18&lt;&gt;""),AND(SG18&gt;=SH$28,SG18&lt;&gt;""),AND(TD18&gt;=TJ$28,TD18&lt;&gt;""),AND(TJ18&gt;=TJ$28,TJ18&lt;&gt;"")),"P","")</f>
        <v/>
      </c>
      <c r="H18" s="37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,AND(RB18&gt;=RF$27,RC18&gt;=RF$31,RB18&lt;&gt;""),AND(SD18&gt;=SH$27,SE18&gt;=SH$31,SD18&lt;&gt;""),AND(TF18&gt;=TJ$27,TG18&gt;=TJ$31,TF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,AND(RB18&gt;=RF$26,RC18&gt;=RF$30,RB18&lt;&gt;""),AND(SD18&gt;=SH$26,SE18&gt;=SH$30,SD18&lt;&gt;""),AND(TF18&gt;=TJ$26,TG18&gt;=TJ$30,TF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,AND(RB18&gt;=RF$25,RC18&gt;=RF$29,RB18&lt;&gt;""),AND(SD18&gt;=SH$25,SE18&gt;=SH$29,SD18&lt;&gt;""),AND(TF18&gt;=TJ$25,TG18&gt;=TJ$29,TF18&lt;&gt;"")),"P","")</f>
        <v/>
      </c>
      <c r="J18" s="8">
        <f>IF(COUNT(AQ18,BT18,CW18)&gt;0,LARGE((AQ18,BT18,CW18),1),0)</f>
        <v>47.699999999999996</v>
      </c>
      <c r="K18" s="8" t="str">
        <f>IF(J18=0,"",IF(J18=CW18,$CA$1,IF(J18=BT18,$AX$1,IF(J18=AQ18,$U$1,""))))</f>
        <v>2023 Domestic 3rd Trial</v>
      </c>
      <c r="L18" s="8">
        <f>IF(COUNT(AQ18,BT18,CW18)&gt;1,LARGE((AQ18,BT18,CW18),2),0)</f>
        <v>45.6</v>
      </c>
      <c r="M18" s="8" t="str">
        <f>IF(K18=0,"",IF(AND(L18=J18,L18=AQ18,K18=BT18),$U$1,IF(AND(L18=J18,L18=AQ18,L18=CW18),$U$1,IF(AND(L18=J18,L18=CW18,L18=BT18),$AX$1,IF(L18=CW18,$CA$1,IF(L18=BT18,$AX$1,IF(L18=AQ18,$U$1,"")))))))</f>
        <v>2024 Elite Canada</v>
      </c>
      <c r="N18" s="8">
        <f>IF(COUNT(AR18,BU18,CX18)&gt;0,LARGE((AR18,BU18,CX18),1),0)</f>
        <v>21.599999999999998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43.4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L18="",0,L18)=TE18,$SI$1,IF(R18+IF(L18="",0,L18)=SC18,$RG$1,IF(R18+IF(L18="",0,L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L18="",0,L18)=TI18,$SI$1,IF(R18+IF(L18="",0,L18)=SG18,$RG$1,IF(R18+IF(L18="",0,L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18.899999999999999</v>
      </c>
      <c r="V18" s="19">
        <v>5.2</v>
      </c>
      <c r="W18" s="19">
        <v>0.6</v>
      </c>
      <c r="X18" s="19">
        <v>0.3</v>
      </c>
      <c r="Y18" s="19">
        <v>18.7</v>
      </c>
      <c r="Z18" s="19">
        <v>5.2</v>
      </c>
      <c r="AA18" s="19">
        <v>0</v>
      </c>
      <c r="AB18" s="19">
        <v>0</v>
      </c>
      <c r="AC18" s="19">
        <v>18</v>
      </c>
      <c r="AD18" s="19">
        <v>3.9</v>
      </c>
      <c r="AE18" s="19">
        <v>0.8</v>
      </c>
      <c r="AF18" s="19">
        <v>0</v>
      </c>
      <c r="AG18" s="19">
        <v>18.5</v>
      </c>
      <c r="AH18" s="19">
        <v>4.8</v>
      </c>
      <c r="AI18" s="19">
        <v>0.6</v>
      </c>
      <c r="AJ18" s="19">
        <v>0.3</v>
      </c>
      <c r="AK18" s="19">
        <v>18.399999999999999</v>
      </c>
      <c r="AL18" s="19">
        <v>2.4</v>
      </c>
      <c r="AM18" s="19">
        <v>0.6</v>
      </c>
      <c r="AN18" s="19">
        <v>0</v>
      </c>
      <c r="AO18" s="28"/>
      <c r="AP18" s="41">
        <f>IF(SUM(V18,Z18)&gt;0,SUM(V18,Z18),"")</f>
        <v>10.4</v>
      </c>
      <c r="AQ18" s="41">
        <f>IF(SUM(U18:V18,X18:Z18,AB18)-W18-AA18&gt;0,SUM(U18:V18,X18:Z18,AB18)-W18-AA18,"")</f>
        <v>47.699999999999996</v>
      </c>
      <c r="AR18" s="41">
        <f>IF(SUM(AC18:AD18,AF18)-AE18&gt;0,SUM(AC18:AD18,AF18)-AE18,"")</f>
        <v>21.099999999999998</v>
      </c>
      <c r="AS18" s="41">
        <f>IF(SUM(V18,Z18,AD18)&gt;0,SUM(V18,Z18,AD18),"")</f>
        <v>14.3</v>
      </c>
      <c r="AT18" s="41">
        <f>IF(SUM(AQ18,AR18)&gt;0,SUM(AQ18,AR18),"")</f>
        <v>68.8</v>
      </c>
      <c r="AU18" s="41">
        <f>IF(SUM(AH18,AL18)&gt;0,SUM(AH18,AL18),"")</f>
        <v>7.1999999999999993</v>
      </c>
      <c r="AV18" s="41">
        <f>IF(SUM(AG18:AH18,AJ18:AL18,AN18)-SUM(AI18,AM18)&gt;0,SUM(AG18:AH18,AJ18:AL18,AN18)-SUM(AI18,AM18),"")</f>
        <v>43.199999999999996</v>
      </c>
      <c r="AW18" s="41">
        <f>IF(SUM(AQ18,AR18,AV18)&gt;0,SUM(AQ18,AR18,AV18),"")</f>
        <v>112</v>
      </c>
      <c r="AX18" s="18">
        <v>17.8</v>
      </c>
      <c r="AY18" s="18">
        <v>5.6</v>
      </c>
      <c r="AZ18" s="18">
        <v>0.6</v>
      </c>
      <c r="BA18" s="18">
        <v>0</v>
      </c>
      <c r="BB18" s="18">
        <v>17.8</v>
      </c>
      <c r="BC18" s="18">
        <v>5.2</v>
      </c>
      <c r="BD18" s="18">
        <v>0.2</v>
      </c>
      <c r="BE18" s="18">
        <v>0</v>
      </c>
      <c r="BF18" s="18">
        <v>18.8</v>
      </c>
      <c r="BG18" s="18">
        <v>3.9</v>
      </c>
      <c r="BH18" s="18">
        <v>1.1000000000000001</v>
      </c>
      <c r="BI18" s="18">
        <v>0</v>
      </c>
      <c r="BJ18" s="18">
        <v>18.2</v>
      </c>
      <c r="BK18" s="18">
        <v>5.6</v>
      </c>
      <c r="BL18" s="18">
        <v>0</v>
      </c>
      <c r="BM18" s="18">
        <v>0</v>
      </c>
      <c r="BN18" s="18">
        <v>17.2</v>
      </c>
      <c r="BO18" s="18">
        <v>2.4</v>
      </c>
      <c r="BP18" s="18">
        <v>0</v>
      </c>
      <c r="BQ18" s="18">
        <v>0</v>
      </c>
      <c r="BR18" s="29"/>
      <c r="BS18" s="11">
        <f>IF(SUM(AY18,BC18)&gt;0,SUM(AY18,BC18),"")</f>
        <v>10.8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21.599999999999998</v>
      </c>
      <c r="BV18" s="11">
        <f>IF(SUM(AY18,BC18,BG18)&gt;0,SUM(AY18,BC18,BG18),"")</f>
        <v>14.700000000000001</v>
      </c>
      <c r="BW18" s="11">
        <f>IF(SUM(BT18,BU18)&gt;0,SUM(BT18,BU18),"")</f>
        <v>67.2</v>
      </c>
      <c r="BX18" s="11">
        <f>IF(SUM(BK18,BO18)&gt;0,SUM(BK18,BO18),"")</f>
        <v>8</v>
      </c>
      <c r="BY18" s="11">
        <f>IF(SUM(BJ18:BK18,BM18:BO18,BQ18)-SUM(BL18,BP18)&gt;0,SUM(BJ18:BK18,BM18:BO18,BQ18)-SUM(BL18,BP18),"")</f>
        <v>43.4</v>
      </c>
      <c r="BZ18" s="11">
        <f>IF(SUM(BT18,BU18,BY18)&gt;0,SUM(BT18,BU18,BY18),"")</f>
        <v>110.6</v>
      </c>
      <c r="CA18" s="19">
        <v>17.899999999999999</v>
      </c>
      <c r="CB18" s="19">
        <v>5.6</v>
      </c>
      <c r="CC18" s="19">
        <v>0.8</v>
      </c>
      <c r="CD18" s="19">
        <v>0</v>
      </c>
      <c r="CE18" s="19">
        <v>18.7</v>
      </c>
      <c r="CF18" s="19">
        <v>2.8</v>
      </c>
      <c r="CG18" s="19">
        <v>1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8.3999999999999986</v>
      </c>
      <c r="CW18" s="41">
        <f>IF(SUM(CA18:CB18,CD18:CF18,CH18)-CC18-CG18&gt;0,SUM(CA18:CB18,CD18:CF18,CH18)-CC18-CG18,"")</f>
        <v>43.2</v>
      </c>
      <c r="CX18" s="41" t="str">
        <f>IF(SUM(CI18:CJ18,CL18)-CK18&gt;0,SUM(CI18:CJ18,CL18)-CK18,"")</f>
        <v/>
      </c>
      <c r="CY18" s="41">
        <f>IF(SUM(CB18,CF18,CJ18)&gt;0,SUM(CB18,CF18,CJ18),"")</f>
        <v>8.3999999999999986</v>
      </c>
      <c r="CZ18" s="41">
        <f>IF(SUM(CW18,CX18)&gt;0,SUM(CW18,CX18),"")</f>
        <v>43.2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43.2</v>
      </c>
      <c r="DD18" s="52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17.850000000000001</v>
      </c>
      <c r="TL18" s="27">
        <f>IF($CU18="P",CB18,(CB18+AY18)/2)</f>
        <v>5.6</v>
      </c>
      <c r="TM18" s="27">
        <f>IF($CU18="P",CC18,(CC18+AZ18)/2)</f>
        <v>0.7</v>
      </c>
      <c r="TN18" s="27">
        <f>IF($CU18="P",CD18,(CD18+BA18)/2)</f>
        <v>0</v>
      </c>
      <c r="TO18" s="27">
        <f>IF($CU18="P",CE18,(CE18+BB18)/2)</f>
        <v>18.25</v>
      </c>
      <c r="TP18" s="27">
        <f>IF($CU18="P",CF18,(CF18+BC18)/2)</f>
        <v>4</v>
      </c>
      <c r="TQ18" s="27">
        <f>IF($CU18="P",CG18,(CG18+BD18)/2)</f>
        <v>0.6</v>
      </c>
      <c r="TR18" s="27">
        <f>IF($CU18="P",CH18,(CH18+BE18)/2)</f>
        <v>0</v>
      </c>
      <c r="TS18" s="27">
        <f>IF($CU18="P",CI18,(CI18+BF18)/2)</f>
        <v>9.4</v>
      </c>
      <c r="TT18" s="27">
        <f>IF($CU18="P",CJ18,(CJ18+BG18)/2)</f>
        <v>1.95</v>
      </c>
      <c r="TU18" s="27">
        <f>IF($CU18="P",CK18,(CK18+BH18)/2)</f>
        <v>0.55000000000000004</v>
      </c>
      <c r="TV18" s="27">
        <f>IF($CU18="P",CL18,(CL18+BI18)/2)</f>
        <v>0</v>
      </c>
      <c r="TW18" s="27">
        <f>IF($CU18="P",CM18,(CM18+BJ18)/2)</f>
        <v>9.1</v>
      </c>
      <c r="TX18" s="27">
        <f>IF($CU18="P",CN18,(CN18+BK18)/2)</f>
        <v>2.8</v>
      </c>
      <c r="TY18" s="27">
        <f>IF($CU18="P",CO18,(CO18+BL18)/2)</f>
        <v>0</v>
      </c>
      <c r="TZ18" s="27">
        <f>IF($CU18="P",CP18,(CP18+BM18)/2)</f>
        <v>0</v>
      </c>
      <c r="UA18" s="27">
        <f>IF($CU18="P",CQ18,(CQ18+BN18)/2)</f>
        <v>8.6</v>
      </c>
      <c r="UB18" s="27">
        <f>IF($CU18="P",CR18,(CR18+BO18)/2)</f>
        <v>1.2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>
        <f>IF(SUM(TL18,TP18)&gt;0,SUM(TL18,TP18),"")</f>
        <v>9.6</v>
      </c>
      <c r="UG18" s="11">
        <f>IF(SUM(TK18:TL18,TN18:TP18,TR18)-TM18-TQ18&gt;0,SUM(TK18:TL18,TN18:TP18,TR18)-TM18-TQ18,"")</f>
        <v>44.4</v>
      </c>
      <c r="UH18" s="11">
        <f>IF(SUM(TS18:TT18,TV18)-TU18&gt;0,SUM(TS18:TT18,TV18)-TU18,"")</f>
        <v>10.799999999999999</v>
      </c>
      <c r="UI18" s="11">
        <f>IF(SUM(TL18,TP18,TT18)&gt;0,SUM(TL18,TP18,TT18),"")</f>
        <v>11.549999999999999</v>
      </c>
      <c r="UJ18" s="11">
        <f>IF(SUM(UG18,UH18)&gt;0,SUM(UG18,UH18),"")</f>
        <v>55.199999999999996</v>
      </c>
      <c r="UK18" s="11">
        <f>IF(SUM(TX18,UB18)&gt;0,SUM(TX18,UB18),"")</f>
        <v>4</v>
      </c>
      <c r="UL18" s="11">
        <f>IF(SUM(TW18:TX18,TZ18:UB18,UD18)-SUM(TY18,UC18)&gt;0,SUM(TW18:TX18,TZ18:UB18,UD18)-SUM(TY18,UC18),"")</f>
        <v>21.7</v>
      </c>
      <c r="UM18" s="11">
        <f>IF(SUM(UG18,UH18,UL18)&gt;0,SUM(UG18,UH18,UL18),"")</f>
        <v>76.899999999999991</v>
      </c>
    </row>
    <row r="19" spans="1:559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88</v>
      </c>
      <c r="C19" s="4" t="s">
        <v>6</v>
      </c>
      <c r="D19" s="4">
        <v>2003</v>
      </c>
      <c r="E19" s="9">
        <f>SUM(J19:R19)+SUM(J19:N19)*0.0000001+SUM(J19)*0.0000000000001</f>
        <v>133.30000874000436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,AND(QY19&gt;=RF$24,QZ19&gt;=RF$28,QY19&lt;&gt;""),AND(RD19&gt;=RF$24,RE19&gt;=RF$28,RD19&lt;&gt;""),AND(SA19&gt;=SH$24,SB19&gt;=SH$28,SA19&lt;&gt;""),AND(SF19&gt;=SH$24,SG19&gt;=SH$28,SF19&lt;&gt;""),AND(TC19&gt;=TJ$24,TD19&gt;=TJ$28,TC19&lt;&gt;""),AND(TI19&gt;=TJ$24,TJ19&gt;=TJ$28,TI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,AND(QZ19&gt;=RF$28,QZ19&lt;&gt;""),AND(RE19&gt;=RF$28,RE19&lt;&gt;""),AND(SB19&gt;=SH$28,SB19&lt;&gt;""),AND(SG19&gt;=SH$28,SG19&lt;&gt;""),AND(TD19&gt;=TJ$28,TD19&lt;&gt;""),AND(TJ19&gt;=TJ$28,TJ19&lt;&gt;"")),"P","")</f>
        <v/>
      </c>
      <c r="H19" s="37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,AND(RB19&gt;=RF$27,RC19&gt;=RF$31,RB19&lt;&gt;""),AND(SD19&gt;=SH$27,SE19&gt;=SH$31,SD19&lt;&gt;""),AND(TF19&gt;=TJ$27,TG19&gt;=TJ$31,TF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,AND(RB19&gt;=RF$26,RC19&gt;=RF$30,RB19&lt;&gt;""),AND(SD19&gt;=SH$26,SE19&gt;=SH$30,SD19&lt;&gt;""),AND(TF19&gt;=TJ$26,TG19&gt;=TJ$30,TF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,AND(RB19&gt;=RF$25,RC19&gt;=RF$29,RB19&lt;&gt;""),AND(SD19&gt;=SH$25,SE19&gt;=SH$29,SD19&lt;&gt;""),AND(TF19&gt;=TJ$25,TG19&gt;=TJ$29,TF19&lt;&gt;"")),"P","")</f>
        <v/>
      </c>
      <c r="J19" s="8">
        <f>IF(COUNT(AQ19,BT19,CW19)&gt;0,LARGE((AQ19,BT19,CW19),1),0)</f>
        <v>43.6</v>
      </c>
      <c r="K19" s="8" t="str">
        <f>IF(J19=0,"",IF(J19=CW19,$CA$1,IF(J19=BT19,$AX$1,IF(J19=AQ19,$U$1,""))))</f>
        <v>2024 Nationals</v>
      </c>
      <c r="L19" s="8">
        <f>IF(COUNT(AQ19,BT19,CW19)&gt;1,LARGE((AQ19,BT19,CW19),2),0)</f>
        <v>20.799999999999997</v>
      </c>
      <c r="M19" s="8" t="str">
        <f>IF(K19=0,"",IF(AND(L19=J19,L19=AQ19,K19=BT19),$U$1,IF(AND(L19=J19,L19=AQ19,L19=CW19),$U$1,IF(AND(L19=J19,L19=CW19,L19=BT19),$AX$1,IF(L19=CW19,$CA$1,IF(L19=BT19,$AX$1,IF(L19=AQ19,$U$1,"")))))))</f>
        <v>2023 Domestic 3rd Trial</v>
      </c>
      <c r="N19" s="8">
        <f>IF(COUNT(AR19,BU19,CX19)&gt;0,LARGE((AR19,BU19,CX19),1),0)</f>
        <v>23</v>
      </c>
      <c r="O19" s="8" t="str">
        <f>IF(N19=0,"",IF(N19=CX19,$CA$1,IF(N19=BU19,$AX$1,IF(N19=AR19,$U$1,""))))</f>
        <v>2024 Nationals</v>
      </c>
      <c r="P19" s="8">
        <f>IF(MAX(AV19,BY19,DB19)&gt;0,MAX(AV19,BY19,DB19),0)</f>
        <v>45.9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L19="",0,L19)=TE19,$SI$1,IF(R19+IF(L19="",0,L19)=SC19,$RG$1,IF(R19+IF(L19="",0,L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L19="",0,L19)=TI19,$SI$1,IF(R19+IF(L19="",0,L19)=SG19,$RG$1,IF(R19+IF(L19="",0,L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16.399999999999999</v>
      </c>
      <c r="V19" s="19">
        <v>5.2</v>
      </c>
      <c r="W19" s="19">
        <v>0.8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5.2</v>
      </c>
      <c r="AQ19" s="41">
        <f>IF(SUM(U19:V19,X19:Z19,AB19)-W19-AA19&gt;0,SUM(U19:V19,X19:Z19,AB19)-W19-AA19,"")</f>
        <v>20.799999999999997</v>
      </c>
      <c r="AR19" s="41" t="str">
        <f>IF(SUM(AC19:AD19,AF19)-AE19&gt;0,SUM(AC19:AD19,AF19)-AE19,"")</f>
        <v/>
      </c>
      <c r="AS19" s="41">
        <f>IF(SUM(V19,Z19,AD19)&gt;0,SUM(V19,Z19,AD19),"")</f>
        <v>5.2</v>
      </c>
      <c r="AT19" s="41">
        <f>IF(SUM(AQ19,AR19)&gt;0,SUM(AQ19,AR19),"")</f>
        <v>20.799999999999997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20.799999999999997</v>
      </c>
      <c r="AX19" s="18">
        <v>17</v>
      </c>
      <c r="AY19" s="18">
        <v>2.8</v>
      </c>
      <c r="AZ19" s="18">
        <v>0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2.8</v>
      </c>
      <c r="BT19" s="11">
        <f>IF(SUM(AX19:AY19,BA19:BC19,BE19)-AZ19-BD19&gt;0,SUM(AX19:AY19,BA19:BC19,BE19)-AZ19-BD19,"")</f>
        <v>19.8</v>
      </c>
      <c r="BU19" s="11" t="str">
        <f>IF(SUM(BF19:BG19,BI19)-BH19&gt;0,SUM(BF19:BG19,BI19)-BH19,"")</f>
        <v/>
      </c>
      <c r="BV19" s="11">
        <f>IF(SUM(AY19,BC19,BG19)&gt;0,SUM(AY19,BC19,BG19),"")</f>
        <v>2.8</v>
      </c>
      <c r="BW19" s="11">
        <f>IF(SUM(BT19,BU19)&gt;0,SUM(BT19,BU19),"")</f>
        <v>19.8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19.8</v>
      </c>
      <c r="CA19" s="19">
        <v>17.2</v>
      </c>
      <c r="CB19" s="19">
        <v>2.4</v>
      </c>
      <c r="CC19" s="19">
        <v>0</v>
      </c>
      <c r="CD19" s="19">
        <v>0</v>
      </c>
      <c r="CE19" s="19">
        <v>18.399999999999999</v>
      </c>
      <c r="CF19" s="19">
        <v>5.6</v>
      </c>
      <c r="CG19" s="19">
        <v>0</v>
      </c>
      <c r="CH19" s="19">
        <v>0</v>
      </c>
      <c r="CI19" s="19">
        <v>18</v>
      </c>
      <c r="CJ19" s="19">
        <v>5.2</v>
      </c>
      <c r="CK19" s="19">
        <v>0.2</v>
      </c>
      <c r="CL19" s="19">
        <v>0</v>
      </c>
      <c r="CM19" s="19">
        <v>17.899999999999999</v>
      </c>
      <c r="CN19" s="19">
        <v>5.2</v>
      </c>
      <c r="CO19" s="19">
        <v>0.2</v>
      </c>
      <c r="CP19" s="19">
        <v>0</v>
      </c>
      <c r="CQ19" s="19">
        <v>18</v>
      </c>
      <c r="CR19" s="19">
        <v>5.2</v>
      </c>
      <c r="CS19" s="19">
        <v>0.2</v>
      </c>
      <c r="CT19" s="19">
        <v>0</v>
      </c>
      <c r="CU19" s="28"/>
      <c r="CV19" s="41">
        <f>IF(SUM(CB19,CF19)&gt;0,SUM(CB19,CF19),"")</f>
        <v>8</v>
      </c>
      <c r="CW19" s="41">
        <f>IF(SUM(CA19:CB19,CD19:CF19,CH19)-CC19-CG19&gt;0,SUM(CA19:CB19,CD19:CF19,CH19)-CC19-CG19,"")</f>
        <v>43.6</v>
      </c>
      <c r="CX19" s="41">
        <f>IF(SUM(CI19:CJ19,CL19)-CK19&gt;0,SUM(CI19:CJ19,CL19)-CK19,"")</f>
        <v>23</v>
      </c>
      <c r="CY19" s="41">
        <f>IF(SUM(CB19,CF19,CJ19)&gt;0,SUM(CB19,CF19,CJ19),"")</f>
        <v>13.2</v>
      </c>
      <c r="CZ19" s="41">
        <f>IF(SUM(CW19,CX19)&gt;0,SUM(CW19,CX19),"")</f>
        <v>66.599999999999994</v>
      </c>
      <c r="DA19" s="41">
        <f>IF(SUM(CN19,CR19)&gt;0,SUM(CN19,CR19),"")</f>
        <v>10.4</v>
      </c>
      <c r="DB19" s="41">
        <f>IF(SUM(CM19:CN19,CP19:CR19,CT19)-SUM(CO19,CS19)&gt;0,SUM(CM19:CN19,CP19:CR19,CT19)-SUM(CO19,CS19),"")</f>
        <v>45.9</v>
      </c>
      <c r="DC19" s="41">
        <f>IF(SUM(CW19,CX19,DB19)&gt;0,SUM(CW19,CX19,DB19),"")</f>
        <v>112.5</v>
      </c>
      <c r="DD19" s="52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17.100000000000001</v>
      </c>
      <c r="TL19" s="27">
        <f>IF($CU19="P",CB19,(CB19+AY19)/2)</f>
        <v>2.5999999999999996</v>
      </c>
      <c r="TM19" s="27">
        <f>IF($CU19="P",CC19,(CC19+AZ19)/2)</f>
        <v>0</v>
      </c>
      <c r="TN19" s="27">
        <f>IF($CU19="P",CD19,(CD19+BA19)/2)</f>
        <v>0</v>
      </c>
      <c r="TO19" s="27">
        <f>IF($CU19="P",CE19,(CE19+BB19)/2)</f>
        <v>9.1999999999999993</v>
      </c>
      <c r="TP19" s="27">
        <f>IF($CU19="P",CF19,(CF19+BC19)/2)</f>
        <v>2.8</v>
      </c>
      <c r="TQ19" s="27">
        <f>IF($CU19="P",CG19,(CG19+BD19)/2)</f>
        <v>0</v>
      </c>
      <c r="TR19" s="27">
        <f>IF($CU19="P",CH19,(CH19+BE19)/2)</f>
        <v>0</v>
      </c>
      <c r="TS19" s="27">
        <f>IF($CU19="P",CI19,(CI19+BF19)/2)</f>
        <v>9</v>
      </c>
      <c r="TT19" s="27">
        <f>IF($CU19="P",CJ19,(CJ19+BG19)/2)</f>
        <v>2.6</v>
      </c>
      <c r="TU19" s="27">
        <f>IF($CU19="P",CK19,(CK19+BH19)/2)</f>
        <v>0.1</v>
      </c>
      <c r="TV19" s="27">
        <f>IF($CU19="P",CL19,(CL19+BI19)/2)</f>
        <v>0</v>
      </c>
      <c r="TW19" s="27">
        <f>IF($CU19="P",CM19,(CM19+BJ19)/2)</f>
        <v>8.9499999999999993</v>
      </c>
      <c r="TX19" s="27">
        <f>IF($CU19="P",CN19,(CN19+BK19)/2)</f>
        <v>2.6</v>
      </c>
      <c r="TY19" s="27">
        <f>IF($CU19="P",CO19,(CO19+BL19)/2)</f>
        <v>0.1</v>
      </c>
      <c r="TZ19" s="27">
        <f>IF($CU19="P",CP19,(CP19+BM19)/2)</f>
        <v>0</v>
      </c>
      <c r="UA19" s="27">
        <f>IF($CU19="P",CQ19,(CQ19+BN19)/2)</f>
        <v>9</v>
      </c>
      <c r="UB19" s="27">
        <f>IF($CU19="P",CR19,(CR19+BO19)/2)</f>
        <v>2.6</v>
      </c>
      <c r="UC19" s="27">
        <f>IF($CU19="P",CS19,(CS19+BP19)/2)</f>
        <v>0.1</v>
      </c>
      <c r="UD19" s="27">
        <f>IF($CU19="P",CT19,(CT19+BQ19)/2)</f>
        <v>0</v>
      </c>
      <c r="UE19" s="29" t="s">
        <v>56</v>
      </c>
      <c r="UF19" s="11">
        <f>IF(SUM(TL19,TP19)&gt;0,SUM(TL19,TP19),"")</f>
        <v>5.3999999999999995</v>
      </c>
      <c r="UG19" s="11">
        <f>IF(SUM(TK19:TL19,TN19:TP19,TR19)-TM19-TQ19&gt;0,SUM(TK19:TL19,TN19:TP19,TR19)-TM19-TQ19,"")</f>
        <v>31.700000000000003</v>
      </c>
      <c r="UH19" s="11">
        <f>IF(SUM(TS19:TT19,TV19)-TU19&gt;0,SUM(TS19:TT19,TV19)-TU19,"")</f>
        <v>11.5</v>
      </c>
      <c r="UI19" s="11">
        <f>IF(SUM(TL19,TP19,TT19)&gt;0,SUM(TL19,TP19,TT19),"")</f>
        <v>8</v>
      </c>
      <c r="UJ19" s="11">
        <f>IF(SUM(UG19,UH19)&gt;0,SUM(UG19,UH19),"")</f>
        <v>43.2</v>
      </c>
      <c r="UK19" s="11">
        <f>IF(SUM(TX19,UB19)&gt;0,SUM(TX19,UB19),"")</f>
        <v>5.2</v>
      </c>
      <c r="UL19" s="11">
        <f>IF(SUM(TW19:TX19,TZ19:UB19,UD19)-SUM(TY19,UC19)&gt;0,SUM(TW19:TX19,TZ19:UB19,UD19)-SUM(TY19,UC19),"")</f>
        <v>22.95</v>
      </c>
      <c r="UM19" s="11">
        <f>IF(SUM(UG19,UH19,UL19)&gt;0,SUM(UG19,UH19,UL19),"")</f>
        <v>66.150000000000006</v>
      </c>
    </row>
    <row r="20" spans="1:559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254</v>
      </c>
      <c r="C20" s="4" t="s">
        <v>5</v>
      </c>
      <c r="D20" s="4">
        <v>2005</v>
      </c>
      <c r="E20" s="9">
        <f>SUM(J20:R20)+SUM(J20:N20)*0.0000001+SUM(J20)*0.0000000000001</f>
        <v>116.00000687000248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,AND(QY20&gt;=RF$24,QZ20&gt;=RF$28,QY20&lt;&gt;""),AND(RD20&gt;=RF$24,RE20&gt;=RF$28,RD20&lt;&gt;""),AND(SA20&gt;=SH$24,SB20&gt;=SH$28,SA20&lt;&gt;""),AND(SF20&gt;=SH$24,SG20&gt;=SH$28,SF20&lt;&gt;""),AND(TC20&gt;=TJ$24,TD20&gt;=TJ$28,TC20&lt;&gt;""),AND(TI20&gt;=TJ$24,TJ20&gt;=TJ$28,TI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,AND(QZ20&gt;=RF$28,QZ20&lt;&gt;""),AND(RE20&gt;=RF$28,RE20&lt;&gt;""),AND(SB20&gt;=SH$28,SB20&lt;&gt;""),AND(SG20&gt;=SH$28,SG20&lt;&gt;""),AND(TD20&gt;=TJ$28,TD20&lt;&gt;""),AND(TJ20&gt;=TJ$28,TJ20&lt;&gt;"")),"P","")</f>
        <v/>
      </c>
      <c r="H20" s="37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,AND(RB20&gt;=RF$27,RC20&gt;=RF$31,RB20&lt;&gt;""),AND(SD20&gt;=SH$27,SE20&gt;=SH$31,SD20&lt;&gt;""),AND(TF20&gt;=TJ$27,TG20&gt;=TJ$31,TF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,AND(RB20&gt;=RF$26,RC20&gt;=RF$30,RB20&lt;&gt;""),AND(SD20&gt;=SH$26,SE20&gt;=SH$30,SD20&lt;&gt;""),AND(TF20&gt;=TJ$26,TG20&gt;=TJ$30,TF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,AND(RB20&gt;=RF$25,RC20&gt;=RF$29,RB20&lt;&gt;""),AND(SD20&gt;=SH$25,SE20&gt;=SH$29,SD20&lt;&gt;""),AND(TF20&gt;=TJ$25,TG20&gt;=TJ$29,TF20&lt;&gt;"")),"P","")</f>
        <v/>
      </c>
      <c r="J20" s="8">
        <f>IF(COUNT(AQ20,BT20,CW20)&gt;0,LARGE((AQ20,BT20,CW20),1),0)</f>
        <v>24.7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19.799999999999997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24.2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47.300000000000004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L20="",0,L20)=TE20,$SI$1,IF(R20+IF(L20="",0,L20)=SC20,$RG$1,IF(R20+IF(L20="",0,L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L20="",0,L20)=TI20,$SI$1,IF(R20+IF(L20="",0,L20)=SG20,$RG$1,IF(R20+IF(L20="",0,L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0</v>
      </c>
      <c r="AY20" s="18">
        <v>0</v>
      </c>
      <c r="AZ20" s="18">
        <v>0</v>
      </c>
      <c r="BA20" s="18">
        <v>0</v>
      </c>
      <c r="BB20" s="18">
        <v>18.399999999999999</v>
      </c>
      <c r="BC20" s="18">
        <v>6.8</v>
      </c>
      <c r="BD20" s="18">
        <v>0.8</v>
      </c>
      <c r="BE20" s="18">
        <v>0.3</v>
      </c>
      <c r="BF20" s="18">
        <v>18.600000000000001</v>
      </c>
      <c r="BG20" s="18">
        <v>6.4</v>
      </c>
      <c r="BH20" s="18">
        <v>0.8</v>
      </c>
      <c r="BI20" s="18">
        <v>0</v>
      </c>
      <c r="BJ20" s="18">
        <v>16.600000000000001</v>
      </c>
      <c r="BK20" s="18">
        <v>6.8</v>
      </c>
      <c r="BL20" s="18">
        <v>0.8</v>
      </c>
      <c r="BM20" s="18">
        <v>0.3</v>
      </c>
      <c r="BN20" s="18">
        <v>18.600000000000001</v>
      </c>
      <c r="BO20" s="18">
        <v>6.4</v>
      </c>
      <c r="BP20" s="18">
        <v>0.6</v>
      </c>
      <c r="BQ20" s="18">
        <v>0</v>
      </c>
      <c r="BR20" s="29"/>
      <c r="BS20" s="11">
        <f>IF(SUM(AY20,BC20)&gt;0,SUM(AY20,BC20),"")</f>
        <v>6.8</v>
      </c>
      <c r="BT20" s="11">
        <f>IF(SUM(AX20:AY20,BA20:BC20,BE20)-AZ20-BD20&gt;0,SUM(AX20:AY20,BA20:BC20,BE20)-AZ20-BD20,"")</f>
        <v>24.7</v>
      </c>
      <c r="BU20" s="11">
        <f>IF(SUM(BF20:BG20,BI20)-BH20&gt;0,SUM(BF20:BG20,BI20)-BH20,"")</f>
        <v>24.2</v>
      </c>
      <c r="BV20" s="11">
        <f>IF(SUM(AY20,BC20,BG20)&gt;0,SUM(AY20,BC20,BG20),"")</f>
        <v>13.2</v>
      </c>
      <c r="BW20" s="11">
        <f>IF(SUM(BT20,BU20)&gt;0,SUM(BT20,BU20),"")</f>
        <v>48.9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47.300000000000004</v>
      </c>
      <c r="BZ20" s="11">
        <f>IF(SUM(BT20,BU20,BY20)&gt;0,SUM(BT20,BU20,BY20),"")</f>
        <v>96.2</v>
      </c>
      <c r="CA20" s="19">
        <v>17.399999999999999</v>
      </c>
      <c r="CB20" s="19">
        <v>2.4</v>
      </c>
      <c r="CC20" s="19">
        <v>0</v>
      </c>
      <c r="CD20" s="19">
        <v>0</v>
      </c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2.4</v>
      </c>
      <c r="CW20" s="41">
        <f>IF(SUM(CA20:CB20,CD20:CF20,CH20)-CC20-CG20&gt;0,SUM(CA20:CB20,CD20:CF20,CH20)-CC20-CG20,"")</f>
        <v>19.799999999999997</v>
      </c>
      <c r="CX20" s="41" t="str">
        <f>IF(SUM(CI20:CJ20,CL20)-CK20&gt;0,SUM(CI20:CJ20,CL20)-CK20,"")</f>
        <v/>
      </c>
      <c r="CY20" s="41">
        <f>IF(SUM(CB20,CF20,CJ20)&gt;0,SUM(CB20,CF20,CJ20),"")</f>
        <v>2.4</v>
      </c>
      <c r="CZ20" s="41">
        <f>IF(SUM(CW20,CX20)&gt;0,SUM(CW20,CX20),"")</f>
        <v>19.799999999999997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19.799999999999997</v>
      </c>
      <c r="DD20" s="52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8.6999999999999993</v>
      </c>
      <c r="TL20" s="27">
        <f>IF($CU20="P",CB20,(CB20+AY20)/2)</f>
        <v>1.2</v>
      </c>
      <c r="TM20" s="27">
        <f>IF($CU20="P",CC20,(CC20+AZ20)/2)</f>
        <v>0</v>
      </c>
      <c r="TN20" s="27">
        <f>IF($CU20="P",CD20,(CD20+BA20)/2)</f>
        <v>0</v>
      </c>
      <c r="TO20" s="27">
        <f>IF($CU20="P",CE20,(CE20+BB20)/2)</f>
        <v>9.1999999999999993</v>
      </c>
      <c r="TP20" s="27">
        <f>IF($CU20="P",CF20,(CF20+BC20)/2)</f>
        <v>3.4</v>
      </c>
      <c r="TQ20" s="27">
        <f>IF($CU20="P",CG20,(CG20+BD20)/2)</f>
        <v>0.4</v>
      </c>
      <c r="TR20" s="27">
        <f>IF($CU20="P",CH20,(CH20+BE20)/2)</f>
        <v>0.15</v>
      </c>
      <c r="TS20" s="27">
        <f>IF($CU20="P",CI20,(CI20+BF20)/2)</f>
        <v>9.3000000000000007</v>
      </c>
      <c r="TT20" s="27">
        <f>IF($CU20="P",CJ20,(CJ20+BG20)/2)</f>
        <v>3.2</v>
      </c>
      <c r="TU20" s="27">
        <f>IF($CU20="P",CK20,(CK20+BH20)/2)</f>
        <v>0.4</v>
      </c>
      <c r="TV20" s="27">
        <f>IF($CU20="P",CL20,(CL20+BI20)/2)</f>
        <v>0</v>
      </c>
      <c r="TW20" s="27">
        <f>IF($CU20="P",CM20,(CM20+BJ20)/2)</f>
        <v>8.3000000000000007</v>
      </c>
      <c r="TX20" s="27">
        <f>IF($CU20="P",CN20,(CN20+BK20)/2)</f>
        <v>3.4</v>
      </c>
      <c r="TY20" s="27">
        <f>IF($CU20="P",CO20,(CO20+BL20)/2)</f>
        <v>0.4</v>
      </c>
      <c r="TZ20" s="27">
        <f>IF($CU20="P",CP20,(CP20+BM20)/2)</f>
        <v>0.15</v>
      </c>
      <c r="UA20" s="27">
        <f>IF($CU20="P",CQ20,(CQ20+BN20)/2)</f>
        <v>9.3000000000000007</v>
      </c>
      <c r="UB20" s="27">
        <f>IF($CU20="P",CR20,(CR20+BO20)/2)</f>
        <v>3.2</v>
      </c>
      <c r="UC20" s="27">
        <f>IF($CU20="P",CS20,(CS20+BP20)/2)</f>
        <v>0.3</v>
      </c>
      <c r="UD20" s="27">
        <f>IF($CU20="P",CT20,(CT20+BQ20)/2)</f>
        <v>0</v>
      </c>
      <c r="UE20" s="29" t="s">
        <v>56</v>
      </c>
      <c r="UF20" s="11">
        <f>IF(SUM(TL20,TP20)&gt;0,SUM(TL20,TP20),"")</f>
        <v>4.5999999999999996</v>
      </c>
      <c r="UG20" s="11">
        <f>IF(SUM(TK20:TL20,TN20:TP20,TR20)-TM20-TQ20&gt;0,SUM(TK20:TL20,TN20:TP20,TR20)-TM20-TQ20,"")</f>
        <v>22.249999999999996</v>
      </c>
      <c r="UH20" s="11">
        <f>IF(SUM(TS20:TT20,TV20)-TU20&gt;0,SUM(TS20:TT20,TV20)-TU20,"")</f>
        <v>12.1</v>
      </c>
      <c r="UI20" s="11">
        <f>IF(SUM(TL20,TP20,TT20)&gt;0,SUM(TL20,TP20,TT20),"")</f>
        <v>7.8</v>
      </c>
      <c r="UJ20" s="11">
        <f>IF(SUM(UG20,UH20)&gt;0,SUM(UG20,UH20),"")</f>
        <v>34.349999999999994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23.650000000000002</v>
      </c>
      <c r="UM20" s="11">
        <f>IF(SUM(UG20,UH20,UL20)&gt;0,SUM(UG20,UH20,UL20),"")</f>
        <v>58</v>
      </c>
    </row>
    <row r="21" spans="1:559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173</v>
      </c>
      <c r="C21" s="4" t="s">
        <v>6</v>
      </c>
      <c r="D21" s="4">
        <v>2001</v>
      </c>
      <c r="E21" s="9">
        <f>SUM(J21:R21)+SUM(J21:N21)*0.0000001+SUM(J21)*0.0000000000001</f>
        <v>104.00000620000432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,AND(QY21&gt;=RF$24,QZ21&gt;=RF$28,QY21&lt;&gt;""),AND(RD21&gt;=RF$24,RE21&gt;=RF$28,RD21&lt;&gt;""),AND(SA21&gt;=SH$24,SB21&gt;=SH$28,SA21&lt;&gt;""),AND(SF21&gt;=SH$24,SG21&gt;=SH$28,SF21&lt;&gt;""),AND(TC21&gt;=TJ$24,TD21&gt;=TJ$28,TC21&lt;&gt;""),AND(TI21&gt;=TJ$24,TJ21&gt;=TJ$28,TI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,AND(QZ21&gt;=RF$28,QZ21&lt;&gt;""),AND(RE21&gt;=RF$28,RE21&lt;&gt;""),AND(SB21&gt;=SH$28,SB21&lt;&gt;""),AND(SG21&gt;=SH$28,SG21&lt;&gt;""),AND(TD21&gt;=TJ$28,TD21&lt;&gt;""),AND(TJ21&gt;=TJ$28,TJ21&lt;&gt;"")),"P","")</f>
        <v/>
      </c>
      <c r="H21" s="37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,AND(RB21&gt;=RF$27,RC21&gt;=RF$31,RB21&lt;&gt;""),AND(SD21&gt;=SH$27,SE21&gt;=SH$31,SD21&lt;&gt;""),AND(TF21&gt;=TJ$27,TG21&gt;=TJ$31,TF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,AND(RB21&gt;=RF$26,RC21&gt;=RF$30,RB21&lt;&gt;""),AND(SD21&gt;=SH$26,SE21&gt;=SH$30,SD21&lt;&gt;""),AND(TF21&gt;=TJ$26,TG21&gt;=TJ$30,TF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,AND(RB21&gt;=RF$25,RC21&gt;=RF$29,RB21&lt;&gt;""),AND(SD21&gt;=SH$25,SE21&gt;=SH$29,SD21&lt;&gt;""),AND(TF21&gt;=TJ$25,TG21&gt;=TJ$29,TF21&lt;&gt;"")),"P","")</f>
        <v/>
      </c>
      <c r="J21" s="8">
        <f>IF(COUNT(AQ21,BT21,CW21)&gt;0,LARGE((AQ21,BT21,CW21),1),0)</f>
        <v>43.199999999999996</v>
      </c>
      <c r="K21" s="8" t="str">
        <f>IF(J21=0,"",IF(J21=CW21,$CA$1,IF(J21=BT21,$AX$1,IF(J21=AQ21,$U$1,""))))</f>
        <v>2024 Nationals</v>
      </c>
      <c r="L21" s="8">
        <f>IF(COUNT(AQ21,BT21,CW21)&gt;1,LARGE((AQ21,BT21,CW21),2),0)</f>
        <v>0</v>
      </c>
      <c r="M21" s="8" t="str">
        <f>IF(K21=0,"",IF(AND(L21=J21,L21=AQ21,K21=BT21),$U$1,IF(AND(L21=J21,L21=AQ21,L21=CW21),$U$1,IF(AND(L21=J21,L21=CW21,L21=BT21),$AX$1,IF(L21=CW21,$CA$1,IF(L21=BT21,$AX$1,IF(L21=AQ21,$U$1,"")))))))</f>
        <v/>
      </c>
      <c r="N21" s="8">
        <f>IF(COUNT(AR21,BU21,CX21)&gt;0,LARGE((AR21,BU21,CX21),1),0)</f>
        <v>18.8</v>
      </c>
      <c r="O21" s="8" t="str">
        <f>IF(N21=0,"",IF(N21=CX21,$CA$1,IF(N21=BU21,$AX$1,IF(N21=AR21,$U$1,""))))</f>
        <v>2024 Nationals</v>
      </c>
      <c r="P21" s="8">
        <f>IF(MAX(AV21,BY21,DB21)&gt;0,MAX(AV21,BY21,DB21),0)</f>
        <v>42</v>
      </c>
      <c r="Q21" s="8" t="str">
        <f>IF(P21=0,"",IF(P21=DB21,$CA$1,IF(P21=BY21,$AX$1,IF(P21=AV21,$U$1,""))))</f>
        <v>2024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L21="",0,L21)=TE21,$SI$1,IF(R21+IF(L21="",0,L21)=SC21,$RG$1,IF(R21+IF(L21="",0,L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L21="",0,L21)=TI21,$SI$1,IF(R21+IF(L21="",0,L21)=SG21,$RG$1,IF(R21+IF(L21="",0,L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>
        <v>19</v>
      </c>
      <c r="CB21" s="19">
        <v>3.5</v>
      </c>
      <c r="CC21" s="19">
        <v>0.9</v>
      </c>
      <c r="CD21" s="19">
        <v>0</v>
      </c>
      <c r="CE21" s="19">
        <v>18.8</v>
      </c>
      <c r="CF21" s="19">
        <v>3.9</v>
      </c>
      <c r="CG21" s="19">
        <v>1.1000000000000001</v>
      </c>
      <c r="CH21" s="19">
        <v>0</v>
      </c>
      <c r="CI21" s="19">
        <v>17.8</v>
      </c>
      <c r="CJ21" s="19">
        <v>3</v>
      </c>
      <c r="CK21" s="19">
        <v>2</v>
      </c>
      <c r="CL21" s="19">
        <v>0</v>
      </c>
      <c r="CM21" s="19">
        <v>17.5</v>
      </c>
      <c r="CN21" s="19">
        <v>3.5</v>
      </c>
      <c r="CO21" s="19">
        <v>0.9</v>
      </c>
      <c r="CP21" s="19">
        <v>0</v>
      </c>
      <c r="CQ21" s="19">
        <v>18.7</v>
      </c>
      <c r="CR21" s="19">
        <v>3.9</v>
      </c>
      <c r="CS21" s="19">
        <v>0.7</v>
      </c>
      <c r="CT21" s="19">
        <v>0</v>
      </c>
      <c r="CU21" s="28"/>
      <c r="CV21" s="41">
        <f>IF(SUM(CB21,CF21)&gt;0,SUM(CB21,CF21),"")</f>
        <v>7.4</v>
      </c>
      <c r="CW21" s="41">
        <f>IF(SUM(CA21:CB21,CD21:CF21,CH21)-CC21-CG21&gt;0,SUM(CA21:CB21,CD21:CF21,CH21)-CC21-CG21,"")</f>
        <v>43.199999999999996</v>
      </c>
      <c r="CX21" s="41">
        <f>IF(SUM(CI21:CJ21,CL21)-CK21&gt;0,SUM(CI21:CJ21,CL21)-CK21,"")</f>
        <v>18.8</v>
      </c>
      <c r="CY21" s="41">
        <f>IF(SUM(CB21,CF21,CJ21)&gt;0,SUM(CB21,CF21,CJ21),"")</f>
        <v>10.4</v>
      </c>
      <c r="CZ21" s="41">
        <f>IF(SUM(CW21,CX21)&gt;0,SUM(CW21,CX21),"")</f>
        <v>62</v>
      </c>
      <c r="DA21" s="41">
        <f>IF(SUM(CN21,CR21)&gt;0,SUM(CN21,CR21),"")</f>
        <v>7.4</v>
      </c>
      <c r="DB21" s="41">
        <f>IF(SUM(CM21:CN21,CP21:CR21,CT21)-SUM(CO21,CS21)&gt;0,SUM(CM21:CN21,CP21:CR21,CT21)-SUM(CO21,CS21),"")</f>
        <v>42</v>
      </c>
      <c r="DC21" s="41">
        <f>IF(SUM(CW21,CX21,DB21)&gt;0,SUM(CW21,CX21,DB21),"")</f>
        <v>104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9.5</v>
      </c>
      <c r="TL21" s="27">
        <f>IF($CU21="P",CB21,(CB21+AY21)/2)</f>
        <v>1.75</v>
      </c>
      <c r="TM21" s="27">
        <f>IF($CU21="P",CC21,(CC21+AZ21)/2)</f>
        <v>0.45</v>
      </c>
      <c r="TN21" s="27">
        <f>IF($CU21="P",CD21,(CD21+BA21)/2)</f>
        <v>0</v>
      </c>
      <c r="TO21" s="27">
        <f>IF($CU21="P",CE21,(CE21+BB21)/2)</f>
        <v>9.4</v>
      </c>
      <c r="TP21" s="27">
        <f>IF($CU21="P",CF21,(CF21+BC21)/2)</f>
        <v>1.95</v>
      </c>
      <c r="TQ21" s="27">
        <f>IF($CU21="P",CG21,(CG21+BD21)/2)</f>
        <v>0.55000000000000004</v>
      </c>
      <c r="TR21" s="27">
        <f>IF($CU21="P",CH21,(CH21+BE21)/2)</f>
        <v>0</v>
      </c>
      <c r="TS21" s="27">
        <f>IF($CU21="P",CI21,(CI21+BF21)/2)</f>
        <v>8.9</v>
      </c>
      <c r="TT21" s="27">
        <f>IF($CU21="P",CJ21,(CJ21+BG21)/2)</f>
        <v>1.5</v>
      </c>
      <c r="TU21" s="27">
        <f>IF($CU21="P",CK21,(CK21+BH21)/2)</f>
        <v>1</v>
      </c>
      <c r="TV21" s="27">
        <f>IF($CU21="P",CL21,(CL21+BI21)/2)</f>
        <v>0</v>
      </c>
      <c r="TW21" s="27">
        <f>IF($CU21="P",CM21,(CM21+BJ21)/2)</f>
        <v>8.75</v>
      </c>
      <c r="TX21" s="27">
        <f>IF($CU21="P",CN21,(CN21+BK21)/2)</f>
        <v>1.75</v>
      </c>
      <c r="TY21" s="27">
        <f>IF($CU21="P",CO21,(CO21+BL21)/2)</f>
        <v>0.45</v>
      </c>
      <c r="TZ21" s="27">
        <f>IF($CU21="P",CP21,(CP21+BM21)/2)</f>
        <v>0</v>
      </c>
      <c r="UA21" s="27">
        <f>IF($CU21="P",CQ21,(CQ21+BN21)/2)</f>
        <v>9.35</v>
      </c>
      <c r="UB21" s="27">
        <f>IF($CU21="P",CR21,(CR21+BO21)/2)</f>
        <v>1.95</v>
      </c>
      <c r="UC21" s="27">
        <f>IF($CU21="P",CS21,(CS21+BP21)/2)</f>
        <v>0.35</v>
      </c>
      <c r="UD21" s="27">
        <f>IF($CU21="P",CT21,(CT21+BQ21)/2)</f>
        <v>0</v>
      </c>
      <c r="UE21" s="29" t="s">
        <v>56</v>
      </c>
      <c r="UF21" s="11">
        <f>IF(SUM(TL21,TP21)&gt;0,SUM(TL21,TP21),"")</f>
        <v>3.7</v>
      </c>
      <c r="UG21" s="11">
        <f>IF(SUM(TK21:TL21,TN21:TP21,TR21)-TM21-TQ21&gt;0,SUM(TK21:TL21,TN21:TP21,TR21)-TM21-TQ21,"")</f>
        <v>21.599999999999998</v>
      </c>
      <c r="UH21" s="11">
        <f>IF(SUM(TS21:TT21,TV21)-TU21&gt;0,SUM(TS21:TT21,TV21)-TU21,"")</f>
        <v>9.4</v>
      </c>
      <c r="UI21" s="11">
        <f>IF(SUM(TL21,TP21,TT21)&gt;0,SUM(TL21,TP21,TT21),"")</f>
        <v>5.2</v>
      </c>
      <c r="UJ21" s="11">
        <f>IF(SUM(UG21,UH21)&gt;0,SUM(UG21,UH21),"")</f>
        <v>31</v>
      </c>
      <c r="UK21" s="11">
        <f>IF(SUM(TX21,UB21)&gt;0,SUM(TX21,UB21),"")</f>
        <v>3.7</v>
      </c>
      <c r="UL21" s="11">
        <f>IF(SUM(TW21:TX21,TZ21:UB21,UD21)-SUM(TY21,UC21)&gt;0,SUM(TW21:TX21,TZ21:UB21,UD21)-SUM(TY21,UC21),"")</f>
        <v>21</v>
      </c>
      <c r="UM21" s="11">
        <f>IF(SUM(UG21,UH21,UL21)&gt;0,SUM(UG21,UH21,UL21),"")</f>
        <v>52</v>
      </c>
    </row>
    <row r="22" spans="1:559" ht="17" x14ac:dyDescent="0.2">
      <c r="R22" s="10"/>
      <c r="S22" s="10"/>
      <c r="T22" s="10"/>
      <c r="QY22" s="37"/>
      <c r="RG22"/>
      <c r="SA22" s="37"/>
      <c r="SB22" s="37"/>
      <c r="SC22" s="37"/>
      <c r="SD22" s="37"/>
      <c r="SE22" s="37"/>
      <c r="SF22" s="37"/>
      <c r="SG22" s="37"/>
      <c r="SH22" s="37"/>
      <c r="TC22" s="37"/>
      <c r="TD22" s="37"/>
      <c r="TE22" s="37"/>
      <c r="TF22" s="37"/>
      <c r="TG22" s="37"/>
      <c r="TH22" s="37"/>
      <c r="TI22" s="37"/>
      <c r="TJ22" s="37"/>
    </row>
    <row r="23" spans="1:559" ht="17" x14ac:dyDescent="0.2">
      <c r="R23" s="10"/>
      <c r="S23" s="10"/>
      <c r="T23" s="10"/>
      <c r="QY23" s="37"/>
      <c r="RG23"/>
      <c r="SA23" s="37"/>
      <c r="SB23" s="37"/>
      <c r="SC23" s="37"/>
      <c r="SD23" s="37"/>
      <c r="SE23" s="37"/>
      <c r="SF23" s="37"/>
      <c r="SG23" s="37"/>
      <c r="SH23" s="37"/>
      <c r="TC23" s="37"/>
      <c r="TD23" s="37"/>
      <c r="TE23" s="37"/>
      <c r="TF23" s="37"/>
      <c r="TG23" s="37"/>
      <c r="TH23" s="37"/>
      <c r="TI23" s="37"/>
      <c r="TJ23" s="37"/>
    </row>
    <row r="24" spans="1:559" ht="17" x14ac:dyDescent="0.2">
      <c r="B24" s="24" t="s">
        <v>54</v>
      </c>
      <c r="R24" s="10"/>
      <c r="S24" s="10"/>
      <c r="T24" s="10"/>
      <c r="AP24" s="4"/>
      <c r="AW24" s="43">
        <v>10.8</v>
      </c>
      <c r="BS24" s="4"/>
      <c r="BZ24" s="43">
        <v>10.8</v>
      </c>
      <c r="CV24" s="4"/>
      <c r="DC24" s="43">
        <v>10.8</v>
      </c>
      <c r="EA24" s="4"/>
      <c r="EH24" s="43">
        <v>10.8</v>
      </c>
      <c r="FC24" s="4"/>
      <c r="FJ24" s="43">
        <v>10.8</v>
      </c>
      <c r="GE24" s="4"/>
      <c r="GL24" s="43">
        <v>10.8</v>
      </c>
      <c r="HG24" s="4"/>
      <c r="HN24" s="43">
        <v>10.8</v>
      </c>
      <c r="II24" s="4"/>
      <c r="IP24" s="43">
        <v>10.8</v>
      </c>
      <c r="JK24" s="4"/>
      <c r="JR24" s="43">
        <v>10.8</v>
      </c>
      <c r="KM24" s="4"/>
      <c r="KT24" s="43">
        <v>10.8</v>
      </c>
      <c r="LO24" s="4"/>
      <c r="LV24" s="43">
        <v>10.8</v>
      </c>
      <c r="MQ24" s="4"/>
      <c r="MX24" s="43">
        <v>10.8</v>
      </c>
      <c r="NS24" s="4"/>
      <c r="NZ24" s="43">
        <v>10.8</v>
      </c>
      <c r="OU24" s="4"/>
      <c r="PB24" s="43">
        <v>10.8</v>
      </c>
      <c r="PW24" s="4"/>
      <c r="QD24" s="43">
        <v>10.8</v>
      </c>
      <c r="QY24" s="4"/>
      <c r="RF24" s="43">
        <v>10.8</v>
      </c>
      <c r="RG24"/>
      <c r="SA24" s="4"/>
      <c r="SB24" s="37"/>
      <c r="SC24" s="37"/>
      <c r="SD24" s="37"/>
      <c r="SE24" s="37"/>
      <c r="SF24" s="37"/>
      <c r="SG24" s="37"/>
      <c r="SH24" s="43">
        <v>10.8</v>
      </c>
      <c r="TC24" s="4"/>
      <c r="TD24" s="37"/>
      <c r="TE24" s="37"/>
      <c r="TF24" s="37"/>
      <c r="TG24" s="37"/>
      <c r="TH24" s="37"/>
      <c r="TI24" s="37"/>
      <c r="TJ24" s="43">
        <v>10.8</v>
      </c>
    </row>
    <row r="25" spans="1:559" ht="17" x14ac:dyDescent="0.2">
      <c r="B25" s="31" t="s">
        <v>53</v>
      </c>
      <c r="R25" s="10"/>
      <c r="S25" s="10"/>
      <c r="T25" s="10"/>
      <c r="AP25" s="4"/>
      <c r="AW25" s="53">
        <v>16</v>
      </c>
      <c r="BS25" s="4"/>
      <c r="BZ25" s="53">
        <v>16</v>
      </c>
      <c r="CV25" s="4"/>
      <c r="DC25" s="53">
        <v>16</v>
      </c>
      <c r="EA25" s="4"/>
      <c r="EH25" s="53">
        <v>16</v>
      </c>
      <c r="FC25" s="4"/>
      <c r="FJ25" s="53">
        <v>16</v>
      </c>
      <c r="GE25" s="4"/>
      <c r="GL25" s="53">
        <v>16</v>
      </c>
      <c r="HG25" s="4"/>
      <c r="HN25" s="53">
        <v>16</v>
      </c>
      <c r="II25" s="4"/>
      <c r="IP25" s="53">
        <v>16</v>
      </c>
      <c r="JK25" s="4"/>
      <c r="JR25" s="53">
        <v>16</v>
      </c>
      <c r="KM25" s="4"/>
      <c r="KT25" s="53">
        <v>16</v>
      </c>
      <c r="LO25" s="4"/>
      <c r="LV25" s="53">
        <v>16</v>
      </c>
      <c r="MQ25" s="4"/>
      <c r="MX25" s="53">
        <v>16</v>
      </c>
      <c r="NS25" s="4"/>
      <c r="NZ25" s="53">
        <v>16</v>
      </c>
      <c r="OU25" s="4"/>
      <c r="PB25" s="53">
        <v>16</v>
      </c>
      <c r="PW25" s="4"/>
      <c r="QD25" s="53">
        <v>16</v>
      </c>
      <c r="QY25" s="4"/>
      <c r="RF25" s="53">
        <v>16</v>
      </c>
      <c r="RG25"/>
      <c r="SA25" s="4"/>
      <c r="SB25" s="37"/>
      <c r="SC25" s="37"/>
      <c r="SD25" s="37"/>
      <c r="SE25" s="37"/>
      <c r="SF25" s="37"/>
      <c r="SG25" s="37"/>
      <c r="SH25" s="53">
        <v>16</v>
      </c>
      <c r="TC25" s="4"/>
      <c r="TD25" s="37"/>
      <c r="TE25" s="37"/>
      <c r="TF25" s="37"/>
      <c r="TG25" s="37"/>
      <c r="TH25" s="37"/>
      <c r="TI25" s="37"/>
      <c r="TJ25" s="53">
        <v>16</v>
      </c>
    </row>
    <row r="26" spans="1:559" ht="17" x14ac:dyDescent="0.2">
      <c r="A26" s="5"/>
      <c r="B26" s="32" t="s">
        <v>66</v>
      </c>
      <c r="C26" s="20"/>
      <c r="R26" s="10"/>
      <c r="S26" s="10"/>
      <c r="T26" s="10"/>
      <c r="AP26" s="4"/>
      <c r="AW26" s="45">
        <v>16.8</v>
      </c>
      <c r="BS26" s="4"/>
      <c r="BZ26" s="45">
        <v>16.8</v>
      </c>
      <c r="CV26" s="4"/>
      <c r="DC26" s="45">
        <v>16.8</v>
      </c>
      <c r="EA26" s="4"/>
      <c r="EH26" s="45">
        <v>16.8</v>
      </c>
      <c r="FC26" s="4"/>
      <c r="FJ26" s="45">
        <v>16.8</v>
      </c>
      <c r="GE26" s="4"/>
      <c r="GL26" s="45">
        <v>16.8</v>
      </c>
      <c r="HG26" s="4"/>
      <c r="HN26" s="45">
        <v>16.8</v>
      </c>
      <c r="II26" s="4"/>
      <c r="IP26" s="45">
        <v>16.8</v>
      </c>
      <c r="JK26" s="4"/>
      <c r="JR26" s="45">
        <v>16.8</v>
      </c>
      <c r="KM26" s="4"/>
      <c r="KT26" s="45">
        <v>16.8</v>
      </c>
      <c r="LO26" s="4"/>
      <c r="LV26" s="45">
        <v>16.8</v>
      </c>
      <c r="MQ26" s="4"/>
      <c r="MX26" s="45">
        <v>16.8</v>
      </c>
      <c r="NS26" s="4"/>
      <c r="NZ26" s="45">
        <v>16.8</v>
      </c>
      <c r="OU26" s="4"/>
      <c r="PB26" s="45">
        <v>16.8</v>
      </c>
      <c r="PW26" s="4"/>
      <c r="QD26" s="45">
        <v>16.8</v>
      </c>
      <c r="QY26" s="4"/>
      <c r="RF26" s="45">
        <v>16.8</v>
      </c>
      <c r="RG26"/>
      <c r="SA26" s="4"/>
      <c r="SB26" s="37"/>
      <c r="SC26" s="37"/>
      <c r="SD26" s="37"/>
      <c r="SE26" s="37"/>
      <c r="SF26" s="37"/>
      <c r="SG26" s="37"/>
      <c r="SH26" s="45">
        <v>16.8</v>
      </c>
      <c r="TC26" s="4"/>
      <c r="TD26" s="37"/>
      <c r="TE26" s="37"/>
      <c r="TF26" s="37"/>
      <c r="TG26" s="37"/>
      <c r="TH26" s="37"/>
      <c r="TI26" s="37"/>
      <c r="TJ26" s="45">
        <v>16.8</v>
      </c>
    </row>
    <row r="27" spans="1:559" ht="17" x14ac:dyDescent="0.2">
      <c r="A27" s="5"/>
      <c r="B27" s="36" t="s">
        <v>79</v>
      </c>
      <c r="C27" s="20"/>
      <c r="R27" s="10"/>
      <c r="S27" s="10"/>
      <c r="T27" s="10"/>
      <c r="AP27" s="4"/>
      <c r="AW27" s="46">
        <v>17.600000000000001</v>
      </c>
      <c r="BS27" s="4"/>
      <c r="BZ27" s="46">
        <v>17.600000000000001</v>
      </c>
      <c r="CV27" s="4"/>
      <c r="DC27" s="46">
        <v>17.600000000000001</v>
      </c>
      <c r="EA27" s="4"/>
      <c r="EH27" s="46">
        <v>17.600000000000001</v>
      </c>
      <c r="FC27" s="4"/>
      <c r="FJ27" s="46">
        <v>17.600000000000001</v>
      </c>
      <c r="GE27" s="4"/>
      <c r="GL27" s="46">
        <v>17.600000000000001</v>
      </c>
      <c r="HG27" s="4"/>
      <c r="HN27" s="46">
        <v>17.600000000000001</v>
      </c>
      <c r="II27" s="4"/>
      <c r="IP27" s="46">
        <v>17.600000000000001</v>
      </c>
      <c r="JK27" s="4"/>
      <c r="JR27" s="46">
        <v>17.600000000000001</v>
      </c>
      <c r="KM27" s="4"/>
      <c r="KT27" s="46">
        <v>17.600000000000001</v>
      </c>
      <c r="LO27" s="4"/>
      <c r="LV27" s="46">
        <v>17.600000000000001</v>
      </c>
      <c r="MQ27" s="4"/>
      <c r="MX27" s="46">
        <v>17.600000000000001</v>
      </c>
      <c r="NS27" s="4"/>
      <c r="NZ27" s="46">
        <v>17.600000000000001</v>
      </c>
      <c r="OU27" s="4"/>
      <c r="PB27" s="46">
        <v>17.600000000000001</v>
      </c>
      <c r="PW27" s="4"/>
      <c r="QD27" s="46">
        <v>17.600000000000001</v>
      </c>
      <c r="QY27" s="4"/>
      <c r="RF27" s="46">
        <v>17.600000000000001</v>
      </c>
      <c r="RG27"/>
      <c r="SA27" s="4"/>
      <c r="SB27" s="37"/>
      <c r="SC27" s="37"/>
      <c r="SD27" s="37"/>
      <c r="SE27" s="37"/>
      <c r="SF27" s="37"/>
      <c r="SG27" s="37"/>
      <c r="SH27" s="46">
        <v>17.600000000000001</v>
      </c>
      <c r="TC27" s="4"/>
      <c r="TD27" s="37"/>
      <c r="TE27" s="37"/>
      <c r="TF27" s="37"/>
      <c r="TG27" s="37"/>
      <c r="TH27" s="37"/>
      <c r="TI27" s="37"/>
      <c r="TJ27" s="46">
        <v>17.600000000000001</v>
      </c>
    </row>
    <row r="28" spans="1:559" ht="17" x14ac:dyDescent="0.2">
      <c r="A28" s="5"/>
      <c r="B28" s="35" t="s">
        <v>51</v>
      </c>
      <c r="C28" s="20"/>
      <c r="R28" s="10"/>
      <c r="S28" s="10"/>
      <c r="T28" s="10"/>
      <c r="AP28" s="4"/>
      <c r="AW28" s="47">
        <v>48</v>
      </c>
      <c r="BS28" s="4"/>
      <c r="BZ28" s="47">
        <v>48</v>
      </c>
      <c r="CV28" s="4"/>
      <c r="DC28" s="47">
        <v>48</v>
      </c>
      <c r="EA28" s="4"/>
      <c r="EH28" s="47">
        <v>48</v>
      </c>
      <c r="FC28" s="4"/>
      <c r="FJ28" s="47">
        <v>48</v>
      </c>
      <c r="GE28" s="4"/>
      <c r="GL28" s="47">
        <v>48</v>
      </c>
      <c r="HG28" s="4"/>
      <c r="HN28" s="47">
        <v>48</v>
      </c>
      <c r="II28" s="4"/>
      <c r="IP28" s="47">
        <v>48</v>
      </c>
      <c r="JK28" s="4"/>
      <c r="JR28" s="47">
        <v>48</v>
      </c>
      <c r="KM28" s="4"/>
      <c r="KT28" s="47">
        <v>48</v>
      </c>
      <c r="LO28" s="4"/>
      <c r="LV28" s="47">
        <v>48</v>
      </c>
      <c r="MQ28" s="4"/>
      <c r="MX28" s="47">
        <v>48</v>
      </c>
      <c r="NS28" s="4"/>
      <c r="NZ28" s="47">
        <v>48</v>
      </c>
      <c r="OU28" s="4"/>
      <c r="PB28" s="47">
        <v>48</v>
      </c>
      <c r="PW28" s="4"/>
      <c r="QD28" s="47">
        <v>48</v>
      </c>
      <c r="QY28" s="4"/>
      <c r="RF28" s="47">
        <v>48</v>
      </c>
      <c r="RG28"/>
      <c r="SA28" s="4"/>
      <c r="SB28" s="37"/>
      <c r="SC28" s="37"/>
      <c r="SD28" s="37"/>
      <c r="SE28" s="37"/>
      <c r="SF28" s="37"/>
      <c r="SG28" s="37"/>
      <c r="SH28" s="47">
        <v>48</v>
      </c>
      <c r="TC28" s="4"/>
      <c r="TD28" s="37"/>
      <c r="TE28" s="37"/>
      <c r="TF28" s="37"/>
      <c r="TG28" s="37"/>
      <c r="TH28" s="37"/>
      <c r="TI28" s="37"/>
      <c r="TJ28" s="47">
        <v>48</v>
      </c>
    </row>
    <row r="29" spans="1:559" ht="17" x14ac:dyDescent="0.2">
      <c r="A29" s="5"/>
      <c r="B29" s="25" t="s">
        <v>52</v>
      </c>
      <c r="C29" s="20"/>
      <c r="R29" s="10"/>
      <c r="S29" s="10"/>
      <c r="T29" s="10"/>
      <c r="AP29" s="4"/>
      <c r="AW29" s="48">
        <v>72</v>
      </c>
      <c r="BS29" s="4"/>
      <c r="BZ29" s="48">
        <v>72</v>
      </c>
      <c r="CV29" s="4"/>
      <c r="DC29" s="48">
        <v>72</v>
      </c>
      <c r="EA29" s="4"/>
      <c r="EH29" s="48">
        <v>72</v>
      </c>
      <c r="FC29" s="4"/>
      <c r="FJ29" s="48">
        <v>72</v>
      </c>
      <c r="GE29" s="4"/>
      <c r="GL29" s="48">
        <v>72</v>
      </c>
      <c r="HG29" s="4"/>
      <c r="HN29" s="48">
        <v>72</v>
      </c>
      <c r="II29" s="4"/>
      <c r="IP29" s="48">
        <v>72</v>
      </c>
      <c r="JK29" s="4"/>
      <c r="JR29" s="48">
        <v>72</v>
      </c>
      <c r="KM29" s="4"/>
      <c r="KT29" s="48">
        <v>72</v>
      </c>
      <c r="LO29" s="4"/>
      <c r="LV29" s="48">
        <v>72</v>
      </c>
      <c r="MQ29" s="4"/>
      <c r="MX29" s="48">
        <v>72</v>
      </c>
      <c r="NS29" s="4"/>
      <c r="NZ29" s="48">
        <v>72</v>
      </c>
      <c r="OU29" s="4"/>
      <c r="PB29" s="48">
        <v>72</v>
      </c>
      <c r="PW29" s="4"/>
      <c r="QD29" s="48">
        <v>72</v>
      </c>
      <c r="QY29" s="4"/>
      <c r="RF29" s="48">
        <v>72</v>
      </c>
      <c r="RG29"/>
      <c r="SA29" s="4"/>
      <c r="SB29" s="37"/>
      <c r="SC29" s="37"/>
      <c r="SD29" s="37"/>
      <c r="SE29" s="37"/>
      <c r="SF29" s="37"/>
      <c r="SG29" s="37"/>
      <c r="SH29" s="48">
        <v>72</v>
      </c>
      <c r="TC29" s="4"/>
      <c r="TD29" s="37"/>
      <c r="TE29" s="37"/>
      <c r="TF29" s="37"/>
      <c r="TG29" s="37"/>
      <c r="TH29" s="37"/>
      <c r="TI29" s="37"/>
      <c r="TJ29" s="48">
        <v>72</v>
      </c>
    </row>
    <row r="30" spans="1:559" ht="17" x14ac:dyDescent="0.2">
      <c r="A30" s="5"/>
      <c r="B30" s="34" t="s">
        <v>65</v>
      </c>
      <c r="C30" s="20"/>
      <c r="R30" s="10"/>
      <c r="S30" s="10"/>
      <c r="T30" s="10"/>
      <c r="AP30" s="4"/>
      <c r="AW30" s="49">
        <v>73.400000000000006</v>
      </c>
      <c r="BS30" s="4"/>
      <c r="BZ30" s="49">
        <v>73.400000000000006</v>
      </c>
      <c r="CV30" s="4"/>
      <c r="DC30" s="49">
        <v>73.400000000000006</v>
      </c>
      <c r="EA30" s="4"/>
      <c r="EH30" s="49">
        <v>73.400000000000006</v>
      </c>
      <c r="FC30" s="4"/>
      <c r="FJ30" s="49">
        <v>73.400000000000006</v>
      </c>
      <c r="GE30" s="4"/>
      <c r="GL30" s="49">
        <v>73.400000000000006</v>
      </c>
      <c r="HG30" s="4"/>
      <c r="HN30" s="49">
        <v>73.400000000000006</v>
      </c>
      <c r="II30" s="4"/>
      <c r="IP30" s="49">
        <v>73.400000000000006</v>
      </c>
      <c r="JK30" s="4"/>
      <c r="JR30" s="49">
        <v>73.400000000000006</v>
      </c>
      <c r="KM30" s="4"/>
      <c r="KT30" s="49">
        <v>73.400000000000006</v>
      </c>
      <c r="LO30" s="4"/>
      <c r="LV30" s="49">
        <v>73.400000000000006</v>
      </c>
      <c r="MQ30" s="4"/>
      <c r="MX30" s="49">
        <v>73.400000000000006</v>
      </c>
      <c r="NS30" s="4"/>
      <c r="NZ30" s="49">
        <v>73.400000000000006</v>
      </c>
      <c r="OU30" s="4"/>
      <c r="PB30" s="49">
        <v>73.400000000000006</v>
      </c>
      <c r="PW30" s="4"/>
      <c r="QD30" s="49">
        <v>73.400000000000006</v>
      </c>
      <c r="QY30" s="4"/>
      <c r="RF30" s="49">
        <v>73.400000000000006</v>
      </c>
      <c r="RG30"/>
      <c r="SA30" s="4"/>
      <c r="SB30" s="37"/>
      <c r="SC30" s="37"/>
      <c r="SD30" s="37"/>
      <c r="SE30" s="37"/>
      <c r="SF30" s="37"/>
      <c r="SG30" s="37"/>
      <c r="SH30" s="49">
        <v>73.400000000000006</v>
      </c>
      <c r="TC30" s="4"/>
      <c r="TD30" s="37"/>
      <c r="TE30" s="37"/>
      <c r="TF30" s="37"/>
      <c r="TG30" s="37"/>
      <c r="TH30" s="37"/>
      <c r="TI30" s="37"/>
      <c r="TJ30" s="49">
        <v>73.400000000000006</v>
      </c>
    </row>
    <row r="31" spans="1:559" ht="17" x14ac:dyDescent="0.2">
      <c r="A31" s="5"/>
      <c r="B31" s="26" t="s">
        <v>35</v>
      </c>
      <c r="C31" s="20"/>
      <c r="R31" s="10"/>
      <c r="S31" s="10"/>
      <c r="T31" s="10"/>
      <c r="AP31" s="4"/>
      <c r="AW31" s="50">
        <v>74.8</v>
      </c>
      <c r="BS31" s="4"/>
      <c r="BZ31" s="50">
        <v>74.8</v>
      </c>
      <c r="CV31" s="4"/>
      <c r="DC31" s="50">
        <v>74.8</v>
      </c>
      <c r="EA31" s="4"/>
      <c r="EH31" s="50">
        <v>74.8</v>
      </c>
      <c r="FC31" s="4"/>
      <c r="FJ31" s="50">
        <v>74.8</v>
      </c>
      <c r="GE31" s="4"/>
      <c r="GL31" s="50">
        <v>74.8</v>
      </c>
      <c r="HG31" s="4"/>
      <c r="HN31" s="50">
        <v>74.8</v>
      </c>
      <c r="II31" s="4"/>
      <c r="IP31" s="50">
        <v>74.8</v>
      </c>
      <c r="JK31" s="4"/>
      <c r="JR31" s="50">
        <v>74.8</v>
      </c>
      <c r="KM31" s="4"/>
      <c r="KT31" s="50">
        <v>74.8</v>
      </c>
      <c r="LO31" s="4"/>
      <c r="LV31" s="50">
        <v>74.8</v>
      </c>
      <c r="MQ31" s="4"/>
      <c r="MX31" s="50">
        <v>74.8</v>
      </c>
      <c r="NS31" s="4"/>
      <c r="NZ31" s="50">
        <v>74.8</v>
      </c>
      <c r="OU31" s="4"/>
      <c r="PB31" s="50">
        <v>74.8</v>
      </c>
      <c r="PW31" s="4"/>
      <c r="QD31" s="50">
        <v>74.8</v>
      </c>
      <c r="QY31" s="4"/>
      <c r="RF31" s="50">
        <v>74.8</v>
      </c>
      <c r="RG31"/>
      <c r="SA31" s="4"/>
      <c r="SB31" s="37"/>
      <c r="SC31" s="37"/>
      <c r="SD31" s="37"/>
      <c r="SE31" s="37"/>
      <c r="SF31" s="37"/>
      <c r="SG31" s="37"/>
      <c r="SH31" s="50">
        <v>74.8</v>
      </c>
      <c r="TC31" s="4"/>
      <c r="TD31" s="37"/>
      <c r="TE31" s="37"/>
      <c r="TF31" s="37"/>
      <c r="TG31" s="37"/>
      <c r="TH31" s="37"/>
      <c r="TI31" s="37"/>
      <c r="TJ31" s="50">
        <v>74.8</v>
      </c>
    </row>
    <row r="32" spans="1:559" x14ac:dyDescent="0.2">
      <c r="B32" s="30" t="s">
        <v>57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1">
      <sortCondition descending="1" ref="F1:F22"/>
    </sortState>
  </autoFilter>
  <mergeCells count="135"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21">
    <cfRule type="expression" dxfId="64" priority="38" stopIfTrue="1">
      <formula>IF($AO4&lt;&gt;"",1,0)</formula>
    </cfRule>
  </conditionalFormatting>
  <conditionalFormatting sqref="AX4:BZ21">
    <cfRule type="expression" dxfId="63" priority="43" stopIfTrue="1">
      <formula>IF($BR4&lt;&gt;"",1,0)</formula>
    </cfRule>
  </conditionalFormatting>
  <conditionalFormatting sqref="M1:M3 O1:O3 K1:K1048576 Q1:Q1048576 M4:O1048576">
    <cfRule type="expression" dxfId="62" priority="50">
      <formula>IF(K1=$CA$1,1,0)</formula>
    </cfRule>
    <cfRule type="expression" dxfId="61" priority="51">
      <formula>IF(K1=$AX$1,1,0)</formula>
    </cfRule>
    <cfRule type="expression" dxfId="60" priority="52">
      <formula>IF(K1=$U$1,1,0)</formula>
    </cfRule>
  </conditionalFormatting>
  <conditionalFormatting sqref="CA4:DC21">
    <cfRule type="expression" dxfId="59" priority="44" stopIfTrue="1">
      <formula>IF($CU4&lt;&gt;"",1,0)</formula>
    </cfRule>
  </conditionalFormatting>
  <conditionalFormatting sqref="A4:A1048576">
    <cfRule type="expression" dxfId="58" priority="33">
      <formula>AND(G4="P",F4="")</formula>
    </cfRule>
    <cfRule type="expression" dxfId="57" priority="53">
      <formula>IF(A4&gt;8,1,0)</formula>
    </cfRule>
  </conditionalFormatting>
  <conditionalFormatting sqref="H1:H1048576">
    <cfRule type="containsText" dxfId="56" priority="45" operator="containsText" text="No DD">
      <formula>NOT(ISERROR(SEARCH("No DD",H1)))</formula>
    </cfRule>
    <cfRule type="containsText" dxfId="55" priority="46" operator="containsText" text="Merit">
      <formula>NOT(ISERROR(SEARCH("Merit",H1)))</formula>
    </cfRule>
    <cfRule type="containsText" dxfId="54" priority="47" operator="containsText" text="Excellence">
      <formula>NOT(ISERROR(SEARCH("Excellence",H1)))</formula>
    </cfRule>
    <cfRule type="containsText" dxfId="53" priority="48" operator="containsText" text="Worlds Team">
      <formula>NOT(ISERROR(SEARCH("Worlds Team",H1)))</formula>
    </cfRule>
    <cfRule type="containsText" dxfId="52" priority="49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51" priority="60385" operator="between">
      <formula>AW$31</formula>
      <formula>1000</formula>
    </cfRule>
    <cfRule type="cellIs" dxfId="50" priority="60386" operator="between">
      <formula>AW$30</formula>
      <formula>AW$31</formula>
    </cfRule>
    <cfRule type="cellIs" dxfId="49" priority="60387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8" priority="90100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7" priority="90145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46" priority="90190" operator="between">
      <formula>AW$24</formula>
      <formula>AW$25</formula>
    </cfRule>
    <cfRule type="cellIs" dxfId="45" priority="90191" operator="between">
      <formula>AW$25</formula>
      <formula>AW$26</formula>
    </cfRule>
    <cfRule type="cellIs" dxfId="44" priority="90192" operator="between">
      <formula>AW$26</formula>
      <formula>AW$27</formula>
    </cfRule>
    <cfRule type="cellIs" dxfId="43" priority="90193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5 QC57:QC1048576">
    <cfRule type="cellIs" dxfId="42" priority="90370" operator="between">
      <formula>AW$28</formula>
      <formula>AW$29</formula>
    </cfRule>
    <cfRule type="cellIs" dxfId="41" priority="90371" operator="between">
      <formula>AW$29</formula>
      <formula>AW$30</formula>
    </cfRule>
    <cfRule type="cellIs" dxfId="40" priority="90372" operator="between">
      <formula>AW$30</formula>
      <formula>AW$31</formula>
    </cfRule>
    <cfRule type="cellIs" dxfId="39" priority="90373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8" priority="90550" operator="between">
      <formula>AW$27</formula>
      <formula>1000</formula>
    </cfRule>
    <cfRule type="cellIs" dxfId="37" priority="90551" operator="between">
      <formula>AW$26</formula>
      <formula>AW$27</formula>
    </cfRule>
    <cfRule type="cellIs" dxfId="36" priority="90552" operator="between">
      <formula>AW$25</formula>
      <formula>AW$26</formula>
    </cfRule>
  </conditionalFormatting>
  <conditionalFormatting sqref="RC1:RC31 SE1:SE31">
    <cfRule type="cellIs" dxfId="35" priority="30" operator="between">
      <formula>RF$31</formula>
      <formula>1000</formula>
    </cfRule>
    <cfRule type="cellIs" dxfId="34" priority="31" operator="between">
      <formula>RF$30</formula>
      <formula>RF$31</formula>
    </cfRule>
    <cfRule type="cellIs" dxfId="33" priority="32" operator="between">
      <formula>RF$29</formula>
      <formula>RF$30</formula>
    </cfRule>
  </conditionalFormatting>
  <conditionalFormatting sqref="SA1:SA31 QY1:QY31">
    <cfRule type="cellIs" dxfId="32" priority="29" operator="between">
      <formula>RF$24</formula>
      <formula>1000</formula>
    </cfRule>
  </conditionalFormatting>
  <conditionalFormatting sqref="SB1:SB31 QZ1:QZ31">
    <cfRule type="cellIs" dxfId="31" priority="28" operator="between">
      <formula>RF$28</formula>
      <formula>1000</formula>
    </cfRule>
  </conditionalFormatting>
  <conditionalFormatting sqref="RD1:RD31 SF1:SF31">
    <cfRule type="cellIs" dxfId="30" priority="24" operator="between">
      <formula>RF$24</formula>
      <formula>RF$25</formula>
    </cfRule>
    <cfRule type="cellIs" dxfId="29" priority="25" operator="between">
      <formula>RF$25</formula>
      <formula>RF$26</formula>
    </cfRule>
    <cfRule type="cellIs" dxfId="28" priority="26" operator="between">
      <formula>RF$26</formula>
      <formula>RF$27</formula>
    </cfRule>
    <cfRule type="cellIs" dxfId="27" priority="27" operator="between">
      <formula>RF$27</formula>
      <formula>1000</formula>
    </cfRule>
  </conditionalFormatting>
  <conditionalFormatting sqref="RE1:RE31 SG1:SG31">
    <cfRule type="cellIs" dxfId="26" priority="20" operator="between">
      <formula>RF$28</formula>
      <formula>RF$29</formula>
    </cfRule>
    <cfRule type="cellIs" dxfId="25" priority="21" operator="between">
      <formula>RF$29</formula>
      <formula>RF$30</formula>
    </cfRule>
    <cfRule type="cellIs" dxfId="24" priority="22" operator="between">
      <formula>RF$30</formula>
      <formula>RF$31</formula>
    </cfRule>
    <cfRule type="cellIs" dxfId="23" priority="23" operator="between">
      <formula>RF$31</formula>
      <formula>1000</formula>
    </cfRule>
  </conditionalFormatting>
  <conditionalFormatting sqref="RB1:RB31 SD1:SD31">
    <cfRule type="cellIs" dxfId="22" priority="17" operator="between">
      <formula>RF$27</formula>
      <formula>1000</formula>
    </cfRule>
    <cfRule type="cellIs" dxfId="21" priority="18" operator="between">
      <formula>RF$26</formula>
      <formula>RF$27</formula>
    </cfRule>
    <cfRule type="cellIs" dxfId="20" priority="19" operator="between">
      <formula>RF$25</formula>
      <formula>RF$26</formula>
    </cfRule>
  </conditionalFormatting>
  <conditionalFormatting sqref="TG1:TG31">
    <cfRule type="cellIs" dxfId="19" priority="14" operator="between">
      <formula>TJ$31</formula>
      <formula>1000</formula>
    </cfRule>
    <cfRule type="cellIs" dxfId="18" priority="15" operator="between">
      <formula>TJ$30</formula>
      <formula>TJ$31</formula>
    </cfRule>
    <cfRule type="cellIs" dxfId="17" priority="16" operator="between">
      <formula>TJ$29</formula>
      <formula>TJ$30</formula>
    </cfRule>
  </conditionalFormatting>
  <conditionalFormatting sqref="TC1:TC31">
    <cfRule type="cellIs" dxfId="16" priority="13" operator="between">
      <formula>TJ$24</formula>
      <formula>1000</formula>
    </cfRule>
  </conditionalFormatting>
  <conditionalFormatting sqref="TD1:TD31">
    <cfRule type="cellIs" dxfId="15" priority="12" operator="between">
      <formula>TJ$28</formula>
      <formula>1000</formula>
    </cfRule>
  </conditionalFormatting>
  <conditionalFormatting sqref="TH1:TH31">
    <cfRule type="cellIs" dxfId="14" priority="8" operator="between">
      <formula>TJ$24</formula>
      <formula>TJ$25</formula>
    </cfRule>
    <cfRule type="cellIs" dxfId="13" priority="9" operator="between">
      <formula>TJ$25</formula>
      <formula>TJ$26</formula>
    </cfRule>
    <cfRule type="cellIs" dxfId="12" priority="10" operator="between">
      <formula>TJ$26</formula>
      <formula>TJ$27</formula>
    </cfRule>
    <cfRule type="cellIs" dxfId="11" priority="11" operator="between">
      <formula>TJ$27</formula>
      <formula>1000</formula>
    </cfRule>
  </conditionalFormatting>
  <conditionalFormatting sqref="TI1:TI31">
    <cfRule type="cellIs" dxfId="10" priority="4" operator="between">
      <formula>TJ$28</formula>
      <formula>TJ$29</formula>
    </cfRule>
    <cfRule type="cellIs" dxfId="9" priority="5" operator="between">
      <formula>TJ$29</formula>
      <formula>TJ$30</formula>
    </cfRule>
    <cfRule type="cellIs" dxfId="8" priority="6" operator="between">
      <formula>TJ$30</formula>
      <formula>TJ$31</formula>
    </cfRule>
    <cfRule type="cellIs" dxfId="7" priority="7" operator="between">
      <formula>TJ$31</formula>
      <formula>1000</formula>
    </cfRule>
  </conditionalFormatting>
  <conditionalFormatting sqref="TF1:TF31">
    <cfRule type="cellIs" dxfId="6" priority="1" operator="between">
      <formula>TJ$27</formula>
      <formula>1000</formula>
    </cfRule>
    <cfRule type="cellIs" dxfId="5" priority="2" operator="between">
      <formula>TJ$26</formula>
      <formula>TJ$27</formula>
    </cfRule>
    <cfRule type="cellIs" dxfId="4" priority="3" operator="between">
      <formula>TJ$25</formula>
      <formula>TJ$26</formula>
    </cfRule>
  </conditionalFormatting>
  <conditionalFormatting sqref="TK1:TK21">
    <cfRule type="cellIs" dxfId="3" priority="102480" operator="between">
      <formula>QD$28</formula>
      <formula>QD$29</formula>
    </cfRule>
    <cfRule type="cellIs" dxfId="2" priority="102481" operator="between">
      <formula>QD$29</formula>
      <formula>QD$30</formula>
    </cfRule>
    <cfRule type="cellIs" dxfId="1" priority="102482" operator="between">
      <formula>QD$30</formula>
      <formula>QD$31</formula>
    </cfRule>
    <cfRule type="cellIs" dxfId="0" priority="102483" operator="between">
      <formula>QD$31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2024-07-07T18:03:06Z</dcterms:modified>
</cp:coreProperties>
</file>